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Заседания\15 заседание\"/>
    </mc:Choice>
  </mc:AlternateContent>
  <bookViews>
    <workbookView xWindow="0" yWindow="0" windowWidth="20490" windowHeight="7755"/>
  </bookViews>
  <sheets>
    <sheet name="Pril1_31082024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Pril1_31082024!$A$1:$IO$410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Pril1_31082024!$6:$7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94" i="2" l="1"/>
  <c r="Y394" i="2"/>
  <c r="V394" i="2"/>
  <c r="S394" i="2"/>
  <c r="P394" i="2"/>
  <c r="M394" i="2"/>
  <c r="J394" i="2"/>
  <c r="G394" i="2"/>
  <c r="C394" i="2"/>
  <c r="B394" i="2"/>
  <c r="AB393" i="2"/>
  <c r="Y393" i="2"/>
  <c r="V393" i="2"/>
  <c r="S393" i="2"/>
  <c r="P393" i="2"/>
  <c r="M393" i="2"/>
  <c r="J393" i="2"/>
  <c r="G393" i="2"/>
  <c r="C393" i="2"/>
  <c r="B393" i="2"/>
  <c r="AB392" i="2"/>
  <c r="Y392" i="2"/>
  <c r="V392" i="2"/>
  <c r="S392" i="2"/>
  <c r="P392" i="2"/>
  <c r="M392" i="2"/>
  <c r="J392" i="2"/>
  <c r="G392" i="2"/>
  <c r="C392" i="2"/>
  <c r="B392" i="2"/>
  <c r="AA391" i="2"/>
  <c r="Z391" i="2"/>
  <c r="X391" i="2"/>
  <c r="W391" i="2"/>
  <c r="W390" i="2" s="1"/>
  <c r="U391" i="2"/>
  <c r="T391" i="2"/>
  <c r="R391" i="2"/>
  <c r="Q391" i="2"/>
  <c r="O391" i="2"/>
  <c r="N391" i="2"/>
  <c r="N390" i="2" s="1"/>
  <c r="L391" i="2"/>
  <c r="K391" i="2"/>
  <c r="K390" i="2" s="1"/>
  <c r="I391" i="2"/>
  <c r="H391" i="2"/>
  <c r="H390" i="2" s="1"/>
  <c r="F391" i="2"/>
  <c r="E391" i="2"/>
  <c r="E390" i="2" s="1"/>
  <c r="U390" i="2"/>
  <c r="Q390" i="2"/>
  <c r="AB389" i="2"/>
  <c r="Y389" i="2"/>
  <c r="V389" i="2"/>
  <c r="S389" i="2"/>
  <c r="P389" i="2"/>
  <c r="M389" i="2"/>
  <c r="J389" i="2"/>
  <c r="G389" i="2"/>
  <c r="C389" i="2"/>
  <c r="B389" i="2"/>
  <c r="AB388" i="2"/>
  <c r="Y388" i="2"/>
  <c r="V388" i="2"/>
  <c r="S388" i="2"/>
  <c r="P388" i="2"/>
  <c r="M388" i="2"/>
  <c r="J388" i="2"/>
  <c r="G388" i="2"/>
  <c r="C388" i="2"/>
  <c r="B388" i="2"/>
  <c r="AA387" i="2"/>
  <c r="Z387" i="2"/>
  <c r="Z386" i="2" s="1"/>
  <c r="X387" i="2"/>
  <c r="W387" i="2"/>
  <c r="W386" i="2" s="1"/>
  <c r="U387" i="2"/>
  <c r="T387" i="2"/>
  <c r="R387" i="2"/>
  <c r="Q387" i="2"/>
  <c r="Q386" i="2" s="1"/>
  <c r="O387" i="2"/>
  <c r="N387" i="2"/>
  <c r="N386" i="2" s="1"/>
  <c r="L387" i="2"/>
  <c r="K387" i="2"/>
  <c r="K386" i="2" s="1"/>
  <c r="I387" i="2"/>
  <c r="I386" i="2" s="1"/>
  <c r="H387" i="2"/>
  <c r="F387" i="2"/>
  <c r="E387" i="2"/>
  <c r="E386" i="2" s="1"/>
  <c r="U386" i="2"/>
  <c r="T386" i="2"/>
  <c r="AB385" i="2"/>
  <c r="Y385" i="2"/>
  <c r="V385" i="2"/>
  <c r="S385" i="2"/>
  <c r="P385" i="2"/>
  <c r="M385" i="2"/>
  <c r="J385" i="2"/>
  <c r="G385" i="2"/>
  <c r="C385" i="2"/>
  <c r="B385" i="2"/>
  <c r="AB384" i="2"/>
  <c r="Y384" i="2"/>
  <c r="V384" i="2"/>
  <c r="S384" i="2"/>
  <c r="P384" i="2"/>
  <c r="M384" i="2"/>
  <c r="J384" i="2"/>
  <c r="G384" i="2"/>
  <c r="C384" i="2"/>
  <c r="B384" i="2"/>
  <c r="AB383" i="2"/>
  <c r="Y383" i="2"/>
  <c r="V383" i="2"/>
  <c r="S383" i="2"/>
  <c r="P383" i="2"/>
  <c r="M383" i="2"/>
  <c r="J383" i="2"/>
  <c r="G383" i="2"/>
  <c r="C383" i="2"/>
  <c r="B383" i="2"/>
  <c r="AB382" i="2"/>
  <c r="Y382" i="2"/>
  <c r="V382" i="2"/>
  <c r="R382" i="2"/>
  <c r="Q382" i="2"/>
  <c r="P382" i="2"/>
  <c r="M382" i="2"/>
  <c r="J382" i="2"/>
  <c r="G382" i="2"/>
  <c r="AA381" i="2"/>
  <c r="AA380" i="2" s="1"/>
  <c r="AB380" i="2" s="1"/>
  <c r="Z381" i="2"/>
  <c r="Z380" i="2" s="1"/>
  <c r="X381" i="2"/>
  <c r="X380" i="2" s="1"/>
  <c r="W381" i="2"/>
  <c r="W380" i="2" s="1"/>
  <c r="U381" i="2"/>
  <c r="U380" i="2" s="1"/>
  <c r="V380" i="2" s="1"/>
  <c r="T381" i="2"/>
  <c r="T380" i="2" s="1"/>
  <c r="O381" i="2"/>
  <c r="O380" i="2" s="1"/>
  <c r="P380" i="2" s="1"/>
  <c r="N381" i="2"/>
  <c r="N380" i="2" s="1"/>
  <c r="L381" i="2"/>
  <c r="L380" i="2" s="1"/>
  <c r="K381" i="2"/>
  <c r="K380" i="2" s="1"/>
  <c r="I381" i="2"/>
  <c r="I380" i="2" s="1"/>
  <c r="J380" i="2" s="1"/>
  <c r="H381" i="2"/>
  <c r="H380" i="2" s="1"/>
  <c r="F381" i="2"/>
  <c r="F380" i="2" s="1"/>
  <c r="E381" i="2"/>
  <c r="E380" i="2" s="1"/>
  <c r="AB379" i="2"/>
  <c r="Y379" i="2"/>
  <c r="V379" i="2"/>
  <c r="S379" i="2"/>
  <c r="P379" i="2"/>
  <c r="M379" i="2"/>
  <c r="J379" i="2"/>
  <c r="G379" i="2"/>
  <c r="C379" i="2"/>
  <c r="B379" i="2"/>
  <c r="AA378" i="2"/>
  <c r="Z378" i="2"/>
  <c r="Z377" i="2" s="1"/>
  <c r="X378" i="2"/>
  <c r="W378" i="2"/>
  <c r="W377" i="2" s="1"/>
  <c r="U378" i="2"/>
  <c r="T378" i="2"/>
  <c r="T377" i="2" s="1"/>
  <c r="R378" i="2"/>
  <c r="R377" i="2" s="1"/>
  <c r="Q378" i="2"/>
  <c r="Q377" i="2" s="1"/>
  <c r="O378" i="2"/>
  <c r="O377" i="2" s="1"/>
  <c r="N378" i="2"/>
  <c r="N377" i="2" s="1"/>
  <c r="L378" i="2"/>
  <c r="K378" i="2"/>
  <c r="K377" i="2" s="1"/>
  <c r="I378" i="2"/>
  <c r="H378" i="2"/>
  <c r="F378" i="2"/>
  <c r="F377" i="2" s="1"/>
  <c r="E378" i="2"/>
  <c r="E377" i="2" s="1"/>
  <c r="AB376" i="2"/>
  <c r="Y376" i="2"/>
  <c r="V376" i="2"/>
  <c r="S376" i="2"/>
  <c r="P376" i="2"/>
  <c r="M376" i="2"/>
  <c r="J376" i="2"/>
  <c r="G376" i="2"/>
  <c r="C376" i="2"/>
  <c r="B376" i="2"/>
  <c r="AA375" i="2"/>
  <c r="Z375" i="2"/>
  <c r="Z374" i="2" s="1"/>
  <c r="X375" i="2"/>
  <c r="X374" i="2" s="1"/>
  <c r="W375" i="2"/>
  <c r="U375" i="2"/>
  <c r="T375" i="2"/>
  <c r="T374" i="2" s="1"/>
  <c r="R375" i="2"/>
  <c r="Q375" i="2"/>
  <c r="Q374" i="2" s="1"/>
  <c r="O375" i="2"/>
  <c r="N375" i="2"/>
  <c r="N374" i="2" s="1"/>
  <c r="L375" i="2"/>
  <c r="L374" i="2" s="1"/>
  <c r="K375" i="2"/>
  <c r="I375" i="2"/>
  <c r="H375" i="2"/>
  <c r="H374" i="2" s="1"/>
  <c r="F375" i="2"/>
  <c r="F374" i="2" s="1"/>
  <c r="E375" i="2"/>
  <c r="E374" i="2" s="1"/>
  <c r="AB373" i="2"/>
  <c r="Y373" i="2"/>
  <c r="V373" i="2"/>
  <c r="S373" i="2"/>
  <c r="P373" i="2"/>
  <c r="M373" i="2"/>
  <c r="J373" i="2"/>
  <c r="G373" i="2"/>
  <c r="C373" i="2"/>
  <c r="B373" i="2"/>
  <c r="AA372" i="2"/>
  <c r="Z372" i="2"/>
  <c r="X372" i="2"/>
  <c r="X371" i="2" s="1"/>
  <c r="W372" i="2"/>
  <c r="W371" i="2" s="1"/>
  <c r="U372" i="2"/>
  <c r="T372" i="2"/>
  <c r="T371" i="2" s="1"/>
  <c r="R372" i="2"/>
  <c r="Q372" i="2"/>
  <c r="O372" i="2"/>
  <c r="O371" i="2" s="1"/>
  <c r="N372" i="2"/>
  <c r="L372" i="2"/>
  <c r="K372" i="2"/>
  <c r="K371" i="2" s="1"/>
  <c r="I372" i="2"/>
  <c r="I371" i="2" s="1"/>
  <c r="H372" i="2"/>
  <c r="H371" i="2" s="1"/>
  <c r="F372" i="2"/>
  <c r="F371" i="2" s="1"/>
  <c r="E372" i="2"/>
  <c r="E371" i="2" s="1"/>
  <c r="AA371" i="2"/>
  <c r="Q371" i="2"/>
  <c r="L371" i="2"/>
  <c r="AB370" i="2"/>
  <c r="Y370" i="2"/>
  <c r="V370" i="2"/>
  <c r="S370" i="2"/>
  <c r="P370" i="2"/>
  <c r="M370" i="2"/>
  <c r="J370" i="2"/>
  <c r="G370" i="2"/>
  <c r="C370" i="2"/>
  <c r="B370" i="2"/>
  <c r="AB369" i="2"/>
  <c r="Y369" i="2"/>
  <c r="V369" i="2"/>
  <c r="S369" i="2"/>
  <c r="P369" i="2"/>
  <c r="M369" i="2"/>
  <c r="J369" i="2"/>
  <c r="G369" i="2"/>
  <c r="C369" i="2"/>
  <c r="B369" i="2"/>
  <c r="AB368" i="2"/>
  <c r="Y368" i="2"/>
  <c r="V368" i="2"/>
  <c r="S368" i="2"/>
  <c r="P368" i="2"/>
  <c r="M368" i="2"/>
  <c r="J368" i="2"/>
  <c r="G368" i="2"/>
  <c r="C368" i="2"/>
  <c r="B368" i="2"/>
  <c r="AB367" i="2"/>
  <c r="Y367" i="2"/>
  <c r="V367" i="2"/>
  <c r="S367" i="2"/>
  <c r="P367" i="2"/>
  <c r="M367" i="2"/>
  <c r="J367" i="2"/>
  <c r="G367" i="2"/>
  <c r="C367" i="2"/>
  <c r="B367" i="2"/>
  <c r="AB366" i="2"/>
  <c r="Y366" i="2"/>
  <c r="V366" i="2"/>
  <c r="S366" i="2"/>
  <c r="P366" i="2"/>
  <c r="M366" i="2"/>
  <c r="J366" i="2"/>
  <c r="G366" i="2"/>
  <c r="C366" i="2"/>
  <c r="B366" i="2"/>
  <c r="AA365" i="2"/>
  <c r="Z365" i="2"/>
  <c r="Z364" i="2" s="1"/>
  <c r="X365" i="2"/>
  <c r="W365" i="2"/>
  <c r="W364" i="2" s="1"/>
  <c r="U365" i="2"/>
  <c r="T365" i="2"/>
  <c r="T364" i="2" s="1"/>
  <c r="T363" i="2" s="1"/>
  <c r="R365" i="2"/>
  <c r="R364" i="2" s="1"/>
  <c r="Q365" i="2"/>
  <c r="Q364" i="2" s="1"/>
  <c r="O365" i="2"/>
  <c r="N365" i="2"/>
  <c r="N364" i="2" s="1"/>
  <c r="L365" i="2"/>
  <c r="K365" i="2"/>
  <c r="I365" i="2"/>
  <c r="H365" i="2"/>
  <c r="H364" i="2" s="1"/>
  <c r="F365" i="2"/>
  <c r="F364" i="2" s="1"/>
  <c r="E365" i="2"/>
  <c r="E364" i="2" s="1"/>
  <c r="AB362" i="2"/>
  <c r="Y362" i="2"/>
  <c r="V362" i="2"/>
  <c r="S362" i="2"/>
  <c r="P362" i="2"/>
  <c r="M362" i="2"/>
  <c r="J362" i="2"/>
  <c r="G362" i="2"/>
  <c r="C362" i="2"/>
  <c r="B362" i="2"/>
  <c r="AB361" i="2"/>
  <c r="Y361" i="2"/>
  <c r="V361" i="2"/>
  <c r="S361" i="2"/>
  <c r="P361" i="2"/>
  <c r="M361" i="2"/>
  <c r="J361" i="2"/>
  <c r="G361" i="2"/>
  <c r="C361" i="2"/>
  <c r="B361" i="2"/>
  <c r="AB360" i="2"/>
  <c r="Y360" i="2"/>
  <c r="V360" i="2"/>
  <c r="S360" i="2"/>
  <c r="P360" i="2"/>
  <c r="L360" i="2"/>
  <c r="C360" i="2" s="1"/>
  <c r="K360" i="2"/>
  <c r="K358" i="2" s="1"/>
  <c r="J360" i="2"/>
  <c r="G360" i="2"/>
  <c r="AB359" i="2"/>
  <c r="Y359" i="2"/>
  <c r="V359" i="2"/>
  <c r="S359" i="2"/>
  <c r="P359" i="2"/>
  <c r="M359" i="2"/>
  <c r="J359" i="2"/>
  <c r="G359" i="2"/>
  <c r="C359" i="2"/>
  <c r="B359" i="2"/>
  <c r="AA358" i="2"/>
  <c r="Z358" i="2"/>
  <c r="X358" i="2"/>
  <c r="W358" i="2"/>
  <c r="U358" i="2"/>
  <c r="T358" i="2"/>
  <c r="R358" i="2"/>
  <c r="Q358" i="2"/>
  <c r="O358" i="2"/>
  <c r="N358" i="2"/>
  <c r="L358" i="2"/>
  <c r="I358" i="2"/>
  <c r="H358" i="2"/>
  <c r="F358" i="2"/>
  <c r="E358" i="2"/>
  <c r="AB357" i="2"/>
  <c r="Y357" i="2"/>
  <c r="V357" i="2"/>
  <c r="S357" i="2"/>
  <c r="P357" i="2"/>
  <c r="M357" i="2"/>
  <c r="J357" i="2"/>
  <c r="G357" i="2"/>
  <c r="C357" i="2"/>
  <c r="B357" i="2"/>
  <c r="AA356" i="2"/>
  <c r="Z356" i="2"/>
  <c r="X356" i="2"/>
  <c r="W356" i="2"/>
  <c r="U356" i="2"/>
  <c r="T356" i="2"/>
  <c r="R356" i="2"/>
  <c r="Q356" i="2"/>
  <c r="O356" i="2"/>
  <c r="N356" i="2"/>
  <c r="L356" i="2"/>
  <c r="K356" i="2"/>
  <c r="I356" i="2"/>
  <c r="H356" i="2"/>
  <c r="F356" i="2"/>
  <c r="E356" i="2"/>
  <c r="AB355" i="2"/>
  <c r="Y355" i="2"/>
  <c r="V355" i="2"/>
  <c r="S355" i="2"/>
  <c r="P355" i="2"/>
  <c r="M355" i="2"/>
  <c r="J355" i="2"/>
  <c r="G355" i="2"/>
  <c r="C355" i="2"/>
  <c r="B355" i="2"/>
  <c r="AB354" i="2"/>
  <c r="Y354" i="2"/>
  <c r="V354" i="2"/>
  <c r="S354" i="2"/>
  <c r="P354" i="2"/>
  <c r="M354" i="2"/>
  <c r="J354" i="2"/>
  <c r="G354" i="2"/>
  <c r="C354" i="2"/>
  <c r="B354" i="2"/>
  <c r="AB353" i="2"/>
  <c r="Y353" i="2"/>
  <c r="V353" i="2"/>
  <c r="S353" i="2"/>
  <c r="P353" i="2"/>
  <c r="L353" i="2"/>
  <c r="K353" i="2"/>
  <c r="B353" i="2" s="1"/>
  <c r="J353" i="2"/>
  <c r="G353" i="2"/>
  <c r="AB352" i="2"/>
  <c r="Y352" i="2"/>
  <c r="V352" i="2"/>
  <c r="S352" i="2"/>
  <c r="P352" i="2"/>
  <c r="M352" i="2"/>
  <c r="J352" i="2"/>
  <c r="G352" i="2"/>
  <c r="C352" i="2"/>
  <c r="B352" i="2"/>
  <c r="AB351" i="2"/>
  <c r="Y351" i="2"/>
  <c r="V351" i="2"/>
  <c r="S351" i="2"/>
  <c r="P351" i="2"/>
  <c r="M351" i="2"/>
  <c r="J351" i="2"/>
  <c r="G351" i="2"/>
  <c r="C351" i="2"/>
  <c r="B351" i="2"/>
  <c r="AA350" i="2"/>
  <c r="Z350" i="2"/>
  <c r="X350" i="2"/>
  <c r="W350" i="2"/>
  <c r="U350" i="2"/>
  <c r="T350" i="2"/>
  <c r="R350" i="2"/>
  <c r="Q350" i="2"/>
  <c r="O350" i="2"/>
  <c r="N350" i="2"/>
  <c r="I350" i="2"/>
  <c r="H350" i="2"/>
  <c r="F350" i="2"/>
  <c r="E350" i="2"/>
  <c r="AB349" i="2"/>
  <c r="Y349" i="2"/>
  <c r="V349" i="2"/>
  <c r="S349" i="2"/>
  <c r="P349" i="2"/>
  <c r="M349" i="2"/>
  <c r="J349" i="2"/>
  <c r="G349" i="2"/>
  <c r="C349" i="2"/>
  <c r="B349" i="2"/>
  <c r="AA348" i="2"/>
  <c r="Z348" i="2"/>
  <c r="X348" i="2"/>
  <c r="X347" i="2" s="1"/>
  <c r="W348" i="2"/>
  <c r="W347" i="2" s="1"/>
  <c r="Y347" i="2" s="1"/>
  <c r="U348" i="2"/>
  <c r="T348" i="2"/>
  <c r="R348" i="2"/>
  <c r="R347" i="2" s="1"/>
  <c r="Q348" i="2"/>
  <c r="Q347" i="2" s="1"/>
  <c r="O348" i="2"/>
  <c r="N348" i="2"/>
  <c r="L348" i="2"/>
  <c r="K348" i="2"/>
  <c r="I348" i="2"/>
  <c r="H348" i="2"/>
  <c r="F348" i="2"/>
  <c r="E348" i="2"/>
  <c r="E347" i="2" s="1"/>
  <c r="AB346" i="2"/>
  <c r="Y346" i="2"/>
  <c r="V346" i="2"/>
  <c r="S346" i="2"/>
  <c r="P346" i="2"/>
  <c r="M346" i="2"/>
  <c r="J346" i="2"/>
  <c r="G346" i="2"/>
  <c r="C346" i="2"/>
  <c r="B346" i="2"/>
  <c r="AB345" i="2"/>
  <c r="Y345" i="2"/>
  <c r="V345" i="2"/>
  <c r="S345" i="2"/>
  <c r="P345" i="2"/>
  <c r="M345" i="2"/>
  <c r="J345" i="2"/>
  <c r="G345" i="2"/>
  <c r="C345" i="2"/>
  <c r="B345" i="2"/>
  <c r="AA344" i="2"/>
  <c r="Z344" i="2"/>
  <c r="X344" i="2"/>
  <c r="W344" i="2"/>
  <c r="U344" i="2"/>
  <c r="T344" i="2"/>
  <c r="R344" i="2"/>
  <c r="Q344" i="2"/>
  <c r="O344" i="2"/>
  <c r="N344" i="2"/>
  <c r="L344" i="2"/>
  <c r="K344" i="2"/>
  <c r="I344" i="2"/>
  <c r="H344" i="2"/>
  <c r="F344" i="2"/>
  <c r="E344" i="2"/>
  <c r="AB343" i="2"/>
  <c r="Y343" i="2"/>
  <c r="V343" i="2"/>
  <c r="S343" i="2"/>
  <c r="P343" i="2"/>
  <c r="M343" i="2"/>
  <c r="J343" i="2"/>
  <c r="G343" i="2"/>
  <c r="C343" i="2"/>
  <c r="B343" i="2"/>
  <c r="AA342" i="2"/>
  <c r="C342" i="2" s="1"/>
  <c r="Z342" i="2"/>
  <c r="Y342" i="2"/>
  <c r="V342" i="2"/>
  <c r="S342" i="2"/>
  <c r="P342" i="2"/>
  <c r="M342" i="2"/>
  <c r="J342" i="2"/>
  <c r="G342" i="2"/>
  <c r="AA341" i="2"/>
  <c r="C341" i="2" s="1"/>
  <c r="Z341" i="2"/>
  <c r="B341" i="2" s="1"/>
  <c r="Y341" i="2"/>
  <c r="V341" i="2"/>
  <c r="S341" i="2"/>
  <c r="P341" i="2"/>
  <c r="M341" i="2"/>
  <c r="J341" i="2"/>
  <c r="G341" i="2"/>
  <c r="X340" i="2"/>
  <c r="W340" i="2"/>
  <c r="U340" i="2"/>
  <c r="T340" i="2"/>
  <c r="R340" i="2"/>
  <c r="Q340" i="2"/>
  <c r="O340" i="2"/>
  <c r="N340" i="2"/>
  <c r="L340" i="2"/>
  <c r="K340" i="2"/>
  <c r="I340" i="2"/>
  <c r="H340" i="2"/>
  <c r="F340" i="2"/>
  <c r="E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S338" i="2"/>
  <c r="P338" i="2"/>
  <c r="L338" i="2"/>
  <c r="K338" i="2"/>
  <c r="K337" i="2" s="1"/>
  <c r="J338" i="2"/>
  <c r="G338" i="2"/>
  <c r="C338" i="2"/>
  <c r="B338" i="2"/>
  <c r="AA337" i="2"/>
  <c r="Z337" i="2"/>
  <c r="X337" i="2"/>
  <c r="W337" i="2"/>
  <c r="U337" i="2"/>
  <c r="T337" i="2"/>
  <c r="R337" i="2"/>
  <c r="Q337" i="2"/>
  <c r="O337" i="2"/>
  <c r="N337" i="2"/>
  <c r="I337" i="2"/>
  <c r="H337" i="2"/>
  <c r="F337" i="2"/>
  <c r="E337" i="2"/>
  <c r="AB336" i="2"/>
  <c r="Y336" i="2"/>
  <c r="V336" i="2"/>
  <c r="R336" i="2"/>
  <c r="R333" i="2" s="1"/>
  <c r="Q336" i="2"/>
  <c r="B336" i="2" s="1"/>
  <c r="P336" i="2"/>
  <c r="M336" i="2"/>
  <c r="J336" i="2"/>
  <c r="G336" i="2"/>
  <c r="AB335" i="2"/>
  <c r="Y335" i="2"/>
  <c r="V335" i="2"/>
  <c r="S335" i="2"/>
  <c r="P335" i="2"/>
  <c r="L335" i="2"/>
  <c r="L333" i="2" s="1"/>
  <c r="K335" i="2"/>
  <c r="J335" i="2"/>
  <c r="G335" i="2"/>
  <c r="C335" i="2"/>
  <c r="AB334" i="2"/>
  <c r="Y334" i="2"/>
  <c r="V334" i="2"/>
  <c r="S334" i="2"/>
  <c r="P334" i="2"/>
  <c r="M334" i="2"/>
  <c r="J334" i="2"/>
  <c r="G334" i="2"/>
  <c r="C334" i="2"/>
  <c r="B334" i="2"/>
  <c r="AA333" i="2"/>
  <c r="Z333" i="2"/>
  <c r="X333" i="2"/>
  <c r="W333" i="2"/>
  <c r="U333" i="2"/>
  <c r="T333" i="2"/>
  <c r="Q333" i="2"/>
  <c r="O333" i="2"/>
  <c r="N333" i="2"/>
  <c r="I333" i="2"/>
  <c r="H333" i="2"/>
  <c r="F333" i="2"/>
  <c r="E333" i="2"/>
  <c r="AB332" i="2"/>
  <c r="Y332" i="2"/>
  <c r="V332" i="2"/>
  <c r="S332" i="2"/>
  <c r="P332" i="2"/>
  <c r="L332" i="2"/>
  <c r="M332" i="2" s="1"/>
  <c r="K332" i="2"/>
  <c r="B332" i="2" s="1"/>
  <c r="J332" i="2"/>
  <c r="G332" i="2"/>
  <c r="AB331" i="2"/>
  <c r="Y331" i="2"/>
  <c r="V331" i="2"/>
  <c r="S331" i="2"/>
  <c r="P331" i="2"/>
  <c r="K331" i="2"/>
  <c r="B331" i="2" s="1"/>
  <c r="J331" i="2"/>
  <c r="G331" i="2"/>
  <c r="C331" i="2"/>
  <c r="AB330" i="2"/>
  <c r="Y330" i="2"/>
  <c r="V330" i="2"/>
  <c r="S330" i="2"/>
  <c r="P330" i="2"/>
  <c r="K330" i="2"/>
  <c r="J330" i="2"/>
  <c r="G330" i="2"/>
  <c r="C330" i="2"/>
  <c r="AB329" i="2"/>
  <c r="Y329" i="2"/>
  <c r="V329" i="2"/>
  <c r="S329" i="2"/>
  <c r="P329" i="2"/>
  <c r="L329" i="2"/>
  <c r="K329" i="2"/>
  <c r="B329" i="2" s="1"/>
  <c r="J329" i="2"/>
  <c r="G329" i="2"/>
  <c r="AB328" i="2"/>
  <c r="Y328" i="2"/>
  <c r="V328" i="2"/>
  <c r="S328" i="2"/>
  <c r="P328" i="2"/>
  <c r="M328" i="2"/>
  <c r="J328" i="2"/>
  <c r="G328" i="2"/>
  <c r="C328" i="2"/>
  <c r="B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G326" i="2"/>
  <c r="C326" i="2"/>
  <c r="B326" i="2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X323" i="2"/>
  <c r="W323" i="2"/>
  <c r="U323" i="2"/>
  <c r="T323" i="2"/>
  <c r="R323" i="2"/>
  <c r="Q323" i="2"/>
  <c r="O323" i="2"/>
  <c r="N323" i="2"/>
  <c r="I323" i="2"/>
  <c r="H323" i="2"/>
  <c r="F323" i="2"/>
  <c r="E323" i="2"/>
  <c r="AB322" i="2"/>
  <c r="Y322" i="2"/>
  <c r="V322" i="2"/>
  <c r="S322" i="2"/>
  <c r="P322" i="2"/>
  <c r="M322" i="2"/>
  <c r="J322" i="2"/>
  <c r="G322" i="2"/>
  <c r="C322" i="2"/>
  <c r="B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L320" i="2"/>
  <c r="K320" i="2"/>
  <c r="B320" i="2" s="1"/>
  <c r="J320" i="2"/>
  <c r="G320" i="2"/>
  <c r="AB319" i="2"/>
  <c r="Y319" i="2"/>
  <c r="V319" i="2"/>
  <c r="S319" i="2"/>
  <c r="P319" i="2"/>
  <c r="M319" i="2"/>
  <c r="J319" i="2"/>
  <c r="G319" i="2"/>
  <c r="C319" i="2"/>
  <c r="B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X314" i="2"/>
  <c r="W314" i="2"/>
  <c r="U314" i="2"/>
  <c r="T314" i="2"/>
  <c r="R314" i="2"/>
  <c r="Q314" i="2"/>
  <c r="O314" i="2"/>
  <c r="N314" i="2"/>
  <c r="K314" i="2"/>
  <c r="I314" i="2"/>
  <c r="H314" i="2"/>
  <c r="F314" i="2"/>
  <c r="E314" i="2"/>
  <c r="AA312" i="2"/>
  <c r="Z312" i="2"/>
  <c r="X312" i="2"/>
  <c r="W312" i="2"/>
  <c r="W265" i="2" s="1"/>
  <c r="V312" i="2"/>
  <c r="S312" i="2"/>
  <c r="P312" i="2"/>
  <c r="M312" i="2"/>
  <c r="J312" i="2"/>
  <c r="G312" i="2"/>
  <c r="AB311" i="2"/>
  <c r="Y311" i="2"/>
  <c r="V311" i="2"/>
  <c r="S311" i="2"/>
  <c r="P311" i="2"/>
  <c r="L311" i="2"/>
  <c r="C311" i="2" s="1"/>
  <c r="K311" i="2"/>
  <c r="B311" i="2" s="1"/>
  <c r="J311" i="2"/>
  <c r="G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O308" i="2"/>
  <c r="N308" i="2"/>
  <c r="B308" i="2" s="1"/>
  <c r="M308" i="2"/>
  <c r="J308" i="2"/>
  <c r="F308" i="2"/>
  <c r="G308" i="2" s="1"/>
  <c r="C308" i="2"/>
  <c r="AA307" i="2"/>
  <c r="Z307" i="2"/>
  <c r="B307" i="2" s="1"/>
  <c r="Y307" i="2"/>
  <c r="V307" i="2"/>
  <c r="S307" i="2"/>
  <c r="P307" i="2"/>
  <c r="M307" i="2"/>
  <c r="J307" i="2"/>
  <c r="G307" i="2"/>
  <c r="AB306" i="2"/>
  <c r="Y306" i="2"/>
  <c r="V306" i="2"/>
  <c r="S306" i="2"/>
  <c r="P306" i="2"/>
  <c r="M306" i="2"/>
  <c r="J306" i="2"/>
  <c r="G306" i="2"/>
  <c r="C306" i="2"/>
  <c r="B306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F302" i="2"/>
  <c r="E302" i="2"/>
  <c r="B302" i="2" s="1"/>
  <c r="AB301" i="2"/>
  <c r="Y301" i="2"/>
  <c r="V301" i="2"/>
  <c r="S301" i="2"/>
  <c r="P301" i="2"/>
  <c r="L301" i="2"/>
  <c r="C301" i="2" s="1"/>
  <c r="K301" i="2"/>
  <c r="J301" i="2"/>
  <c r="G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B298" i="2"/>
  <c r="Y298" i="2"/>
  <c r="V298" i="2"/>
  <c r="S298" i="2"/>
  <c r="P298" i="2"/>
  <c r="M298" i="2"/>
  <c r="J298" i="2"/>
  <c r="G298" i="2"/>
  <c r="C298" i="2"/>
  <c r="B298" i="2"/>
  <c r="AA297" i="2"/>
  <c r="Z297" i="2"/>
  <c r="Y297" i="2"/>
  <c r="U297" i="2"/>
  <c r="T297" i="2"/>
  <c r="S297" i="2"/>
  <c r="P297" i="2"/>
  <c r="L297" i="2"/>
  <c r="M297" i="2" s="1"/>
  <c r="K297" i="2"/>
  <c r="I297" i="2"/>
  <c r="H297" i="2"/>
  <c r="H265" i="2" s="1"/>
  <c r="G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B292" i="2"/>
  <c r="Y292" i="2"/>
  <c r="V292" i="2"/>
  <c r="S292" i="2"/>
  <c r="P292" i="2"/>
  <c r="M292" i="2"/>
  <c r="J292" i="2"/>
  <c r="G292" i="2"/>
  <c r="C292" i="2"/>
  <c r="B292" i="2"/>
  <c r="AB291" i="2"/>
  <c r="Y291" i="2"/>
  <c r="U291" i="2"/>
  <c r="T291" i="2"/>
  <c r="B291" i="2" s="1"/>
  <c r="S291" i="2"/>
  <c r="P291" i="2"/>
  <c r="M291" i="2"/>
  <c r="J291" i="2"/>
  <c r="G291" i="2"/>
  <c r="AB290" i="2"/>
  <c r="Y290" i="2"/>
  <c r="U290" i="2"/>
  <c r="T290" i="2"/>
  <c r="B290" i="2" s="1"/>
  <c r="S290" i="2"/>
  <c r="P290" i="2"/>
  <c r="M290" i="2"/>
  <c r="J290" i="2"/>
  <c r="G290" i="2"/>
  <c r="AA289" i="2"/>
  <c r="Z289" i="2"/>
  <c r="B289" i="2" s="1"/>
  <c r="Y289" i="2"/>
  <c r="V289" i="2"/>
  <c r="S289" i="2"/>
  <c r="P289" i="2"/>
  <c r="M289" i="2"/>
  <c r="J289" i="2"/>
  <c r="G289" i="2"/>
  <c r="AA288" i="2"/>
  <c r="Z288" i="2"/>
  <c r="Y288" i="2"/>
  <c r="V288" i="2"/>
  <c r="S288" i="2"/>
  <c r="P288" i="2"/>
  <c r="L288" i="2"/>
  <c r="K288" i="2"/>
  <c r="J288" i="2"/>
  <c r="G288" i="2"/>
  <c r="AA287" i="2"/>
  <c r="Z287" i="2"/>
  <c r="B287" i="2" s="1"/>
  <c r="Y287" i="2"/>
  <c r="V287" i="2"/>
  <c r="S287" i="2"/>
  <c r="P287" i="2"/>
  <c r="M287" i="2"/>
  <c r="J287" i="2"/>
  <c r="G287" i="2"/>
  <c r="AA286" i="2"/>
  <c r="AB286" i="2" s="1"/>
  <c r="Z286" i="2"/>
  <c r="Y286" i="2"/>
  <c r="V286" i="2"/>
  <c r="S286" i="2"/>
  <c r="P286" i="2"/>
  <c r="L286" i="2"/>
  <c r="M286" i="2" s="1"/>
  <c r="K286" i="2"/>
  <c r="J286" i="2"/>
  <c r="G286" i="2"/>
  <c r="AA285" i="2"/>
  <c r="AB285" i="2" s="1"/>
  <c r="Z285" i="2"/>
  <c r="B285" i="2" s="1"/>
  <c r="Y285" i="2"/>
  <c r="V285" i="2"/>
  <c r="S285" i="2"/>
  <c r="P285" i="2"/>
  <c r="M285" i="2"/>
  <c r="J285" i="2"/>
  <c r="G285" i="2"/>
  <c r="AA284" i="2"/>
  <c r="C284" i="2" s="1"/>
  <c r="Z284" i="2"/>
  <c r="Y284" i="2"/>
  <c r="V284" i="2"/>
  <c r="S284" i="2"/>
  <c r="P284" i="2"/>
  <c r="M284" i="2"/>
  <c r="J284" i="2"/>
  <c r="G284" i="2"/>
  <c r="AA283" i="2"/>
  <c r="C283" i="2" s="1"/>
  <c r="Z283" i="2"/>
  <c r="Y283" i="2"/>
  <c r="V283" i="2"/>
  <c r="S283" i="2"/>
  <c r="P283" i="2"/>
  <c r="M283" i="2"/>
  <c r="J283" i="2"/>
  <c r="G283" i="2"/>
  <c r="B283" i="2"/>
  <c r="AA282" i="2"/>
  <c r="C282" i="2" s="1"/>
  <c r="Z282" i="2"/>
  <c r="Y282" i="2"/>
  <c r="V282" i="2"/>
  <c r="S282" i="2"/>
  <c r="P282" i="2"/>
  <c r="M282" i="2"/>
  <c r="J282" i="2"/>
  <c r="G282" i="2"/>
  <c r="B282" i="2"/>
  <c r="AA281" i="2"/>
  <c r="Z281" i="2"/>
  <c r="B281" i="2" s="1"/>
  <c r="Y281" i="2"/>
  <c r="V281" i="2"/>
  <c r="S281" i="2"/>
  <c r="P281" i="2"/>
  <c r="M281" i="2"/>
  <c r="J281" i="2"/>
  <c r="G281" i="2"/>
  <c r="C281" i="2"/>
  <c r="AA280" i="2"/>
  <c r="Z280" i="2"/>
  <c r="Y280" i="2"/>
  <c r="V280" i="2"/>
  <c r="S280" i="2"/>
  <c r="P280" i="2"/>
  <c r="L280" i="2"/>
  <c r="K280" i="2"/>
  <c r="B280" i="2" s="1"/>
  <c r="J280" i="2"/>
  <c r="G280" i="2"/>
  <c r="AB279" i="2"/>
  <c r="Y279" i="2"/>
  <c r="V279" i="2"/>
  <c r="S279" i="2"/>
  <c r="P279" i="2"/>
  <c r="M279" i="2"/>
  <c r="J279" i="2"/>
  <c r="G279" i="2"/>
  <c r="C279" i="2"/>
  <c r="B279" i="2"/>
  <c r="AB278" i="2"/>
  <c r="Y278" i="2"/>
  <c r="V278" i="2"/>
  <c r="S278" i="2"/>
  <c r="P278" i="2"/>
  <c r="L278" i="2"/>
  <c r="K278" i="2"/>
  <c r="B278" i="2" s="1"/>
  <c r="J278" i="2"/>
  <c r="G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L272" i="2"/>
  <c r="M272" i="2" s="1"/>
  <c r="K272" i="2"/>
  <c r="B272" i="2" s="1"/>
  <c r="J272" i="2"/>
  <c r="G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S268" i="2"/>
  <c r="P268" i="2"/>
  <c r="M268" i="2"/>
  <c r="J268" i="2"/>
  <c r="G268" i="2"/>
  <c r="C268" i="2"/>
  <c r="B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G266" i="2"/>
  <c r="C266" i="2"/>
  <c r="B266" i="2"/>
  <c r="X265" i="2"/>
  <c r="R265" i="2"/>
  <c r="Q265" i="2"/>
  <c r="O265" i="2"/>
  <c r="I265" i="2"/>
  <c r="F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W253" i="2"/>
  <c r="U253" i="2"/>
  <c r="T253" i="2"/>
  <c r="R253" i="2"/>
  <c r="Q253" i="2"/>
  <c r="O253" i="2"/>
  <c r="N253" i="2"/>
  <c r="L253" i="2"/>
  <c r="K253" i="2"/>
  <c r="I253" i="2"/>
  <c r="J253" i="2" s="1"/>
  <c r="H253" i="2"/>
  <c r="F253" i="2"/>
  <c r="E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L246" i="2"/>
  <c r="M246" i="2" s="1"/>
  <c r="J246" i="2"/>
  <c r="G246" i="2"/>
  <c r="B246" i="2"/>
  <c r="AA245" i="2"/>
  <c r="Z245" i="2"/>
  <c r="X245" i="2"/>
  <c r="W245" i="2"/>
  <c r="U245" i="2"/>
  <c r="T245" i="2"/>
  <c r="R245" i="2"/>
  <c r="Q245" i="2"/>
  <c r="O245" i="2"/>
  <c r="N245" i="2"/>
  <c r="K245" i="2"/>
  <c r="I245" i="2"/>
  <c r="H245" i="2"/>
  <c r="F245" i="2"/>
  <c r="E245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X240" i="2" s="1"/>
  <c r="W243" i="2"/>
  <c r="U243" i="2"/>
  <c r="T243" i="2"/>
  <c r="R243" i="2"/>
  <c r="R240" i="2" s="1"/>
  <c r="Q243" i="2"/>
  <c r="O243" i="2"/>
  <c r="N243" i="2"/>
  <c r="L243" i="2"/>
  <c r="K243" i="2"/>
  <c r="I243" i="2"/>
  <c r="H243" i="2"/>
  <c r="F243" i="2"/>
  <c r="F240" i="2" s="1"/>
  <c r="E243" i="2"/>
  <c r="AB242" i="2"/>
  <c r="Y242" i="2"/>
  <c r="V242" i="2"/>
  <c r="S242" i="2"/>
  <c r="P242" i="2"/>
  <c r="M242" i="2"/>
  <c r="J242" i="2"/>
  <c r="G242" i="2"/>
  <c r="C242" i="2"/>
  <c r="B242" i="2"/>
  <c r="AA241" i="2"/>
  <c r="AB241" i="2" s="1"/>
  <c r="Z241" i="2"/>
  <c r="X241" i="2"/>
  <c r="W241" i="2"/>
  <c r="U241" i="2"/>
  <c r="T241" i="2"/>
  <c r="R241" i="2"/>
  <c r="Q241" i="2"/>
  <c r="O241" i="2"/>
  <c r="N241" i="2"/>
  <c r="L241" i="2"/>
  <c r="K241" i="2"/>
  <c r="I241" i="2"/>
  <c r="H241" i="2"/>
  <c r="F241" i="2"/>
  <c r="E241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Y238" i="2" s="1"/>
  <c r="W238" i="2"/>
  <c r="U238" i="2"/>
  <c r="T238" i="2"/>
  <c r="R238" i="2"/>
  <c r="S238" i="2" s="1"/>
  <c r="Q238" i="2"/>
  <c r="O238" i="2"/>
  <c r="N238" i="2"/>
  <c r="L238" i="2"/>
  <c r="M238" i="2" s="1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A236" i="2"/>
  <c r="Z236" i="2"/>
  <c r="X236" i="2"/>
  <c r="W236" i="2"/>
  <c r="U236" i="2"/>
  <c r="T236" i="2"/>
  <c r="R236" i="2"/>
  <c r="Q236" i="2"/>
  <c r="O236" i="2"/>
  <c r="N236" i="2"/>
  <c r="L236" i="2"/>
  <c r="K236" i="2"/>
  <c r="I236" i="2"/>
  <c r="H236" i="2"/>
  <c r="F236" i="2"/>
  <c r="E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AA232" i="2"/>
  <c r="Z232" i="2"/>
  <c r="X232" i="2"/>
  <c r="W232" i="2"/>
  <c r="U232" i="2"/>
  <c r="T232" i="2"/>
  <c r="R232" i="2"/>
  <c r="Q232" i="2"/>
  <c r="O232" i="2"/>
  <c r="N232" i="2"/>
  <c r="L232" i="2"/>
  <c r="K232" i="2"/>
  <c r="I232" i="2"/>
  <c r="H232" i="2"/>
  <c r="F232" i="2"/>
  <c r="E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B229" i="2" s="1"/>
  <c r="P229" i="2"/>
  <c r="M229" i="2"/>
  <c r="J229" i="2"/>
  <c r="G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L225" i="2"/>
  <c r="K225" i="2"/>
  <c r="K222" i="2" s="1"/>
  <c r="J225" i="2"/>
  <c r="G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A222" i="2"/>
  <c r="Z222" i="2"/>
  <c r="X222" i="2"/>
  <c r="W222" i="2"/>
  <c r="U222" i="2"/>
  <c r="T222" i="2"/>
  <c r="Q222" i="2"/>
  <c r="O222" i="2"/>
  <c r="N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A213" i="2"/>
  <c r="Z213" i="2"/>
  <c r="X213" i="2"/>
  <c r="W213" i="2"/>
  <c r="U213" i="2"/>
  <c r="T213" i="2"/>
  <c r="R213" i="2"/>
  <c r="Q213" i="2"/>
  <c r="O213" i="2"/>
  <c r="N213" i="2"/>
  <c r="L213" i="2"/>
  <c r="K213" i="2"/>
  <c r="I213" i="2"/>
  <c r="H213" i="2"/>
  <c r="F213" i="2"/>
  <c r="E213" i="2"/>
  <c r="AB211" i="2"/>
  <c r="Y211" i="2"/>
  <c r="V211" i="2"/>
  <c r="S211" i="2"/>
  <c r="P211" i="2"/>
  <c r="M211" i="2"/>
  <c r="J211" i="2"/>
  <c r="G211" i="2"/>
  <c r="C211" i="2"/>
  <c r="B211" i="2"/>
  <c r="AA210" i="2"/>
  <c r="Z210" i="2"/>
  <c r="X210" i="2"/>
  <c r="W210" i="2"/>
  <c r="U210" i="2"/>
  <c r="T210" i="2"/>
  <c r="R210" i="2"/>
  <c r="Q210" i="2"/>
  <c r="O210" i="2"/>
  <c r="N210" i="2"/>
  <c r="L210" i="2"/>
  <c r="K210" i="2"/>
  <c r="I210" i="2"/>
  <c r="H210" i="2"/>
  <c r="F210" i="2"/>
  <c r="E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A206" i="2"/>
  <c r="Z206" i="2"/>
  <c r="X206" i="2"/>
  <c r="W206" i="2"/>
  <c r="U206" i="2"/>
  <c r="T206" i="2"/>
  <c r="R206" i="2"/>
  <c r="Q206" i="2"/>
  <c r="O206" i="2"/>
  <c r="N206" i="2"/>
  <c r="L206" i="2"/>
  <c r="K206" i="2"/>
  <c r="I206" i="2"/>
  <c r="H206" i="2"/>
  <c r="F206" i="2"/>
  <c r="E206" i="2"/>
  <c r="AB205" i="2"/>
  <c r="Y205" i="2"/>
  <c r="V205" i="2"/>
  <c r="S205" i="2"/>
  <c r="P205" i="2"/>
  <c r="M205" i="2"/>
  <c r="J205" i="2"/>
  <c r="G205" i="2"/>
  <c r="C205" i="2"/>
  <c r="B205" i="2"/>
  <c r="AA204" i="2"/>
  <c r="Z204" i="2"/>
  <c r="X204" i="2"/>
  <c r="W204" i="2"/>
  <c r="U204" i="2"/>
  <c r="T204" i="2"/>
  <c r="R204" i="2"/>
  <c r="Q204" i="2"/>
  <c r="O204" i="2"/>
  <c r="N204" i="2"/>
  <c r="L204" i="2"/>
  <c r="K204" i="2"/>
  <c r="I204" i="2"/>
  <c r="H204" i="2"/>
  <c r="F204" i="2"/>
  <c r="E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Q200" i="2" s="1"/>
  <c r="O201" i="2"/>
  <c r="N201" i="2"/>
  <c r="L201" i="2"/>
  <c r="K201" i="2"/>
  <c r="I201" i="2"/>
  <c r="H201" i="2"/>
  <c r="F201" i="2"/>
  <c r="E201" i="2"/>
  <c r="AB199" i="2"/>
  <c r="Y199" i="2"/>
  <c r="V199" i="2"/>
  <c r="S199" i="2"/>
  <c r="P199" i="2"/>
  <c r="L199" i="2"/>
  <c r="M199" i="2" s="1"/>
  <c r="J199" i="2"/>
  <c r="G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A196" i="2"/>
  <c r="Z196" i="2"/>
  <c r="X196" i="2"/>
  <c r="W196" i="2"/>
  <c r="U196" i="2"/>
  <c r="T196" i="2"/>
  <c r="R196" i="2"/>
  <c r="Q196" i="2"/>
  <c r="O196" i="2"/>
  <c r="N196" i="2"/>
  <c r="K196" i="2"/>
  <c r="I196" i="2"/>
  <c r="H196" i="2"/>
  <c r="F196" i="2"/>
  <c r="E196" i="2"/>
  <c r="AB195" i="2"/>
  <c r="Y195" i="2"/>
  <c r="V195" i="2"/>
  <c r="R195" i="2"/>
  <c r="R188" i="2" s="1"/>
  <c r="Q195" i="2"/>
  <c r="P195" i="2"/>
  <c r="M195" i="2"/>
  <c r="J195" i="2"/>
  <c r="G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A188" i="2"/>
  <c r="Z188" i="2"/>
  <c r="X188" i="2"/>
  <c r="W188" i="2"/>
  <c r="U188" i="2"/>
  <c r="T188" i="2"/>
  <c r="O188" i="2"/>
  <c r="N188" i="2"/>
  <c r="L188" i="2"/>
  <c r="K188" i="2"/>
  <c r="I188" i="2"/>
  <c r="H188" i="2"/>
  <c r="F188" i="2"/>
  <c r="E188" i="2"/>
  <c r="AB187" i="2"/>
  <c r="Y187" i="2"/>
  <c r="V187" i="2"/>
  <c r="S187" i="2"/>
  <c r="P187" i="2"/>
  <c r="L187" i="2"/>
  <c r="M187" i="2" s="1"/>
  <c r="J187" i="2"/>
  <c r="G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R182" i="2"/>
  <c r="C182" i="2" s="1"/>
  <c r="P182" i="2"/>
  <c r="M182" i="2"/>
  <c r="J182" i="2"/>
  <c r="G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L170" i="2"/>
  <c r="K170" i="2"/>
  <c r="B170" i="2" s="1"/>
  <c r="J170" i="2"/>
  <c r="G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U167" i="2"/>
  <c r="V167" i="2" s="1"/>
  <c r="T167" i="2"/>
  <c r="B167" i="2" s="1"/>
  <c r="S167" i="2"/>
  <c r="P167" i="2"/>
  <c r="M167" i="2"/>
  <c r="J167" i="2"/>
  <c r="G167" i="2"/>
  <c r="AB166" i="2"/>
  <c r="Y166" i="2"/>
  <c r="V166" i="2"/>
  <c r="U166" i="2"/>
  <c r="T166" i="2"/>
  <c r="B166" i="2" s="1"/>
  <c r="S166" i="2"/>
  <c r="P166" i="2"/>
  <c r="M166" i="2"/>
  <c r="J166" i="2"/>
  <c r="G166" i="2"/>
  <c r="C166" i="2"/>
  <c r="AB165" i="2"/>
  <c r="Y165" i="2"/>
  <c r="U165" i="2"/>
  <c r="V165" i="2" s="1"/>
  <c r="T165" i="2"/>
  <c r="B165" i="2" s="1"/>
  <c r="S165" i="2"/>
  <c r="P165" i="2"/>
  <c r="M165" i="2"/>
  <c r="J165" i="2"/>
  <c r="G165" i="2"/>
  <c r="AB164" i="2"/>
  <c r="Y164" i="2"/>
  <c r="U164" i="2"/>
  <c r="T164" i="2"/>
  <c r="S164" i="2"/>
  <c r="P164" i="2"/>
  <c r="M164" i="2"/>
  <c r="J164" i="2"/>
  <c r="G164" i="2"/>
  <c r="C164" i="2"/>
  <c r="AB163" i="2"/>
  <c r="Y163" i="2"/>
  <c r="V163" i="2"/>
  <c r="S163" i="2"/>
  <c r="P163" i="2"/>
  <c r="L163" i="2"/>
  <c r="K163" i="2"/>
  <c r="J163" i="2"/>
  <c r="G163" i="2"/>
  <c r="C163" i="2"/>
  <c r="AB162" i="2"/>
  <c r="Y162" i="2"/>
  <c r="V162" i="2"/>
  <c r="S162" i="2"/>
  <c r="P162" i="2"/>
  <c r="M162" i="2"/>
  <c r="J162" i="2"/>
  <c r="G162" i="2"/>
  <c r="C162" i="2"/>
  <c r="B162" i="2"/>
  <c r="AA161" i="2"/>
  <c r="Z161" i="2"/>
  <c r="X161" i="2"/>
  <c r="W161" i="2"/>
  <c r="Q161" i="2"/>
  <c r="O161" i="2"/>
  <c r="N161" i="2"/>
  <c r="I161" i="2"/>
  <c r="H161" i="2"/>
  <c r="F161" i="2"/>
  <c r="E161" i="2"/>
  <c r="AA160" i="2"/>
  <c r="Z160" i="2"/>
  <c r="AB160" i="2" s="1"/>
  <c r="X160" i="2"/>
  <c r="W160" i="2"/>
  <c r="W158" i="2" s="1"/>
  <c r="V160" i="2"/>
  <c r="S160" i="2"/>
  <c r="P160" i="2"/>
  <c r="L160" i="2"/>
  <c r="M160" i="2" s="1"/>
  <c r="K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A158" i="2"/>
  <c r="U158" i="2"/>
  <c r="T158" i="2"/>
  <c r="R158" i="2"/>
  <c r="Q158" i="2"/>
  <c r="O158" i="2"/>
  <c r="N158" i="2"/>
  <c r="K158" i="2"/>
  <c r="I158" i="2"/>
  <c r="H158" i="2"/>
  <c r="F158" i="2"/>
  <c r="E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A142" i="2"/>
  <c r="Z142" i="2"/>
  <c r="X142" i="2"/>
  <c r="W142" i="2"/>
  <c r="U142" i="2"/>
  <c r="T142" i="2"/>
  <c r="R142" i="2"/>
  <c r="Q142" i="2"/>
  <c r="O142" i="2"/>
  <c r="N142" i="2"/>
  <c r="L142" i="2"/>
  <c r="K142" i="2"/>
  <c r="I142" i="2"/>
  <c r="H142" i="2"/>
  <c r="F142" i="2"/>
  <c r="E142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R139" i="2"/>
  <c r="Q139" i="2"/>
  <c r="Q138" i="2" s="1"/>
  <c r="P139" i="2"/>
  <c r="M139" i="2"/>
  <c r="J139" i="2"/>
  <c r="G139" i="2"/>
  <c r="C139" i="2"/>
  <c r="B139" i="2"/>
  <c r="AA138" i="2"/>
  <c r="Z138" i="2"/>
  <c r="X138" i="2"/>
  <c r="W138" i="2"/>
  <c r="U138" i="2"/>
  <c r="T138" i="2"/>
  <c r="R138" i="2"/>
  <c r="O138" i="2"/>
  <c r="N138" i="2"/>
  <c r="L138" i="2"/>
  <c r="K138" i="2"/>
  <c r="I138" i="2"/>
  <c r="H138" i="2"/>
  <c r="F138" i="2"/>
  <c r="E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A131" i="2"/>
  <c r="AA130" i="2" s="1"/>
  <c r="AB130" i="2" s="1"/>
  <c r="Z131" i="2"/>
  <c r="Z130" i="2" s="1"/>
  <c r="X131" i="2"/>
  <c r="W131" i="2"/>
  <c r="W130" i="2" s="1"/>
  <c r="U131" i="2"/>
  <c r="U130" i="2" s="1"/>
  <c r="T131" i="2"/>
  <c r="T130" i="2" s="1"/>
  <c r="R131" i="2"/>
  <c r="Q131" i="2"/>
  <c r="Q130" i="2" s="1"/>
  <c r="O131" i="2"/>
  <c r="O130" i="2" s="1"/>
  <c r="P130" i="2" s="1"/>
  <c r="N131" i="2"/>
  <c r="N130" i="2" s="1"/>
  <c r="L131" i="2"/>
  <c r="L130" i="2" s="1"/>
  <c r="K131" i="2"/>
  <c r="K130" i="2" s="1"/>
  <c r="I131" i="2"/>
  <c r="I130" i="2" s="1"/>
  <c r="J130" i="2" s="1"/>
  <c r="H131" i="2"/>
  <c r="H130" i="2" s="1"/>
  <c r="F131" i="2"/>
  <c r="F130" i="2" s="1"/>
  <c r="E131" i="2"/>
  <c r="E130" i="2" s="1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I128" i="2"/>
  <c r="H128" i="2"/>
  <c r="F128" i="2"/>
  <c r="E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A120" i="2"/>
  <c r="Z120" i="2"/>
  <c r="X120" i="2"/>
  <c r="W120" i="2"/>
  <c r="U120" i="2"/>
  <c r="T120" i="2"/>
  <c r="R120" i="2"/>
  <c r="Q120" i="2"/>
  <c r="O120" i="2"/>
  <c r="N120" i="2"/>
  <c r="L120" i="2"/>
  <c r="K120" i="2"/>
  <c r="I120" i="2"/>
  <c r="H120" i="2"/>
  <c r="F120" i="2"/>
  <c r="E120" i="2"/>
  <c r="AB119" i="2"/>
  <c r="Y119" i="2"/>
  <c r="V119" i="2"/>
  <c r="S119" i="2"/>
  <c r="P119" i="2"/>
  <c r="M119" i="2"/>
  <c r="J119" i="2"/>
  <c r="G119" i="2"/>
  <c r="C119" i="2"/>
  <c r="B119" i="2"/>
  <c r="AA118" i="2"/>
  <c r="Z118" i="2"/>
  <c r="X118" i="2"/>
  <c r="W118" i="2"/>
  <c r="U118" i="2"/>
  <c r="T118" i="2"/>
  <c r="R118" i="2"/>
  <c r="Q118" i="2"/>
  <c r="O118" i="2"/>
  <c r="N118" i="2"/>
  <c r="L118" i="2"/>
  <c r="K118" i="2"/>
  <c r="I118" i="2"/>
  <c r="H118" i="2"/>
  <c r="F118" i="2"/>
  <c r="E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A110" i="2"/>
  <c r="AA109" i="2" s="1"/>
  <c r="Z110" i="2"/>
  <c r="X110" i="2"/>
  <c r="W110" i="2"/>
  <c r="W109" i="2" s="1"/>
  <c r="U110" i="2"/>
  <c r="U109" i="2" s="1"/>
  <c r="T110" i="2"/>
  <c r="R110" i="2"/>
  <c r="Q110" i="2"/>
  <c r="Q109" i="2" s="1"/>
  <c r="O110" i="2"/>
  <c r="O109" i="2" s="1"/>
  <c r="N110" i="2"/>
  <c r="L110" i="2"/>
  <c r="K110" i="2"/>
  <c r="K109" i="2" s="1"/>
  <c r="I110" i="2"/>
  <c r="I109" i="2" s="1"/>
  <c r="H110" i="2"/>
  <c r="F110" i="2"/>
  <c r="E110" i="2"/>
  <c r="E109" i="2" s="1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A104" i="2"/>
  <c r="AB104" i="2" s="1"/>
  <c r="Y104" i="2"/>
  <c r="V104" i="2"/>
  <c r="S104" i="2"/>
  <c r="P104" i="2"/>
  <c r="M104" i="2"/>
  <c r="J104" i="2"/>
  <c r="F104" i="2"/>
  <c r="F98" i="2" s="1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A99" i="2"/>
  <c r="AA98" i="2" s="1"/>
  <c r="Z99" i="2"/>
  <c r="Y99" i="2"/>
  <c r="V99" i="2"/>
  <c r="S99" i="2"/>
  <c r="P99" i="2"/>
  <c r="L99" i="2"/>
  <c r="K99" i="2"/>
  <c r="K98" i="2" s="1"/>
  <c r="J99" i="2"/>
  <c r="G99" i="2"/>
  <c r="X98" i="2"/>
  <c r="W98" i="2"/>
  <c r="W97" i="2" s="1"/>
  <c r="U98" i="2"/>
  <c r="U97" i="2" s="1"/>
  <c r="T98" i="2"/>
  <c r="R98" i="2"/>
  <c r="Q98" i="2"/>
  <c r="Q97" i="2" s="1"/>
  <c r="O98" i="2"/>
  <c r="N98" i="2"/>
  <c r="N97" i="2" s="1"/>
  <c r="I98" i="2"/>
  <c r="H98" i="2"/>
  <c r="E98" i="2"/>
  <c r="E97" i="2" s="1"/>
  <c r="H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M95" i="2"/>
  <c r="J95" i="2"/>
  <c r="G95" i="2"/>
  <c r="C95" i="2"/>
  <c r="B95" i="2"/>
  <c r="AA94" i="2"/>
  <c r="Z94" i="2"/>
  <c r="Y94" i="2"/>
  <c r="V94" i="2"/>
  <c r="S94" i="2"/>
  <c r="P94" i="2"/>
  <c r="L94" i="2"/>
  <c r="K94" i="2"/>
  <c r="B94" i="2" s="1"/>
  <c r="J94" i="2"/>
  <c r="G94" i="2"/>
  <c r="C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AA91" i="2"/>
  <c r="C91" i="2" s="1"/>
  <c r="Z91" i="2"/>
  <c r="Z88" i="2" s="1"/>
  <c r="Z87" i="2" s="1"/>
  <c r="Y91" i="2"/>
  <c r="V91" i="2"/>
  <c r="S91" i="2"/>
  <c r="P91" i="2"/>
  <c r="M91" i="2"/>
  <c r="J91" i="2"/>
  <c r="G91" i="2"/>
  <c r="B91" i="2"/>
  <c r="AB90" i="2"/>
  <c r="Y90" i="2"/>
  <c r="V90" i="2"/>
  <c r="S90" i="2"/>
  <c r="P90" i="2"/>
  <c r="L90" i="2"/>
  <c r="M90" i="2" s="1"/>
  <c r="K90" i="2"/>
  <c r="B90" i="2" s="1"/>
  <c r="J90" i="2"/>
  <c r="G90" i="2"/>
  <c r="C90" i="2"/>
  <c r="AB89" i="2"/>
  <c r="Y89" i="2"/>
  <c r="V89" i="2"/>
  <c r="S89" i="2"/>
  <c r="P89" i="2"/>
  <c r="L89" i="2"/>
  <c r="C89" i="2" s="1"/>
  <c r="K89" i="2"/>
  <c r="B89" i="2" s="1"/>
  <c r="J89" i="2"/>
  <c r="G89" i="2"/>
  <c r="AA88" i="2"/>
  <c r="X88" i="2"/>
  <c r="W88" i="2"/>
  <c r="W87" i="2" s="1"/>
  <c r="U88" i="2"/>
  <c r="T88" i="2"/>
  <c r="R88" i="2"/>
  <c r="R87" i="2" s="1"/>
  <c r="Q88" i="2"/>
  <c r="O88" i="2"/>
  <c r="N88" i="2"/>
  <c r="N87" i="2" s="1"/>
  <c r="K88" i="2"/>
  <c r="I88" i="2"/>
  <c r="I87" i="2" s="1"/>
  <c r="H88" i="2"/>
  <c r="F88" i="2"/>
  <c r="E88" i="2"/>
  <c r="E87" i="2" s="1"/>
  <c r="T87" i="2"/>
  <c r="H87" i="2"/>
  <c r="AB86" i="2"/>
  <c r="Y86" i="2"/>
  <c r="V86" i="2"/>
  <c r="S86" i="2"/>
  <c r="O86" i="2"/>
  <c r="N86" i="2"/>
  <c r="N61" i="2" s="1"/>
  <c r="N60" i="2" s="1"/>
  <c r="M86" i="2"/>
  <c r="L86" i="2"/>
  <c r="K86" i="2"/>
  <c r="J86" i="2"/>
  <c r="G86" i="2"/>
  <c r="F86" i="2"/>
  <c r="E86" i="2"/>
  <c r="B86" i="2"/>
  <c r="AA85" i="2"/>
  <c r="Z85" i="2"/>
  <c r="Y85" i="2"/>
  <c r="U85" i="2"/>
  <c r="U61" i="2" s="1"/>
  <c r="U60" i="2" s="1"/>
  <c r="T85" i="2"/>
  <c r="S85" i="2"/>
  <c r="P85" i="2"/>
  <c r="L85" i="2"/>
  <c r="M85" i="2" s="1"/>
  <c r="K85" i="2"/>
  <c r="I85" i="2"/>
  <c r="I61" i="2" s="1"/>
  <c r="I60" i="2" s="1"/>
  <c r="H85" i="2"/>
  <c r="G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L80" i="2"/>
  <c r="K80" i="2"/>
  <c r="J80" i="2"/>
  <c r="G80" i="2"/>
  <c r="C80" i="2"/>
  <c r="AB79" i="2"/>
  <c r="Y79" i="2"/>
  <c r="V79" i="2"/>
  <c r="S79" i="2"/>
  <c r="P79" i="2"/>
  <c r="L79" i="2"/>
  <c r="K79" i="2"/>
  <c r="B79" i="2" s="1"/>
  <c r="J79" i="2"/>
  <c r="G79" i="2"/>
  <c r="AB78" i="2"/>
  <c r="Y78" i="2"/>
  <c r="V78" i="2"/>
  <c r="S78" i="2"/>
  <c r="P78" i="2"/>
  <c r="L78" i="2"/>
  <c r="C78" i="2" s="1"/>
  <c r="K78" i="2"/>
  <c r="M78" i="2" s="1"/>
  <c r="J78" i="2"/>
  <c r="G78" i="2"/>
  <c r="AA77" i="2"/>
  <c r="AB77" i="2" s="1"/>
  <c r="Z77" i="2"/>
  <c r="Y77" i="2"/>
  <c r="V77" i="2"/>
  <c r="S77" i="2"/>
  <c r="P77" i="2"/>
  <c r="L77" i="2"/>
  <c r="K77" i="2"/>
  <c r="B77" i="2" s="1"/>
  <c r="J77" i="2"/>
  <c r="G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A74" i="2"/>
  <c r="AA61" i="2" s="1"/>
  <c r="AA60" i="2" s="1"/>
  <c r="Z74" i="2"/>
  <c r="Y74" i="2"/>
  <c r="U74" i="2"/>
  <c r="T74" i="2"/>
  <c r="B74" i="2" s="1"/>
  <c r="S74" i="2"/>
  <c r="P74" i="2"/>
  <c r="M74" i="2"/>
  <c r="J74" i="2"/>
  <c r="G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V64" i="2"/>
  <c r="S64" i="2"/>
  <c r="P64" i="2"/>
  <c r="M64" i="2"/>
  <c r="J64" i="2"/>
  <c r="G64" i="2"/>
  <c r="C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X61" i="2"/>
  <c r="W61" i="2"/>
  <c r="W60" i="2" s="1"/>
  <c r="R61" i="2"/>
  <c r="R60" i="2" s="1"/>
  <c r="Q61" i="2"/>
  <c r="Q60" i="2" s="1"/>
  <c r="O61" i="2"/>
  <c r="O60" i="2" s="1"/>
  <c r="H61" i="2"/>
  <c r="H60" i="2" s="1"/>
  <c r="F61" i="2"/>
  <c r="F60" i="2" s="1"/>
  <c r="E61" i="2"/>
  <c r="E60" i="2" s="1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L53" i="2"/>
  <c r="M53" i="2" s="1"/>
  <c r="K53" i="2"/>
  <c r="B53" i="2" s="1"/>
  <c r="J53" i="2"/>
  <c r="G53" i="2"/>
  <c r="AA52" i="2"/>
  <c r="Z52" i="2"/>
  <c r="Z51" i="2" s="1"/>
  <c r="X52" i="2"/>
  <c r="X51" i="2" s="1"/>
  <c r="W52" i="2"/>
  <c r="U52" i="2"/>
  <c r="T52" i="2"/>
  <c r="T51" i="2" s="1"/>
  <c r="R52" i="2"/>
  <c r="Q52" i="2"/>
  <c r="Q51" i="2" s="1"/>
  <c r="O52" i="2"/>
  <c r="N52" i="2"/>
  <c r="N51" i="2" s="1"/>
  <c r="K52" i="2"/>
  <c r="I52" i="2"/>
  <c r="H52" i="2"/>
  <c r="H51" i="2" s="1"/>
  <c r="F52" i="2"/>
  <c r="F51" i="2" s="1"/>
  <c r="E52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R49" i="2"/>
  <c r="Q49" i="2"/>
  <c r="P49" i="2"/>
  <c r="M49" i="2"/>
  <c r="J49" i="2"/>
  <c r="G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A44" i="2"/>
  <c r="Z44" i="2"/>
  <c r="Z43" i="2" s="1"/>
  <c r="X44" i="2"/>
  <c r="X43" i="2" s="1"/>
  <c r="W44" i="2"/>
  <c r="U44" i="2"/>
  <c r="T44" i="2"/>
  <c r="T43" i="2" s="1"/>
  <c r="Q44" i="2"/>
  <c r="Q43" i="2" s="1"/>
  <c r="O44" i="2"/>
  <c r="N44" i="2"/>
  <c r="N43" i="2" s="1"/>
  <c r="L44" i="2"/>
  <c r="L43" i="2" s="1"/>
  <c r="K44" i="2"/>
  <c r="I44" i="2"/>
  <c r="H44" i="2"/>
  <c r="F44" i="2"/>
  <c r="E44" i="2"/>
  <c r="H43" i="2"/>
  <c r="AB42" i="2"/>
  <c r="Y42" i="2"/>
  <c r="V42" i="2"/>
  <c r="R42" i="2"/>
  <c r="C42" i="2" s="1"/>
  <c r="Q42" i="2"/>
  <c r="B42" i="2" s="1"/>
  <c r="P42" i="2"/>
  <c r="M42" i="2"/>
  <c r="J42" i="2"/>
  <c r="G42" i="2"/>
  <c r="AB41" i="2"/>
  <c r="X41" i="2"/>
  <c r="W41" i="2"/>
  <c r="W32" i="2" s="1"/>
  <c r="W31" i="2" s="1"/>
  <c r="V41" i="2"/>
  <c r="S41" i="2"/>
  <c r="P41" i="2"/>
  <c r="L41" i="2"/>
  <c r="M41" i="2" s="1"/>
  <c r="K41" i="2"/>
  <c r="J41" i="2"/>
  <c r="G41" i="2"/>
  <c r="B41" i="2"/>
  <c r="AB40" i="2"/>
  <c r="Y40" i="2"/>
  <c r="U40" i="2"/>
  <c r="T40" i="2"/>
  <c r="B40" i="2" s="1"/>
  <c r="S40" i="2"/>
  <c r="P40" i="2"/>
  <c r="M40" i="2"/>
  <c r="J40" i="2"/>
  <c r="G40" i="2"/>
  <c r="AB39" i="2"/>
  <c r="Y39" i="2"/>
  <c r="V39" i="2"/>
  <c r="S39" i="2"/>
  <c r="P39" i="2"/>
  <c r="M39" i="2"/>
  <c r="J39" i="2"/>
  <c r="G39" i="2"/>
  <c r="C39" i="2"/>
  <c r="B39" i="2"/>
  <c r="AA38" i="2"/>
  <c r="C38" i="2" s="1"/>
  <c r="Z38" i="2"/>
  <c r="Z32" i="2" s="1"/>
  <c r="Z31" i="2" s="1"/>
  <c r="Y38" i="2"/>
  <c r="V38" i="2"/>
  <c r="S38" i="2"/>
  <c r="P38" i="2"/>
  <c r="M38" i="2"/>
  <c r="J38" i="2"/>
  <c r="G38" i="2"/>
  <c r="AB37" i="2"/>
  <c r="Y37" i="2"/>
  <c r="V37" i="2"/>
  <c r="S37" i="2"/>
  <c r="P37" i="2"/>
  <c r="L37" i="2"/>
  <c r="K37" i="2"/>
  <c r="B37" i="2" s="1"/>
  <c r="J37" i="2"/>
  <c r="G37" i="2"/>
  <c r="C37" i="2"/>
  <c r="AB36" i="2"/>
  <c r="Y36" i="2"/>
  <c r="V36" i="2"/>
  <c r="S36" i="2"/>
  <c r="P36" i="2"/>
  <c r="L36" i="2"/>
  <c r="K36" i="2"/>
  <c r="B36" i="2" s="1"/>
  <c r="J36" i="2"/>
  <c r="G36" i="2"/>
  <c r="AB35" i="2"/>
  <c r="Y35" i="2"/>
  <c r="V35" i="2"/>
  <c r="S35" i="2"/>
  <c r="P35" i="2"/>
  <c r="L35" i="2"/>
  <c r="C35" i="2" s="1"/>
  <c r="K35" i="2"/>
  <c r="B35" i="2" s="1"/>
  <c r="J35" i="2"/>
  <c r="G35" i="2"/>
  <c r="AB34" i="2"/>
  <c r="Y34" i="2"/>
  <c r="V34" i="2"/>
  <c r="S34" i="2"/>
  <c r="P34" i="2"/>
  <c r="L34" i="2"/>
  <c r="K34" i="2"/>
  <c r="J34" i="2"/>
  <c r="G34" i="2"/>
  <c r="C34" i="2"/>
  <c r="B34" i="2"/>
  <c r="AB33" i="2"/>
  <c r="Y33" i="2"/>
  <c r="V33" i="2"/>
  <c r="S33" i="2"/>
  <c r="P33" i="2"/>
  <c r="M33" i="2"/>
  <c r="J33" i="2"/>
  <c r="G33" i="2"/>
  <c r="C33" i="2"/>
  <c r="B33" i="2"/>
  <c r="AA32" i="2"/>
  <c r="X32" i="2"/>
  <c r="T32" i="2"/>
  <c r="T31" i="2" s="1"/>
  <c r="R32" i="2"/>
  <c r="O32" i="2"/>
  <c r="N32" i="2"/>
  <c r="N31" i="2" s="1"/>
  <c r="I32" i="2"/>
  <c r="H32" i="2"/>
  <c r="H31" i="2" s="1"/>
  <c r="F32" i="2"/>
  <c r="E32" i="2"/>
  <c r="E31" i="2" s="1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L27" i="2"/>
  <c r="C27" i="2" s="1"/>
  <c r="K27" i="2"/>
  <c r="J27" i="2"/>
  <c r="G27" i="2"/>
  <c r="B27" i="2"/>
  <c r="AB26" i="2"/>
  <c r="Y26" i="2"/>
  <c r="V26" i="2"/>
  <c r="S26" i="2"/>
  <c r="P26" i="2"/>
  <c r="M26" i="2"/>
  <c r="J26" i="2"/>
  <c r="G26" i="2"/>
  <c r="C26" i="2"/>
  <c r="B26" i="2"/>
  <c r="AA25" i="2"/>
  <c r="Z25" i="2"/>
  <c r="Y25" i="2"/>
  <c r="V25" i="2"/>
  <c r="S25" i="2"/>
  <c r="P25" i="2"/>
  <c r="L25" i="2"/>
  <c r="K25" i="2"/>
  <c r="J25" i="2"/>
  <c r="G25" i="2"/>
  <c r="C25" i="2"/>
  <c r="B25" i="2"/>
  <c r="AA24" i="2"/>
  <c r="Z24" i="2"/>
  <c r="Z22" i="2" s="1"/>
  <c r="Z21" i="2" s="1"/>
  <c r="Y24" i="2"/>
  <c r="V24" i="2"/>
  <c r="S24" i="2"/>
  <c r="P24" i="2"/>
  <c r="L24" i="2"/>
  <c r="L22" i="2" s="1"/>
  <c r="K24" i="2"/>
  <c r="J24" i="2"/>
  <c r="G24" i="2"/>
  <c r="C24" i="2"/>
  <c r="AB23" i="2"/>
  <c r="Y23" i="2"/>
  <c r="V23" i="2"/>
  <c r="S23" i="2"/>
  <c r="P23" i="2"/>
  <c r="M23" i="2"/>
  <c r="J23" i="2"/>
  <c r="G23" i="2"/>
  <c r="C23" i="2"/>
  <c r="B23" i="2"/>
  <c r="AA22" i="2"/>
  <c r="X22" i="2"/>
  <c r="W22" i="2"/>
  <c r="W21" i="2" s="1"/>
  <c r="U22" i="2"/>
  <c r="T22" i="2"/>
  <c r="T21" i="2" s="1"/>
  <c r="R22" i="2"/>
  <c r="Q22" i="2"/>
  <c r="Q21" i="2" s="1"/>
  <c r="O22" i="2"/>
  <c r="N22" i="2"/>
  <c r="N21" i="2" s="1"/>
  <c r="I22" i="2"/>
  <c r="H22" i="2"/>
  <c r="H21" i="2" s="1"/>
  <c r="F22" i="2"/>
  <c r="E22" i="2"/>
  <c r="O21" i="2"/>
  <c r="AB20" i="2"/>
  <c r="Y20" i="2"/>
  <c r="V20" i="2"/>
  <c r="S20" i="2"/>
  <c r="P20" i="2"/>
  <c r="L20" i="2"/>
  <c r="C20" i="2" s="1"/>
  <c r="K20" i="2"/>
  <c r="B20" i="2" s="1"/>
  <c r="J20" i="2"/>
  <c r="G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O11" i="2"/>
  <c r="N11" i="2"/>
  <c r="N10" i="2" s="1"/>
  <c r="K11" i="2"/>
  <c r="K10" i="2" s="1"/>
  <c r="I11" i="2"/>
  <c r="H11" i="2"/>
  <c r="H10" i="2" s="1"/>
  <c r="F11" i="2"/>
  <c r="F10" i="2" s="1"/>
  <c r="E11" i="2"/>
  <c r="V74" i="2" l="1"/>
  <c r="P86" i="2"/>
  <c r="F109" i="2"/>
  <c r="L109" i="2"/>
  <c r="R109" i="2"/>
  <c r="S109" i="2" s="1"/>
  <c r="X109" i="2"/>
  <c r="Y109" i="2" s="1"/>
  <c r="M130" i="2"/>
  <c r="R130" i="2"/>
  <c r="S130" i="2" s="1"/>
  <c r="X130" i="2"/>
  <c r="Y130" i="2" s="1"/>
  <c r="P158" i="2"/>
  <c r="S182" i="2"/>
  <c r="D182" i="2" s="1"/>
  <c r="B225" i="2"/>
  <c r="S236" i="2"/>
  <c r="H240" i="2"/>
  <c r="N240" i="2"/>
  <c r="AB288" i="2"/>
  <c r="M329" i="2"/>
  <c r="D329" i="2" s="1"/>
  <c r="F347" i="2"/>
  <c r="S347" i="2"/>
  <c r="M380" i="2"/>
  <c r="M109" i="2"/>
  <c r="T61" i="2"/>
  <c r="T60" i="2" s="1"/>
  <c r="AB85" i="2"/>
  <c r="H109" i="2"/>
  <c r="N109" i="2"/>
  <c r="T109" i="2"/>
  <c r="Z109" i="2"/>
  <c r="V130" i="2"/>
  <c r="J138" i="2"/>
  <c r="Z158" i="2"/>
  <c r="B160" i="2"/>
  <c r="R161" i="2"/>
  <c r="S161" i="2" s="1"/>
  <c r="AB188" i="2"/>
  <c r="I240" i="2"/>
  <c r="O240" i="2"/>
  <c r="U240" i="2"/>
  <c r="AA240" i="2"/>
  <c r="V290" i="2"/>
  <c r="B312" i="2"/>
  <c r="H347" i="2"/>
  <c r="N347" i="2"/>
  <c r="T347" i="2"/>
  <c r="Z347" i="2"/>
  <c r="E363" i="2"/>
  <c r="Q363" i="2"/>
  <c r="N363" i="2"/>
  <c r="M34" i="2"/>
  <c r="AB99" i="2"/>
  <c r="J109" i="2"/>
  <c r="P109" i="2"/>
  <c r="V109" i="2"/>
  <c r="AB109" i="2"/>
  <c r="J142" i="2"/>
  <c r="P201" i="2"/>
  <c r="Q240" i="2"/>
  <c r="S240" i="2" s="1"/>
  <c r="W240" i="2"/>
  <c r="Y240" i="2" s="1"/>
  <c r="AB280" i="2"/>
  <c r="B286" i="2"/>
  <c r="C312" i="2"/>
  <c r="AA340" i="2"/>
  <c r="AA313" i="2" s="1"/>
  <c r="I347" i="2"/>
  <c r="O347" i="2"/>
  <c r="U347" i="2"/>
  <c r="V347" i="2" s="1"/>
  <c r="AA347" i="2"/>
  <c r="AB347" i="2" s="1"/>
  <c r="Y380" i="2"/>
  <c r="D57" i="2"/>
  <c r="E212" i="2"/>
  <c r="C358" i="2"/>
  <c r="S358" i="2"/>
  <c r="D111" i="2"/>
  <c r="D184" i="2"/>
  <c r="U200" i="2"/>
  <c r="AB201" i="2"/>
  <c r="P204" i="2"/>
  <c r="G358" i="2"/>
  <c r="V98" i="2"/>
  <c r="M118" i="2"/>
  <c r="Y118" i="2"/>
  <c r="V120" i="2"/>
  <c r="S128" i="2"/>
  <c r="Y128" i="2"/>
  <c r="D189" i="2"/>
  <c r="G314" i="2"/>
  <c r="J323" i="2"/>
  <c r="S323" i="2"/>
  <c r="R313" i="2"/>
  <c r="Y350" i="2"/>
  <c r="D355" i="2"/>
  <c r="J60" i="2"/>
  <c r="J87" i="2"/>
  <c r="V131" i="2"/>
  <c r="P196" i="2"/>
  <c r="J206" i="2"/>
  <c r="C236" i="2"/>
  <c r="P243" i="2"/>
  <c r="AB243" i="2"/>
  <c r="Y253" i="2"/>
  <c r="AB314" i="2"/>
  <c r="D361" i="2"/>
  <c r="D362" i="2"/>
  <c r="D46" i="2"/>
  <c r="D113" i="2"/>
  <c r="D116" i="2"/>
  <c r="S131" i="2"/>
  <c r="Y138" i="2"/>
  <c r="AB142" i="2"/>
  <c r="V337" i="2"/>
  <c r="V365" i="2"/>
  <c r="G377" i="2"/>
  <c r="S377" i="2"/>
  <c r="AB381" i="2"/>
  <c r="C272" i="2"/>
  <c r="M24" i="2"/>
  <c r="M25" i="2"/>
  <c r="B38" i="2"/>
  <c r="V40" i="2"/>
  <c r="Y41" i="2"/>
  <c r="C74" i="2"/>
  <c r="AB74" i="2"/>
  <c r="D74" i="2" s="1"/>
  <c r="B78" i="2"/>
  <c r="J85" i="2"/>
  <c r="C86" i="2"/>
  <c r="P110" i="2"/>
  <c r="D129" i="2"/>
  <c r="G131" i="2"/>
  <c r="AB158" i="2"/>
  <c r="Y160" i="2"/>
  <c r="U161" i="2"/>
  <c r="U141" i="2" s="1"/>
  <c r="C165" i="2"/>
  <c r="C187" i="2"/>
  <c r="P188" i="2"/>
  <c r="E200" i="2"/>
  <c r="Y213" i="2"/>
  <c r="U212" i="2"/>
  <c r="G236" i="2"/>
  <c r="P238" i="2"/>
  <c r="AB238" i="2"/>
  <c r="G241" i="2"/>
  <c r="S241" i="2"/>
  <c r="J245" i="2"/>
  <c r="V245" i="2"/>
  <c r="D263" i="2"/>
  <c r="N265" i="2"/>
  <c r="P265" i="2" s="1"/>
  <c r="T265" i="2"/>
  <c r="T240" i="2" s="1"/>
  <c r="D273" i="2"/>
  <c r="D277" i="2"/>
  <c r="M278" i="2"/>
  <c r="D278" i="2" s="1"/>
  <c r="D279" i="2"/>
  <c r="M280" i="2"/>
  <c r="D280" i="2" s="1"/>
  <c r="AB281" i="2"/>
  <c r="D281" i="2" s="1"/>
  <c r="AB282" i="2"/>
  <c r="D282" i="2" s="1"/>
  <c r="C285" i="2"/>
  <c r="B288" i="2"/>
  <c r="V297" i="2"/>
  <c r="D299" i="2"/>
  <c r="D326" i="2"/>
  <c r="D332" i="2"/>
  <c r="J333" i="2"/>
  <c r="J337" i="2"/>
  <c r="Y337" i="2"/>
  <c r="P340" i="2"/>
  <c r="B360" i="2"/>
  <c r="U364" i="2"/>
  <c r="Y372" i="2"/>
  <c r="V381" i="2"/>
  <c r="B387" i="2"/>
  <c r="L61" i="2"/>
  <c r="C61" i="2" s="1"/>
  <c r="Z98" i="2"/>
  <c r="Z97" i="2" s="1"/>
  <c r="B99" i="2"/>
  <c r="B142" i="2"/>
  <c r="O141" i="2"/>
  <c r="D150" i="2"/>
  <c r="L158" i="2"/>
  <c r="C158" i="2" s="1"/>
  <c r="C195" i="2"/>
  <c r="T212" i="2"/>
  <c r="D233" i="2"/>
  <c r="C288" i="2"/>
  <c r="P308" i="2"/>
  <c r="D308" i="2" s="1"/>
  <c r="M360" i="2"/>
  <c r="Y371" i="2"/>
  <c r="D383" i="2"/>
  <c r="Q32" i="2"/>
  <c r="Q31" i="2" s="1"/>
  <c r="S42" i="2"/>
  <c r="D42" i="2" s="1"/>
  <c r="D45" i="2"/>
  <c r="C53" i="2"/>
  <c r="J11" i="2"/>
  <c r="S22" i="2"/>
  <c r="Y22" i="2"/>
  <c r="B24" i="2"/>
  <c r="K22" i="2"/>
  <c r="K21" i="2" s="1"/>
  <c r="AB24" i="2"/>
  <c r="AB25" i="2"/>
  <c r="D25" i="2" s="1"/>
  <c r="K32" i="2"/>
  <c r="K31" i="2" s="1"/>
  <c r="D33" i="2"/>
  <c r="AB38" i="2"/>
  <c r="D38" i="2" s="1"/>
  <c r="L52" i="2"/>
  <c r="L51" i="2" s="1"/>
  <c r="S52" i="2"/>
  <c r="D54" i="2"/>
  <c r="D65" i="2"/>
  <c r="B85" i="2"/>
  <c r="V85" i="2"/>
  <c r="J88" i="2"/>
  <c r="S88" i="2"/>
  <c r="D91" i="2"/>
  <c r="D92" i="2"/>
  <c r="AB94" i="2"/>
  <c r="C99" i="2"/>
  <c r="D125" i="2"/>
  <c r="X158" i="2"/>
  <c r="Y158" i="2" s="1"/>
  <c r="Y161" i="2"/>
  <c r="I212" i="2"/>
  <c r="L245" i="2"/>
  <c r="M245" i="2" s="1"/>
  <c r="C246" i="2"/>
  <c r="AB253" i="2"/>
  <c r="Z265" i="2"/>
  <c r="Z240" i="2" s="1"/>
  <c r="AB284" i="2"/>
  <c r="C290" i="2"/>
  <c r="K265" i="2"/>
  <c r="K240" i="2" s="1"/>
  <c r="B11" i="2"/>
  <c r="S11" i="2"/>
  <c r="G22" i="2"/>
  <c r="D69" i="2"/>
  <c r="G120" i="2"/>
  <c r="O200" i="2"/>
  <c r="Y241" i="2"/>
  <c r="V323" i="2"/>
  <c r="P22" i="2"/>
  <c r="G32" i="2"/>
  <c r="P98" i="2"/>
  <c r="D105" i="2"/>
  <c r="V110" i="2"/>
  <c r="AB110" i="2"/>
  <c r="D121" i="2"/>
  <c r="D123" i="2"/>
  <c r="J128" i="2"/>
  <c r="D143" i="2"/>
  <c r="D154" i="2"/>
  <c r="D155" i="2"/>
  <c r="D172" i="2"/>
  <c r="D177" i="2"/>
  <c r="D179" i="2"/>
  <c r="V188" i="2"/>
  <c r="I200" i="2"/>
  <c r="AB204" i="2"/>
  <c r="D217" i="2"/>
  <c r="D251" i="2"/>
  <c r="D254" i="2"/>
  <c r="D256" i="2"/>
  <c r="D258" i="2"/>
  <c r="D315" i="2"/>
  <c r="D319" i="2"/>
  <c r="V333" i="2"/>
  <c r="D346" i="2"/>
  <c r="J348" i="2"/>
  <c r="H386" i="2"/>
  <c r="J386" i="2" s="1"/>
  <c r="D393" i="2"/>
  <c r="M387" i="2"/>
  <c r="L386" i="2"/>
  <c r="M386" i="2" s="1"/>
  <c r="D29" i="2"/>
  <c r="G60" i="2"/>
  <c r="P118" i="2"/>
  <c r="V206" i="2"/>
  <c r="M241" i="2"/>
  <c r="Y265" i="2"/>
  <c r="AB323" i="2"/>
  <c r="O313" i="2"/>
  <c r="D352" i="2"/>
  <c r="Y356" i="2"/>
  <c r="V375" i="2"/>
  <c r="S378" i="2"/>
  <c r="P381" i="2"/>
  <c r="G11" i="2"/>
  <c r="D16" i="2"/>
  <c r="D19" i="2"/>
  <c r="AB32" i="2"/>
  <c r="G44" i="2"/>
  <c r="R51" i="2"/>
  <c r="S60" i="2"/>
  <c r="D73" i="2"/>
  <c r="V11" i="2"/>
  <c r="AB11" i="2"/>
  <c r="D14" i="2"/>
  <c r="P32" i="2"/>
  <c r="V44" i="2"/>
  <c r="D47" i="2"/>
  <c r="D83" i="2"/>
  <c r="T97" i="2"/>
  <c r="T9" i="2" s="1"/>
  <c r="J98" i="2"/>
  <c r="I97" i="2"/>
  <c r="J97" i="2" s="1"/>
  <c r="D208" i="2"/>
  <c r="D246" i="2"/>
  <c r="D267" i="2"/>
  <c r="Y333" i="2"/>
  <c r="D370" i="2"/>
  <c r="Y391" i="2"/>
  <c r="X390" i="2"/>
  <c r="Y390" i="2" s="1"/>
  <c r="D81" i="2"/>
  <c r="D86" i="2"/>
  <c r="D103" i="2"/>
  <c r="G110" i="2"/>
  <c r="M110" i="2"/>
  <c r="G118" i="2"/>
  <c r="V118" i="2"/>
  <c r="P128" i="2"/>
  <c r="W141" i="2"/>
  <c r="D146" i="2"/>
  <c r="D166" i="2"/>
  <c r="D185" i="2"/>
  <c r="J188" i="2"/>
  <c r="D197" i="2"/>
  <c r="G201" i="2"/>
  <c r="W200" i="2"/>
  <c r="G204" i="2"/>
  <c r="M204" i="2"/>
  <c r="M210" i="2"/>
  <c r="S210" i="2"/>
  <c r="Y210" i="2"/>
  <c r="J222" i="2"/>
  <c r="J232" i="2"/>
  <c r="P232" i="2"/>
  <c r="V232" i="2"/>
  <c r="AB232" i="2"/>
  <c r="B238" i="2"/>
  <c r="G243" i="2"/>
  <c r="M243" i="2"/>
  <c r="B245" i="2"/>
  <c r="B253" i="2"/>
  <c r="V253" i="2"/>
  <c r="D271" i="2"/>
  <c r="D305" i="2"/>
  <c r="G344" i="2"/>
  <c r="M344" i="2"/>
  <c r="S344" i="2"/>
  <c r="D359" i="2"/>
  <c r="D366" i="2"/>
  <c r="J371" i="2"/>
  <c r="D379" i="2"/>
  <c r="G380" i="2"/>
  <c r="J387" i="2"/>
  <c r="D70" i="2"/>
  <c r="P88" i="2"/>
  <c r="V88" i="2"/>
  <c r="D95" i="2"/>
  <c r="S98" i="2"/>
  <c r="Y98" i="2"/>
  <c r="D100" i="2"/>
  <c r="M120" i="2"/>
  <c r="S120" i="2"/>
  <c r="C128" i="2"/>
  <c r="D136" i="2"/>
  <c r="M138" i="2"/>
  <c r="D138" i="2" s="1"/>
  <c r="D159" i="2"/>
  <c r="D190" i="2"/>
  <c r="D192" i="2"/>
  <c r="AB196" i="2"/>
  <c r="B210" i="2"/>
  <c r="P210" i="2"/>
  <c r="AB210" i="2"/>
  <c r="D219" i="2"/>
  <c r="B222" i="2"/>
  <c r="D227" i="2"/>
  <c r="M232" i="2"/>
  <c r="Y232" i="2"/>
  <c r="D237" i="2"/>
  <c r="C241" i="2"/>
  <c r="V243" i="2"/>
  <c r="D247" i="2"/>
  <c r="D259" i="2"/>
  <c r="D295" i="2"/>
  <c r="S314" i="2"/>
  <c r="AB333" i="2"/>
  <c r="S337" i="2"/>
  <c r="S348" i="2"/>
  <c r="J356" i="2"/>
  <c r="V356" i="2"/>
  <c r="AB356" i="2"/>
  <c r="AB358" i="2"/>
  <c r="M371" i="2"/>
  <c r="G375" i="2"/>
  <c r="P378" i="2"/>
  <c r="AB378" i="2"/>
  <c r="D389" i="2"/>
  <c r="B98" i="2"/>
  <c r="G88" i="2"/>
  <c r="D119" i="2"/>
  <c r="V128" i="2"/>
  <c r="J131" i="2"/>
  <c r="B138" i="2"/>
  <c r="V138" i="2"/>
  <c r="G232" i="2"/>
  <c r="S232" i="2"/>
  <c r="D275" i="2"/>
  <c r="B356" i="2"/>
  <c r="D357" i="2"/>
  <c r="J365" i="2"/>
  <c r="I364" i="2"/>
  <c r="U371" i="2"/>
  <c r="V371" i="2" s="1"/>
  <c r="V372" i="2"/>
  <c r="Y387" i="2"/>
  <c r="X386" i="2"/>
  <c r="Y386" i="2" s="1"/>
  <c r="R10" i="2"/>
  <c r="S10" i="2" s="1"/>
  <c r="Y11" i="2"/>
  <c r="F43" i="2"/>
  <c r="D48" i="2"/>
  <c r="D50" i="2"/>
  <c r="P61" i="2"/>
  <c r="V60" i="2"/>
  <c r="D63" i="2"/>
  <c r="D67" i="2"/>
  <c r="D72" i="2"/>
  <c r="D78" i="2"/>
  <c r="F87" i="2"/>
  <c r="G87" i="2" s="1"/>
  <c r="Q87" i="2"/>
  <c r="Q9" i="2" s="1"/>
  <c r="Y88" i="2"/>
  <c r="X87" i="2"/>
  <c r="Y87" i="2" s="1"/>
  <c r="D96" i="2"/>
  <c r="X97" i="2"/>
  <c r="Y97" i="2" s="1"/>
  <c r="D102" i="2"/>
  <c r="D106" i="2"/>
  <c r="J110" i="2"/>
  <c r="S110" i="2"/>
  <c r="Y110" i="2"/>
  <c r="D117" i="2"/>
  <c r="AB118" i="2"/>
  <c r="J120" i="2"/>
  <c r="D124" i="2"/>
  <c r="D126" i="2"/>
  <c r="G128" i="2"/>
  <c r="B128" i="2"/>
  <c r="D132" i="2"/>
  <c r="D134" i="2"/>
  <c r="G138" i="2"/>
  <c r="D144" i="2"/>
  <c r="D148" i="2"/>
  <c r="G158" i="2"/>
  <c r="F141" i="2"/>
  <c r="D180" i="2"/>
  <c r="D183" i="2"/>
  <c r="D187" i="2"/>
  <c r="D198" i="2"/>
  <c r="K200" i="2"/>
  <c r="AA200" i="2"/>
  <c r="D202" i="2"/>
  <c r="D205" i="2"/>
  <c r="AB206" i="2"/>
  <c r="D207" i="2"/>
  <c r="D209" i="2"/>
  <c r="J210" i="2"/>
  <c r="V210" i="2"/>
  <c r="J213" i="2"/>
  <c r="V213" i="2"/>
  <c r="D223" i="2"/>
  <c r="D226" i="2"/>
  <c r="Y236" i="2"/>
  <c r="J238" i="2"/>
  <c r="V238" i="2"/>
  <c r="D257" i="2"/>
  <c r="D261" i="2"/>
  <c r="D334" i="2"/>
  <c r="R374" i="2"/>
  <c r="S374" i="2" s="1"/>
  <c r="S375" i="2"/>
  <c r="AA377" i="2"/>
  <c r="AB377" i="2" s="1"/>
  <c r="J378" i="2"/>
  <c r="I377" i="2"/>
  <c r="P377" i="2"/>
  <c r="V386" i="2"/>
  <c r="M391" i="2"/>
  <c r="L390" i="2"/>
  <c r="M390" i="2" s="1"/>
  <c r="D173" i="2"/>
  <c r="C333" i="2"/>
  <c r="S333" i="2"/>
  <c r="AB372" i="2"/>
  <c r="Z371" i="2"/>
  <c r="Z363" i="2" s="1"/>
  <c r="N9" i="2"/>
  <c r="D13" i="2"/>
  <c r="D18" i="2"/>
  <c r="J22" i="2"/>
  <c r="V22" i="2"/>
  <c r="D26" i="2"/>
  <c r="D28" i="2"/>
  <c r="J32" i="2"/>
  <c r="B52" i="2"/>
  <c r="J52" i="2"/>
  <c r="D55" i="2"/>
  <c r="P60" i="2"/>
  <c r="U87" i="2"/>
  <c r="V87" i="2" s="1"/>
  <c r="D115" i="2"/>
  <c r="C120" i="2"/>
  <c r="C131" i="2"/>
  <c r="P138" i="2"/>
  <c r="D191" i="2"/>
  <c r="D193" i="2"/>
  <c r="D214" i="2"/>
  <c r="G222" i="2"/>
  <c r="D231" i="2"/>
  <c r="D12" i="2"/>
  <c r="D15" i="2"/>
  <c r="D23" i="2"/>
  <c r="D30" i="2"/>
  <c r="I31" i="2"/>
  <c r="J31" i="2" s="1"/>
  <c r="D34" i="2"/>
  <c r="D39" i="2"/>
  <c r="G52" i="2"/>
  <c r="D53" i="2"/>
  <c r="D58" i="2"/>
  <c r="D71" i="2"/>
  <c r="D76" i="2"/>
  <c r="D82" i="2"/>
  <c r="D93" i="2"/>
  <c r="R97" i="2"/>
  <c r="S97" i="2" s="1"/>
  <c r="D101" i="2"/>
  <c r="D112" i="2"/>
  <c r="D114" i="2"/>
  <c r="B120" i="2"/>
  <c r="M131" i="2"/>
  <c r="AA141" i="2"/>
  <c r="I141" i="2"/>
  <c r="N141" i="2"/>
  <c r="D176" i="2"/>
  <c r="D178" i="2"/>
  <c r="D194" i="2"/>
  <c r="V196" i="2"/>
  <c r="Q212" i="2"/>
  <c r="D215" i="2"/>
  <c r="D252" i="2"/>
  <c r="P253" i="2"/>
  <c r="D318" i="2"/>
  <c r="N313" i="2"/>
  <c r="P313" i="2" s="1"/>
  <c r="V378" i="2"/>
  <c r="U377" i="2"/>
  <c r="V377" i="2" s="1"/>
  <c r="V391" i="2"/>
  <c r="T390" i="2"/>
  <c r="V390" i="2" s="1"/>
  <c r="J118" i="2"/>
  <c r="S118" i="2"/>
  <c r="D127" i="2"/>
  <c r="M128" i="2"/>
  <c r="Y131" i="2"/>
  <c r="D149" i="2"/>
  <c r="S158" i="2"/>
  <c r="D162" i="2"/>
  <c r="D167" i="2"/>
  <c r="D168" i="2"/>
  <c r="D181" i="2"/>
  <c r="D186" i="2"/>
  <c r="N200" i="2"/>
  <c r="S201" i="2"/>
  <c r="S204" i="2"/>
  <c r="Y204" i="2"/>
  <c r="M206" i="2"/>
  <c r="S206" i="2"/>
  <c r="D216" i="2"/>
  <c r="D221" i="2"/>
  <c r="D228" i="2"/>
  <c r="D230" i="2"/>
  <c r="D235" i="2"/>
  <c r="J236" i="2"/>
  <c r="P236" i="2"/>
  <c r="D244" i="2"/>
  <c r="D249" i="2"/>
  <c r="G253" i="2"/>
  <c r="D300" i="2"/>
  <c r="D304" i="2"/>
  <c r="P314" i="2"/>
  <c r="B348" i="2"/>
  <c r="V348" i="2"/>
  <c r="AB348" i="2"/>
  <c r="M356" i="2"/>
  <c r="P358" i="2"/>
  <c r="G365" i="2"/>
  <c r="J391" i="2"/>
  <c r="I390" i="2"/>
  <c r="J390" i="2" s="1"/>
  <c r="AB128" i="2"/>
  <c r="D133" i="2"/>
  <c r="D140" i="2"/>
  <c r="D147" i="2"/>
  <c r="D152" i="2"/>
  <c r="D160" i="2"/>
  <c r="P161" i="2"/>
  <c r="AB161" i="2"/>
  <c r="H9" i="2"/>
  <c r="P11" i="2"/>
  <c r="D17" i="2"/>
  <c r="Y32" i="2"/>
  <c r="B44" i="2"/>
  <c r="J44" i="2"/>
  <c r="V52" i="2"/>
  <c r="D59" i="2"/>
  <c r="G61" i="2"/>
  <c r="S61" i="2"/>
  <c r="D62" i="2"/>
  <c r="D66" i="2"/>
  <c r="D84" i="2"/>
  <c r="B88" i="2"/>
  <c r="AB88" i="2"/>
  <c r="D90" i="2"/>
  <c r="D107" i="2"/>
  <c r="B110" i="2"/>
  <c r="B118" i="2"/>
  <c r="Y120" i="2"/>
  <c r="D122" i="2"/>
  <c r="B131" i="2"/>
  <c r="D135" i="2"/>
  <c r="D137" i="2"/>
  <c r="S138" i="2"/>
  <c r="AB138" i="2"/>
  <c r="D139" i="2"/>
  <c r="M142" i="2"/>
  <c r="Y142" i="2"/>
  <c r="D151" i="2"/>
  <c r="D153" i="2"/>
  <c r="D156" i="2"/>
  <c r="V158" i="2"/>
  <c r="D165" i="2"/>
  <c r="D169" i="2"/>
  <c r="D174" i="2"/>
  <c r="M188" i="2"/>
  <c r="Y188" i="2"/>
  <c r="G196" i="2"/>
  <c r="S196" i="2"/>
  <c r="Y196" i="2"/>
  <c r="D203" i="2"/>
  <c r="V204" i="2"/>
  <c r="P206" i="2"/>
  <c r="Y206" i="2"/>
  <c r="H212" i="2"/>
  <c r="M213" i="2"/>
  <c r="D220" i="2"/>
  <c r="V222" i="2"/>
  <c r="D234" i="2"/>
  <c r="M236" i="2"/>
  <c r="V236" i="2"/>
  <c r="AB236" i="2"/>
  <c r="D242" i="2"/>
  <c r="G245" i="2"/>
  <c r="S245" i="2"/>
  <c r="D255" i="2"/>
  <c r="D264" i="2"/>
  <c r="D268" i="2"/>
  <c r="D270" i="2"/>
  <c r="D272" i="2"/>
  <c r="D286" i="2"/>
  <c r="D296" i="2"/>
  <c r="D322" i="2"/>
  <c r="Y323" i="2"/>
  <c r="D327" i="2"/>
  <c r="AB337" i="2"/>
  <c r="G340" i="2"/>
  <c r="V344" i="2"/>
  <c r="S365" i="2"/>
  <c r="D376" i="2"/>
  <c r="J381" i="2"/>
  <c r="V387" i="2"/>
  <c r="D392" i="2"/>
  <c r="D285" i="2"/>
  <c r="D290" i="2"/>
  <c r="D294" i="2"/>
  <c r="J265" i="2"/>
  <c r="D298" i="2"/>
  <c r="D310" i="2"/>
  <c r="D316" i="2"/>
  <c r="D325" i="2"/>
  <c r="G333" i="2"/>
  <c r="S340" i="2"/>
  <c r="D349" i="2"/>
  <c r="P350" i="2"/>
  <c r="D367" i="2"/>
  <c r="M372" i="2"/>
  <c r="S372" i="2"/>
  <c r="J375" i="2"/>
  <c r="C375" i="2"/>
  <c r="G378" i="2"/>
  <c r="G381" i="2"/>
  <c r="D385" i="2"/>
  <c r="AB387" i="2"/>
  <c r="P391" i="2"/>
  <c r="P241" i="2"/>
  <c r="V241" i="2"/>
  <c r="J243" i="2"/>
  <c r="S243" i="2"/>
  <c r="Y243" i="2"/>
  <c r="D248" i="2"/>
  <c r="D250" i="2"/>
  <c r="M253" i="2"/>
  <c r="S253" i="2"/>
  <c r="D260" i="2"/>
  <c r="D262" i="2"/>
  <c r="D266" i="2"/>
  <c r="D269" i="2"/>
  <c r="D274" i="2"/>
  <c r="D276" i="2"/>
  <c r="D284" i="2"/>
  <c r="D293" i="2"/>
  <c r="D303" i="2"/>
  <c r="D306" i="2"/>
  <c r="D321" i="2"/>
  <c r="I313" i="2"/>
  <c r="Q313" i="2"/>
  <c r="S313" i="2" s="1"/>
  <c r="D324" i="2"/>
  <c r="D345" i="2"/>
  <c r="AB350" i="2"/>
  <c r="D354" i="2"/>
  <c r="P356" i="2"/>
  <c r="V358" i="2"/>
  <c r="D369" i="2"/>
  <c r="J372" i="2"/>
  <c r="D384" i="2"/>
  <c r="D388" i="2"/>
  <c r="D394" i="2"/>
  <c r="AB22" i="2"/>
  <c r="AA21" i="2"/>
  <c r="AB21" i="2" s="1"/>
  <c r="P21" i="2"/>
  <c r="M36" i="2"/>
  <c r="D36" i="2" s="1"/>
  <c r="C36" i="2"/>
  <c r="C79" i="2"/>
  <c r="M79" i="2"/>
  <c r="D79" i="2" s="1"/>
  <c r="O10" i="2"/>
  <c r="AA10" i="2"/>
  <c r="L11" i="2"/>
  <c r="M20" i="2"/>
  <c r="D20" i="2" s="1"/>
  <c r="L21" i="2"/>
  <c r="M21" i="2" s="1"/>
  <c r="X21" i="2"/>
  <c r="Y21" i="2" s="1"/>
  <c r="M27" i="2"/>
  <c r="D27" i="2" s="1"/>
  <c r="F31" i="2"/>
  <c r="R31" i="2"/>
  <c r="S31" i="2" s="1"/>
  <c r="M35" i="2"/>
  <c r="D35" i="2" s="1"/>
  <c r="P52" i="2"/>
  <c r="O51" i="2"/>
  <c r="P51" i="2" s="1"/>
  <c r="Y61" i="2"/>
  <c r="X60" i="2"/>
  <c r="Y60" i="2" s="1"/>
  <c r="C77" i="2"/>
  <c r="M77" i="2"/>
  <c r="D77" i="2" s="1"/>
  <c r="B80" i="2"/>
  <c r="K61" i="2"/>
  <c r="K60" i="2" s="1"/>
  <c r="X10" i="2"/>
  <c r="E21" i="2"/>
  <c r="I21" i="2"/>
  <c r="J21" i="2" s="1"/>
  <c r="U21" i="2"/>
  <c r="V21" i="2" s="1"/>
  <c r="O31" i="2"/>
  <c r="P31" i="2" s="1"/>
  <c r="AA31" i="2"/>
  <c r="AB31" i="2" s="1"/>
  <c r="L32" i="2"/>
  <c r="C40" i="2"/>
  <c r="D41" i="2"/>
  <c r="P44" i="2"/>
  <c r="O43" i="2"/>
  <c r="P43" i="2" s="1"/>
  <c r="AB44" i="2"/>
  <c r="AA43" i="2"/>
  <c r="AB43" i="2" s="1"/>
  <c r="K51" i="2"/>
  <c r="AB52" i="2"/>
  <c r="AA51" i="2"/>
  <c r="AB51" i="2" s="1"/>
  <c r="D56" i="2"/>
  <c r="D64" i="2"/>
  <c r="M80" i="2"/>
  <c r="D80" i="2" s="1"/>
  <c r="D85" i="2"/>
  <c r="G98" i="2"/>
  <c r="F97" i="2"/>
  <c r="E10" i="2"/>
  <c r="I10" i="2"/>
  <c r="U10" i="2"/>
  <c r="F21" i="2"/>
  <c r="R21" i="2"/>
  <c r="S21" i="2" s="1"/>
  <c r="C22" i="2"/>
  <c r="X31" i="2"/>
  <c r="Y31" i="2" s="1"/>
  <c r="U32" i="2"/>
  <c r="M37" i="2"/>
  <c r="D37" i="2" s="1"/>
  <c r="D40" i="2"/>
  <c r="M44" i="2"/>
  <c r="K43" i="2"/>
  <c r="M43" i="2" s="1"/>
  <c r="Y44" i="2"/>
  <c r="W43" i="2"/>
  <c r="Y43" i="2" s="1"/>
  <c r="R44" i="2"/>
  <c r="S49" i="2"/>
  <c r="D49" i="2" s="1"/>
  <c r="C49" i="2"/>
  <c r="S51" i="2"/>
  <c r="Y52" i="2"/>
  <c r="W51" i="2"/>
  <c r="Y51" i="2" s="1"/>
  <c r="J61" i="2"/>
  <c r="V61" i="2"/>
  <c r="D68" i="2"/>
  <c r="D75" i="2"/>
  <c r="J158" i="2"/>
  <c r="B158" i="2"/>
  <c r="Q188" i="2"/>
  <c r="S188" i="2" s="1"/>
  <c r="S195" i="2"/>
  <c r="D195" i="2" s="1"/>
  <c r="B195" i="2"/>
  <c r="J196" i="2"/>
  <c r="B196" i="2"/>
  <c r="J201" i="2"/>
  <c r="B201" i="2"/>
  <c r="H200" i="2"/>
  <c r="Y201" i="2"/>
  <c r="X200" i="2"/>
  <c r="AB213" i="2"/>
  <c r="Z212" i="2"/>
  <c r="O212" i="2"/>
  <c r="P222" i="2"/>
  <c r="AA212" i="2"/>
  <c r="AB222" i="2"/>
  <c r="C41" i="2"/>
  <c r="C85" i="2"/>
  <c r="K87" i="2"/>
  <c r="O87" i="2"/>
  <c r="P87" i="2" s="1"/>
  <c r="AA87" i="2"/>
  <c r="AB87" i="2" s="1"/>
  <c r="L88" i="2"/>
  <c r="M89" i="2"/>
  <c r="D89" i="2" s="1"/>
  <c r="K97" i="2"/>
  <c r="B97" i="2" s="1"/>
  <c r="O97" i="2"/>
  <c r="P97" i="2" s="1"/>
  <c r="AA97" i="2"/>
  <c r="L98" i="2"/>
  <c r="M99" i="2"/>
  <c r="D99" i="2" s="1"/>
  <c r="G104" i="2"/>
  <c r="D104" i="2" s="1"/>
  <c r="P120" i="2"/>
  <c r="AB120" i="2"/>
  <c r="P131" i="2"/>
  <c r="AB131" i="2"/>
  <c r="C138" i="2"/>
  <c r="H141" i="2"/>
  <c r="G142" i="2"/>
  <c r="C142" i="2"/>
  <c r="P142" i="2"/>
  <c r="Z141" i="2"/>
  <c r="D157" i="2"/>
  <c r="T161" i="2"/>
  <c r="T141" i="2" s="1"/>
  <c r="V164" i="2"/>
  <c r="D164" i="2" s="1"/>
  <c r="C170" i="2"/>
  <c r="L161" i="2"/>
  <c r="M170" i="2"/>
  <c r="D170" i="2" s="1"/>
  <c r="D171" i="2"/>
  <c r="G188" i="2"/>
  <c r="C188" i="2"/>
  <c r="C199" i="2"/>
  <c r="V201" i="2"/>
  <c r="T200" i="2"/>
  <c r="Z200" i="2"/>
  <c r="J204" i="2"/>
  <c r="B204" i="2"/>
  <c r="G206" i="2"/>
  <c r="C206" i="2"/>
  <c r="G213" i="2"/>
  <c r="C213" i="2"/>
  <c r="F212" i="2"/>
  <c r="D218" i="2"/>
  <c r="Y222" i="2"/>
  <c r="W212" i="2"/>
  <c r="B236" i="2"/>
  <c r="D239" i="2"/>
  <c r="Z61" i="2"/>
  <c r="M94" i="2"/>
  <c r="D94" i="2" s="1"/>
  <c r="C104" i="2"/>
  <c r="C110" i="2"/>
  <c r="C118" i="2"/>
  <c r="E141" i="2"/>
  <c r="V142" i="2"/>
  <c r="D145" i="2"/>
  <c r="J161" i="2"/>
  <c r="B164" i="2"/>
  <c r="C167" i="2"/>
  <c r="D175" i="2"/>
  <c r="D199" i="2"/>
  <c r="D211" i="2"/>
  <c r="S213" i="2"/>
  <c r="K212" i="2"/>
  <c r="D224" i="2"/>
  <c r="R222" i="2"/>
  <c r="S222" i="2" s="1"/>
  <c r="S229" i="2"/>
  <c r="D229" i="2" s="1"/>
  <c r="C229" i="2"/>
  <c r="C232" i="2"/>
  <c r="G238" i="2"/>
  <c r="C238" i="2"/>
  <c r="E43" i="2"/>
  <c r="I43" i="2"/>
  <c r="J43" i="2" s="1"/>
  <c r="U43" i="2"/>
  <c r="V43" i="2" s="1"/>
  <c r="E51" i="2"/>
  <c r="I51" i="2"/>
  <c r="J51" i="2" s="1"/>
  <c r="U51" i="2"/>
  <c r="V51" i="2" s="1"/>
  <c r="S142" i="2"/>
  <c r="R141" i="2"/>
  <c r="G161" i="2"/>
  <c r="B163" i="2"/>
  <c r="M163" i="2"/>
  <c r="D163" i="2" s="1"/>
  <c r="K161" i="2"/>
  <c r="K141" i="2" s="1"/>
  <c r="L196" i="2"/>
  <c r="M196" i="2" s="1"/>
  <c r="M201" i="2"/>
  <c r="L200" i="2"/>
  <c r="B206" i="2"/>
  <c r="G210" i="2"/>
  <c r="C210" i="2"/>
  <c r="B213" i="2"/>
  <c r="P213" i="2"/>
  <c r="N212" i="2"/>
  <c r="C225" i="2"/>
  <c r="M225" i="2"/>
  <c r="D225" i="2" s="1"/>
  <c r="L222" i="2"/>
  <c r="L212" i="2" s="1"/>
  <c r="B232" i="2"/>
  <c r="C289" i="2"/>
  <c r="AB289" i="2"/>
  <c r="D289" i="2" s="1"/>
  <c r="C307" i="2"/>
  <c r="AB307" i="2"/>
  <c r="D307" i="2" s="1"/>
  <c r="C320" i="2"/>
  <c r="M320" i="2"/>
  <c r="D320" i="2" s="1"/>
  <c r="G323" i="2"/>
  <c r="G337" i="2"/>
  <c r="J344" i="2"/>
  <c r="B344" i="2"/>
  <c r="P348" i="2"/>
  <c r="C353" i="2"/>
  <c r="L350" i="2"/>
  <c r="C350" i="2" s="1"/>
  <c r="M353" i="2"/>
  <c r="D353" i="2" s="1"/>
  <c r="G356" i="2"/>
  <c r="C356" i="2"/>
  <c r="C160" i="2"/>
  <c r="B241" i="2"/>
  <c r="J241" i="2"/>
  <c r="P245" i="2"/>
  <c r="AB245" i="2"/>
  <c r="C253" i="2"/>
  <c r="S265" i="2"/>
  <c r="AA265" i="2"/>
  <c r="C278" i="2"/>
  <c r="C280" i="2"/>
  <c r="AB283" i="2"/>
  <c r="D283" i="2" s="1"/>
  <c r="C287" i="2"/>
  <c r="AB287" i="2"/>
  <c r="D287" i="2" s="1"/>
  <c r="B297" i="2"/>
  <c r="J297" i="2"/>
  <c r="M301" i="2"/>
  <c r="D301" i="2" s="1"/>
  <c r="G302" i="2"/>
  <c r="D302" i="2" s="1"/>
  <c r="C302" i="2"/>
  <c r="Y312" i="2"/>
  <c r="F313" i="2"/>
  <c r="L314" i="2"/>
  <c r="V314" i="2"/>
  <c r="P323" i="2"/>
  <c r="B330" i="2"/>
  <c r="K323" i="2"/>
  <c r="B323" i="2" s="1"/>
  <c r="M331" i="2"/>
  <c r="D331" i="2" s="1"/>
  <c r="M340" i="2"/>
  <c r="AB342" i="2"/>
  <c r="D342" i="2" s="1"/>
  <c r="B342" i="2"/>
  <c r="P344" i="2"/>
  <c r="G348" i="2"/>
  <c r="C348" i="2"/>
  <c r="V350" i="2"/>
  <c r="P365" i="2"/>
  <c r="O364" i="2"/>
  <c r="O363" i="2" s="1"/>
  <c r="P363" i="2" s="1"/>
  <c r="C365" i="2"/>
  <c r="Y365" i="2"/>
  <c r="G371" i="2"/>
  <c r="B243" i="2"/>
  <c r="Y245" i="2"/>
  <c r="L265" i="2"/>
  <c r="B284" i="2"/>
  <c r="V291" i="2"/>
  <c r="D291" i="2" s="1"/>
  <c r="C297" i="2"/>
  <c r="M311" i="2"/>
  <c r="D311" i="2" s="1"/>
  <c r="W313" i="2"/>
  <c r="L323" i="2"/>
  <c r="C329" i="2"/>
  <c r="M330" i="2"/>
  <c r="D330" i="2" s="1"/>
  <c r="B335" i="2"/>
  <c r="K333" i="2"/>
  <c r="M333" i="2" s="1"/>
  <c r="P337" i="2"/>
  <c r="J340" i="2"/>
  <c r="H313" i="2"/>
  <c r="Y340" i="2"/>
  <c r="X313" i="2"/>
  <c r="AB344" i="2"/>
  <c r="V364" i="2"/>
  <c r="F200" i="2"/>
  <c r="R200" i="2"/>
  <c r="S200" i="2" s="1"/>
  <c r="C201" i="2"/>
  <c r="C204" i="2"/>
  <c r="X212" i="2"/>
  <c r="C243" i="2"/>
  <c r="E265" i="2"/>
  <c r="G265" i="2" s="1"/>
  <c r="U265" i="2"/>
  <c r="C286" i="2"/>
  <c r="M288" i="2"/>
  <c r="D288" i="2" s="1"/>
  <c r="C291" i="2"/>
  <c r="D292" i="2"/>
  <c r="AB297" i="2"/>
  <c r="D309" i="2"/>
  <c r="AB312" i="2"/>
  <c r="B314" i="2"/>
  <c r="J314" i="2"/>
  <c r="Y314" i="2"/>
  <c r="E313" i="2"/>
  <c r="D328" i="2"/>
  <c r="C332" i="2"/>
  <c r="B333" i="2"/>
  <c r="S336" i="2"/>
  <c r="D336" i="2" s="1"/>
  <c r="C336" i="2"/>
  <c r="B337" i="2"/>
  <c r="V340" i="2"/>
  <c r="T313" i="2"/>
  <c r="Z340" i="2"/>
  <c r="Z313" i="2" s="1"/>
  <c r="J350" i="2"/>
  <c r="M358" i="2"/>
  <c r="Z390" i="2"/>
  <c r="B391" i="2"/>
  <c r="D317" i="2"/>
  <c r="P333" i="2"/>
  <c r="AB341" i="2"/>
  <c r="D341" i="2" s="1"/>
  <c r="D343" i="2"/>
  <c r="Y348" i="2"/>
  <c r="D351" i="2"/>
  <c r="S356" i="2"/>
  <c r="J358" i="2"/>
  <c r="B358" i="2"/>
  <c r="G364" i="2"/>
  <c r="B365" i="2"/>
  <c r="K364" i="2"/>
  <c r="G374" i="2"/>
  <c r="S387" i="2"/>
  <c r="R386" i="2"/>
  <c r="S386" i="2" s="1"/>
  <c r="U313" i="2"/>
  <c r="M335" i="2"/>
  <c r="D335" i="2" s="1"/>
  <c r="M338" i="2"/>
  <c r="D338" i="2" s="1"/>
  <c r="L337" i="2"/>
  <c r="M337" i="2" s="1"/>
  <c r="D339" i="2"/>
  <c r="C344" i="2"/>
  <c r="Y344" i="2"/>
  <c r="M348" i="2"/>
  <c r="G350" i="2"/>
  <c r="S350" i="2"/>
  <c r="Y358" i="2"/>
  <c r="D360" i="2"/>
  <c r="S364" i="2"/>
  <c r="M365" i="2"/>
  <c r="AB365" i="2"/>
  <c r="AA364" i="2"/>
  <c r="D368" i="2"/>
  <c r="P372" i="2"/>
  <c r="B372" i="2"/>
  <c r="N371" i="2"/>
  <c r="P371" i="2" s="1"/>
  <c r="M375" i="2"/>
  <c r="K374" i="2"/>
  <c r="M374" i="2" s="1"/>
  <c r="AB375" i="2"/>
  <c r="AA374" i="2"/>
  <c r="AB374" i="2" s="1"/>
  <c r="R371" i="2"/>
  <c r="S371" i="2" s="1"/>
  <c r="D373" i="2"/>
  <c r="Y375" i="2"/>
  <c r="W374" i="2"/>
  <c r="W363" i="2" s="1"/>
  <c r="M378" i="2"/>
  <c r="L377" i="2"/>
  <c r="Y381" i="2"/>
  <c r="B382" i="2"/>
  <c r="Q381" i="2"/>
  <c r="Q380" i="2" s="1"/>
  <c r="G391" i="2"/>
  <c r="C391" i="2"/>
  <c r="F390" i="2"/>
  <c r="AB391" i="2"/>
  <c r="K350" i="2"/>
  <c r="K347" i="2" s="1"/>
  <c r="L364" i="2"/>
  <c r="L363" i="2" s="1"/>
  <c r="X364" i="2"/>
  <c r="G372" i="2"/>
  <c r="C372" i="2"/>
  <c r="B378" i="2"/>
  <c r="H377" i="2"/>
  <c r="B377" i="2" s="1"/>
  <c r="Y378" i="2"/>
  <c r="X377" i="2"/>
  <c r="Y377" i="2" s="1"/>
  <c r="M381" i="2"/>
  <c r="S382" i="2"/>
  <c r="D382" i="2" s="1"/>
  <c r="P387" i="2"/>
  <c r="S391" i="2"/>
  <c r="R390" i="2"/>
  <c r="S390" i="2" s="1"/>
  <c r="B375" i="2"/>
  <c r="P375" i="2"/>
  <c r="O374" i="2"/>
  <c r="P374" i="2" s="1"/>
  <c r="G387" i="2"/>
  <c r="C387" i="2"/>
  <c r="F386" i="2"/>
  <c r="F363" i="2" s="1"/>
  <c r="R381" i="2"/>
  <c r="R380" i="2" s="1"/>
  <c r="S380" i="2" s="1"/>
  <c r="C382" i="2"/>
  <c r="O386" i="2"/>
  <c r="P386" i="2" s="1"/>
  <c r="AA386" i="2"/>
  <c r="AB386" i="2" s="1"/>
  <c r="O390" i="2"/>
  <c r="P390" i="2" s="1"/>
  <c r="AA390" i="2"/>
  <c r="I374" i="2"/>
  <c r="U374" i="2"/>
  <c r="C378" i="2"/>
  <c r="M347" i="2" l="1"/>
  <c r="H363" i="2"/>
  <c r="X141" i="2"/>
  <c r="Y141" i="2" s="1"/>
  <c r="L240" i="2"/>
  <c r="M240" i="2" s="1"/>
  <c r="V240" i="2"/>
  <c r="K363" i="2"/>
  <c r="M363" i="2" s="1"/>
  <c r="C196" i="2"/>
  <c r="AB97" i="2"/>
  <c r="C245" i="2"/>
  <c r="M158" i="2"/>
  <c r="AB98" i="2"/>
  <c r="C340" i="2"/>
  <c r="D24" i="2"/>
  <c r="V212" i="2"/>
  <c r="U363" i="2"/>
  <c r="V363" i="2" s="1"/>
  <c r="R363" i="2"/>
  <c r="S363" i="2" s="1"/>
  <c r="P347" i="2"/>
  <c r="P240" i="2"/>
  <c r="L347" i="2"/>
  <c r="J200" i="2"/>
  <c r="AB240" i="2"/>
  <c r="X363" i="2"/>
  <c r="Y363" i="2" s="1"/>
  <c r="AA363" i="2"/>
  <c r="AB363" i="2" s="1"/>
  <c r="M52" i="2"/>
  <c r="D52" i="2" s="1"/>
  <c r="V97" i="2"/>
  <c r="J364" i="2"/>
  <c r="I363" i="2"/>
  <c r="J363" i="2" s="1"/>
  <c r="B31" i="2"/>
  <c r="J347" i="2"/>
  <c r="E240" i="2"/>
  <c r="J240" i="2"/>
  <c r="B390" i="2"/>
  <c r="V200" i="2"/>
  <c r="Y200" i="2"/>
  <c r="W108" i="2"/>
  <c r="L60" i="2"/>
  <c r="J212" i="2"/>
  <c r="P200" i="2"/>
  <c r="P141" i="2"/>
  <c r="C161" i="2"/>
  <c r="D131" i="2"/>
  <c r="AB371" i="2"/>
  <c r="D371" i="2" s="1"/>
  <c r="D312" i="2"/>
  <c r="AB265" i="2"/>
  <c r="S87" i="2"/>
  <c r="M22" i="2"/>
  <c r="D22" i="2" s="1"/>
  <c r="B21" i="2"/>
  <c r="B22" i="2"/>
  <c r="B32" i="2"/>
  <c r="S32" i="2"/>
  <c r="Y313" i="2"/>
  <c r="C52" i="2"/>
  <c r="D375" i="2"/>
  <c r="D236" i="2"/>
  <c r="AB390" i="2"/>
  <c r="B386" i="2"/>
  <c r="C364" i="2"/>
  <c r="N108" i="2"/>
  <c r="N8" i="2" s="1"/>
  <c r="D358" i="2"/>
  <c r="Y212" i="2"/>
  <c r="D372" i="2"/>
  <c r="J313" i="2"/>
  <c r="B161" i="2"/>
  <c r="AB200" i="2"/>
  <c r="B87" i="2"/>
  <c r="D243" i="2"/>
  <c r="AB313" i="2"/>
  <c r="D128" i="2"/>
  <c r="D253" i="2"/>
  <c r="D118" i="2"/>
  <c r="D110" i="2"/>
  <c r="D232" i="2"/>
  <c r="Y374" i="2"/>
  <c r="C374" i="2"/>
  <c r="D333" i="2"/>
  <c r="D245" i="2"/>
  <c r="B212" i="2"/>
  <c r="D204" i="2"/>
  <c r="Z108" i="2"/>
  <c r="AB340" i="2"/>
  <c r="D340" i="2" s="1"/>
  <c r="B43" i="2"/>
  <c r="B200" i="2"/>
  <c r="D196" i="2"/>
  <c r="D201" i="2"/>
  <c r="B380" i="2"/>
  <c r="D210" i="2"/>
  <c r="J141" i="2"/>
  <c r="D120" i="2"/>
  <c r="W9" i="2"/>
  <c r="C371" i="2"/>
  <c r="D378" i="2"/>
  <c r="D365" i="2"/>
  <c r="D241" i="2"/>
  <c r="M200" i="2"/>
  <c r="B51" i="2"/>
  <c r="D238" i="2"/>
  <c r="D206" i="2"/>
  <c r="D158" i="2"/>
  <c r="M61" i="2"/>
  <c r="K9" i="2"/>
  <c r="V141" i="2"/>
  <c r="T108" i="2"/>
  <c r="T8" i="2" s="1"/>
  <c r="S381" i="2"/>
  <c r="D381" i="2" s="1"/>
  <c r="D391" i="2"/>
  <c r="B364" i="2"/>
  <c r="D356" i="2"/>
  <c r="V374" i="2"/>
  <c r="Y364" i="2"/>
  <c r="G390" i="2"/>
  <c r="C390" i="2"/>
  <c r="C347" i="2"/>
  <c r="G347" i="2"/>
  <c r="M323" i="2"/>
  <c r="D323" i="2" s="1"/>
  <c r="L313" i="2"/>
  <c r="G313" i="2"/>
  <c r="M350" i="2"/>
  <c r="D350" i="2" s="1"/>
  <c r="C337" i="2"/>
  <c r="M222" i="2"/>
  <c r="D222" i="2" s="1"/>
  <c r="C222" i="2"/>
  <c r="G130" i="2"/>
  <c r="C130" i="2"/>
  <c r="Z60" i="2"/>
  <c r="AB61" i="2"/>
  <c r="D213" i="2"/>
  <c r="X108" i="2"/>
  <c r="M98" i="2"/>
  <c r="D98" i="2" s="1"/>
  <c r="L97" i="2"/>
  <c r="M97" i="2" s="1"/>
  <c r="V161" i="2"/>
  <c r="B10" i="2"/>
  <c r="E9" i="2"/>
  <c r="G97" i="2"/>
  <c r="D97" i="2" s="1"/>
  <c r="M51" i="2"/>
  <c r="G31" i="2"/>
  <c r="O9" i="2"/>
  <c r="P10" i="2"/>
  <c r="B61" i="2"/>
  <c r="C380" i="2"/>
  <c r="E108" i="2"/>
  <c r="B265" i="2"/>
  <c r="M265" i="2"/>
  <c r="C381" i="2"/>
  <c r="J374" i="2"/>
  <c r="D387" i="2"/>
  <c r="M364" i="2"/>
  <c r="M377" i="2"/>
  <c r="C377" i="2"/>
  <c r="B374" i="2"/>
  <c r="V313" i="2"/>
  <c r="V265" i="2"/>
  <c r="M212" i="2"/>
  <c r="C200" i="2"/>
  <c r="G200" i="2"/>
  <c r="B340" i="2"/>
  <c r="D348" i="2"/>
  <c r="D297" i="2"/>
  <c r="C265" i="2"/>
  <c r="D344" i="2"/>
  <c r="G141" i="2"/>
  <c r="G109" i="2"/>
  <c r="C109" i="2"/>
  <c r="F108" i="2"/>
  <c r="M161" i="2"/>
  <c r="L141" i="2"/>
  <c r="M88" i="2"/>
  <c r="D88" i="2" s="1"/>
  <c r="L87" i="2"/>
  <c r="C88" i="2"/>
  <c r="P212" i="2"/>
  <c r="C44" i="2"/>
  <c r="S44" i="2"/>
  <c r="D44" i="2" s="1"/>
  <c r="R43" i="2"/>
  <c r="C43" i="2" s="1"/>
  <c r="G43" i="2"/>
  <c r="V32" i="2"/>
  <c r="U31" i="2"/>
  <c r="V31" i="2" s="1"/>
  <c r="C21" i="2"/>
  <c r="G21" i="2"/>
  <c r="D21" i="2" s="1"/>
  <c r="AB141" i="2"/>
  <c r="C98" i="2"/>
  <c r="Y10" i="2"/>
  <c r="X9" i="2"/>
  <c r="H108" i="2"/>
  <c r="H8" i="2" s="1"/>
  <c r="G212" i="2"/>
  <c r="D188" i="2"/>
  <c r="B130" i="2"/>
  <c r="I108" i="2"/>
  <c r="B188" i="2"/>
  <c r="Q141" i="2"/>
  <c r="Q108" i="2" s="1"/>
  <c r="Q8" i="2" s="1"/>
  <c r="V10" i="2"/>
  <c r="M60" i="2"/>
  <c r="C60" i="2"/>
  <c r="C51" i="2"/>
  <c r="M32" i="2"/>
  <c r="L31" i="2"/>
  <c r="M31" i="2" s="1"/>
  <c r="C32" i="2"/>
  <c r="M11" i="2"/>
  <c r="D11" i="2" s="1"/>
  <c r="L10" i="2"/>
  <c r="C11" i="2"/>
  <c r="B350" i="2"/>
  <c r="J377" i="2"/>
  <c r="P364" i="2"/>
  <c r="G386" i="2"/>
  <c r="D386" i="2" s="1"/>
  <c r="C386" i="2"/>
  <c r="B381" i="2"/>
  <c r="AB364" i="2"/>
  <c r="K313" i="2"/>
  <c r="B313" i="2" s="1"/>
  <c r="M314" i="2"/>
  <c r="D314" i="2" s="1"/>
  <c r="C314" i="2"/>
  <c r="B371" i="2"/>
  <c r="D337" i="2"/>
  <c r="C323" i="2"/>
  <c r="R212" i="2"/>
  <c r="S212" i="2" s="1"/>
  <c r="D142" i="2"/>
  <c r="B109" i="2"/>
  <c r="AB212" i="2"/>
  <c r="J10" i="2"/>
  <c r="I9" i="2"/>
  <c r="G51" i="2"/>
  <c r="O108" i="2"/>
  <c r="AB10" i="2"/>
  <c r="AA9" i="2"/>
  <c r="F9" i="2"/>
  <c r="F8" i="2" s="1"/>
  <c r="G10" i="2"/>
  <c r="I8" i="2" l="1"/>
  <c r="J8" i="2" s="1"/>
  <c r="W8" i="2"/>
  <c r="X8" i="2"/>
  <c r="O8" i="2"/>
  <c r="P8" i="2" s="1"/>
  <c r="E8" i="2"/>
  <c r="D200" i="2"/>
  <c r="D130" i="2"/>
  <c r="Y108" i="2"/>
  <c r="D390" i="2"/>
  <c r="P108" i="2"/>
  <c r="J108" i="2"/>
  <c r="D51" i="2"/>
  <c r="U9" i="2"/>
  <c r="D61" i="2"/>
  <c r="K108" i="2"/>
  <c r="K8" i="2" s="1"/>
  <c r="D265" i="2"/>
  <c r="C31" i="2"/>
  <c r="S141" i="2"/>
  <c r="B347" i="2"/>
  <c r="B363" i="2"/>
  <c r="D364" i="2"/>
  <c r="D374" i="2"/>
  <c r="D377" i="2"/>
  <c r="D161" i="2"/>
  <c r="G363" i="2"/>
  <c r="G9" i="2"/>
  <c r="D347" i="2"/>
  <c r="M10" i="2"/>
  <c r="D10" i="2" s="1"/>
  <c r="L9" i="2"/>
  <c r="D32" i="2"/>
  <c r="Y9" i="2"/>
  <c r="U108" i="2"/>
  <c r="V108" i="2" s="1"/>
  <c r="G108" i="2"/>
  <c r="B141" i="2"/>
  <c r="P9" i="2"/>
  <c r="C97" i="2"/>
  <c r="AB60" i="2"/>
  <c r="D60" i="2" s="1"/>
  <c r="Z9" i="2"/>
  <c r="Z8" i="2" s="1"/>
  <c r="M313" i="2"/>
  <c r="D313" i="2" s="1"/>
  <c r="D380" i="2"/>
  <c r="B60" i="2"/>
  <c r="AA108" i="2"/>
  <c r="AB108" i="2" s="1"/>
  <c r="C212" i="2"/>
  <c r="S43" i="2"/>
  <c r="D43" i="2" s="1"/>
  <c r="R9" i="2"/>
  <c r="R108" i="2"/>
  <c r="S108" i="2" s="1"/>
  <c r="J9" i="2"/>
  <c r="V9" i="2"/>
  <c r="D212" i="2"/>
  <c r="M87" i="2"/>
  <c r="D87" i="2" s="1"/>
  <c r="C87" i="2"/>
  <c r="M141" i="2"/>
  <c r="C141" i="2"/>
  <c r="L108" i="2"/>
  <c r="D109" i="2"/>
  <c r="B240" i="2"/>
  <c r="G240" i="2"/>
  <c r="D240" i="2" s="1"/>
  <c r="D31" i="2"/>
  <c r="C240" i="2"/>
  <c r="C313" i="2"/>
  <c r="C10" i="2"/>
  <c r="U8" i="2" l="1"/>
  <c r="V8" i="2" s="1"/>
  <c r="AA8" i="2"/>
  <c r="AB8" i="2" s="1"/>
  <c r="R8" i="2"/>
  <c r="S8" i="2" s="1"/>
  <c r="L8" i="2"/>
  <c r="M8" i="2" s="1"/>
  <c r="Y8" i="2"/>
  <c r="B108" i="2"/>
  <c r="B8" i="2"/>
  <c r="D141" i="2"/>
  <c r="B9" i="2"/>
  <c r="M108" i="2"/>
  <c r="D108" i="2" s="1"/>
  <c r="AB9" i="2"/>
  <c r="D363" i="2"/>
  <c r="C363" i="2"/>
  <c r="G8" i="2"/>
  <c r="S9" i="2"/>
  <c r="C108" i="2"/>
  <c r="M9" i="2"/>
  <c r="C9" i="2"/>
  <c r="D9" i="2" l="1"/>
  <c r="C8" i="2"/>
  <c r="D8" i="2"/>
</calcChain>
</file>

<file path=xl/sharedStrings.xml><?xml version="1.0" encoding="utf-8"?>
<sst xmlns="http://schemas.openxmlformats.org/spreadsheetml/2006/main" count="456" uniqueCount="359">
  <si>
    <t>ВСИЧКО РАЗХОДИ:</t>
  </si>
  <si>
    <t>Съгласували,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</si>
  <si>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</si>
  <si>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</si>
  <si>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</si>
  <si>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</si>
  <si>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</si>
  <si>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</si>
  <si>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</si>
  <si>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</si>
  <si>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</si>
  <si>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</si>
  <si>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</si>
  <si>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</si>
  <si>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</si>
  <si>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</si>
  <si>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</si>
  <si>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</si>
  <si>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</si>
  <si>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</si>
  <si>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</si>
  <si>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</si>
  <si>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Основен ремонт сграда кметство с. Габровци</t>
  </si>
  <si>
    <t>Основен ремонт сграда кметство гр. Дебелец</t>
  </si>
  <si>
    <t>Основен ремонт сграда кметство гр. Килифарево</t>
  </si>
  <si>
    <t>Основен ремонт сграда кметство с. Ветринци</t>
  </si>
  <si>
    <t>Основен ремонт сграда кметство с. Присово</t>
  </si>
  <si>
    <t>Основен ремонт сграда кметство с. Момин сбор - смяна дограма прозорци І ет.</t>
  </si>
  <si>
    <t>Ремонт на асансьори в сградата на Община Велико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</si>
  <si>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</si>
  <si>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</si>
  <si>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</si>
  <si>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</si>
  <si>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</si>
  <si>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</si>
  <si>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</si>
  <si>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</si>
  <si>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</si>
  <si>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</si>
  <si>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</si>
  <si>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</si>
  <si>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</si>
  <si>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ПХГ "Св.Св. Кирил и Методий",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</si>
  <si>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ОУ "Бачо Киро",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</si>
  <si>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 ОУ "Христо Ботев", с. Ресен по програма за играждане и основен ремонт на спортни площадки и физкултурни салони в държавни и общински училища 2024-2027 г.</t>
  </si>
  <si>
    <t>Авариен ремонт покрив на учебен корпус СУ "Вела Благоева",гр. В.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</si>
  <si>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</si>
  <si>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</si>
  <si>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</si>
  <si>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</si>
  <si>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</si>
  <si>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</si>
  <si>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</si>
  <si>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</si>
  <si>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</si>
  <si>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</si>
  <si>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</si>
  <si>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</si>
  <si>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</si>
  <si>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</si>
  <si>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</si>
  <si>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</si>
  <si>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</si>
  <si>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</si>
  <si>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</si>
  <si>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</si>
  <si>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</si>
  <si>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</si>
  <si>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на площадното пространство пред сградата на читалището в с. Беляковец по Програма "Инициативи на местните общности"</t>
  </si>
  <si>
    <t>Основен ремонт покрив общинска сграда с. Леденик</t>
  </si>
  <si>
    <t>Основен ремонт Здравна служба с. Хотница</t>
  </si>
  <si>
    <t>Основен ремонт автобусна спирка с. Беляковец</t>
  </si>
  <si>
    <t>Обновяване на съществуваща  детска площадка с. Беляковец по Национална Кампания "Чиста Околна Среда" на ПУДООС</t>
  </si>
  <si>
    <t>Обновяване на съществуваща  детска площадка с. Малки чифлик по Национална Кампания "Чиста Околна Среда" на ПУДООС</t>
  </si>
  <si>
    <t>Реновиране и възстановяване зони за отдих, с. Самоводене по ПУДООС</t>
  </si>
  <si>
    <t>Аварийно-укрепителни дейности за подпорна стена в УПИ І-645, кв.35 по плана на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</si>
  <si>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</si>
  <si>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</si>
  <si>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Ремонт на покрив на общинска сграда, представляваща гараж в базата на ОП "Зелени системи", ул. "Опълченска" 77</t>
  </si>
  <si>
    <t>Реконструкция на улица „Полтава“ чрез изграждане
на подпорна стена – I етап, гр. Велико Търново</t>
  </si>
  <si>
    <t>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</si>
  <si>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</si>
  <si>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</si>
  <si>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</si>
  <si>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</si>
  <si>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</si>
  <si>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</si>
  <si>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</si>
  <si>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Зона за отдих и детски спорт", с. Присово по Програма "Инициативи на местните общности"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</si>
  <si>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</si>
  <si>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ул. "Опълченска"- 1 889 694 лв., ул."Т.Търновски" /от кръстовище с ул." Д.Найденов" до път I-4/ - 124 012 лв.,  ул." Сливница"  от ул."Д.Найденов" до ул."Климент Орхидски" - 329 417 лв., ул."Д.Найденов" / от ул." Т.Търновски" до ул."Сливница"/ -   383 947 лв., ул."Ксилифорска"  от III -514 до нов мост - 397 870 лв., ул."Климент Охридски" от   ул."Сливница" до ново премостване на р.Янтра - 965 092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</si>
  <si>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</si>
  <si>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</si>
  <si>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</si>
  <si>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</si>
  <si>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</si>
  <si>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</si>
  <si>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</si>
  <si>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Основен ремонт сграда читалище с. Велчево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</si>
  <si>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</si>
  <si>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</si>
  <si>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</si>
  <si>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</si>
  <si>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</si>
  <si>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</si>
  <si>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</si>
  <si>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</si>
  <si>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</si>
  <si>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</si>
  <si>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</si>
  <si>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</si>
  <si>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</si>
  <si>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</si>
  <si>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</si>
  <si>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</si>
  <si>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</si>
  <si>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</si>
  <si>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</si>
  <si>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</si>
  <si>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</si>
  <si>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</si>
  <si>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</si>
  <si>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</si>
  <si>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Аудио оборудване за Нова зала на Великотърновски общински съвет, гр. В. Търново</t>
  </si>
  <si>
    <t>Стрийминг оборудване за Нова зала на Великотърновски общински съвет, гр. В. Търново</t>
  </si>
  <si>
    <t>Климатик за Ритуална зала, гр. Дебелец</t>
  </si>
  <si>
    <t>Климатици за нуждите на Кметство Килифарево</t>
  </si>
  <si>
    <t>Климатик за нуждите на Кметство Вонеща Вода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</si>
  <si>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</si>
  <si>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</si>
  <si>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</si>
  <si>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</si>
  <si>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</si>
  <si>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</si>
  <si>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</si>
  <si>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Самоводене по програма "Инициативи на местните общности"</t>
  </si>
  <si>
    <t>Системи за видеонаблюдение гр. Килифарево /от 30 % продажба на общинско имущество - 4 830 лв./</t>
  </si>
  <si>
    <t>Системи за видеонаблюдение с. Балван /30 % продажба на общинско имущество/</t>
  </si>
  <si>
    <t>Автомобили за нуждите на районните полицейски инспектори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</si>
  <si>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</si>
  <si>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</si>
  <si>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</si>
  <si>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Инверторен дисплей - СУ "Г.С.Раковски", град Велико Търново</t>
  </si>
  <si>
    <t>Таблет и мобилен компютърс писалка - СУ "Вл. Комаров",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</si>
  <si>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</si>
  <si>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</si>
  <si>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Лаптоп ОУ "Хр. Смирненски", с. Водолей по проект "Училищна STEM среда" BG-RRP-1.015-0291-C001</t>
  </si>
  <si>
    <t>Графичен таблет ОУ "Хр. Смирненски", с. Водолей по проект "Училищна STEM среда" BG-RRP-1.015-0291-C001</t>
  </si>
  <si>
    <t>Интерактивен дисплей ОУ "Хр. Смирненски", с. Водолей по проект "Училищна STEM среда" BG-RRP-1.015-0291-C001</t>
  </si>
  <si>
    <t>GPS модул ОУ "Хр. Смирненски", с. Водолей по проект "Училищна STEM среда" BG-RRP-1.015-0291-C001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</si>
  <si>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</si>
  <si>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</si>
  <si>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Компютър Спортно училище "Г.Живков", гр. В. Търново</t>
  </si>
  <si>
    <t>1 бр. Комютърна конфигурация  - ДГ "Св.Св.Кирил и Методий с филиал ДГ "Слънчев дом"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</si>
  <si>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</si>
  <si>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</si>
  <si>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</si>
  <si>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</si>
  <si>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Изграждане на нова спортна площадка в СУ "Емилиян Станев", гр. В. Търново по програма за играждане и основен ремонт на спортни площадки и физкултурни салони в държавни и общински училища 2024-2027 г.</t>
  </si>
  <si>
    <t>Енергийна ефективност ОУ "П.Р.Славейков", гр. В. Търново - климатична, отоплителна и котелна инсталации</t>
  </si>
  <si>
    <t>Климатици за ОУ "П.Р.Славейков", гр. В. Търново</t>
  </si>
  <si>
    <t>Климатик ОУ "Хр. Ботев", гр. В. Търново</t>
  </si>
  <si>
    <t>Климатици Спортно училище "Г.Живков" , гр. В. Търново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</si>
  <si>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</si>
  <si>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</si>
  <si>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</si>
  <si>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Обновяване на съществуваща детска площадка в ДГ "Смехурко", с. Присово</t>
  </si>
  <si>
    <t>Обновяване на съществуваща детска площадка в ДГ с. Балван по проект "Аз съм бъдещето, ти си бъдещето, ние сме бъдещето" ПУДООС</t>
  </si>
  <si>
    <t>Беседка, ДГ "Надежда", гр. Килифарево по проект "Нова надежда", ПУДООС</t>
  </si>
  <si>
    <t>Бетонова площадка с цел създаване на еко лаборатория на открито в ДГ Соня", гр. В. Търново, ПУДООС</t>
  </si>
  <si>
    <t>Беседка, ДГ "Здравец", гр. В. Търново по проект "Моята зелена мечта", ПУДООС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</si>
  <si>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</si>
  <si>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</si>
  <si>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</si>
  <si>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</si>
  <si>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</si>
  <si>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</si>
  <si>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</si>
  <si>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Климатик Дирекция "Образование", Община В. Търново</t>
  </si>
  <si>
    <t>Обновяване на детска площадка, ДГ "Пламъче", гр. Дебелец</t>
  </si>
  <si>
    <t>Билборд по проект "Модернизация,внедряване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</si>
  <si>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</si>
  <si>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"Образование"</t>
  </si>
  <si>
    <t>Обемни букви - ОУ "П.Р.Славейков" град Велико Търново</t>
  </si>
  <si>
    <t>Акустични пиана СУ "Емилиян Станев"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</si>
  <si>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</si>
  <si>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</si>
  <si>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</si>
  <si>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</si>
  <si>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</si>
  <si>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</si>
  <si>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Направа и монтаж на пергола от метална конструкция и покрив от плат ДГ "Слънце", гр. В. Търново</t>
  </si>
  <si>
    <t>Направа и монтаж на пергола от метална конструкция и покрив от плат ДГ "Пинокио", с. Самоводене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</si>
  <si>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</si>
  <si>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</si>
  <si>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</si>
  <si>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</si>
  <si>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</si>
  <si>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</si>
  <si>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</si>
  <si>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</si>
  <si>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</si>
  <si>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</si>
  <si>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</si>
  <si>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</si>
  <si>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</si>
  <si>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</si>
  <si>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Асистентска подкрепа - 4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</si>
  <si>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</si>
  <si>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</si>
  <si>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</si>
  <si>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Балван, с. Малки Чифлик, гр. Дебелец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</si>
  <si>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</si>
  <si>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</si>
  <si>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</si>
  <si>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</si>
  <si>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</si>
  <si>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</si>
  <si>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Стари хора "В.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</si>
  <si>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</si>
  <si>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</si>
  <si>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</si>
  <si>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</si>
  <si>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</si>
  <si>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</si>
  <si>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</si>
  <si>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</si>
  <si>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</si>
  <si>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</si>
  <si>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</si>
  <si>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</si>
  <si>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</si>
  <si>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</si>
  <si>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</si>
  <si>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Тракторна косачка, с. Войнежа /от 30% продажба на общинско имущество/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</si>
  <si>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</si>
  <si>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</si>
  <si>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</si>
  <si>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</si>
  <si>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Бензинов храсторез, с. Пчелище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</si>
  <si>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</si>
  <si>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</si>
  <si>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</si>
  <si>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</si>
  <si>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площадка за биоразградими отпадъци, гр. Дебелец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</si>
  <si>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</si>
  <si>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</si>
  <si>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</si>
  <si>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</si>
  <si>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</si>
  <si>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</si>
  <si>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нова детска площадка, с. Самоводене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</si>
  <si>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</si>
  <si>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</si>
  <si>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</si>
  <si>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</si>
  <si>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</si>
  <si>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</si>
  <si>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</si>
  <si>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</si>
  <si>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</si>
  <si>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</si>
  <si>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</si>
  <si>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</si>
  <si>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</si>
  <si>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детска площадка с обособени две зони и оформяне на парково пространство в гр. Кирифарево</t>
  </si>
  <si>
    <t>Изграждане на улична и тротоарна настилка на ул."Козлодуй", гр.В.Търново</t>
  </si>
  <si>
    <t>Място за почивка, отдих и спортуване в спортно съоръжение "Арена", гр. Килифарево, ПУДООС</t>
  </si>
  <si>
    <t>Кът за отдих и забавление в село Ветринци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</si>
  <si>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</si>
  <si>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</si>
  <si>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</si>
  <si>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</si>
  <si>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</si>
  <si>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</si>
  <si>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</si>
  <si>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</si>
  <si>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</si>
  <si>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</si>
  <si>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</si>
  <si>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</si>
  <si>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</si>
  <si>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</si>
  <si>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</si>
  <si>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</si>
  <si>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238 612 лв., Мостово съоръжение над р. Янтра км.2+810 -   799 532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</si>
  <si>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</si>
  <si>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</si>
  <si>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</si>
  <si>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</si>
  <si>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КНКИНПФ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</si>
  <si>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</si>
  <si>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</si>
  <si>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</si>
  <si>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</si>
  <si>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</si>
  <si>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</si>
  <si>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Компютърни конфигурации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</si>
  <si>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</si>
  <si>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</si>
  <si>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</si>
  <si>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</si>
  <si>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КНКИНПФ</t>
  </si>
  <si>
    <t>Климатична система за нуждите на ОП "Общинско кабелно радио Велико Търново"</t>
  </si>
  <si>
    <t>Комбиниран водомер за Физкултурен салон гр. Дебелец</t>
  </si>
  <si>
    <t>Работна станция и система за защита на библиотечния фонд, РБ "П. Р. Славейков", гр. В. Търново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</si>
  <si>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</si>
  <si>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</si>
  <si>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КНКИНПФ</t>
  </si>
  <si>
    <t>Автомобил РИМ В. Търново</t>
  </si>
  <si>
    <t>Подопочистващи машини за нуждите на ДКС "В. Левски"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</si>
  <si>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</si>
  <si>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</si>
  <si>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</si>
  <si>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</si>
  <si>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Ограда за мини футболно игрище с. Присово от 30% продажба на общинско имущество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</si>
  <si>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КНКИНПФ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</si>
  <si>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</si>
  <si>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</si>
  <si>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</si>
  <si>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</si>
  <si>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</si>
  <si>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</si>
  <si>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</si>
  <si>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</si>
  <si>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</si>
  <si>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</si>
  <si>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</si>
  <si>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</si>
  <si>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</si>
  <si>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</si>
  <si>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</si>
  <si>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модул "Гражданите - Велико Търново"</t>
  </si>
  <si>
    <t>Автономна Интернет страница на Великотърновски общиски съвет</t>
  </si>
  <si>
    <t>Нов официален интернет портал на Община Велико Търново</t>
  </si>
  <si>
    <t>Информационна система за мониторинг на речни нива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</si>
  <si>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</si>
  <si>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</si>
  <si>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</si>
  <si>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</si>
  <si>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</si>
  <si>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</si>
  <si>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</si>
  <si>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Оптимизиране на работни процеси за платформа FairDeal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</si>
  <si>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</si>
  <si>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</si>
  <si>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</si>
  <si>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</si>
  <si>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</si>
  <si>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инж. Динко Кечев</t>
  </si>
  <si>
    <t>П. Христов</t>
  </si>
  <si>
    <t>За Кмет:</t>
  </si>
  <si>
    <t>Снежана Данева - Иванова</t>
  </si>
  <si>
    <t>Зам. - кмет ФСД</t>
  </si>
  <si>
    <t>/Съгл. Заповед №РД22-1956/05.09.2024 г./</t>
  </si>
  <si>
    <t>Мариела Цонева</t>
  </si>
  <si>
    <t>Заместник-кмет СТИПК</t>
  </si>
  <si>
    <t>Директор Дирекция ИКУТИМС</t>
  </si>
  <si>
    <t>Началник Отдел ДТИОС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</si>
</sst>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4" fillId="0" borderId="0"/>
  </cellStyleXfs>
  <cellXfs count="54">
    <xf numFmtId="0" fontId="0" fillId="0" borderId="0" xfId="0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/>
    <xf numFmtId="0" fontId="8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centerContinuous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1" xfId="5" applyNumberFormat="1" applyFont="1" applyFill="1" applyBorder="1" applyAlignment="1">
      <alignment horizontal="center" vertical="center"/>
    </xf>
    <xf numFmtId="3" fontId="3" fillId="0" borderId="1" xfId="7" applyNumberFormat="1" applyFont="1" applyFill="1" applyBorder="1" applyAlignment="1">
      <alignment horizontal="center" wrapText="1"/>
    </xf>
    <xf numFmtId="3" fontId="3" fillId="0" borderId="2" xfId="5" applyNumberFormat="1" applyFont="1" applyFill="1" applyBorder="1" applyAlignment="1">
      <alignment horizontal="center" vertical="center"/>
    </xf>
    <xf numFmtId="3" fontId="3" fillId="0" borderId="2" xfId="7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/>
    <xf numFmtId="0" fontId="3" fillId="0" borderId="0" xfId="7" applyFont="1" applyFill="1" applyBorder="1"/>
    <xf numFmtId="3" fontId="3" fillId="0" borderId="1" xfId="6" applyNumberFormat="1" applyFont="1" applyFill="1" applyBorder="1" applyAlignment="1">
      <alignment wrapText="1"/>
    </xf>
    <xf numFmtId="3" fontId="3" fillId="0" borderId="1" xfId="6" applyNumberFormat="1" applyFont="1" applyFill="1" applyBorder="1"/>
    <xf numFmtId="3" fontId="3" fillId="0" borderId="1" xfId="6" applyNumberFormat="1" applyFont="1" applyFill="1" applyBorder="1" applyAlignment="1"/>
    <xf numFmtId="3" fontId="5" fillId="0" borderId="1" xfId="7" applyNumberFormat="1" applyFont="1" applyFill="1" applyBorder="1" applyAlignment="1">
      <alignment wrapText="1"/>
    </xf>
    <xf numFmtId="3" fontId="5" fillId="0" borderId="1" xfId="6" applyNumberFormat="1" applyFont="1" applyFill="1" applyBorder="1" applyAlignment="1"/>
    <xf numFmtId="3" fontId="5" fillId="0" borderId="1" xfId="6" applyNumberFormat="1" applyFont="1" applyFill="1" applyBorder="1" applyAlignment="1">
      <alignment wrapText="1"/>
    </xf>
    <xf numFmtId="3" fontId="5" fillId="0" borderId="1" xfId="6" applyNumberFormat="1" applyFont="1" applyFill="1" applyBorder="1"/>
    <xf numFmtId="3" fontId="3" fillId="0" borderId="1" xfId="7" applyNumberFormat="1" applyFont="1" applyFill="1" applyBorder="1" applyAlignment="1">
      <alignment wrapText="1"/>
    </xf>
    <xf numFmtId="3" fontId="5" fillId="0" borderId="1" xfId="8" applyNumberFormat="1" applyFont="1" applyFill="1" applyBorder="1" applyAlignment="1">
      <alignment vertical="center" wrapText="1"/>
    </xf>
    <xf numFmtId="3" fontId="5" fillId="0" borderId="1" xfId="5" applyNumberFormat="1" applyFont="1" applyFill="1" applyBorder="1" applyAlignment="1">
      <alignment horizontal="left" wrapText="1"/>
    </xf>
    <xf numFmtId="3" fontId="5" fillId="0" borderId="1" xfId="5" applyNumberFormat="1" applyFont="1" applyFill="1" applyBorder="1" applyAlignment="1">
      <alignment wrapText="1"/>
    </xf>
    <xf numFmtId="0" fontId="5" fillId="0" borderId="1" xfId="5" applyFont="1" applyFill="1" applyBorder="1" applyAlignment="1">
      <alignment wrapText="1"/>
    </xf>
    <xf numFmtId="3" fontId="5" fillId="0" borderId="1" xfId="6" applyNumberFormat="1" applyFont="1" applyFill="1" applyBorder="1" applyAlignment="1">
      <alignment horizontal="right"/>
    </xf>
    <xf numFmtId="3" fontId="5" fillId="0" borderId="1" xfId="9" applyNumberFormat="1" applyFont="1" applyFill="1" applyBorder="1" applyAlignment="1">
      <alignment wrapText="1"/>
    </xf>
    <xf numFmtId="3" fontId="5" fillId="0" borderId="3" xfId="9" applyNumberFormat="1" applyFont="1" applyFill="1" applyBorder="1" applyAlignment="1">
      <alignment vertical="top" wrapText="1"/>
    </xf>
    <xf numFmtId="3" fontId="5" fillId="0" borderId="1" xfId="6" applyNumberFormat="1" applyFont="1" applyFill="1" applyBorder="1" applyAlignment="1">
      <alignment horizontal="left" wrapText="1"/>
    </xf>
    <xf numFmtId="9" fontId="5" fillId="0" borderId="1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1" xfId="5" applyNumberFormat="1" applyFont="1" applyFill="1" applyBorder="1" applyAlignment="1">
      <alignment wrapText="1"/>
    </xf>
    <xf numFmtId="0" fontId="3" fillId="0" borderId="0" xfId="9" applyFont="1" applyFill="1"/>
    <xf numFmtId="0" fontId="6" fillId="0" borderId="0" xfId="9" applyFont="1" applyFill="1"/>
    <xf numFmtId="0" fontId="5" fillId="0" borderId="0" xfId="10" applyFont="1" applyFill="1" applyAlignment="1"/>
    <xf numFmtId="0" fontId="3" fillId="0" borderId="0" xfId="10" applyFont="1" applyFill="1" applyAlignment="1"/>
    <xf numFmtId="0" fontId="6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3" fillId="2" borderId="0" xfId="5" applyFont="1" applyFill="1" applyAlignment="1">
      <alignment wrapText="1"/>
    </xf>
    <xf numFmtId="0" fontId="3" fillId="2" borderId="0" xfId="0" applyFont="1" applyFill="1" applyAlignment="1">
      <alignment wrapText="1"/>
    </xf>
    <xf numFmtId="0" fontId="6" fillId="2" borderId="0" xfId="10" applyFont="1" applyFill="1" applyAlignment="1">
      <alignment wrapText="1"/>
    </xf>
    <xf numFmtId="0" fontId="6" fillId="2" borderId="0" xfId="0" applyFont="1" applyFill="1" applyAlignment="1">
      <alignment vertical="center" wrapText="1"/>
    </xf>
  </cellXfs>
  <cellStyles count="11">
    <cellStyle name="Normal_EBK_PROJECT_2001-last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R412"/>
  <sheetViews>
    <sheetView tabSelected="1" zoomScaleNormal="100" workbookViewId="0">
      <pane ySplit="7" topLeftCell="A375" activePane="bottomLeft" state="frozen"/>
      <selection activeCell="D21" sqref="D21"/>
      <selection pane="bottomLeft" activeCell="C400" sqref="C400"/>
    </sheetView>
  </sheetViews>
  <sheetFormatPr defaultColWidth="29.28515625" defaultRowHeight="15.75"/>
  <cols>
    <col min="1" max="1" width="51.1406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8" width="12.7109375" style="4" customWidth="1"/>
    <col min="29" max="162" width="29.28515625" style="4" customWidth="1"/>
    <col min="163" max="163" width="42.42578125" style="4" customWidth="1"/>
    <col min="164" max="166" width="12.42578125" style="4" customWidth="1"/>
    <col min="167" max="169" width="10.85546875" style="4" customWidth="1"/>
    <col min="170" max="172" width="14.5703125" style="4" bestFit="1" customWidth="1"/>
    <col min="173" max="175" width="11" style="4" customWidth="1"/>
    <col min="176" max="178" width="14.5703125" style="4" customWidth="1"/>
    <col min="179" max="181" width="15.28515625" style="4" customWidth="1"/>
    <col min="182" max="182" width="15.5703125" style="4" customWidth="1"/>
    <col min="183" max="183" width="44.5703125" style="4" customWidth="1"/>
    <col min="184" max="184" width="13.85546875" style="4" customWidth="1"/>
    <col min="185" max="185" width="10.85546875" style="4" customWidth="1"/>
    <col min="186" max="186" width="14.5703125" style="4" customWidth="1"/>
    <col min="187" max="187" width="11" style="4" customWidth="1"/>
    <col min="188" max="188" width="10.85546875" style="4" customWidth="1"/>
    <col min="189" max="189" width="14.5703125" style="4" customWidth="1"/>
    <col min="190" max="191" width="15.5703125" style="4" customWidth="1"/>
    <col min="192" max="192" width="17.7109375" style="4" customWidth="1"/>
    <col min="193" max="16384" width="29.28515625" style="4"/>
  </cols>
  <sheetData>
    <row r="1" spans="1:249">
      <c r="A1" s="1"/>
      <c r="Z1" s="5"/>
      <c r="AA1" s="5"/>
      <c r="AB1" s="5" t="s">
        <v>3</v>
      </c>
    </row>
    <row r="2" spans="1:249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</row>
    <row r="3" spans="1:249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</row>
    <row r="4" spans="1:249">
      <c r="A4" s="11">
        <v>2024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>
      <c r="A5" s="12"/>
      <c r="B5" s="9"/>
      <c r="C5" s="9"/>
      <c r="D5" s="9"/>
      <c r="E5" s="13"/>
      <c r="F5" s="13"/>
      <c r="G5" s="13"/>
      <c r="H5" s="14"/>
      <c r="I5" s="14"/>
      <c r="J5" s="14"/>
      <c r="K5" s="9"/>
      <c r="L5" s="9"/>
      <c r="M5" s="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ht="63">
      <c r="A6" s="16" t="s">
        <v>5</v>
      </c>
      <c r="B6" s="17" t="s">
        <v>6</v>
      </c>
      <c r="C6" s="17" t="s">
        <v>6</v>
      </c>
      <c r="D6" s="17" t="s">
        <v>6</v>
      </c>
      <c r="E6" s="17" t="s">
        <v>7</v>
      </c>
      <c r="F6" s="17" t="s">
        <v>7</v>
      </c>
      <c r="G6" s="17" t="s">
        <v>7</v>
      </c>
      <c r="H6" s="17" t="s">
        <v>8</v>
      </c>
      <c r="I6" s="17" t="s">
        <v>8</v>
      </c>
      <c r="J6" s="17" t="s">
        <v>8</v>
      </c>
      <c r="K6" s="17" t="s">
        <v>9</v>
      </c>
      <c r="L6" s="17" t="s">
        <v>9</v>
      </c>
      <c r="M6" s="17" t="s">
        <v>9</v>
      </c>
      <c r="N6" s="17" t="s">
        <v>10</v>
      </c>
      <c r="O6" s="17" t="s">
        <v>10</v>
      </c>
      <c r="P6" s="17" t="s">
        <v>10</v>
      </c>
      <c r="Q6" s="17" t="s">
        <v>11</v>
      </c>
      <c r="R6" s="17" t="s">
        <v>11</v>
      </c>
      <c r="S6" s="17" t="s">
        <v>11</v>
      </c>
      <c r="T6" s="17" t="s">
        <v>12</v>
      </c>
      <c r="U6" s="17" t="s">
        <v>12</v>
      </c>
      <c r="V6" s="17" t="s">
        <v>12</v>
      </c>
      <c r="W6" s="17" t="s">
        <v>13</v>
      </c>
      <c r="X6" s="17" t="s">
        <v>13</v>
      </c>
      <c r="Y6" s="17" t="s">
        <v>13</v>
      </c>
      <c r="Z6" s="17" t="s">
        <v>14</v>
      </c>
      <c r="AA6" s="17" t="s">
        <v>14</v>
      </c>
      <c r="AB6" s="17" t="s">
        <v>14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>
      <c r="A7" s="18"/>
      <c r="B7" s="19" t="s">
        <v>15</v>
      </c>
      <c r="C7" s="19" t="s">
        <v>16</v>
      </c>
      <c r="D7" s="19" t="s">
        <v>17</v>
      </c>
      <c r="E7" s="19" t="s">
        <v>15</v>
      </c>
      <c r="F7" s="19" t="s">
        <v>16</v>
      </c>
      <c r="G7" s="19" t="s">
        <v>17</v>
      </c>
      <c r="H7" s="19" t="s">
        <v>15</v>
      </c>
      <c r="I7" s="19" t="s">
        <v>16</v>
      </c>
      <c r="J7" s="19" t="s">
        <v>17</v>
      </c>
      <c r="K7" s="19" t="s">
        <v>15</v>
      </c>
      <c r="L7" s="19" t="s">
        <v>16</v>
      </c>
      <c r="M7" s="19" t="s">
        <v>17</v>
      </c>
      <c r="N7" s="19" t="s">
        <v>15</v>
      </c>
      <c r="O7" s="19" t="s">
        <v>16</v>
      </c>
      <c r="P7" s="19" t="s">
        <v>17</v>
      </c>
      <c r="Q7" s="19" t="s">
        <v>15</v>
      </c>
      <c r="R7" s="19" t="s">
        <v>16</v>
      </c>
      <c r="S7" s="19" t="s">
        <v>17</v>
      </c>
      <c r="T7" s="19" t="s">
        <v>15</v>
      </c>
      <c r="U7" s="19" t="s">
        <v>16</v>
      </c>
      <c r="V7" s="19" t="s">
        <v>17</v>
      </c>
      <c r="W7" s="19" t="s">
        <v>15</v>
      </c>
      <c r="X7" s="19" t="s">
        <v>16</v>
      </c>
      <c r="Y7" s="19" t="s">
        <v>17</v>
      </c>
      <c r="Z7" s="19" t="s">
        <v>15</v>
      </c>
      <c r="AA7" s="19" t="s">
        <v>16</v>
      </c>
      <c r="AB7" s="19" t="s">
        <v>17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>
      <c r="A8" s="20" t="s">
        <v>0</v>
      </c>
      <c r="B8" s="21">
        <f t="shared" ref="B8:D82" si="0">E8+H8+K8+N8+Q8+T8+W8+Z8</f>
        <v>93682077</v>
      </c>
      <c r="C8" s="21">
        <f t="shared" si="0"/>
        <v>92442195</v>
      </c>
      <c r="D8" s="21">
        <f t="shared" si="0"/>
        <v>-1239882</v>
      </c>
      <c r="E8" s="21">
        <f>SUM(E9,E108,E363,E390)</f>
        <v>4128600</v>
      </c>
      <c r="F8" s="21">
        <f>SUM(F9,F108,F363,F390)</f>
        <v>4128600</v>
      </c>
      <c r="G8" s="21">
        <f t="shared" ref="G8:G82" si="1">F8-E8</f>
        <v>0</v>
      </c>
      <c r="H8" s="21">
        <f t="shared" ref="H8:I8" si="2">SUM(H9,H108,H363,H390)</f>
        <v>406823</v>
      </c>
      <c r="I8" s="21">
        <f t="shared" si="2"/>
        <v>421157</v>
      </c>
      <c r="J8" s="21">
        <f t="shared" ref="J8" si="3">I8-H8</f>
        <v>14334</v>
      </c>
      <c r="K8" s="21">
        <f t="shared" ref="K8:L8" si="4">SUM(K9,K108,K363,K390)</f>
        <v>7879304</v>
      </c>
      <c r="L8" s="21">
        <f t="shared" si="4"/>
        <v>7757889</v>
      </c>
      <c r="M8" s="21">
        <f t="shared" ref="M8" si="5">L8-K8</f>
        <v>-121415</v>
      </c>
      <c r="N8" s="21">
        <f t="shared" ref="N8:O8" si="6">SUM(N9,N108,N363,N390)</f>
        <v>2998274</v>
      </c>
      <c r="O8" s="21">
        <f t="shared" si="6"/>
        <v>2998274</v>
      </c>
      <c r="P8" s="21">
        <f t="shared" ref="P8" si="7">O8-N8</f>
        <v>0</v>
      </c>
      <c r="Q8" s="21">
        <f t="shared" ref="Q8:R8" si="8">SUM(Q9,Q108,Q363,Q390)</f>
        <v>2243337</v>
      </c>
      <c r="R8" s="21">
        <f t="shared" si="8"/>
        <v>2250872</v>
      </c>
      <c r="S8" s="21">
        <f t="shared" ref="S8" si="9">R8-Q8</f>
        <v>7535</v>
      </c>
      <c r="T8" s="21">
        <f t="shared" ref="T8:U8" si="10">SUM(T9,T108,T363,T390)</f>
        <v>7014900</v>
      </c>
      <c r="U8" s="21">
        <f t="shared" si="10"/>
        <v>7014900</v>
      </c>
      <c r="V8" s="21">
        <f t="shared" ref="V8" si="11">U8-T8</f>
        <v>0</v>
      </c>
      <c r="W8" s="21">
        <f t="shared" ref="W8:X8" si="12">SUM(W9,W108,W363,W390)</f>
        <v>5336699</v>
      </c>
      <c r="X8" s="21">
        <f t="shared" si="12"/>
        <v>5356567</v>
      </c>
      <c r="Y8" s="21">
        <f t="shared" ref="Y8" si="13">X8-W8</f>
        <v>19868</v>
      </c>
      <c r="Z8" s="21">
        <f t="shared" ref="Z8:AA8" si="14">SUM(Z9,Z108,Z363,Z390)</f>
        <v>63674140</v>
      </c>
      <c r="AA8" s="21">
        <f t="shared" si="14"/>
        <v>62513936</v>
      </c>
      <c r="AB8" s="21">
        <f t="shared" ref="AB8" si="15">AA8-Z8</f>
        <v>-1160204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>
      <c r="A9" s="23" t="s">
        <v>18</v>
      </c>
      <c r="B9" s="24">
        <f t="shared" si="0"/>
        <v>58150872</v>
      </c>
      <c r="C9" s="24">
        <f t="shared" si="0"/>
        <v>56915450</v>
      </c>
      <c r="D9" s="24">
        <f t="shared" si="0"/>
        <v>-1235422</v>
      </c>
      <c r="E9" s="24">
        <f>SUM(E10,E21,E31,E51,E87,E97,E43,E60)</f>
        <v>3078829</v>
      </c>
      <c r="F9" s="24">
        <f>SUM(F10,F21,F31,F51,F87,F97,F43,F60)</f>
        <v>2852954</v>
      </c>
      <c r="G9" s="24">
        <f t="shared" si="1"/>
        <v>-225875</v>
      </c>
      <c r="H9" s="24">
        <f>SUM(H10,H21,H31,H51,H87,H97,H43,H60)</f>
        <v>154723</v>
      </c>
      <c r="I9" s="24">
        <f>SUM(I10,I21,I31,I51,I87,I97,I43,I60)</f>
        <v>154723</v>
      </c>
      <c r="J9" s="24">
        <f t="shared" ref="J9:J82" si="16">I9-H9</f>
        <v>0</v>
      </c>
      <c r="K9" s="24">
        <f>SUM(K10,K21,K31,K51,K87,K97,K43,K60)</f>
        <v>2890895</v>
      </c>
      <c r="L9" s="24">
        <f>SUM(L10,L21,L31,L51,L87,L97,L43,L60)</f>
        <v>2909068</v>
      </c>
      <c r="M9" s="24">
        <f t="shared" ref="M9:M82" si="17">L9-K9</f>
        <v>18173</v>
      </c>
      <c r="N9" s="24">
        <f>SUM(N10,N21,N31,N51,N87,N97,N43,N60)</f>
        <v>2749465</v>
      </c>
      <c r="O9" s="24">
        <f>SUM(O10,O21,O31,O51,O87,O97,O43,O60)</f>
        <v>2749465</v>
      </c>
      <c r="P9" s="24">
        <f t="shared" ref="P9:P82" si="18">O9-N9</f>
        <v>0</v>
      </c>
      <c r="Q9" s="24">
        <f>SUM(Q10,Q21,Q31,Q51,Q87,Q97,Q43,Q60)</f>
        <v>1223031</v>
      </c>
      <c r="R9" s="24">
        <f>SUM(R10,R21,R31,R51,R87,R97,R43,R60)</f>
        <v>1223031</v>
      </c>
      <c r="S9" s="24">
        <f t="shared" ref="S9:S82" si="19">R9-Q9</f>
        <v>0</v>
      </c>
      <c r="T9" s="24">
        <f>SUM(T10,T21,T31,T51,T87,T97,T43,T60)</f>
        <v>2626927</v>
      </c>
      <c r="U9" s="24">
        <f>SUM(U10,U21,U31,U51,U87,U97,U43,U60)</f>
        <v>2626927</v>
      </c>
      <c r="V9" s="24">
        <f t="shared" ref="V9:V82" si="20">U9-T9</f>
        <v>0</v>
      </c>
      <c r="W9" s="24">
        <f>SUM(W10,W21,W31,W51,W87,W97,W43,W60)</f>
        <v>179498</v>
      </c>
      <c r="X9" s="24">
        <f>SUM(X10,X21,X31,X51,X87,X97,X43,X60)</f>
        <v>179498</v>
      </c>
      <c r="Y9" s="24">
        <f t="shared" ref="Y9:Y82" si="21">X9-W9</f>
        <v>0</v>
      </c>
      <c r="Z9" s="24">
        <f>SUM(Z10,Z21,Z31,Z51,Z87,Z97,Z43,Z60)</f>
        <v>45247504</v>
      </c>
      <c r="AA9" s="24">
        <f>SUM(AA10,AA21,AA31,AA51,AA87,AA97,AA43,AA60)</f>
        <v>44219784</v>
      </c>
      <c r="AB9" s="24">
        <f t="shared" ref="AB9:AB82" si="22">AA9-Z9</f>
        <v>-1027720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>
      <c r="A10" s="23" t="s">
        <v>19</v>
      </c>
      <c r="B10" s="24">
        <f t="shared" si="0"/>
        <v>512914</v>
      </c>
      <c r="C10" s="24">
        <f t="shared" si="0"/>
        <v>512914</v>
      </c>
      <c r="D10" s="24">
        <f t="shared" si="0"/>
        <v>0</v>
      </c>
      <c r="E10" s="24">
        <f>SUM(E11)</f>
        <v>0</v>
      </c>
      <c r="F10" s="24">
        <f>SUM(F11)</f>
        <v>0</v>
      </c>
      <c r="G10" s="24">
        <f t="shared" si="1"/>
        <v>0</v>
      </c>
      <c r="H10" s="24">
        <f>SUM(H11)</f>
        <v>0</v>
      </c>
      <c r="I10" s="24">
        <f>SUM(I11)</f>
        <v>0</v>
      </c>
      <c r="J10" s="24">
        <f t="shared" si="16"/>
        <v>0</v>
      </c>
      <c r="K10" s="24">
        <f>SUM(K11)</f>
        <v>306554</v>
      </c>
      <c r="L10" s="24">
        <f>SUM(L11)</f>
        <v>306554</v>
      </c>
      <c r="M10" s="24">
        <f t="shared" si="17"/>
        <v>0</v>
      </c>
      <c r="N10" s="24">
        <f>SUM(N11)</f>
        <v>0</v>
      </c>
      <c r="O10" s="24">
        <f>SUM(O11)</f>
        <v>0</v>
      </c>
      <c r="P10" s="24">
        <f t="shared" si="18"/>
        <v>0</v>
      </c>
      <c r="Q10" s="24">
        <f>SUM(Q11)</f>
        <v>0</v>
      </c>
      <c r="R10" s="24">
        <f>SUM(R11)</f>
        <v>0</v>
      </c>
      <c r="S10" s="24">
        <f t="shared" si="19"/>
        <v>0</v>
      </c>
      <c r="T10" s="24">
        <f>SUM(T11)</f>
        <v>0</v>
      </c>
      <c r="U10" s="24">
        <f>SUM(U11)</f>
        <v>0</v>
      </c>
      <c r="V10" s="24">
        <f t="shared" si="20"/>
        <v>0</v>
      </c>
      <c r="W10" s="24">
        <f>SUM(W11)</f>
        <v>0</v>
      </c>
      <c r="X10" s="24">
        <f>SUM(X11)</f>
        <v>0</v>
      </c>
      <c r="Y10" s="24">
        <f t="shared" si="21"/>
        <v>0</v>
      </c>
      <c r="Z10" s="24">
        <f>SUM(Z11)</f>
        <v>206360</v>
      </c>
      <c r="AA10" s="24">
        <f>SUM(AA11)</f>
        <v>206360</v>
      </c>
      <c r="AB10" s="24">
        <f t="shared" si="22"/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>
      <c r="A11" s="23" t="s">
        <v>20</v>
      </c>
      <c r="B11" s="25">
        <f t="shared" si="0"/>
        <v>512914</v>
      </c>
      <c r="C11" s="25">
        <f t="shared" si="0"/>
        <v>512914</v>
      </c>
      <c r="D11" s="25">
        <f t="shared" si="0"/>
        <v>0</v>
      </c>
      <c r="E11" s="25">
        <f>SUM(E12:E20)</f>
        <v>0</v>
      </c>
      <c r="F11" s="25">
        <f>SUM(F12:F20)</f>
        <v>0</v>
      </c>
      <c r="G11" s="25">
        <f t="shared" si="1"/>
        <v>0</v>
      </c>
      <c r="H11" s="25">
        <f>SUM(H12:H20)</f>
        <v>0</v>
      </c>
      <c r="I11" s="25">
        <f>SUM(I12:I20)</f>
        <v>0</v>
      </c>
      <c r="J11" s="25">
        <f t="shared" si="16"/>
        <v>0</v>
      </c>
      <c r="K11" s="25">
        <f>SUM(K12:K20)</f>
        <v>306554</v>
      </c>
      <c r="L11" s="25">
        <f>SUM(L12:L20)</f>
        <v>306554</v>
      </c>
      <c r="M11" s="25">
        <f t="shared" si="17"/>
        <v>0</v>
      </c>
      <c r="N11" s="25">
        <f>SUM(N12:N20)</f>
        <v>0</v>
      </c>
      <c r="O11" s="25">
        <f>SUM(O12:O20)</f>
        <v>0</v>
      </c>
      <c r="P11" s="25">
        <f t="shared" si="18"/>
        <v>0</v>
      </c>
      <c r="Q11" s="25">
        <f>SUM(Q12:Q20)</f>
        <v>0</v>
      </c>
      <c r="R11" s="25">
        <f>SUM(R12:R20)</f>
        <v>0</v>
      </c>
      <c r="S11" s="25">
        <f t="shared" si="19"/>
        <v>0</v>
      </c>
      <c r="T11" s="25">
        <f>SUM(T12:T20)</f>
        <v>0</v>
      </c>
      <c r="U11" s="25">
        <f>SUM(U12:U20)</f>
        <v>0</v>
      </c>
      <c r="V11" s="25">
        <f t="shared" si="20"/>
        <v>0</v>
      </c>
      <c r="W11" s="25">
        <f>SUM(W12:W20)</f>
        <v>0</v>
      </c>
      <c r="X11" s="25">
        <f>SUM(X12:X20)</f>
        <v>0</v>
      </c>
      <c r="Y11" s="25">
        <f t="shared" si="21"/>
        <v>0</v>
      </c>
      <c r="Z11" s="25">
        <f>SUM(Z12:Z20)</f>
        <v>206360</v>
      </c>
      <c r="AA11" s="25">
        <f>SUM(AA12:AA20)</f>
        <v>206360</v>
      </c>
      <c r="AB11" s="25">
        <f t="shared" si="22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63">
      <c r="A12" s="26" t="s">
        <v>21</v>
      </c>
      <c r="B12" s="27">
        <f t="shared" si="0"/>
        <v>206360</v>
      </c>
      <c r="C12" s="27">
        <f t="shared" si="0"/>
        <v>206360</v>
      </c>
      <c r="D12" s="27">
        <f t="shared" si="0"/>
        <v>0</v>
      </c>
      <c r="E12" s="27">
        <v>0</v>
      </c>
      <c r="F12" s="27">
        <v>0</v>
      </c>
      <c r="G12" s="27">
        <f t="shared" si="1"/>
        <v>0</v>
      </c>
      <c r="H12" s="27">
        <v>0</v>
      </c>
      <c r="I12" s="27">
        <v>0</v>
      </c>
      <c r="J12" s="27">
        <f t="shared" si="16"/>
        <v>0</v>
      </c>
      <c r="K12" s="27"/>
      <c r="L12" s="27"/>
      <c r="M12" s="27">
        <f t="shared" si="17"/>
        <v>0</v>
      </c>
      <c r="N12" s="27">
        <v>0</v>
      </c>
      <c r="O12" s="27">
        <v>0</v>
      </c>
      <c r="P12" s="27">
        <f t="shared" si="18"/>
        <v>0</v>
      </c>
      <c r="Q12" s="27">
        <v>0</v>
      </c>
      <c r="R12" s="27">
        <v>0</v>
      </c>
      <c r="S12" s="27">
        <f t="shared" si="19"/>
        <v>0</v>
      </c>
      <c r="T12" s="27">
        <v>0</v>
      </c>
      <c r="U12" s="27">
        <v>0</v>
      </c>
      <c r="V12" s="27">
        <f t="shared" si="20"/>
        <v>0</v>
      </c>
      <c r="W12" s="27">
        <v>0</v>
      </c>
      <c r="X12" s="27">
        <v>0</v>
      </c>
      <c r="Y12" s="27">
        <f t="shared" si="21"/>
        <v>0</v>
      </c>
      <c r="Z12" s="27">
        <v>206360</v>
      </c>
      <c r="AA12" s="27">
        <v>206360</v>
      </c>
      <c r="AB12" s="27">
        <f t="shared" si="22"/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>
      <c r="A13" s="28" t="s">
        <v>22</v>
      </c>
      <c r="B13" s="29">
        <f t="shared" si="0"/>
        <v>4020</v>
      </c>
      <c r="C13" s="29">
        <f t="shared" si="0"/>
        <v>4020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  <c r="H13" s="29">
        <v>0</v>
      </c>
      <c r="I13" s="29">
        <v>0</v>
      </c>
      <c r="J13" s="29">
        <f t="shared" si="16"/>
        <v>0</v>
      </c>
      <c r="K13" s="29">
        <v>4020</v>
      </c>
      <c r="L13" s="29">
        <v>4020</v>
      </c>
      <c r="M13" s="29">
        <f t="shared" si="17"/>
        <v>0</v>
      </c>
      <c r="N13" s="29">
        <v>0</v>
      </c>
      <c r="O13" s="29">
        <v>0</v>
      </c>
      <c r="P13" s="29">
        <f t="shared" si="18"/>
        <v>0</v>
      </c>
      <c r="Q13" s="29">
        <v>0</v>
      </c>
      <c r="R13" s="29">
        <v>0</v>
      </c>
      <c r="S13" s="29">
        <f t="shared" si="19"/>
        <v>0</v>
      </c>
      <c r="T13" s="29">
        <v>0</v>
      </c>
      <c r="U13" s="29">
        <v>0</v>
      </c>
      <c r="V13" s="29">
        <f t="shared" si="20"/>
        <v>0</v>
      </c>
      <c r="W13" s="29">
        <v>0</v>
      </c>
      <c r="X13" s="29">
        <v>0</v>
      </c>
      <c r="Y13" s="29">
        <f t="shared" si="21"/>
        <v>0</v>
      </c>
      <c r="Z13" s="29">
        <v>0</v>
      </c>
      <c r="AA13" s="29">
        <v>0</v>
      </c>
      <c r="AB13" s="29">
        <f t="shared" si="22"/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>
      <c r="A14" s="28" t="s">
        <v>23</v>
      </c>
      <c r="B14" s="29">
        <f t="shared" si="0"/>
        <v>7620</v>
      </c>
      <c r="C14" s="29">
        <f t="shared" si="0"/>
        <v>7620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  <c r="H14" s="29">
        <v>0</v>
      </c>
      <c r="I14" s="29">
        <v>0</v>
      </c>
      <c r="J14" s="29">
        <f t="shared" si="16"/>
        <v>0</v>
      </c>
      <c r="K14" s="29">
        <v>7620</v>
      </c>
      <c r="L14" s="29">
        <v>7620</v>
      </c>
      <c r="M14" s="29">
        <f t="shared" si="17"/>
        <v>0</v>
      </c>
      <c r="N14" s="29">
        <v>0</v>
      </c>
      <c r="O14" s="29">
        <v>0</v>
      </c>
      <c r="P14" s="29">
        <f t="shared" si="18"/>
        <v>0</v>
      </c>
      <c r="Q14" s="29">
        <v>0</v>
      </c>
      <c r="R14" s="29">
        <v>0</v>
      </c>
      <c r="S14" s="29">
        <f t="shared" si="19"/>
        <v>0</v>
      </c>
      <c r="T14" s="29">
        <v>0</v>
      </c>
      <c r="U14" s="29">
        <v>0</v>
      </c>
      <c r="V14" s="29">
        <f t="shared" si="20"/>
        <v>0</v>
      </c>
      <c r="W14" s="29">
        <v>0</v>
      </c>
      <c r="X14" s="29">
        <v>0</v>
      </c>
      <c r="Y14" s="29">
        <f t="shared" si="21"/>
        <v>0</v>
      </c>
      <c r="Z14" s="29">
        <v>0</v>
      </c>
      <c r="AA14" s="29">
        <v>0</v>
      </c>
      <c r="AB14" s="29">
        <f t="shared" si="22"/>
        <v>0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>
      <c r="A15" s="28" t="s">
        <v>24</v>
      </c>
      <c r="B15" s="29">
        <f t="shared" si="0"/>
        <v>21074</v>
      </c>
      <c r="C15" s="29">
        <f t="shared" si="0"/>
        <v>21074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  <c r="H15" s="29">
        <v>0</v>
      </c>
      <c r="I15" s="29">
        <v>0</v>
      </c>
      <c r="J15" s="29">
        <f t="shared" si="16"/>
        <v>0</v>
      </c>
      <c r="K15" s="29">
        <v>21074</v>
      </c>
      <c r="L15" s="29">
        <v>21074</v>
      </c>
      <c r="M15" s="29">
        <f t="shared" si="17"/>
        <v>0</v>
      </c>
      <c r="N15" s="29">
        <v>0</v>
      </c>
      <c r="O15" s="29">
        <v>0</v>
      </c>
      <c r="P15" s="29">
        <f t="shared" si="18"/>
        <v>0</v>
      </c>
      <c r="Q15" s="29">
        <v>0</v>
      </c>
      <c r="R15" s="29">
        <v>0</v>
      </c>
      <c r="S15" s="29">
        <f t="shared" si="19"/>
        <v>0</v>
      </c>
      <c r="T15" s="29">
        <v>0</v>
      </c>
      <c r="U15" s="29">
        <v>0</v>
      </c>
      <c r="V15" s="29">
        <f t="shared" si="20"/>
        <v>0</v>
      </c>
      <c r="W15" s="29">
        <v>0</v>
      </c>
      <c r="X15" s="29">
        <v>0</v>
      </c>
      <c r="Y15" s="29">
        <f t="shared" si="21"/>
        <v>0</v>
      </c>
      <c r="Z15" s="29">
        <v>0</v>
      </c>
      <c r="AA15" s="29">
        <v>0</v>
      </c>
      <c r="AB15" s="29">
        <f t="shared" si="22"/>
        <v>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>
      <c r="A16" s="28" t="s">
        <v>25</v>
      </c>
      <c r="B16" s="29">
        <f t="shared" si="0"/>
        <v>6960</v>
      </c>
      <c r="C16" s="29">
        <f t="shared" si="0"/>
        <v>6960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  <c r="H16" s="29">
        <v>0</v>
      </c>
      <c r="I16" s="29">
        <v>0</v>
      </c>
      <c r="J16" s="29">
        <f t="shared" si="16"/>
        <v>0</v>
      </c>
      <c r="K16" s="29">
        <v>6960</v>
      </c>
      <c r="L16" s="29">
        <v>6960</v>
      </c>
      <c r="M16" s="29">
        <f t="shared" si="17"/>
        <v>0</v>
      </c>
      <c r="N16" s="29">
        <v>0</v>
      </c>
      <c r="O16" s="29">
        <v>0</v>
      </c>
      <c r="P16" s="29">
        <f t="shared" si="18"/>
        <v>0</v>
      </c>
      <c r="Q16" s="29">
        <v>0</v>
      </c>
      <c r="R16" s="29">
        <v>0</v>
      </c>
      <c r="S16" s="29">
        <f t="shared" si="19"/>
        <v>0</v>
      </c>
      <c r="T16" s="29">
        <v>0</v>
      </c>
      <c r="U16" s="29">
        <v>0</v>
      </c>
      <c r="V16" s="29">
        <f t="shared" si="20"/>
        <v>0</v>
      </c>
      <c r="W16" s="29">
        <v>0</v>
      </c>
      <c r="X16" s="29">
        <v>0</v>
      </c>
      <c r="Y16" s="29">
        <f t="shared" si="21"/>
        <v>0</v>
      </c>
      <c r="Z16" s="29">
        <v>0</v>
      </c>
      <c r="AA16" s="29">
        <v>0</v>
      </c>
      <c r="AB16" s="29">
        <f t="shared" si="22"/>
        <v>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>
      <c r="A17" s="28" t="s">
        <v>26</v>
      </c>
      <c r="B17" s="29">
        <f t="shared" si="0"/>
        <v>34663</v>
      </c>
      <c r="C17" s="29">
        <f t="shared" si="0"/>
        <v>34663</v>
      </c>
      <c r="D17" s="29">
        <f t="shared" si="0"/>
        <v>0</v>
      </c>
      <c r="E17" s="29">
        <v>0</v>
      </c>
      <c r="F17" s="29">
        <v>0</v>
      </c>
      <c r="G17" s="29">
        <f t="shared" si="1"/>
        <v>0</v>
      </c>
      <c r="H17" s="29">
        <v>0</v>
      </c>
      <c r="I17" s="29">
        <v>0</v>
      </c>
      <c r="J17" s="29">
        <f t="shared" si="16"/>
        <v>0</v>
      </c>
      <c r="K17" s="29">
        <v>34663</v>
      </c>
      <c r="L17" s="29">
        <v>34663</v>
      </c>
      <c r="M17" s="29">
        <f t="shared" si="17"/>
        <v>0</v>
      </c>
      <c r="N17" s="29">
        <v>0</v>
      </c>
      <c r="O17" s="29">
        <v>0</v>
      </c>
      <c r="P17" s="29">
        <f t="shared" si="18"/>
        <v>0</v>
      </c>
      <c r="Q17" s="29">
        <v>0</v>
      </c>
      <c r="R17" s="29">
        <v>0</v>
      </c>
      <c r="S17" s="29">
        <f t="shared" si="19"/>
        <v>0</v>
      </c>
      <c r="T17" s="29">
        <v>0</v>
      </c>
      <c r="U17" s="29">
        <v>0</v>
      </c>
      <c r="V17" s="29">
        <f t="shared" si="20"/>
        <v>0</v>
      </c>
      <c r="W17" s="29">
        <v>0</v>
      </c>
      <c r="X17" s="29">
        <v>0</v>
      </c>
      <c r="Y17" s="29">
        <f t="shared" si="21"/>
        <v>0</v>
      </c>
      <c r="Z17" s="29">
        <v>0</v>
      </c>
      <c r="AA17" s="29">
        <v>0</v>
      </c>
      <c r="AB17" s="29">
        <f t="shared" si="22"/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ht="31.5">
      <c r="A18" s="28" t="s">
        <v>27</v>
      </c>
      <c r="B18" s="29">
        <f t="shared" si="0"/>
        <v>3300</v>
      </c>
      <c r="C18" s="29">
        <f t="shared" si="0"/>
        <v>3300</v>
      </c>
      <c r="D18" s="29">
        <f t="shared" si="0"/>
        <v>0</v>
      </c>
      <c r="E18" s="29">
        <v>0</v>
      </c>
      <c r="F18" s="29">
        <v>0</v>
      </c>
      <c r="G18" s="29">
        <f t="shared" si="1"/>
        <v>0</v>
      </c>
      <c r="H18" s="29">
        <v>0</v>
      </c>
      <c r="I18" s="29">
        <v>0</v>
      </c>
      <c r="J18" s="29">
        <f t="shared" si="16"/>
        <v>0</v>
      </c>
      <c r="K18" s="29">
        <v>3300</v>
      </c>
      <c r="L18" s="29">
        <v>3300</v>
      </c>
      <c r="M18" s="29">
        <f t="shared" si="17"/>
        <v>0</v>
      </c>
      <c r="N18" s="29">
        <v>0</v>
      </c>
      <c r="O18" s="29">
        <v>0</v>
      </c>
      <c r="P18" s="29">
        <f t="shared" si="18"/>
        <v>0</v>
      </c>
      <c r="Q18" s="29">
        <v>0</v>
      </c>
      <c r="R18" s="29">
        <v>0</v>
      </c>
      <c r="S18" s="29">
        <f t="shared" si="19"/>
        <v>0</v>
      </c>
      <c r="T18" s="29">
        <v>0</v>
      </c>
      <c r="U18" s="29">
        <v>0</v>
      </c>
      <c r="V18" s="29">
        <f t="shared" si="20"/>
        <v>0</v>
      </c>
      <c r="W18" s="29">
        <v>0</v>
      </c>
      <c r="X18" s="29">
        <v>0</v>
      </c>
      <c r="Y18" s="29">
        <f t="shared" si="21"/>
        <v>0</v>
      </c>
      <c r="Z18" s="29">
        <v>0</v>
      </c>
      <c r="AA18" s="29">
        <v>0</v>
      </c>
      <c r="AB18" s="29">
        <f t="shared" si="22"/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ht="31.5">
      <c r="A19" s="28" t="s">
        <v>28</v>
      </c>
      <c r="B19" s="29">
        <f t="shared" si="0"/>
        <v>70000</v>
      </c>
      <c r="C19" s="29">
        <f t="shared" si="0"/>
        <v>70000</v>
      </c>
      <c r="D19" s="29">
        <f t="shared" si="0"/>
        <v>0</v>
      </c>
      <c r="E19" s="29">
        <v>0</v>
      </c>
      <c r="F19" s="29">
        <v>0</v>
      </c>
      <c r="G19" s="29">
        <f t="shared" si="1"/>
        <v>0</v>
      </c>
      <c r="H19" s="29">
        <v>0</v>
      </c>
      <c r="I19" s="29">
        <v>0</v>
      </c>
      <c r="J19" s="29">
        <f t="shared" si="16"/>
        <v>0</v>
      </c>
      <c r="K19" s="29">
        <v>70000</v>
      </c>
      <c r="L19" s="29">
        <v>70000</v>
      </c>
      <c r="M19" s="29">
        <f t="shared" si="17"/>
        <v>0</v>
      </c>
      <c r="N19" s="29">
        <v>0</v>
      </c>
      <c r="O19" s="29">
        <v>0</v>
      </c>
      <c r="P19" s="29">
        <f t="shared" si="18"/>
        <v>0</v>
      </c>
      <c r="Q19" s="29">
        <v>0</v>
      </c>
      <c r="R19" s="29">
        <v>0</v>
      </c>
      <c r="S19" s="29">
        <f t="shared" si="19"/>
        <v>0</v>
      </c>
      <c r="T19" s="29">
        <v>0</v>
      </c>
      <c r="U19" s="29">
        <v>0</v>
      </c>
      <c r="V19" s="29">
        <f t="shared" si="20"/>
        <v>0</v>
      </c>
      <c r="W19" s="29">
        <v>0</v>
      </c>
      <c r="X19" s="29">
        <v>0</v>
      </c>
      <c r="Y19" s="29">
        <f t="shared" si="21"/>
        <v>0</v>
      </c>
      <c r="Z19" s="29">
        <v>0</v>
      </c>
      <c r="AA19" s="29">
        <v>0</v>
      </c>
      <c r="AB19" s="29">
        <f t="shared" si="22"/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ht="31.5">
      <c r="A20" s="26" t="s">
        <v>29</v>
      </c>
      <c r="B20" s="27">
        <f t="shared" si="0"/>
        <v>158917</v>
      </c>
      <c r="C20" s="27">
        <f t="shared" si="0"/>
        <v>158917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27">
        <v>0</v>
      </c>
      <c r="I20" s="27">
        <v>0</v>
      </c>
      <c r="J20" s="27">
        <f t="shared" si="16"/>
        <v>0</v>
      </c>
      <c r="K20" s="27">
        <f>87265+70572+1080</f>
        <v>158917</v>
      </c>
      <c r="L20" s="27">
        <f>87265+70572+1080</f>
        <v>158917</v>
      </c>
      <c r="M20" s="27">
        <f t="shared" si="17"/>
        <v>0</v>
      </c>
      <c r="N20" s="27">
        <v>0</v>
      </c>
      <c r="O20" s="27">
        <v>0</v>
      </c>
      <c r="P20" s="27">
        <f t="shared" si="18"/>
        <v>0</v>
      </c>
      <c r="Q20" s="27">
        <v>0</v>
      </c>
      <c r="R20" s="27">
        <v>0</v>
      </c>
      <c r="S20" s="27">
        <f t="shared" si="19"/>
        <v>0</v>
      </c>
      <c r="T20" s="27">
        <v>0</v>
      </c>
      <c r="U20" s="27">
        <v>0</v>
      </c>
      <c r="V20" s="27">
        <f t="shared" si="20"/>
        <v>0</v>
      </c>
      <c r="W20" s="27">
        <v>0</v>
      </c>
      <c r="X20" s="27">
        <v>0</v>
      </c>
      <c r="Y20" s="27">
        <f t="shared" si="21"/>
        <v>0</v>
      </c>
      <c r="Z20" s="27">
        <v>0</v>
      </c>
      <c r="AA20" s="27">
        <v>0</v>
      </c>
      <c r="AB20" s="27">
        <f t="shared" si="22"/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>
      <c r="A21" s="30" t="s">
        <v>30</v>
      </c>
      <c r="B21" s="25">
        <f t="shared" si="0"/>
        <v>1138278</v>
      </c>
      <c r="C21" s="25">
        <f t="shared" si="0"/>
        <v>1138278</v>
      </c>
      <c r="D21" s="25">
        <f t="shared" si="0"/>
        <v>0</v>
      </c>
      <c r="E21" s="25">
        <f>SUM(E22)</f>
        <v>0</v>
      </c>
      <c r="F21" s="25">
        <f>SUM(F22)</f>
        <v>110000</v>
      </c>
      <c r="G21" s="25">
        <f t="shared" si="1"/>
        <v>110000</v>
      </c>
      <c r="H21" s="25">
        <f>SUM(H22)</f>
        <v>0</v>
      </c>
      <c r="I21" s="25">
        <f>SUM(I22)</f>
        <v>0</v>
      </c>
      <c r="J21" s="25">
        <f t="shared" si="16"/>
        <v>0</v>
      </c>
      <c r="K21" s="25">
        <f>SUM(K22)</f>
        <v>176921</v>
      </c>
      <c r="L21" s="25">
        <f>SUM(L22)</f>
        <v>176921</v>
      </c>
      <c r="M21" s="25">
        <f t="shared" si="17"/>
        <v>0</v>
      </c>
      <c r="N21" s="25">
        <f>SUM(N22)</f>
        <v>0</v>
      </c>
      <c r="O21" s="25">
        <f>SUM(O22)</f>
        <v>0</v>
      </c>
      <c r="P21" s="25">
        <f t="shared" si="18"/>
        <v>0</v>
      </c>
      <c r="Q21" s="25">
        <f>SUM(Q22)</f>
        <v>10000</v>
      </c>
      <c r="R21" s="25">
        <f>SUM(R22)</f>
        <v>10000</v>
      </c>
      <c r="S21" s="25">
        <f t="shared" si="19"/>
        <v>0</v>
      </c>
      <c r="T21" s="25">
        <f>SUM(T22)</f>
        <v>626657</v>
      </c>
      <c r="U21" s="25">
        <f>SUM(U22)</f>
        <v>626657</v>
      </c>
      <c r="V21" s="25">
        <f t="shared" si="20"/>
        <v>0</v>
      </c>
      <c r="W21" s="25">
        <f>SUM(W22)</f>
        <v>0</v>
      </c>
      <c r="X21" s="25">
        <f>SUM(X22)</f>
        <v>0</v>
      </c>
      <c r="Y21" s="25">
        <f t="shared" si="21"/>
        <v>0</v>
      </c>
      <c r="Z21" s="25">
        <f>SUM(Z22)</f>
        <v>324700</v>
      </c>
      <c r="AA21" s="25">
        <f>SUM(AA22)</f>
        <v>214700</v>
      </c>
      <c r="AB21" s="25">
        <f t="shared" si="22"/>
        <v>-110000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</row>
    <row r="22" spans="1:249">
      <c r="A22" s="23" t="s">
        <v>20</v>
      </c>
      <c r="B22" s="25">
        <f t="shared" si="0"/>
        <v>1138278</v>
      </c>
      <c r="C22" s="25">
        <f t="shared" si="0"/>
        <v>1138278</v>
      </c>
      <c r="D22" s="25">
        <f t="shared" si="0"/>
        <v>0</v>
      </c>
      <c r="E22" s="25">
        <f>SUM(E23:E30)</f>
        <v>0</v>
      </c>
      <c r="F22" s="25">
        <f>SUM(F23:F30)</f>
        <v>110000</v>
      </c>
      <c r="G22" s="25">
        <f t="shared" si="1"/>
        <v>110000</v>
      </c>
      <c r="H22" s="25">
        <f>SUM(H23:H30)</f>
        <v>0</v>
      </c>
      <c r="I22" s="25">
        <f>SUM(I23:I30)</f>
        <v>0</v>
      </c>
      <c r="J22" s="25">
        <f t="shared" si="16"/>
        <v>0</v>
      </c>
      <c r="K22" s="25">
        <f>SUM(K23:K30)</f>
        <v>176921</v>
      </c>
      <c r="L22" s="25">
        <f>SUM(L23:L30)</f>
        <v>176921</v>
      </c>
      <c r="M22" s="25">
        <f t="shared" si="17"/>
        <v>0</v>
      </c>
      <c r="N22" s="25">
        <f>SUM(N23:N30)</f>
        <v>0</v>
      </c>
      <c r="O22" s="25">
        <f>SUM(O23:O30)</f>
        <v>0</v>
      </c>
      <c r="P22" s="25">
        <f t="shared" si="18"/>
        <v>0</v>
      </c>
      <c r="Q22" s="25">
        <f>SUM(Q23:Q30)</f>
        <v>10000</v>
      </c>
      <c r="R22" s="25">
        <f>SUM(R23:R30)</f>
        <v>10000</v>
      </c>
      <c r="S22" s="25">
        <f t="shared" si="19"/>
        <v>0</v>
      </c>
      <c r="T22" s="25">
        <f>SUM(T23:T30)</f>
        <v>626657</v>
      </c>
      <c r="U22" s="25">
        <f>SUM(U23:U30)</f>
        <v>626657</v>
      </c>
      <c r="V22" s="25">
        <f t="shared" si="20"/>
        <v>0</v>
      </c>
      <c r="W22" s="25">
        <f>SUM(W23:W30)</f>
        <v>0</v>
      </c>
      <c r="X22" s="25">
        <f>SUM(X23:X30)</f>
        <v>0</v>
      </c>
      <c r="Y22" s="25">
        <f t="shared" si="21"/>
        <v>0</v>
      </c>
      <c r="Z22" s="25">
        <f>SUM(Z23:Z30)</f>
        <v>324700</v>
      </c>
      <c r="AA22" s="25">
        <f>SUM(AA23:AA30)</f>
        <v>214700</v>
      </c>
      <c r="AB22" s="25">
        <f t="shared" si="22"/>
        <v>-110000</v>
      </c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</row>
    <row r="23" spans="1:249" ht="31.5">
      <c r="A23" s="31" t="s">
        <v>31</v>
      </c>
      <c r="B23" s="29">
        <f t="shared" si="0"/>
        <v>88900</v>
      </c>
      <c r="C23" s="29">
        <f t="shared" si="0"/>
        <v>88900</v>
      </c>
      <c r="D23" s="29">
        <f t="shared" si="0"/>
        <v>0</v>
      </c>
      <c r="E23" s="29">
        <v>0</v>
      </c>
      <c r="F23" s="29">
        <v>0</v>
      </c>
      <c r="G23" s="29">
        <f t="shared" si="1"/>
        <v>0</v>
      </c>
      <c r="H23" s="29">
        <v>0</v>
      </c>
      <c r="I23" s="29">
        <v>0</v>
      </c>
      <c r="J23" s="29">
        <f t="shared" si="16"/>
        <v>0</v>
      </c>
      <c r="K23" s="29">
        <v>88900</v>
      </c>
      <c r="L23" s="29">
        <v>88900</v>
      </c>
      <c r="M23" s="29">
        <f t="shared" si="17"/>
        <v>0</v>
      </c>
      <c r="N23" s="29">
        <v>0</v>
      </c>
      <c r="O23" s="29">
        <v>0</v>
      </c>
      <c r="P23" s="29">
        <f t="shared" si="18"/>
        <v>0</v>
      </c>
      <c r="Q23" s="29">
        <v>0</v>
      </c>
      <c r="R23" s="29">
        <v>0</v>
      </c>
      <c r="S23" s="29">
        <f t="shared" si="19"/>
        <v>0</v>
      </c>
      <c r="T23" s="29">
        <v>0</v>
      </c>
      <c r="U23" s="29">
        <v>0</v>
      </c>
      <c r="V23" s="29">
        <f t="shared" si="20"/>
        <v>0</v>
      </c>
      <c r="W23" s="29">
        <v>0</v>
      </c>
      <c r="X23" s="29">
        <v>0</v>
      </c>
      <c r="Y23" s="29">
        <f t="shared" si="21"/>
        <v>0</v>
      </c>
      <c r="Z23" s="29"/>
      <c r="AA23" s="29"/>
      <c r="AB23" s="29">
        <f t="shared" si="22"/>
        <v>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ht="47.25">
      <c r="A24" s="31" t="s">
        <v>32</v>
      </c>
      <c r="B24" s="29">
        <f t="shared" si="0"/>
        <v>146200</v>
      </c>
      <c r="C24" s="29">
        <f t="shared" si="0"/>
        <v>146200</v>
      </c>
      <c r="D24" s="29">
        <f t="shared" si="0"/>
        <v>0</v>
      </c>
      <c r="E24" s="29">
        <v>0</v>
      </c>
      <c r="F24" s="29">
        <v>0</v>
      </c>
      <c r="G24" s="29">
        <f t="shared" si="1"/>
        <v>0</v>
      </c>
      <c r="H24" s="29">
        <v>0</v>
      </c>
      <c r="I24" s="29">
        <v>0</v>
      </c>
      <c r="J24" s="29">
        <f t="shared" si="16"/>
        <v>0</v>
      </c>
      <c r="K24" s="29">
        <f>146200-146200</f>
        <v>0</v>
      </c>
      <c r="L24" s="29">
        <f>146200-146200</f>
        <v>0</v>
      </c>
      <c r="M24" s="29">
        <f t="shared" si="17"/>
        <v>0</v>
      </c>
      <c r="N24" s="29">
        <v>0</v>
      </c>
      <c r="O24" s="29">
        <v>0</v>
      </c>
      <c r="P24" s="29">
        <f t="shared" si="18"/>
        <v>0</v>
      </c>
      <c r="Q24" s="29">
        <v>0</v>
      </c>
      <c r="R24" s="29">
        <v>0</v>
      </c>
      <c r="S24" s="29">
        <f t="shared" si="19"/>
        <v>0</v>
      </c>
      <c r="T24" s="29">
        <v>0</v>
      </c>
      <c r="U24" s="29">
        <v>0</v>
      </c>
      <c r="V24" s="29">
        <f t="shared" si="20"/>
        <v>0</v>
      </c>
      <c r="W24" s="29">
        <v>0</v>
      </c>
      <c r="X24" s="29">
        <v>0</v>
      </c>
      <c r="Y24" s="29">
        <f t="shared" si="21"/>
        <v>0</v>
      </c>
      <c r="Z24" s="29">
        <f>146200</f>
        <v>146200</v>
      </c>
      <c r="AA24" s="29">
        <f>146200</f>
        <v>146200</v>
      </c>
      <c r="AB24" s="29">
        <f t="shared" si="22"/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>
      <c r="A25" s="31" t="s">
        <v>33</v>
      </c>
      <c r="B25" s="29">
        <f t="shared" si="0"/>
        <v>68500</v>
      </c>
      <c r="C25" s="29">
        <f t="shared" si="0"/>
        <v>68500</v>
      </c>
      <c r="D25" s="29">
        <f t="shared" si="0"/>
        <v>0</v>
      </c>
      <c r="E25" s="29">
        <v>0</v>
      </c>
      <c r="F25" s="29">
        <v>0</v>
      </c>
      <c r="G25" s="29">
        <f t="shared" si="1"/>
        <v>0</v>
      </c>
      <c r="H25" s="29">
        <v>0</v>
      </c>
      <c r="I25" s="29">
        <v>0</v>
      </c>
      <c r="J25" s="29">
        <f t="shared" si="16"/>
        <v>0</v>
      </c>
      <c r="K25" s="29">
        <f>68500-68500</f>
        <v>0</v>
      </c>
      <c r="L25" s="29">
        <f>68500-68500</f>
        <v>0</v>
      </c>
      <c r="M25" s="29">
        <f t="shared" si="17"/>
        <v>0</v>
      </c>
      <c r="N25" s="29">
        <v>0</v>
      </c>
      <c r="O25" s="29">
        <v>0</v>
      </c>
      <c r="P25" s="29">
        <f t="shared" si="18"/>
        <v>0</v>
      </c>
      <c r="Q25" s="29">
        <v>0</v>
      </c>
      <c r="R25" s="29">
        <v>0</v>
      </c>
      <c r="S25" s="29">
        <f t="shared" si="19"/>
        <v>0</v>
      </c>
      <c r="T25" s="29">
        <v>0</v>
      </c>
      <c r="U25" s="29">
        <v>0</v>
      </c>
      <c r="V25" s="29">
        <f t="shared" si="20"/>
        <v>0</v>
      </c>
      <c r="W25" s="29">
        <v>0</v>
      </c>
      <c r="X25" s="29">
        <v>0</v>
      </c>
      <c r="Y25" s="29">
        <f t="shared" si="21"/>
        <v>0</v>
      </c>
      <c r="Z25" s="29">
        <f>68500</f>
        <v>68500</v>
      </c>
      <c r="AA25" s="29">
        <f>68500</f>
        <v>68500</v>
      </c>
      <c r="AB25" s="29">
        <f t="shared" si="22"/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ht="47.25">
      <c r="A26" s="31" t="s">
        <v>34</v>
      </c>
      <c r="B26" s="29">
        <f t="shared" si="0"/>
        <v>180000</v>
      </c>
      <c r="C26" s="29">
        <f t="shared" si="0"/>
        <v>180000</v>
      </c>
      <c r="D26" s="29">
        <f t="shared" si="0"/>
        <v>0</v>
      </c>
      <c r="E26" s="29"/>
      <c r="F26" s="29"/>
      <c r="G26" s="29">
        <f t="shared" si="1"/>
        <v>0</v>
      </c>
      <c r="H26" s="29">
        <v>0</v>
      </c>
      <c r="I26" s="29">
        <v>0</v>
      </c>
      <c r="J26" s="29">
        <f t="shared" si="16"/>
        <v>0</v>
      </c>
      <c r="K26" s="29">
        <v>50000</v>
      </c>
      <c r="L26" s="29">
        <v>50000</v>
      </c>
      <c r="M26" s="29">
        <f t="shared" si="17"/>
        <v>0</v>
      </c>
      <c r="N26" s="29">
        <v>0</v>
      </c>
      <c r="O26" s="29">
        <v>0</v>
      </c>
      <c r="P26" s="29">
        <f t="shared" si="18"/>
        <v>0</v>
      </c>
      <c r="Q26" s="29">
        <v>0</v>
      </c>
      <c r="R26" s="29">
        <v>0</v>
      </c>
      <c r="S26" s="29">
        <f t="shared" si="19"/>
        <v>0</v>
      </c>
      <c r="T26" s="29">
        <v>130000</v>
      </c>
      <c r="U26" s="29">
        <v>130000</v>
      </c>
      <c r="V26" s="29">
        <f t="shared" si="20"/>
        <v>0</v>
      </c>
      <c r="W26" s="29">
        <v>0</v>
      </c>
      <c r="X26" s="29">
        <v>0</v>
      </c>
      <c r="Y26" s="29">
        <f t="shared" si="21"/>
        <v>0</v>
      </c>
      <c r="Z26" s="29"/>
      <c r="AA26" s="29"/>
      <c r="AB26" s="29">
        <f t="shared" si="22"/>
        <v>0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ht="47.25">
      <c r="A27" s="31" t="s">
        <v>35</v>
      </c>
      <c r="B27" s="29">
        <f t="shared" si="0"/>
        <v>110000</v>
      </c>
      <c r="C27" s="29">
        <f t="shared" si="0"/>
        <v>110000</v>
      </c>
      <c r="D27" s="29">
        <f t="shared" si="0"/>
        <v>0</v>
      </c>
      <c r="E27" s="29">
        <v>0</v>
      </c>
      <c r="F27" s="29">
        <v>110000</v>
      </c>
      <c r="G27" s="29">
        <f t="shared" si="1"/>
        <v>110000</v>
      </c>
      <c r="H27" s="29">
        <v>0</v>
      </c>
      <c r="I27" s="29">
        <v>0</v>
      </c>
      <c r="J27" s="29">
        <f t="shared" si="16"/>
        <v>0</v>
      </c>
      <c r="K27" s="29">
        <f>52100-52100</f>
        <v>0</v>
      </c>
      <c r="L27" s="29">
        <f>52100-52100</f>
        <v>0</v>
      </c>
      <c r="M27" s="29">
        <f t="shared" si="17"/>
        <v>0</v>
      </c>
      <c r="N27" s="29">
        <v>0</v>
      </c>
      <c r="O27" s="29">
        <v>0</v>
      </c>
      <c r="P27" s="29">
        <f t="shared" si="18"/>
        <v>0</v>
      </c>
      <c r="Q27" s="29">
        <v>0</v>
      </c>
      <c r="R27" s="29">
        <v>0</v>
      </c>
      <c r="S27" s="29">
        <f t="shared" si="19"/>
        <v>0</v>
      </c>
      <c r="T27" s="29">
        <v>0</v>
      </c>
      <c r="U27" s="29">
        <v>0</v>
      </c>
      <c r="V27" s="29">
        <f t="shared" si="20"/>
        <v>0</v>
      </c>
      <c r="W27" s="29">
        <v>0</v>
      </c>
      <c r="X27" s="29">
        <v>0</v>
      </c>
      <c r="Y27" s="29">
        <f t="shared" si="21"/>
        <v>0</v>
      </c>
      <c r="Z27" s="29">
        <v>110000</v>
      </c>
      <c r="AA27" s="29">
        <v>0</v>
      </c>
      <c r="AB27" s="29">
        <f t="shared" si="22"/>
        <v>-110000</v>
      </c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63">
      <c r="A28" s="31" t="s">
        <v>36</v>
      </c>
      <c r="B28" s="29">
        <f t="shared" si="0"/>
        <v>416741</v>
      </c>
      <c r="C28" s="29">
        <f t="shared" si="0"/>
        <v>416741</v>
      </c>
      <c r="D28" s="29">
        <f t="shared" si="0"/>
        <v>0</v>
      </c>
      <c r="E28" s="29">
        <v>0</v>
      </c>
      <c r="F28" s="29">
        <v>0</v>
      </c>
      <c r="G28" s="29">
        <f t="shared" si="1"/>
        <v>0</v>
      </c>
      <c r="H28" s="29">
        <v>0</v>
      </c>
      <c r="I28" s="29">
        <v>0</v>
      </c>
      <c r="J28" s="29">
        <f t="shared" si="16"/>
        <v>0</v>
      </c>
      <c r="K28" s="29">
        <v>0</v>
      </c>
      <c r="L28" s="29">
        <v>0</v>
      </c>
      <c r="M28" s="29">
        <f t="shared" si="17"/>
        <v>0</v>
      </c>
      <c r="N28" s="29">
        <v>0</v>
      </c>
      <c r="O28" s="29">
        <v>0</v>
      </c>
      <c r="P28" s="29">
        <f t="shared" si="18"/>
        <v>0</v>
      </c>
      <c r="Q28" s="29">
        <v>0</v>
      </c>
      <c r="R28" s="29">
        <v>0</v>
      </c>
      <c r="S28" s="29">
        <f t="shared" si="19"/>
        <v>0</v>
      </c>
      <c r="T28" s="29">
        <v>416741</v>
      </c>
      <c r="U28" s="29">
        <v>416741</v>
      </c>
      <c r="V28" s="29">
        <f t="shared" si="20"/>
        <v>0</v>
      </c>
      <c r="W28" s="29"/>
      <c r="X28" s="29"/>
      <c r="Y28" s="29">
        <f t="shared" si="21"/>
        <v>0</v>
      </c>
      <c r="Z28" s="29">
        <v>0</v>
      </c>
      <c r="AA28" s="29">
        <v>0</v>
      </c>
      <c r="AB28" s="29">
        <f t="shared" si="22"/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>
      <c r="A29" s="28" t="s">
        <v>37</v>
      </c>
      <c r="B29" s="29">
        <f t="shared" si="0"/>
        <v>10000</v>
      </c>
      <c r="C29" s="29">
        <f t="shared" si="0"/>
        <v>10000</v>
      </c>
      <c r="D29" s="29">
        <f t="shared" si="0"/>
        <v>0</v>
      </c>
      <c r="E29" s="29">
        <v>0</v>
      </c>
      <c r="F29" s="29">
        <v>0</v>
      </c>
      <c r="G29" s="29">
        <f t="shared" si="1"/>
        <v>0</v>
      </c>
      <c r="H29" s="29">
        <v>0</v>
      </c>
      <c r="I29" s="29">
        <v>0</v>
      </c>
      <c r="J29" s="29">
        <f t="shared" si="16"/>
        <v>0</v>
      </c>
      <c r="K29" s="29">
        <v>0</v>
      </c>
      <c r="L29" s="29">
        <v>0</v>
      </c>
      <c r="M29" s="29">
        <f t="shared" si="17"/>
        <v>0</v>
      </c>
      <c r="N29" s="29">
        <v>0</v>
      </c>
      <c r="O29" s="29">
        <v>0</v>
      </c>
      <c r="P29" s="29">
        <f t="shared" si="18"/>
        <v>0</v>
      </c>
      <c r="Q29" s="29">
        <v>10000</v>
      </c>
      <c r="R29" s="29">
        <v>10000</v>
      </c>
      <c r="S29" s="29">
        <f t="shared" si="19"/>
        <v>0</v>
      </c>
      <c r="T29" s="29">
        <v>0</v>
      </c>
      <c r="U29" s="29">
        <v>0</v>
      </c>
      <c r="V29" s="29">
        <f t="shared" si="20"/>
        <v>0</v>
      </c>
      <c r="W29" s="29">
        <v>0</v>
      </c>
      <c r="X29" s="29">
        <v>0</v>
      </c>
      <c r="Y29" s="29">
        <f t="shared" si="21"/>
        <v>0</v>
      </c>
      <c r="Z29" s="29">
        <v>0</v>
      </c>
      <c r="AA29" s="29">
        <v>0</v>
      </c>
      <c r="AB29" s="29">
        <f t="shared" si="22"/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ht="47.25">
      <c r="A30" s="32" t="s">
        <v>38</v>
      </c>
      <c r="B30" s="29">
        <f t="shared" si="0"/>
        <v>117937</v>
      </c>
      <c r="C30" s="29">
        <f t="shared" si="0"/>
        <v>117937</v>
      </c>
      <c r="D30" s="29">
        <f t="shared" si="0"/>
        <v>0</v>
      </c>
      <c r="E30" s="29">
        <v>0</v>
      </c>
      <c r="F30" s="29">
        <v>0</v>
      </c>
      <c r="G30" s="29">
        <f t="shared" si="1"/>
        <v>0</v>
      </c>
      <c r="H30" s="29">
        <v>0</v>
      </c>
      <c r="I30" s="29">
        <v>0</v>
      </c>
      <c r="J30" s="29">
        <f t="shared" si="16"/>
        <v>0</v>
      </c>
      <c r="K30" s="29">
        <v>38021</v>
      </c>
      <c r="L30" s="29">
        <v>38021</v>
      </c>
      <c r="M30" s="29">
        <f t="shared" si="17"/>
        <v>0</v>
      </c>
      <c r="N30" s="29">
        <v>0</v>
      </c>
      <c r="O30" s="29">
        <v>0</v>
      </c>
      <c r="P30" s="29">
        <f t="shared" si="18"/>
        <v>0</v>
      </c>
      <c r="Q30" s="29">
        <v>0</v>
      </c>
      <c r="R30" s="29">
        <v>0</v>
      </c>
      <c r="S30" s="29">
        <f t="shared" si="19"/>
        <v>0</v>
      </c>
      <c r="T30" s="29">
        <v>79916</v>
      </c>
      <c r="U30" s="29">
        <v>79916</v>
      </c>
      <c r="V30" s="29">
        <f t="shared" si="20"/>
        <v>0</v>
      </c>
      <c r="W30" s="29">
        <v>0</v>
      </c>
      <c r="X30" s="29">
        <v>0</v>
      </c>
      <c r="Y30" s="29">
        <f t="shared" si="21"/>
        <v>0</v>
      </c>
      <c r="Z30" s="29">
        <v>0</v>
      </c>
      <c r="AA30" s="29">
        <v>0</v>
      </c>
      <c r="AB30" s="29">
        <f t="shared" si="22"/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>
      <c r="A31" s="23" t="s">
        <v>39</v>
      </c>
      <c r="B31" s="24">
        <f t="shared" si="0"/>
        <v>3996440</v>
      </c>
      <c r="C31" s="24">
        <f t="shared" si="0"/>
        <v>3996440</v>
      </c>
      <c r="D31" s="24">
        <f t="shared" si="0"/>
        <v>0</v>
      </c>
      <c r="E31" s="24">
        <f>SUM(E32)</f>
        <v>0</v>
      </c>
      <c r="F31" s="24">
        <f>SUM(F32)</f>
        <v>0</v>
      </c>
      <c r="G31" s="24">
        <f t="shared" si="1"/>
        <v>0</v>
      </c>
      <c r="H31" s="24">
        <f>SUM(H32)</f>
        <v>0</v>
      </c>
      <c r="I31" s="24">
        <f>SUM(I32)</f>
        <v>0</v>
      </c>
      <c r="J31" s="24">
        <f t="shared" si="16"/>
        <v>0</v>
      </c>
      <c r="K31" s="24">
        <f>SUM(K32)</f>
        <v>594858</v>
      </c>
      <c r="L31" s="24">
        <f>SUM(L32)</f>
        <v>594858</v>
      </c>
      <c r="M31" s="24">
        <f t="shared" si="17"/>
        <v>0</v>
      </c>
      <c r="N31" s="24">
        <f>SUM(N32)</f>
        <v>0</v>
      </c>
      <c r="O31" s="24">
        <f>SUM(O32)</f>
        <v>0</v>
      </c>
      <c r="P31" s="24">
        <f t="shared" si="18"/>
        <v>0</v>
      </c>
      <c r="Q31" s="24">
        <f>SUM(Q32)</f>
        <v>126441</v>
      </c>
      <c r="R31" s="24">
        <f>SUM(R32)</f>
        <v>126441</v>
      </c>
      <c r="S31" s="24">
        <f t="shared" si="19"/>
        <v>0</v>
      </c>
      <c r="T31" s="24">
        <f>SUM(T32)</f>
        <v>438286</v>
      </c>
      <c r="U31" s="24">
        <f>SUM(U32)</f>
        <v>438286</v>
      </c>
      <c r="V31" s="24">
        <f t="shared" si="20"/>
        <v>0</v>
      </c>
      <c r="W31" s="24">
        <f>SUM(W32)</f>
        <v>5400</v>
      </c>
      <c r="X31" s="24">
        <f>SUM(X32)</f>
        <v>5400</v>
      </c>
      <c r="Y31" s="24">
        <f t="shared" si="21"/>
        <v>0</v>
      </c>
      <c r="Z31" s="24">
        <f>SUM(Z32)</f>
        <v>2831455</v>
      </c>
      <c r="AA31" s="24">
        <f>SUM(AA32)</f>
        <v>2831455</v>
      </c>
      <c r="AB31" s="24">
        <f t="shared" si="22"/>
        <v>0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>
      <c r="A32" s="23" t="s">
        <v>20</v>
      </c>
      <c r="B32" s="24">
        <f t="shared" si="0"/>
        <v>3996440</v>
      </c>
      <c r="C32" s="24">
        <f t="shared" si="0"/>
        <v>3996440</v>
      </c>
      <c r="D32" s="24">
        <f t="shared" si="0"/>
        <v>0</v>
      </c>
      <c r="E32" s="24">
        <f>SUM(E33:E42)</f>
        <v>0</v>
      </c>
      <c r="F32" s="24">
        <f>SUM(F33:F42)</f>
        <v>0</v>
      </c>
      <c r="G32" s="24">
        <f t="shared" si="1"/>
        <v>0</v>
      </c>
      <c r="H32" s="24">
        <f>SUM(H33:H42)</f>
        <v>0</v>
      </c>
      <c r="I32" s="24">
        <f>SUM(I33:I42)</f>
        <v>0</v>
      </c>
      <c r="J32" s="24">
        <f t="shared" si="16"/>
        <v>0</v>
      </c>
      <c r="K32" s="24">
        <f>SUM(K33:K42)</f>
        <v>594858</v>
      </c>
      <c r="L32" s="24">
        <f>SUM(L33:L42)</f>
        <v>594858</v>
      </c>
      <c r="M32" s="24">
        <f t="shared" si="17"/>
        <v>0</v>
      </c>
      <c r="N32" s="24">
        <f>SUM(N33:N42)</f>
        <v>0</v>
      </c>
      <c r="O32" s="24">
        <f>SUM(O33:O42)</f>
        <v>0</v>
      </c>
      <c r="P32" s="24">
        <f t="shared" si="18"/>
        <v>0</v>
      </c>
      <c r="Q32" s="24">
        <f>SUM(Q33:Q42)</f>
        <v>126441</v>
      </c>
      <c r="R32" s="24">
        <f>SUM(R33:R42)</f>
        <v>126441</v>
      </c>
      <c r="S32" s="24">
        <f t="shared" si="19"/>
        <v>0</v>
      </c>
      <c r="T32" s="24">
        <f>SUM(T33:T42)</f>
        <v>438286</v>
      </c>
      <c r="U32" s="24">
        <f>SUM(U33:U42)</f>
        <v>438286</v>
      </c>
      <c r="V32" s="24">
        <f t="shared" si="20"/>
        <v>0</v>
      </c>
      <c r="W32" s="24">
        <f>SUM(W33:W42)</f>
        <v>5400</v>
      </c>
      <c r="X32" s="24">
        <f>SUM(X33:X42)</f>
        <v>5400</v>
      </c>
      <c r="Y32" s="24">
        <f t="shared" si="21"/>
        <v>0</v>
      </c>
      <c r="Z32" s="24">
        <f>SUM(Z33:Z42)</f>
        <v>2831455</v>
      </c>
      <c r="AA32" s="24">
        <f>SUM(AA33:AA42)</f>
        <v>2831455</v>
      </c>
      <c r="AB32" s="24">
        <f t="shared" si="22"/>
        <v>0</v>
      </c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51" ht="47.25">
      <c r="A33" s="34" t="s">
        <v>40</v>
      </c>
      <c r="B33" s="29">
        <f t="shared" si="0"/>
        <v>600</v>
      </c>
      <c r="C33" s="29">
        <f t="shared" si="0"/>
        <v>600</v>
      </c>
      <c r="D33" s="29">
        <f t="shared" si="0"/>
        <v>0</v>
      </c>
      <c r="E33" s="29"/>
      <c r="F33" s="29"/>
      <c r="G33" s="29">
        <f t="shared" si="1"/>
        <v>0</v>
      </c>
      <c r="H33" s="29">
        <v>0</v>
      </c>
      <c r="I33" s="29">
        <v>0</v>
      </c>
      <c r="J33" s="29">
        <f t="shared" si="16"/>
        <v>0</v>
      </c>
      <c r="K33" s="29">
        <v>600</v>
      </c>
      <c r="L33" s="29">
        <v>600</v>
      </c>
      <c r="M33" s="29">
        <f t="shared" si="17"/>
        <v>0</v>
      </c>
      <c r="N33" s="29">
        <v>0</v>
      </c>
      <c r="O33" s="29">
        <v>0</v>
      </c>
      <c r="P33" s="29">
        <f t="shared" si="18"/>
        <v>0</v>
      </c>
      <c r="Q33" s="29">
        <v>0</v>
      </c>
      <c r="R33" s="29">
        <v>0</v>
      </c>
      <c r="S33" s="29">
        <f t="shared" si="19"/>
        <v>0</v>
      </c>
      <c r="T33" s="29"/>
      <c r="U33" s="29"/>
      <c r="V33" s="29">
        <f t="shared" si="20"/>
        <v>0</v>
      </c>
      <c r="W33" s="29">
        <v>0</v>
      </c>
      <c r="X33" s="29">
        <v>0</v>
      </c>
      <c r="Y33" s="29">
        <f t="shared" si="21"/>
        <v>0</v>
      </c>
      <c r="Z33" s="29">
        <v>0</v>
      </c>
      <c r="AA33" s="29">
        <v>0</v>
      </c>
      <c r="AB33" s="29">
        <f t="shared" si="22"/>
        <v>0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ht="78.75">
      <c r="A34" s="34" t="s">
        <v>41</v>
      </c>
      <c r="B34" s="29">
        <f t="shared" si="0"/>
        <v>300000</v>
      </c>
      <c r="C34" s="29">
        <f t="shared" si="0"/>
        <v>300000</v>
      </c>
      <c r="D34" s="29">
        <f t="shared" si="0"/>
        <v>0</v>
      </c>
      <c r="E34" s="29"/>
      <c r="F34" s="29"/>
      <c r="G34" s="29">
        <f t="shared" si="1"/>
        <v>0</v>
      </c>
      <c r="H34" s="29">
        <v>0</v>
      </c>
      <c r="I34" s="29">
        <v>0</v>
      </c>
      <c r="J34" s="29">
        <f t="shared" si="16"/>
        <v>0</v>
      </c>
      <c r="K34" s="29">
        <f>5400-5400</f>
        <v>0</v>
      </c>
      <c r="L34" s="29">
        <f>5400-5400</f>
        <v>0</v>
      </c>
      <c r="M34" s="29">
        <f t="shared" si="17"/>
        <v>0</v>
      </c>
      <c r="N34" s="29">
        <v>0</v>
      </c>
      <c r="O34" s="29">
        <v>0</v>
      </c>
      <c r="P34" s="29">
        <f t="shared" si="18"/>
        <v>0</v>
      </c>
      <c r="Q34" s="29">
        <v>0</v>
      </c>
      <c r="R34" s="29">
        <v>0</v>
      </c>
      <c r="S34" s="29">
        <f t="shared" si="19"/>
        <v>0</v>
      </c>
      <c r="T34" s="29"/>
      <c r="U34" s="29"/>
      <c r="V34" s="29">
        <f t="shared" si="20"/>
        <v>0</v>
      </c>
      <c r="W34" s="29">
        <v>5400</v>
      </c>
      <c r="X34" s="29">
        <v>5400</v>
      </c>
      <c r="Y34" s="29">
        <f t="shared" si="21"/>
        <v>0</v>
      </c>
      <c r="Z34" s="29">
        <v>294600</v>
      </c>
      <c r="AA34" s="29">
        <v>294600</v>
      </c>
      <c r="AB34" s="29">
        <f t="shared" si="22"/>
        <v>0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ht="94.5">
      <c r="A35" s="34" t="s">
        <v>42</v>
      </c>
      <c r="B35" s="29">
        <f t="shared" si="0"/>
        <v>164000</v>
      </c>
      <c r="C35" s="29">
        <f t="shared" si="0"/>
        <v>164000</v>
      </c>
      <c r="D35" s="29">
        <f t="shared" si="0"/>
        <v>0</v>
      </c>
      <c r="E35" s="29"/>
      <c r="F35" s="29"/>
      <c r="G35" s="29">
        <f t="shared" si="1"/>
        <v>0</v>
      </c>
      <c r="H35" s="29">
        <v>0</v>
      </c>
      <c r="I35" s="29">
        <v>0</v>
      </c>
      <c r="J35" s="29">
        <f t="shared" si="16"/>
        <v>0</v>
      </c>
      <c r="K35" s="29">
        <f t="shared" ref="K35:L37" si="23">5400-5400</f>
        <v>0</v>
      </c>
      <c r="L35" s="29">
        <f t="shared" si="23"/>
        <v>0</v>
      </c>
      <c r="M35" s="29">
        <f t="shared" si="17"/>
        <v>0</v>
      </c>
      <c r="N35" s="29">
        <v>0</v>
      </c>
      <c r="O35" s="29">
        <v>0</v>
      </c>
      <c r="P35" s="29">
        <f t="shared" si="18"/>
        <v>0</v>
      </c>
      <c r="Q35" s="29">
        <v>0</v>
      </c>
      <c r="R35" s="29">
        <v>0</v>
      </c>
      <c r="S35" s="29">
        <f t="shared" si="19"/>
        <v>0</v>
      </c>
      <c r="T35" s="29"/>
      <c r="U35" s="29"/>
      <c r="V35" s="29">
        <f t="shared" si="20"/>
        <v>0</v>
      </c>
      <c r="W35" s="29">
        <v>0</v>
      </c>
      <c r="X35" s="29">
        <v>0</v>
      </c>
      <c r="Y35" s="29">
        <f t="shared" si="21"/>
        <v>0</v>
      </c>
      <c r="Z35" s="29">
        <v>164000</v>
      </c>
      <c r="AA35" s="29">
        <v>164000</v>
      </c>
      <c r="AB35" s="29">
        <f t="shared" si="22"/>
        <v>0</v>
      </c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ht="78.75">
      <c r="A36" s="34" t="s">
        <v>43</v>
      </c>
      <c r="B36" s="29">
        <f t="shared" si="0"/>
        <v>199927</v>
      </c>
      <c r="C36" s="29">
        <f t="shared" si="0"/>
        <v>199927</v>
      </c>
      <c r="D36" s="29">
        <f t="shared" si="0"/>
        <v>0</v>
      </c>
      <c r="E36" s="29"/>
      <c r="F36" s="29"/>
      <c r="G36" s="29">
        <f t="shared" si="1"/>
        <v>0</v>
      </c>
      <c r="H36" s="29">
        <v>0</v>
      </c>
      <c r="I36" s="29">
        <v>0</v>
      </c>
      <c r="J36" s="29">
        <f t="shared" si="16"/>
        <v>0</v>
      </c>
      <c r="K36" s="29">
        <f t="shared" si="23"/>
        <v>0</v>
      </c>
      <c r="L36" s="29">
        <f t="shared" si="23"/>
        <v>0</v>
      </c>
      <c r="M36" s="29">
        <f t="shared" si="17"/>
        <v>0</v>
      </c>
      <c r="N36" s="29">
        <v>0</v>
      </c>
      <c r="O36" s="29">
        <v>0</v>
      </c>
      <c r="P36" s="29">
        <f t="shared" si="18"/>
        <v>0</v>
      </c>
      <c r="Q36" s="29">
        <v>0</v>
      </c>
      <c r="R36" s="29">
        <v>0</v>
      </c>
      <c r="S36" s="29">
        <f t="shared" si="19"/>
        <v>0</v>
      </c>
      <c r="T36" s="29"/>
      <c r="U36" s="29"/>
      <c r="V36" s="29">
        <f t="shared" si="20"/>
        <v>0</v>
      </c>
      <c r="W36" s="29">
        <v>0</v>
      </c>
      <c r="X36" s="29">
        <v>0</v>
      </c>
      <c r="Y36" s="29">
        <f t="shared" si="21"/>
        <v>0</v>
      </c>
      <c r="Z36" s="29">
        <v>199927</v>
      </c>
      <c r="AA36" s="29">
        <v>199927</v>
      </c>
      <c r="AB36" s="29">
        <f t="shared" si="22"/>
        <v>0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ht="78.75">
      <c r="A37" s="34" t="s">
        <v>44</v>
      </c>
      <c r="B37" s="29">
        <f t="shared" si="0"/>
        <v>99520</v>
      </c>
      <c r="C37" s="29">
        <f t="shared" si="0"/>
        <v>99520</v>
      </c>
      <c r="D37" s="29">
        <f t="shared" si="0"/>
        <v>0</v>
      </c>
      <c r="E37" s="29"/>
      <c r="F37" s="29"/>
      <c r="G37" s="29">
        <f t="shared" si="1"/>
        <v>0</v>
      </c>
      <c r="H37" s="29">
        <v>0</v>
      </c>
      <c r="I37" s="29">
        <v>0</v>
      </c>
      <c r="J37" s="29">
        <f t="shared" si="16"/>
        <v>0</v>
      </c>
      <c r="K37" s="29">
        <f t="shared" si="23"/>
        <v>0</v>
      </c>
      <c r="L37" s="29">
        <f t="shared" si="23"/>
        <v>0</v>
      </c>
      <c r="M37" s="29">
        <f t="shared" si="17"/>
        <v>0</v>
      </c>
      <c r="N37" s="29">
        <v>0</v>
      </c>
      <c r="O37" s="29">
        <v>0</v>
      </c>
      <c r="P37" s="29">
        <f t="shared" si="18"/>
        <v>0</v>
      </c>
      <c r="Q37" s="29">
        <v>0</v>
      </c>
      <c r="R37" s="29">
        <v>0</v>
      </c>
      <c r="S37" s="29">
        <f t="shared" si="19"/>
        <v>0</v>
      </c>
      <c r="T37" s="29"/>
      <c r="U37" s="29"/>
      <c r="V37" s="29">
        <f t="shared" si="20"/>
        <v>0</v>
      </c>
      <c r="W37" s="29">
        <v>0</v>
      </c>
      <c r="X37" s="29">
        <v>0</v>
      </c>
      <c r="Y37" s="29">
        <f t="shared" si="21"/>
        <v>0</v>
      </c>
      <c r="Z37" s="29">
        <v>99520</v>
      </c>
      <c r="AA37" s="29">
        <v>99520</v>
      </c>
      <c r="AB37" s="29">
        <f t="shared" si="22"/>
        <v>0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31.5">
      <c r="A38" s="33" t="s">
        <v>45</v>
      </c>
      <c r="B38" s="29">
        <f t="shared" si="0"/>
        <v>150000</v>
      </c>
      <c r="C38" s="29">
        <f t="shared" si="0"/>
        <v>150000</v>
      </c>
      <c r="D38" s="29">
        <f t="shared" si="0"/>
        <v>0</v>
      </c>
      <c r="E38" s="29">
        <v>0</v>
      </c>
      <c r="F38" s="29">
        <v>0</v>
      </c>
      <c r="G38" s="29">
        <f t="shared" si="1"/>
        <v>0</v>
      </c>
      <c r="H38" s="29">
        <v>0</v>
      </c>
      <c r="I38" s="29">
        <v>0</v>
      </c>
      <c r="J38" s="29">
        <f t="shared" si="16"/>
        <v>0</v>
      </c>
      <c r="K38" s="29">
        <v>150000</v>
      </c>
      <c r="L38" s="29">
        <v>150000</v>
      </c>
      <c r="M38" s="29">
        <f t="shared" si="17"/>
        <v>0</v>
      </c>
      <c r="N38" s="29">
        <v>0</v>
      </c>
      <c r="O38" s="29">
        <v>0</v>
      </c>
      <c r="P38" s="29">
        <f t="shared" si="18"/>
        <v>0</v>
      </c>
      <c r="Q38" s="29">
        <v>0</v>
      </c>
      <c r="R38" s="29">
        <v>0</v>
      </c>
      <c r="S38" s="29">
        <f t="shared" si="19"/>
        <v>0</v>
      </c>
      <c r="T38" s="29">
        <v>0</v>
      </c>
      <c r="U38" s="29">
        <v>0</v>
      </c>
      <c r="V38" s="29">
        <f t="shared" si="20"/>
        <v>0</v>
      </c>
      <c r="W38" s="29">
        <v>0</v>
      </c>
      <c r="X38" s="29">
        <v>0</v>
      </c>
      <c r="Y38" s="29">
        <f t="shared" si="21"/>
        <v>0</v>
      </c>
      <c r="Z38" s="29">
        <f>100000-100000</f>
        <v>0</v>
      </c>
      <c r="AA38" s="29">
        <f>100000-100000</f>
        <v>0</v>
      </c>
      <c r="AB38" s="29">
        <f t="shared" si="22"/>
        <v>0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51" ht="94.5">
      <c r="A39" s="33" t="s">
        <v>46</v>
      </c>
      <c r="B39" s="29">
        <f t="shared" si="0"/>
        <v>2053408</v>
      </c>
      <c r="C39" s="29">
        <f t="shared" si="0"/>
        <v>2053408</v>
      </c>
      <c r="D39" s="29">
        <f t="shared" si="0"/>
        <v>0</v>
      </c>
      <c r="E39" s="29">
        <v>0</v>
      </c>
      <c r="F39" s="29">
        <v>0</v>
      </c>
      <c r="G39" s="29">
        <f t="shared" si="1"/>
        <v>0</v>
      </c>
      <c r="H39" s="29">
        <v>0</v>
      </c>
      <c r="I39" s="29">
        <v>0</v>
      </c>
      <c r="J39" s="29">
        <f t="shared" si="16"/>
        <v>0</v>
      </c>
      <c r="K39" s="29">
        <v>0</v>
      </c>
      <c r="L39" s="29">
        <v>0</v>
      </c>
      <c r="M39" s="29">
        <f t="shared" si="17"/>
        <v>0</v>
      </c>
      <c r="N39" s="29"/>
      <c r="O39" s="29"/>
      <c r="P39" s="29">
        <f t="shared" si="18"/>
        <v>0</v>
      </c>
      <c r="Q39" s="29">
        <v>0</v>
      </c>
      <c r="R39" s="29">
        <v>0</v>
      </c>
      <c r="S39" s="29">
        <f t="shared" si="19"/>
        <v>0</v>
      </c>
      <c r="T39" s="29"/>
      <c r="U39" s="29"/>
      <c r="V39" s="29">
        <f t="shared" si="20"/>
        <v>0</v>
      </c>
      <c r="W39" s="29">
        <v>0</v>
      </c>
      <c r="X39" s="29">
        <v>0</v>
      </c>
      <c r="Y39" s="29">
        <f t="shared" si="21"/>
        <v>0</v>
      </c>
      <c r="Z39" s="29">
        <v>2053408</v>
      </c>
      <c r="AA39" s="29">
        <v>2053408</v>
      </c>
      <c r="AB39" s="29">
        <f t="shared" si="22"/>
        <v>0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51" ht="31.5">
      <c r="A40" s="33" t="s">
        <v>47</v>
      </c>
      <c r="B40" s="29">
        <f t="shared" si="0"/>
        <v>201296</v>
      </c>
      <c r="C40" s="29">
        <f t="shared" si="0"/>
        <v>201296</v>
      </c>
      <c r="D40" s="29">
        <f t="shared" si="0"/>
        <v>0</v>
      </c>
      <c r="E40" s="29">
        <v>0</v>
      </c>
      <c r="F40" s="29">
        <v>0</v>
      </c>
      <c r="G40" s="29">
        <f t="shared" si="1"/>
        <v>0</v>
      </c>
      <c r="H40" s="29">
        <v>0</v>
      </c>
      <c r="I40" s="29">
        <v>0</v>
      </c>
      <c r="J40" s="29">
        <f t="shared" si="16"/>
        <v>0</v>
      </c>
      <c r="K40" s="29">
        <v>0</v>
      </c>
      <c r="L40" s="29">
        <v>0</v>
      </c>
      <c r="M40" s="29">
        <f t="shared" si="17"/>
        <v>0</v>
      </c>
      <c r="N40" s="29">
        <v>0</v>
      </c>
      <c r="O40" s="29">
        <v>0</v>
      </c>
      <c r="P40" s="29">
        <f t="shared" si="18"/>
        <v>0</v>
      </c>
      <c r="Q40" s="29">
        <v>0</v>
      </c>
      <c r="R40" s="29">
        <v>0</v>
      </c>
      <c r="S40" s="29">
        <f t="shared" si="19"/>
        <v>0</v>
      </c>
      <c r="T40" s="29">
        <f>181852-556</f>
        <v>181296</v>
      </c>
      <c r="U40" s="29">
        <f>181852-556</f>
        <v>181296</v>
      </c>
      <c r="V40" s="29">
        <f t="shared" si="20"/>
        <v>0</v>
      </c>
      <c r="W40" s="29">
        <v>0</v>
      </c>
      <c r="X40" s="29">
        <v>0</v>
      </c>
      <c r="Y40" s="29">
        <f t="shared" si="21"/>
        <v>0</v>
      </c>
      <c r="Z40" s="29">
        <v>20000</v>
      </c>
      <c r="AA40" s="29">
        <v>20000</v>
      </c>
      <c r="AB40" s="29">
        <f t="shared" si="22"/>
        <v>0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51" ht="63">
      <c r="A41" s="33" t="s">
        <v>48</v>
      </c>
      <c r="B41" s="29">
        <f t="shared" si="0"/>
        <v>391233</v>
      </c>
      <c r="C41" s="29">
        <f t="shared" si="0"/>
        <v>391233</v>
      </c>
      <c r="D41" s="29">
        <f t="shared" si="0"/>
        <v>0</v>
      </c>
      <c r="E41" s="29"/>
      <c r="F41" s="29"/>
      <c r="G41" s="29">
        <f t="shared" si="1"/>
        <v>0</v>
      </c>
      <c r="H41" s="29">
        <v>0</v>
      </c>
      <c r="I41" s="29">
        <v>0</v>
      </c>
      <c r="J41" s="29">
        <f t="shared" si="16"/>
        <v>0</v>
      </c>
      <c r="K41" s="29">
        <f>314214</f>
        <v>314214</v>
      </c>
      <c r="L41" s="29">
        <f>314214</f>
        <v>314214</v>
      </c>
      <c r="M41" s="29">
        <f t="shared" si="17"/>
        <v>0</v>
      </c>
      <c r="N41" s="29">
        <v>0</v>
      </c>
      <c r="O41" s="29">
        <v>0</v>
      </c>
      <c r="P41" s="29">
        <f t="shared" si="18"/>
        <v>0</v>
      </c>
      <c r="Q41" s="29">
        <v>20029</v>
      </c>
      <c r="R41" s="29">
        <v>20029</v>
      </c>
      <c r="S41" s="29">
        <f t="shared" si="19"/>
        <v>0</v>
      </c>
      <c r="T41" s="29">
        <v>56990</v>
      </c>
      <c r="U41" s="29">
        <v>56990</v>
      </c>
      <c r="V41" s="29">
        <f t="shared" si="20"/>
        <v>0</v>
      </c>
      <c r="W41" s="29">
        <f>538266-538266</f>
        <v>0</v>
      </c>
      <c r="X41" s="29">
        <f>538266-538266</f>
        <v>0</v>
      </c>
      <c r="Y41" s="29">
        <f t="shared" si="21"/>
        <v>0</v>
      </c>
      <c r="Z41" s="29"/>
      <c r="AA41" s="29"/>
      <c r="AB41" s="29">
        <f t="shared" si="22"/>
        <v>0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51" ht="47.25">
      <c r="A42" s="33" t="s">
        <v>49</v>
      </c>
      <c r="B42" s="29">
        <f t="shared" si="0"/>
        <v>436456</v>
      </c>
      <c r="C42" s="29">
        <f t="shared" si="0"/>
        <v>436456</v>
      </c>
      <c r="D42" s="29">
        <f t="shared" si="0"/>
        <v>0</v>
      </c>
      <c r="E42" s="29">
        <v>0</v>
      </c>
      <c r="F42" s="29">
        <v>0</v>
      </c>
      <c r="G42" s="29">
        <f t="shared" si="1"/>
        <v>0</v>
      </c>
      <c r="H42" s="29">
        <v>0</v>
      </c>
      <c r="I42" s="29">
        <v>0</v>
      </c>
      <c r="J42" s="29">
        <f t="shared" si="16"/>
        <v>0</v>
      </c>
      <c r="K42" s="29">
        <v>130044</v>
      </c>
      <c r="L42" s="29">
        <v>130044</v>
      </c>
      <c r="M42" s="29">
        <f t="shared" si="17"/>
        <v>0</v>
      </c>
      <c r="N42" s="29">
        <v>0</v>
      </c>
      <c r="O42" s="29">
        <v>0</v>
      </c>
      <c r="P42" s="29">
        <f t="shared" si="18"/>
        <v>0</v>
      </c>
      <c r="Q42" s="29">
        <f>106412</f>
        <v>106412</v>
      </c>
      <c r="R42" s="29">
        <f>106412</f>
        <v>106412</v>
      </c>
      <c r="S42" s="29">
        <f t="shared" si="19"/>
        <v>0</v>
      </c>
      <c r="T42" s="29">
        <v>200000</v>
      </c>
      <c r="U42" s="29">
        <v>200000</v>
      </c>
      <c r="V42" s="29">
        <f t="shared" si="20"/>
        <v>0</v>
      </c>
      <c r="W42" s="29"/>
      <c r="X42" s="29"/>
      <c r="Y42" s="29">
        <f t="shared" si="21"/>
        <v>0</v>
      </c>
      <c r="Z42" s="29">
        <v>0</v>
      </c>
      <c r="AA42" s="29">
        <v>0</v>
      </c>
      <c r="AB42" s="29">
        <f t="shared" si="22"/>
        <v>0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51">
      <c r="A43" s="23" t="s">
        <v>50</v>
      </c>
      <c r="B43" s="24">
        <f t="shared" si="0"/>
        <v>1001869</v>
      </c>
      <c r="C43" s="24">
        <f t="shared" si="0"/>
        <v>1001869</v>
      </c>
      <c r="D43" s="24">
        <f t="shared" si="0"/>
        <v>0</v>
      </c>
      <c r="E43" s="24">
        <f>SUM(E44)</f>
        <v>0</v>
      </c>
      <c r="F43" s="24">
        <f>SUM(F44)</f>
        <v>0</v>
      </c>
      <c r="G43" s="24">
        <f t="shared" si="1"/>
        <v>0</v>
      </c>
      <c r="H43" s="24">
        <f>SUM(H44)</f>
        <v>0</v>
      </c>
      <c r="I43" s="24">
        <f>SUM(I44)</f>
        <v>0</v>
      </c>
      <c r="J43" s="24">
        <f t="shared" si="16"/>
        <v>0</v>
      </c>
      <c r="K43" s="24">
        <f>SUM(K44)</f>
        <v>0</v>
      </c>
      <c r="L43" s="24">
        <f>SUM(L44)</f>
        <v>0</v>
      </c>
      <c r="M43" s="24">
        <f t="shared" si="17"/>
        <v>0</v>
      </c>
      <c r="N43" s="24">
        <f>SUM(N44)</f>
        <v>0</v>
      </c>
      <c r="O43" s="24">
        <f>SUM(O44)</f>
        <v>0</v>
      </c>
      <c r="P43" s="24">
        <f t="shared" si="18"/>
        <v>0</v>
      </c>
      <c r="Q43" s="24">
        <f>SUM(Q44)</f>
        <v>751869</v>
      </c>
      <c r="R43" s="24">
        <f>SUM(R44)</f>
        <v>751869</v>
      </c>
      <c r="S43" s="24">
        <f t="shared" si="19"/>
        <v>0</v>
      </c>
      <c r="T43" s="24">
        <f>SUM(T44)</f>
        <v>0</v>
      </c>
      <c r="U43" s="24">
        <f>SUM(U44)</f>
        <v>0</v>
      </c>
      <c r="V43" s="24">
        <f t="shared" si="20"/>
        <v>0</v>
      </c>
      <c r="W43" s="24">
        <f>SUM(W44)</f>
        <v>0</v>
      </c>
      <c r="X43" s="24">
        <f>SUM(X44)</f>
        <v>0</v>
      </c>
      <c r="Y43" s="24">
        <f t="shared" si="21"/>
        <v>0</v>
      </c>
      <c r="Z43" s="24">
        <f>SUM(Z44)</f>
        <v>250000</v>
      </c>
      <c r="AA43" s="24">
        <f>SUM(AA44)</f>
        <v>250000</v>
      </c>
      <c r="AB43" s="24">
        <f t="shared" si="22"/>
        <v>0</v>
      </c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51">
      <c r="A44" s="23" t="s">
        <v>20</v>
      </c>
      <c r="B44" s="24">
        <f t="shared" si="0"/>
        <v>1001869</v>
      </c>
      <c r="C44" s="24">
        <f t="shared" si="0"/>
        <v>1001869</v>
      </c>
      <c r="D44" s="24">
        <f t="shared" si="0"/>
        <v>0</v>
      </c>
      <c r="E44" s="24">
        <f>SUM(E45:E50)</f>
        <v>0</v>
      </c>
      <c r="F44" s="24">
        <f>SUM(F45:F50)</f>
        <v>0</v>
      </c>
      <c r="G44" s="24">
        <f t="shared" si="1"/>
        <v>0</v>
      </c>
      <c r="H44" s="24">
        <f>SUM(H45:H50)</f>
        <v>0</v>
      </c>
      <c r="I44" s="24">
        <f>SUM(I45:I50)</f>
        <v>0</v>
      </c>
      <c r="J44" s="24">
        <f t="shared" si="16"/>
        <v>0</v>
      </c>
      <c r="K44" s="24">
        <f>SUM(K45:K50)</f>
        <v>0</v>
      </c>
      <c r="L44" s="24">
        <f>SUM(L45:L50)</f>
        <v>0</v>
      </c>
      <c r="M44" s="24">
        <f t="shared" si="17"/>
        <v>0</v>
      </c>
      <c r="N44" s="24">
        <f>SUM(N45:N50)</f>
        <v>0</v>
      </c>
      <c r="O44" s="24">
        <f>SUM(O45:O50)</f>
        <v>0</v>
      </c>
      <c r="P44" s="24">
        <f t="shared" si="18"/>
        <v>0</v>
      </c>
      <c r="Q44" s="24">
        <f>SUM(Q45:Q50)</f>
        <v>751869</v>
      </c>
      <c r="R44" s="24">
        <f>SUM(R45:R50)</f>
        <v>751869</v>
      </c>
      <c r="S44" s="24">
        <f t="shared" si="19"/>
        <v>0</v>
      </c>
      <c r="T44" s="24">
        <f>SUM(T45:T50)</f>
        <v>0</v>
      </c>
      <c r="U44" s="24">
        <f>SUM(U45:U50)</f>
        <v>0</v>
      </c>
      <c r="V44" s="24">
        <f t="shared" si="20"/>
        <v>0</v>
      </c>
      <c r="W44" s="24">
        <f>SUM(W45:W50)</f>
        <v>0</v>
      </c>
      <c r="X44" s="24">
        <f>SUM(X45:X50)</f>
        <v>0</v>
      </c>
      <c r="Y44" s="24">
        <f t="shared" si="21"/>
        <v>0</v>
      </c>
      <c r="Z44" s="24">
        <f>SUM(Z45:Z50)</f>
        <v>250000</v>
      </c>
      <c r="AA44" s="24">
        <f>SUM(AA45:AA50)</f>
        <v>250000</v>
      </c>
      <c r="AB44" s="24">
        <f t="shared" si="22"/>
        <v>0</v>
      </c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</row>
    <row r="45" spans="1:251" ht="31.5">
      <c r="A45" s="28" t="s">
        <v>51</v>
      </c>
      <c r="B45" s="29">
        <f t="shared" si="0"/>
        <v>38331</v>
      </c>
      <c r="C45" s="29">
        <f t="shared" si="0"/>
        <v>38331</v>
      </c>
      <c r="D45" s="29">
        <f t="shared" si="0"/>
        <v>0</v>
      </c>
      <c r="E45" s="29">
        <v>0</v>
      </c>
      <c r="F45" s="29">
        <v>0</v>
      </c>
      <c r="G45" s="29">
        <f t="shared" si="1"/>
        <v>0</v>
      </c>
      <c r="H45" s="29">
        <v>0</v>
      </c>
      <c r="I45" s="29">
        <v>0</v>
      </c>
      <c r="J45" s="29">
        <f t="shared" si="16"/>
        <v>0</v>
      </c>
      <c r="K45" s="29"/>
      <c r="L45" s="29"/>
      <c r="M45" s="29">
        <f t="shared" si="17"/>
        <v>0</v>
      </c>
      <c r="N45" s="29">
        <v>0</v>
      </c>
      <c r="O45" s="29">
        <v>0</v>
      </c>
      <c r="P45" s="29">
        <f t="shared" si="18"/>
        <v>0</v>
      </c>
      <c r="Q45" s="29">
        <v>38331</v>
      </c>
      <c r="R45" s="29">
        <v>38331</v>
      </c>
      <c r="S45" s="29">
        <f t="shared" si="19"/>
        <v>0</v>
      </c>
      <c r="T45" s="29">
        <v>0</v>
      </c>
      <c r="U45" s="29">
        <v>0</v>
      </c>
      <c r="V45" s="29">
        <f t="shared" si="20"/>
        <v>0</v>
      </c>
      <c r="W45" s="29">
        <v>0</v>
      </c>
      <c r="X45" s="29">
        <v>0</v>
      </c>
      <c r="Y45" s="29">
        <f t="shared" si="21"/>
        <v>0</v>
      </c>
      <c r="Z45" s="29">
        <v>0</v>
      </c>
      <c r="AA45" s="29">
        <v>0</v>
      </c>
      <c r="AB45" s="29">
        <f t="shared" si="22"/>
        <v>0</v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51" ht="31.5">
      <c r="A46" s="28" t="s">
        <v>52</v>
      </c>
      <c r="B46" s="29">
        <f t="shared" si="0"/>
        <v>32179</v>
      </c>
      <c r="C46" s="29">
        <f t="shared" si="0"/>
        <v>32179</v>
      </c>
      <c r="D46" s="29">
        <f t="shared" si="0"/>
        <v>0</v>
      </c>
      <c r="E46" s="29">
        <v>0</v>
      </c>
      <c r="F46" s="29">
        <v>0</v>
      </c>
      <c r="G46" s="29">
        <f t="shared" si="1"/>
        <v>0</v>
      </c>
      <c r="H46" s="29">
        <v>0</v>
      </c>
      <c r="I46" s="29">
        <v>0</v>
      </c>
      <c r="J46" s="29">
        <f t="shared" si="16"/>
        <v>0</v>
      </c>
      <c r="K46" s="29"/>
      <c r="L46" s="29"/>
      <c r="M46" s="29">
        <f t="shared" si="17"/>
        <v>0</v>
      </c>
      <c r="N46" s="29">
        <v>0</v>
      </c>
      <c r="O46" s="29">
        <v>0</v>
      </c>
      <c r="P46" s="29">
        <f t="shared" si="18"/>
        <v>0</v>
      </c>
      <c r="Q46" s="29">
        <v>32179</v>
      </c>
      <c r="R46" s="29">
        <v>32179</v>
      </c>
      <c r="S46" s="29">
        <f t="shared" si="19"/>
        <v>0</v>
      </c>
      <c r="T46" s="29">
        <v>0</v>
      </c>
      <c r="U46" s="29">
        <v>0</v>
      </c>
      <c r="V46" s="29">
        <f t="shared" si="20"/>
        <v>0</v>
      </c>
      <c r="W46" s="29">
        <v>0</v>
      </c>
      <c r="X46" s="29">
        <v>0</v>
      </c>
      <c r="Y46" s="29">
        <f t="shared" si="21"/>
        <v>0</v>
      </c>
      <c r="Z46" s="29">
        <v>0</v>
      </c>
      <c r="AA46" s="29">
        <v>0</v>
      </c>
      <c r="AB46" s="29">
        <f t="shared" si="22"/>
        <v>0</v>
      </c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51" ht="47.25">
      <c r="A47" s="28" t="s">
        <v>53</v>
      </c>
      <c r="B47" s="29">
        <f t="shared" si="0"/>
        <v>28376</v>
      </c>
      <c r="C47" s="29">
        <f t="shared" si="0"/>
        <v>28376</v>
      </c>
      <c r="D47" s="29">
        <f t="shared" si="0"/>
        <v>0</v>
      </c>
      <c r="E47" s="29">
        <v>0</v>
      </c>
      <c r="F47" s="29">
        <v>0</v>
      </c>
      <c r="G47" s="29">
        <f t="shared" si="1"/>
        <v>0</v>
      </c>
      <c r="H47" s="29">
        <v>0</v>
      </c>
      <c r="I47" s="29">
        <v>0</v>
      </c>
      <c r="J47" s="29">
        <f t="shared" si="16"/>
        <v>0</v>
      </c>
      <c r="K47" s="29"/>
      <c r="L47" s="29"/>
      <c r="M47" s="29">
        <f t="shared" si="17"/>
        <v>0</v>
      </c>
      <c r="N47" s="29">
        <v>0</v>
      </c>
      <c r="O47" s="29">
        <v>0</v>
      </c>
      <c r="P47" s="29">
        <f t="shared" si="18"/>
        <v>0</v>
      </c>
      <c r="Q47" s="29">
        <v>28376</v>
      </c>
      <c r="R47" s="29">
        <v>28376</v>
      </c>
      <c r="S47" s="29">
        <f t="shared" si="19"/>
        <v>0</v>
      </c>
      <c r="T47" s="29">
        <v>0</v>
      </c>
      <c r="U47" s="29">
        <v>0</v>
      </c>
      <c r="V47" s="29">
        <f t="shared" si="20"/>
        <v>0</v>
      </c>
      <c r="W47" s="29">
        <v>0</v>
      </c>
      <c r="X47" s="29">
        <v>0</v>
      </c>
      <c r="Y47" s="29">
        <f t="shared" si="21"/>
        <v>0</v>
      </c>
      <c r="Z47" s="29">
        <v>0</v>
      </c>
      <c r="AA47" s="29">
        <v>0</v>
      </c>
      <c r="AB47" s="29">
        <f t="shared" si="22"/>
        <v>0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51" ht="47.25">
      <c r="A48" s="28" t="s">
        <v>54</v>
      </c>
      <c r="B48" s="29">
        <f t="shared" si="0"/>
        <v>16218</v>
      </c>
      <c r="C48" s="29">
        <f t="shared" si="0"/>
        <v>16218</v>
      </c>
      <c r="D48" s="29">
        <f t="shared" si="0"/>
        <v>0</v>
      </c>
      <c r="E48" s="29">
        <v>0</v>
      </c>
      <c r="F48" s="29">
        <v>0</v>
      </c>
      <c r="G48" s="29">
        <f t="shared" si="1"/>
        <v>0</v>
      </c>
      <c r="H48" s="29">
        <v>0</v>
      </c>
      <c r="I48" s="29">
        <v>0</v>
      </c>
      <c r="J48" s="29">
        <f t="shared" si="16"/>
        <v>0</v>
      </c>
      <c r="K48" s="29"/>
      <c r="L48" s="29"/>
      <c r="M48" s="29">
        <f t="shared" si="17"/>
        <v>0</v>
      </c>
      <c r="N48" s="29">
        <v>0</v>
      </c>
      <c r="O48" s="29">
        <v>0</v>
      </c>
      <c r="P48" s="29">
        <f t="shared" si="18"/>
        <v>0</v>
      </c>
      <c r="Q48" s="29">
        <v>16218</v>
      </c>
      <c r="R48" s="29">
        <v>16218</v>
      </c>
      <c r="S48" s="29">
        <f t="shared" si="19"/>
        <v>0</v>
      </c>
      <c r="T48" s="29">
        <v>0</v>
      </c>
      <c r="U48" s="29">
        <v>0</v>
      </c>
      <c r="V48" s="29">
        <f t="shared" si="20"/>
        <v>0</v>
      </c>
      <c r="W48" s="29">
        <v>0</v>
      </c>
      <c r="X48" s="29">
        <v>0</v>
      </c>
      <c r="Y48" s="29">
        <f t="shared" si="21"/>
        <v>0</v>
      </c>
      <c r="Z48" s="29">
        <v>0</v>
      </c>
      <c r="AA48" s="29">
        <v>0</v>
      </c>
      <c r="AB48" s="29">
        <f t="shared" si="22"/>
        <v>0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>
      <c r="A49" s="28" t="s">
        <v>55</v>
      </c>
      <c r="B49" s="29">
        <f t="shared" si="0"/>
        <v>514343</v>
      </c>
      <c r="C49" s="29">
        <f t="shared" si="0"/>
        <v>514343</v>
      </c>
      <c r="D49" s="29">
        <f t="shared" si="0"/>
        <v>0</v>
      </c>
      <c r="E49" s="29">
        <v>0</v>
      </c>
      <c r="F49" s="29">
        <v>0</v>
      </c>
      <c r="G49" s="29">
        <f t="shared" si="1"/>
        <v>0</v>
      </c>
      <c r="H49" s="29">
        <v>0</v>
      </c>
      <c r="I49" s="29">
        <v>0</v>
      </c>
      <c r="J49" s="29">
        <f t="shared" si="16"/>
        <v>0</v>
      </c>
      <c r="K49" s="29"/>
      <c r="L49" s="29"/>
      <c r="M49" s="29">
        <f t="shared" si="17"/>
        <v>0</v>
      </c>
      <c r="N49" s="29">
        <v>0</v>
      </c>
      <c r="O49" s="29">
        <v>0</v>
      </c>
      <c r="P49" s="29">
        <f t="shared" si="18"/>
        <v>0</v>
      </c>
      <c r="Q49" s="29">
        <f>2400+339913+172030</f>
        <v>514343</v>
      </c>
      <c r="R49" s="29">
        <f>2400+339913+172030</f>
        <v>514343</v>
      </c>
      <c r="S49" s="29">
        <f t="shared" si="19"/>
        <v>0</v>
      </c>
      <c r="T49" s="29">
        <v>0</v>
      </c>
      <c r="U49" s="29">
        <v>0</v>
      </c>
      <c r="V49" s="29">
        <f t="shared" si="20"/>
        <v>0</v>
      </c>
      <c r="W49" s="29">
        <v>0</v>
      </c>
      <c r="X49" s="29">
        <v>0</v>
      </c>
      <c r="Y49" s="29">
        <f t="shared" si="21"/>
        <v>0</v>
      </c>
      <c r="Z49" s="29">
        <v>0</v>
      </c>
      <c r="AA49" s="29">
        <v>0</v>
      </c>
      <c r="AB49" s="29">
        <f t="shared" si="22"/>
        <v>0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ht="31.5">
      <c r="A50" s="28" t="s">
        <v>56</v>
      </c>
      <c r="B50" s="29">
        <f t="shared" si="0"/>
        <v>372422</v>
      </c>
      <c r="C50" s="29">
        <f t="shared" si="0"/>
        <v>372422</v>
      </c>
      <c r="D50" s="29">
        <f t="shared" si="0"/>
        <v>0</v>
      </c>
      <c r="E50" s="29">
        <v>0</v>
      </c>
      <c r="F50" s="29">
        <v>0</v>
      </c>
      <c r="G50" s="29">
        <f t="shared" si="1"/>
        <v>0</v>
      </c>
      <c r="H50" s="29">
        <v>0</v>
      </c>
      <c r="I50" s="29">
        <v>0</v>
      </c>
      <c r="J50" s="29">
        <f t="shared" si="16"/>
        <v>0</v>
      </c>
      <c r="K50" s="29"/>
      <c r="L50" s="29"/>
      <c r="M50" s="29">
        <f t="shared" si="17"/>
        <v>0</v>
      </c>
      <c r="N50" s="29">
        <v>0</v>
      </c>
      <c r="O50" s="29">
        <v>0</v>
      </c>
      <c r="P50" s="29">
        <f t="shared" si="18"/>
        <v>0</v>
      </c>
      <c r="Q50" s="29">
        <v>122422</v>
      </c>
      <c r="R50" s="29">
        <v>122422</v>
      </c>
      <c r="S50" s="29">
        <f t="shared" si="19"/>
        <v>0</v>
      </c>
      <c r="T50" s="29">
        <v>0</v>
      </c>
      <c r="U50" s="29">
        <v>0</v>
      </c>
      <c r="V50" s="29">
        <f t="shared" si="20"/>
        <v>0</v>
      </c>
      <c r="W50" s="29">
        <v>0</v>
      </c>
      <c r="X50" s="29">
        <v>0</v>
      </c>
      <c r="Y50" s="29">
        <f t="shared" si="21"/>
        <v>0</v>
      </c>
      <c r="Z50" s="29">
        <v>250000</v>
      </c>
      <c r="AA50" s="29">
        <v>250000</v>
      </c>
      <c r="AB50" s="29">
        <f t="shared" si="22"/>
        <v>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ht="31.5">
      <c r="A51" s="23" t="s">
        <v>57</v>
      </c>
      <c r="B51" s="24">
        <f t="shared" si="0"/>
        <v>776726</v>
      </c>
      <c r="C51" s="24">
        <f t="shared" si="0"/>
        <v>776726</v>
      </c>
      <c r="D51" s="24">
        <f t="shared" si="0"/>
        <v>0</v>
      </c>
      <c r="E51" s="24">
        <f>SUM(E52)</f>
        <v>0</v>
      </c>
      <c r="F51" s="24">
        <f>SUM(F52)</f>
        <v>0</v>
      </c>
      <c r="G51" s="24">
        <f t="shared" si="1"/>
        <v>0</v>
      </c>
      <c r="H51" s="24">
        <f>SUM(H52)</f>
        <v>0</v>
      </c>
      <c r="I51" s="24">
        <f>SUM(I52)</f>
        <v>0</v>
      </c>
      <c r="J51" s="24">
        <f t="shared" si="16"/>
        <v>0</v>
      </c>
      <c r="K51" s="24">
        <f>SUM(K52)</f>
        <v>312528</v>
      </c>
      <c r="L51" s="24">
        <f>SUM(L52)</f>
        <v>312528</v>
      </c>
      <c r="M51" s="24">
        <f t="shared" si="17"/>
        <v>0</v>
      </c>
      <c r="N51" s="24">
        <f>SUM(N52)</f>
        <v>0</v>
      </c>
      <c r="O51" s="24">
        <f>SUM(O52)</f>
        <v>0</v>
      </c>
      <c r="P51" s="24">
        <f t="shared" si="18"/>
        <v>0</v>
      </c>
      <c r="Q51" s="24">
        <f>SUM(Q52)</f>
        <v>334721</v>
      </c>
      <c r="R51" s="24">
        <f>SUM(R52)</f>
        <v>334721</v>
      </c>
      <c r="S51" s="24">
        <f t="shared" si="19"/>
        <v>0</v>
      </c>
      <c r="T51" s="24">
        <f>SUM(T52)</f>
        <v>0</v>
      </c>
      <c r="U51" s="24">
        <f>SUM(U52)</f>
        <v>0</v>
      </c>
      <c r="V51" s="24">
        <f t="shared" si="20"/>
        <v>0</v>
      </c>
      <c r="W51" s="24">
        <f>SUM(W52)</f>
        <v>129477</v>
      </c>
      <c r="X51" s="24">
        <f>SUM(X52)</f>
        <v>129477</v>
      </c>
      <c r="Y51" s="24">
        <f t="shared" si="21"/>
        <v>0</v>
      </c>
      <c r="Z51" s="24">
        <f>SUM(Z52)</f>
        <v>0</v>
      </c>
      <c r="AA51" s="24">
        <f>SUM(AA52)</f>
        <v>0</v>
      </c>
      <c r="AB51" s="24">
        <f t="shared" si="22"/>
        <v>0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>
      <c r="A52" s="23" t="s">
        <v>20</v>
      </c>
      <c r="B52" s="24">
        <f t="shared" si="0"/>
        <v>776726</v>
      </c>
      <c r="C52" s="24">
        <f t="shared" si="0"/>
        <v>776726</v>
      </c>
      <c r="D52" s="24">
        <f t="shared" si="0"/>
        <v>0</v>
      </c>
      <c r="E52" s="24">
        <f>SUM(E53:E59)</f>
        <v>0</v>
      </c>
      <c r="F52" s="24">
        <f>SUM(F53:F59)</f>
        <v>0</v>
      </c>
      <c r="G52" s="24">
        <f t="shared" si="1"/>
        <v>0</v>
      </c>
      <c r="H52" s="24">
        <f>SUM(H53:H59)</f>
        <v>0</v>
      </c>
      <c r="I52" s="24">
        <f>SUM(I53:I59)</f>
        <v>0</v>
      </c>
      <c r="J52" s="24">
        <f t="shared" si="16"/>
        <v>0</v>
      </c>
      <c r="K52" s="24">
        <f>SUM(K53:K59)</f>
        <v>312528</v>
      </c>
      <c r="L52" s="24">
        <f>SUM(L53:L59)</f>
        <v>312528</v>
      </c>
      <c r="M52" s="24">
        <f t="shared" si="17"/>
        <v>0</v>
      </c>
      <c r="N52" s="24">
        <f>SUM(N53:N59)</f>
        <v>0</v>
      </c>
      <c r="O52" s="24">
        <f>SUM(O53:O59)</f>
        <v>0</v>
      </c>
      <c r="P52" s="24">
        <f t="shared" si="18"/>
        <v>0</v>
      </c>
      <c r="Q52" s="24">
        <f>SUM(Q53:Q59)</f>
        <v>334721</v>
      </c>
      <c r="R52" s="24">
        <f>SUM(R53:R59)</f>
        <v>334721</v>
      </c>
      <c r="S52" s="24">
        <f t="shared" si="19"/>
        <v>0</v>
      </c>
      <c r="T52" s="24">
        <f>SUM(T53:T59)</f>
        <v>0</v>
      </c>
      <c r="U52" s="24">
        <f>SUM(U53:U59)</f>
        <v>0</v>
      </c>
      <c r="V52" s="24">
        <f t="shared" si="20"/>
        <v>0</v>
      </c>
      <c r="W52" s="24">
        <f>SUM(W53:W59)</f>
        <v>129477</v>
      </c>
      <c r="X52" s="24">
        <f>SUM(X53:X59)</f>
        <v>129477</v>
      </c>
      <c r="Y52" s="24">
        <f t="shared" si="21"/>
        <v>0</v>
      </c>
      <c r="Z52" s="24">
        <f>SUM(Z53:Z59)</f>
        <v>0</v>
      </c>
      <c r="AA52" s="24">
        <f>SUM(AA53:AA59)</f>
        <v>0</v>
      </c>
      <c r="AB52" s="24">
        <f t="shared" si="22"/>
        <v>0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47.25">
      <c r="A53" s="32" t="s">
        <v>58</v>
      </c>
      <c r="B53" s="35">
        <f t="shared" si="0"/>
        <v>314297</v>
      </c>
      <c r="C53" s="35">
        <f t="shared" si="0"/>
        <v>314297</v>
      </c>
      <c r="D53" s="35">
        <f t="shared" si="0"/>
        <v>0</v>
      </c>
      <c r="E53" s="35">
        <v>0</v>
      </c>
      <c r="F53" s="35">
        <v>0</v>
      </c>
      <c r="G53" s="35">
        <f t="shared" si="1"/>
        <v>0</v>
      </c>
      <c r="H53" s="35">
        <v>0</v>
      </c>
      <c r="I53" s="35">
        <v>0</v>
      </c>
      <c r="J53" s="35">
        <f t="shared" si="16"/>
        <v>0</v>
      </c>
      <c r="K53" s="35">
        <f>169315+15505</f>
        <v>184820</v>
      </c>
      <c r="L53" s="35">
        <f>169315+15505</f>
        <v>184820</v>
      </c>
      <c r="M53" s="35">
        <f t="shared" si="17"/>
        <v>0</v>
      </c>
      <c r="N53" s="35">
        <v>0</v>
      </c>
      <c r="O53" s="35">
        <v>0</v>
      </c>
      <c r="P53" s="35">
        <f t="shared" si="18"/>
        <v>0</v>
      </c>
      <c r="Q53" s="35">
        <v>0</v>
      </c>
      <c r="R53" s="35">
        <v>0</v>
      </c>
      <c r="S53" s="35">
        <f t="shared" si="19"/>
        <v>0</v>
      </c>
      <c r="T53" s="35">
        <v>0</v>
      </c>
      <c r="U53" s="35">
        <v>0</v>
      </c>
      <c r="V53" s="35">
        <f t="shared" si="20"/>
        <v>0</v>
      </c>
      <c r="W53" s="35">
        <v>129477</v>
      </c>
      <c r="X53" s="35">
        <v>129477</v>
      </c>
      <c r="Y53" s="35">
        <f t="shared" si="21"/>
        <v>0</v>
      </c>
      <c r="Z53" s="35">
        <v>0</v>
      </c>
      <c r="AA53" s="35">
        <v>0</v>
      </c>
      <c r="AB53" s="35">
        <f t="shared" si="22"/>
        <v>0</v>
      </c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</row>
    <row r="54" spans="1:249" ht="31.5">
      <c r="A54" s="32" t="s">
        <v>59</v>
      </c>
      <c r="B54" s="35">
        <f t="shared" si="0"/>
        <v>3832</v>
      </c>
      <c r="C54" s="35">
        <f t="shared" si="0"/>
        <v>3832</v>
      </c>
      <c r="D54" s="35">
        <f t="shared" si="0"/>
        <v>0</v>
      </c>
      <c r="E54" s="35">
        <v>0</v>
      </c>
      <c r="F54" s="35">
        <v>0</v>
      </c>
      <c r="G54" s="35">
        <f t="shared" si="1"/>
        <v>0</v>
      </c>
      <c r="H54" s="35">
        <v>0</v>
      </c>
      <c r="I54" s="35">
        <v>0</v>
      </c>
      <c r="J54" s="35">
        <f t="shared" si="16"/>
        <v>0</v>
      </c>
      <c r="K54" s="35">
        <v>3832</v>
      </c>
      <c r="L54" s="35">
        <v>3832</v>
      </c>
      <c r="M54" s="35">
        <f t="shared" si="17"/>
        <v>0</v>
      </c>
      <c r="N54" s="35">
        <v>0</v>
      </c>
      <c r="O54" s="35">
        <v>0</v>
      </c>
      <c r="P54" s="35">
        <f t="shared" si="18"/>
        <v>0</v>
      </c>
      <c r="Q54" s="35">
        <v>0</v>
      </c>
      <c r="R54" s="35">
        <v>0</v>
      </c>
      <c r="S54" s="35">
        <f t="shared" si="19"/>
        <v>0</v>
      </c>
      <c r="T54" s="35">
        <v>0</v>
      </c>
      <c r="U54" s="35">
        <v>0</v>
      </c>
      <c r="V54" s="35">
        <f t="shared" si="20"/>
        <v>0</v>
      </c>
      <c r="W54" s="35">
        <v>0</v>
      </c>
      <c r="X54" s="35">
        <v>0</v>
      </c>
      <c r="Y54" s="35">
        <f t="shared" si="21"/>
        <v>0</v>
      </c>
      <c r="Z54" s="35">
        <v>0</v>
      </c>
      <c r="AA54" s="35">
        <v>0</v>
      </c>
      <c r="AB54" s="35">
        <f t="shared" si="22"/>
        <v>0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</row>
    <row r="55" spans="1:249" ht="48.75" customHeight="1">
      <c r="A55" s="32" t="s">
        <v>60</v>
      </c>
      <c r="B55" s="35">
        <f t="shared" si="0"/>
        <v>87512</v>
      </c>
      <c r="C55" s="35">
        <f t="shared" si="0"/>
        <v>87512</v>
      </c>
      <c r="D55" s="35">
        <f t="shared" si="0"/>
        <v>0</v>
      </c>
      <c r="E55" s="35">
        <v>0</v>
      </c>
      <c r="F55" s="35">
        <v>0</v>
      </c>
      <c r="G55" s="35">
        <f t="shared" si="1"/>
        <v>0</v>
      </c>
      <c r="H55" s="35">
        <v>0</v>
      </c>
      <c r="I55" s="35">
        <v>0</v>
      </c>
      <c r="J55" s="35">
        <f t="shared" si="16"/>
        <v>0</v>
      </c>
      <c r="K55" s="35">
        <v>87512</v>
      </c>
      <c r="L55" s="35">
        <v>87512</v>
      </c>
      <c r="M55" s="35">
        <f t="shared" si="17"/>
        <v>0</v>
      </c>
      <c r="N55" s="35">
        <v>0</v>
      </c>
      <c r="O55" s="35">
        <v>0</v>
      </c>
      <c r="P55" s="35">
        <f t="shared" si="18"/>
        <v>0</v>
      </c>
      <c r="Q55" s="35">
        <v>0</v>
      </c>
      <c r="R55" s="35">
        <v>0</v>
      </c>
      <c r="S55" s="35">
        <f t="shared" si="19"/>
        <v>0</v>
      </c>
      <c r="T55" s="35">
        <v>0</v>
      </c>
      <c r="U55" s="35">
        <v>0</v>
      </c>
      <c r="V55" s="35">
        <f t="shared" si="20"/>
        <v>0</v>
      </c>
      <c r="W55" s="35">
        <v>0</v>
      </c>
      <c r="X55" s="35">
        <v>0</v>
      </c>
      <c r="Y55" s="35">
        <f t="shared" si="21"/>
        <v>0</v>
      </c>
      <c r="Z55" s="35">
        <v>0</v>
      </c>
      <c r="AA55" s="35">
        <v>0</v>
      </c>
      <c r="AB55" s="35">
        <f t="shared" si="22"/>
        <v>0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</row>
    <row r="56" spans="1:249" ht="31.5">
      <c r="A56" s="32" t="s">
        <v>61</v>
      </c>
      <c r="B56" s="35">
        <f t="shared" si="0"/>
        <v>22517</v>
      </c>
      <c r="C56" s="35">
        <f t="shared" si="0"/>
        <v>22517</v>
      </c>
      <c r="D56" s="35">
        <f t="shared" si="0"/>
        <v>0</v>
      </c>
      <c r="E56" s="35">
        <v>0</v>
      </c>
      <c r="F56" s="35">
        <v>0</v>
      </c>
      <c r="G56" s="35">
        <f t="shared" si="1"/>
        <v>0</v>
      </c>
      <c r="H56" s="35">
        <v>0</v>
      </c>
      <c r="I56" s="35">
        <v>0</v>
      </c>
      <c r="J56" s="35">
        <f t="shared" si="16"/>
        <v>0</v>
      </c>
      <c r="K56" s="35">
        <v>22517</v>
      </c>
      <c r="L56" s="35">
        <v>22517</v>
      </c>
      <c r="M56" s="35">
        <f t="shared" si="17"/>
        <v>0</v>
      </c>
      <c r="N56" s="35">
        <v>0</v>
      </c>
      <c r="O56" s="35">
        <v>0</v>
      </c>
      <c r="P56" s="35">
        <f t="shared" si="18"/>
        <v>0</v>
      </c>
      <c r="Q56" s="35">
        <v>0</v>
      </c>
      <c r="R56" s="35">
        <v>0</v>
      </c>
      <c r="S56" s="35">
        <f t="shared" si="19"/>
        <v>0</v>
      </c>
      <c r="T56" s="35">
        <v>0</v>
      </c>
      <c r="U56" s="35">
        <v>0</v>
      </c>
      <c r="V56" s="35">
        <f t="shared" si="20"/>
        <v>0</v>
      </c>
      <c r="W56" s="35">
        <v>0</v>
      </c>
      <c r="X56" s="35">
        <v>0</v>
      </c>
      <c r="Y56" s="35">
        <f t="shared" si="21"/>
        <v>0</v>
      </c>
      <c r="Z56" s="35">
        <v>0</v>
      </c>
      <c r="AA56" s="35">
        <v>0</v>
      </c>
      <c r="AB56" s="35">
        <f t="shared" si="22"/>
        <v>0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</row>
    <row r="57" spans="1:249" ht="31.5">
      <c r="A57" s="32" t="s">
        <v>62</v>
      </c>
      <c r="B57" s="35">
        <f t="shared" si="0"/>
        <v>2721</v>
      </c>
      <c r="C57" s="35">
        <f t="shared" si="0"/>
        <v>2721</v>
      </c>
      <c r="D57" s="35">
        <f t="shared" si="0"/>
        <v>0</v>
      </c>
      <c r="E57" s="35">
        <v>0</v>
      </c>
      <c r="F57" s="35">
        <v>0</v>
      </c>
      <c r="G57" s="35">
        <f t="shared" si="1"/>
        <v>0</v>
      </c>
      <c r="H57" s="35">
        <v>0</v>
      </c>
      <c r="I57" s="35">
        <v>0</v>
      </c>
      <c r="J57" s="35">
        <f t="shared" si="16"/>
        <v>0</v>
      </c>
      <c r="K57" s="35"/>
      <c r="L57" s="35"/>
      <c r="M57" s="35">
        <f t="shared" si="17"/>
        <v>0</v>
      </c>
      <c r="N57" s="35">
        <v>0</v>
      </c>
      <c r="O57" s="35">
        <v>0</v>
      </c>
      <c r="P57" s="35">
        <f t="shared" si="18"/>
        <v>0</v>
      </c>
      <c r="Q57" s="35">
        <v>2721</v>
      </c>
      <c r="R57" s="35">
        <v>2721</v>
      </c>
      <c r="S57" s="35">
        <f t="shared" si="19"/>
        <v>0</v>
      </c>
      <c r="T57" s="35">
        <v>0</v>
      </c>
      <c r="U57" s="35">
        <v>0</v>
      </c>
      <c r="V57" s="35">
        <f t="shared" si="20"/>
        <v>0</v>
      </c>
      <c r="W57" s="35">
        <v>0</v>
      </c>
      <c r="X57" s="35">
        <v>0</v>
      </c>
      <c r="Y57" s="35">
        <f t="shared" si="21"/>
        <v>0</v>
      </c>
      <c r="Z57" s="35">
        <v>0</v>
      </c>
      <c r="AA57" s="35">
        <v>0</v>
      </c>
      <c r="AB57" s="35">
        <f t="shared" si="22"/>
        <v>0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</row>
    <row r="58" spans="1:249" ht="94.5">
      <c r="A58" s="32" t="s">
        <v>63</v>
      </c>
      <c r="B58" s="35">
        <f t="shared" si="0"/>
        <v>332000</v>
      </c>
      <c r="C58" s="35">
        <f t="shared" si="0"/>
        <v>332000</v>
      </c>
      <c r="D58" s="35">
        <f t="shared" si="0"/>
        <v>0</v>
      </c>
      <c r="E58" s="35">
        <v>0</v>
      </c>
      <c r="F58" s="35">
        <v>0</v>
      </c>
      <c r="G58" s="35">
        <f t="shared" si="1"/>
        <v>0</v>
      </c>
      <c r="H58" s="35">
        <v>0</v>
      </c>
      <c r="I58" s="35">
        <v>0</v>
      </c>
      <c r="J58" s="35">
        <f t="shared" si="16"/>
        <v>0</v>
      </c>
      <c r="K58" s="35"/>
      <c r="L58" s="35"/>
      <c r="M58" s="35">
        <f t="shared" si="17"/>
        <v>0</v>
      </c>
      <c r="N58" s="35">
        <v>0</v>
      </c>
      <c r="O58" s="35">
        <v>0</v>
      </c>
      <c r="P58" s="35">
        <f t="shared" si="18"/>
        <v>0</v>
      </c>
      <c r="Q58" s="35">
        <v>332000</v>
      </c>
      <c r="R58" s="35">
        <v>332000</v>
      </c>
      <c r="S58" s="35">
        <f t="shared" si="19"/>
        <v>0</v>
      </c>
      <c r="T58" s="35">
        <v>0</v>
      </c>
      <c r="U58" s="35">
        <v>0</v>
      </c>
      <c r="V58" s="35">
        <f t="shared" si="20"/>
        <v>0</v>
      </c>
      <c r="W58" s="35">
        <v>0</v>
      </c>
      <c r="X58" s="35">
        <v>0</v>
      </c>
      <c r="Y58" s="35">
        <f t="shared" si="21"/>
        <v>0</v>
      </c>
      <c r="Z58" s="35">
        <v>0</v>
      </c>
      <c r="AA58" s="35">
        <v>0</v>
      </c>
      <c r="AB58" s="35">
        <f t="shared" si="22"/>
        <v>0</v>
      </c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</row>
    <row r="59" spans="1:249" ht="31.5">
      <c r="A59" s="32" t="s">
        <v>64</v>
      </c>
      <c r="B59" s="35">
        <f t="shared" si="0"/>
        <v>13847</v>
      </c>
      <c r="C59" s="35">
        <f t="shared" si="0"/>
        <v>13847</v>
      </c>
      <c r="D59" s="35">
        <f t="shared" si="0"/>
        <v>0</v>
      </c>
      <c r="E59" s="35">
        <v>0</v>
      </c>
      <c r="F59" s="35">
        <v>0</v>
      </c>
      <c r="G59" s="35">
        <f t="shared" si="1"/>
        <v>0</v>
      </c>
      <c r="H59" s="35">
        <v>0</v>
      </c>
      <c r="I59" s="35">
        <v>0</v>
      </c>
      <c r="J59" s="35">
        <f t="shared" si="16"/>
        <v>0</v>
      </c>
      <c r="K59" s="35">
        <v>13847</v>
      </c>
      <c r="L59" s="35">
        <v>13847</v>
      </c>
      <c r="M59" s="35">
        <f t="shared" si="17"/>
        <v>0</v>
      </c>
      <c r="N59" s="35">
        <v>0</v>
      </c>
      <c r="O59" s="35">
        <v>0</v>
      </c>
      <c r="P59" s="35">
        <f t="shared" si="18"/>
        <v>0</v>
      </c>
      <c r="Q59" s="35">
        <v>0</v>
      </c>
      <c r="R59" s="35">
        <v>0</v>
      </c>
      <c r="S59" s="35">
        <f t="shared" si="19"/>
        <v>0</v>
      </c>
      <c r="T59" s="35">
        <v>0</v>
      </c>
      <c r="U59" s="35">
        <v>0</v>
      </c>
      <c r="V59" s="35">
        <f t="shared" si="20"/>
        <v>0</v>
      </c>
      <c r="W59" s="35">
        <v>0</v>
      </c>
      <c r="X59" s="35">
        <v>0</v>
      </c>
      <c r="Y59" s="35">
        <f t="shared" si="21"/>
        <v>0</v>
      </c>
      <c r="Z59" s="35">
        <v>0</v>
      </c>
      <c r="AA59" s="35">
        <v>0</v>
      </c>
      <c r="AB59" s="35">
        <f t="shared" si="22"/>
        <v>0</v>
      </c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</row>
    <row r="60" spans="1:249" ht="31.5">
      <c r="A60" s="23" t="s">
        <v>65</v>
      </c>
      <c r="B60" s="24">
        <f t="shared" si="0"/>
        <v>25571739</v>
      </c>
      <c r="C60" s="24">
        <f t="shared" si="0"/>
        <v>24336317</v>
      </c>
      <c r="D60" s="24">
        <f t="shared" si="0"/>
        <v>-1235422</v>
      </c>
      <c r="E60" s="24">
        <f>SUM(E61)</f>
        <v>3078829</v>
      </c>
      <c r="F60" s="24">
        <f>SUM(F61)</f>
        <v>1832411</v>
      </c>
      <c r="G60" s="24">
        <f t="shared" si="1"/>
        <v>-1246418</v>
      </c>
      <c r="H60" s="24">
        <f>SUM(H61)</f>
        <v>154723</v>
      </c>
      <c r="I60" s="24">
        <f>SUM(I61)</f>
        <v>154723</v>
      </c>
      <c r="J60" s="24">
        <f t="shared" si="16"/>
        <v>0</v>
      </c>
      <c r="K60" s="24">
        <f>SUM(K61)</f>
        <v>830294</v>
      </c>
      <c r="L60" s="24">
        <f>SUM(L61)</f>
        <v>848467</v>
      </c>
      <c r="M60" s="24">
        <f t="shared" si="17"/>
        <v>18173</v>
      </c>
      <c r="N60" s="24">
        <f>SUM(N61)</f>
        <v>2110804</v>
      </c>
      <c r="O60" s="24">
        <f>SUM(O61)</f>
        <v>2110804</v>
      </c>
      <c r="P60" s="24">
        <f t="shared" si="18"/>
        <v>0</v>
      </c>
      <c r="Q60" s="24">
        <f>SUM(Q61)</f>
        <v>0</v>
      </c>
      <c r="R60" s="24">
        <f>SUM(R61)</f>
        <v>0</v>
      </c>
      <c r="S60" s="24">
        <f t="shared" si="19"/>
        <v>0</v>
      </c>
      <c r="T60" s="24">
        <f>SUM(T61)</f>
        <v>1142383</v>
      </c>
      <c r="U60" s="24">
        <f>SUM(U61)</f>
        <v>1142383</v>
      </c>
      <c r="V60" s="24">
        <f t="shared" si="20"/>
        <v>0</v>
      </c>
      <c r="W60" s="24">
        <f>SUM(W61)</f>
        <v>44621</v>
      </c>
      <c r="X60" s="24">
        <f>SUM(X61)</f>
        <v>44621</v>
      </c>
      <c r="Y60" s="24">
        <f t="shared" si="21"/>
        <v>0</v>
      </c>
      <c r="Z60" s="24">
        <f>SUM(Z61)</f>
        <v>18210085</v>
      </c>
      <c r="AA60" s="24">
        <f>SUM(AA61)</f>
        <v>18202908</v>
      </c>
      <c r="AB60" s="24">
        <f t="shared" si="22"/>
        <v>-7177</v>
      </c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>
      <c r="A61" s="23" t="s">
        <v>20</v>
      </c>
      <c r="B61" s="24">
        <f t="shared" si="0"/>
        <v>25571739</v>
      </c>
      <c r="C61" s="24">
        <f t="shared" si="0"/>
        <v>24336317</v>
      </c>
      <c r="D61" s="24">
        <f t="shared" si="0"/>
        <v>-1235422</v>
      </c>
      <c r="E61" s="24">
        <f>SUM(E62:E86)</f>
        <v>3078829</v>
      </c>
      <c r="F61" s="24">
        <f>SUM(F62:F86)</f>
        <v>1832411</v>
      </c>
      <c r="G61" s="24">
        <f t="shared" si="1"/>
        <v>-1246418</v>
      </c>
      <c r="H61" s="24">
        <f>SUM(H62:H86)</f>
        <v>154723</v>
      </c>
      <c r="I61" s="24">
        <f>SUM(I62:I86)</f>
        <v>154723</v>
      </c>
      <c r="J61" s="24">
        <f t="shared" si="16"/>
        <v>0</v>
      </c>
      <c r="K61" s="24">
        <f>SUM(K62:K86)</f>
        <v>830294</v>
      </c>
      <c r="L61" s="24">
        <f>SUM(L62:L86)</f>
        <v>848467</v>
      </c>
      <c r="M61" s="24">
        <f t="shared" si="17"/>
        <v>18173</v>
      </c>
      <c r="N61" s="24">
        <f>SUM(N62:N86)</f>
        <v>2110804</v>
      </c>
      <c r="O61" s="24">
        <f>SUM(O62:O86)</f>
        <v>2110804</v>
      </c>
      <c r="P61" s="24">
        <f t="shared" si="18"/>
        <v>0</v>
      </c>
      <c r="Q61" s="24">
        <f>SUM(Q62:Q86)</f>
        <v>0</v>
      </c>
      <c r="R61" s="24">
        <f>SUM(R62:R86)</f>
        <v>0</v>
      </c>
      <c r="S61" s="24">
        <f t="shared" si="19"/>
        <v>0</v>
      </c>
      <c r="T61" s="24">
        <f>SUM(T62:T86)</f>
        <v>1142383</v>
      </c>
      <c r="U61" s="24">
        <f>SUM(U62:U86)</f>
        <v>1142383</v>
      </c>
      <c r="V61" s="24">
        <f t="shared" si="20"/>
        <v>0</v>
      </c>
      <c r="W61" s="24">
        <f>SUM(W62:W86)</f>
        <v>44621</v>
      </c>
      <c r="X61" s="24">
        <f>SUM(X62:X86)</f>
        <v>44621</v>
      </c>
      <c r="Y61" s="24">
        <f t="shared" si="21"/>
        <v>0</v>
      </c>
      <c r="Z61" s="24">
        <f>SUM(Z62:Z86)</f>
        <v>18210085</v>
      </c>
      <c r="AA61" s="24">
        <f>SUM(AA62:AA86)</f>
        <v>18202908</v>
      </c>
      <c r="AB61" s="24">
        <f t="shared" si="22"/>
        <v>-7177</v>
      </c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ht="47.25">
      <c r="A62" s="31" t="s">
        <v>66</v>
      </c>
      <c r="B62" s="29">
        <f t="shared" si="0"/>
        <v>46230</v>
      </c>
      <c r="C62" s="29">
        <f t="shared" si="0"/>
        <v>46230</v>
      </c>
      <c r="D62" s="29">
        <f t="shared" si="0"/>
        <v>0</v>
      </c>
      <c r="E62" s="29">
        <v>0</v>
      </c>
      <c r="F62" s="29">
        <v>0</v>
      </c>
      <c r="G62" s="29">
        <f t="shared" si="1"/>
        <v>0</v>
      </c>
      <c r="H62" s="29">
        <v>0</v>
      </c>
      <c r="I62" s="29">
        <v>0</v>
      </c>
      <c r="J62" s="29">
        <f t="shared" si="16"/>
        <v>0</v>
      </c>
      <c r="K62" s="29">
        <v>46230</v>
      </c>
      <c r="L62" s="29">
        <v>46230</v>
      </c>
      <c r="M62" s="29">
        <f t="shared" si="17"/>
        <v>0</v>
      </c>
      <c r="N62" s="29">
        <v>0</v>
      </c>
      <c r="O62" s="29">
        <v>0</v>
      </c>
      <c r="P62" s="29">
        <f t="shared" si="18"/>
        <v>0</v>
      </c>
      <c r="Q62" s="29">
        <v>0</v>
      </c>
      <c r="R62" s="29">
        <v>0</v>
      </c>
      <c r="S62" s="29">
        <f t="shared" si="19"/>
        <v>0</v>
      </c>
      <c r="T62" s="29">
        <v>0</v>
      </c>
      <c r="U62" s="29">
        <v>0</v>
      </c>
      <c r="V62" s="29">
        <f t="shared" si="20"/>
        <v>0</v>
      </c>
      <c r="W62" s="29">
        <v>0</v>
      </c>
      <c r="X62" s="29">
        <v>0</v>
      </c>
      <c r="Y62" s="29">
        <f t="shared" si="21"/>
        <v>0</v>
      </c>
      <c r="Z62" s="29">
        <v>0</v>
      </c>
      <c r="AA62" s="29">
        <v>0</v>
      </c>
      <c r="AB62" s="29">
        <f t="shared" si="22"/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ht="31.5">
      <c r="A63" s="28" t="s">
        <v>67</v>
      </c>
      <c r="B63" s="29">
        <f t="shared" si="0"/>
        <v>80445</v>
      </c>
      <c r="C63" s="29">
        <f t="shared" si="0"/>
        <v>80445</v>
      </c>
      <c r="D63" s="29">
        <f t="shared" si="0"/>
        <v>0</v>
      </c>
      <c r="E63" s="29">
        <v>0</v>
      </c>
      <c r="F63" s="29">
        <v>0</v>
      </c>
      <c r="G63" s="29">
        <f t="shared" si="1"/>
        <v>0</v>
      </c>
      <c r="H63" s="29">
        <v>0</v>
      </c>
      <c r="I63" s="29">
        <v>0</v>
      </c>
      <c r="J63" s="29">
        <f t="shared" si="16"/>
        <v>0</v>
      </c>
      <c r="K63" s="29">
        <v>80445</v>
      </c>
      <c r="L63" s="29">
        <v>80445</v>
      </c>
      <c r="M63" s="29">
        <f t="shared" si="17"/>
        <v>0</v>
      </c>
      <c r="N63" s="29">
        <v>0</v>
      </c>
      <c r="O63" s="29">
        <v>0</v>
      </c>
      <c r="P63" s="29">
        <f t="shared" si="18"/>
        <v>0</v>
      </c>
      <c r="Q63" s="29">
        <v>0</v>
      </c>
      <c r="R63" s="29">
        <v>0</v>
      </c>
      <c r="S63" s="29">
        <f t="shared" si="19"/>
        <v>0</v>
      </c>
      <c r="T63" s="29"/>
      <c r="U63" s="29"/>
      <c r="V63" s="29">
        <f t="shared" si="20"/>
        <v>0</v>
      </c>
      <c r="W63" s="29">
        <v>0</v>
      </c>
      <c r="X63" s="29">
        <v>0</v>
      </c>
      <c r="Y63" s="29">
        <f t="shared" si="21"/>
        <v>0</v>
      </c>
      <c r="Z63" s="29">
        <v>0</v>
      </c>
      <c r="AA63" s="29">
        <v>0</v>
      </c>
      <c r="AB63" s="29">
        <f t="shared" si="22"/>
        <v>0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ht="47.25">
      <c r="A64" s="28" t="s">
        <v>68</v>
      </c>
      <c r="B64" s="29">
        <f t="shared" si="0"/>
        <v>0</v>
      </c>
      <c r="C64" s="29">
        <f t="shared" si="0"/>
        <v>10996</v>
      </c>
      <c r="D64" s="29">
        <f t="shared" si="0"/>
        <v>10996</v>
      </c>
      <c r="E64" s="29">
        <v>0</v>
      </c>
      <c r="F64" s="29">
        <v>0</v>
      </c>
      <c r="G64" s="29">
        <f t="shared" si="1"/>
        <v>0</v>
      </c>
      <c r="H64" s="29">
        <v>0</v>
      </c>
      <c r="I64" s="29">
        <v>0</v>
      </c>
      <c r="J64" s="29">
        <f t="shared" si="16"/>
        <v>0</v>
      </c>
      <c r="K64" s="29"/>
      <c r="L64" s="29">
        <v>10996</v>
      </c>
      <c r="M64" s="29">
        <f t="shared" si="17"/>
        <v>10996</v>
      </c>
      <c r="N64" s="29">
        <v>0</v>
      </c>
      <c r="O64" s="29">
        <v>0</v>
      </c>
      <c r="P64" s="29">
        <f t="shared" si="18"/>
        <v>0</v>
      </c>
      <c r="Q64" s="29">
        <v>0</v>
      </c>
      <c r="R64" s="29">
        <v>0</v>
      </c>
      <c r="S64" s="29">
        <f t="shared" si="19"/>
        <v>0</v>
      </c>
      <c r="T64" s="29"/>
      <c r="U64" s="29"/>
      <c r="V64" s="29">
        <f t="shared" si="20"/>
        <v>0</v>
      </c>
      <c r="W64" s="29">
        <v>0</v>
      </c>
      <c r="X64" s="29">
        <v>0</v>
      </c>
      <c r="Y64" s="29">
        <f t="shared" si="21"/>
        <v>0</v>
      </c>
      <c r="Z64" s="29">
        <v>0</v>
      </c>
      <c r="AA64" s="29">
        <v>0</v>
      </c>
      <c r="AB64" s="29">
        <f t="shared" si="22"/>
        <v>0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ht="31.5">
      <c r="A65" s="28" t="s">
        <v>69</v>
      </c>
      <c r="B65" s="29">
        <f t="shared" si="0"/>
        <v>14377</v>
      </c>
      <c r="C65" s="29">
        <f t="shared" si="0"/>
        <v>14377</v>
      </c>
      <c r="D65" s="29">
        <f t="shared" si="0"/>
        <v>0</v>
      </c>
      <c r="E65" s="29">
        <v>0</v>
      </c>
      <c r="F65" s="29">
        <v>0</v>
      </c>
      <c r="G65" s="29">
        <f t="shared" si="1"/>
        <v>0</v>
      </c>
      <c r="H65" s="29">
        <v>0</v>
      </c>
      <c r="I65" s="29">
        <v>0</v>
      </c>
      <c r="J65" s="29">
        <f t="shared" si="16"/>
        <v>0</v>
      </c>
      <c r="K65" s="29">
        <v>14377</v>
      </c>
      <c r="L65" s="29">
        <v>14377</v>
      </c>
      <c r="M65" s="29">
        <f t="shared" si="17"/>
        <v>0</v>
      </c>
      <c r="N65" s="29">
        <v>0</v>
      </c>
      <c r="O65" s="29">
        <v>0</v>
      </c>
      <c r="P65" s="29">
        <f t="shared" si="18"/>
        <v>0</v>
      </c>
      <c r="Q65" s="29">
        <v>0</v>
      </c>
      <c r="R65" s="29">
        <v>0</v>
      </c>
      <c r="S65" s="29">
        <f t="shared" si="19"/>
        <v>0</v>
      </c>
      <c r="T65" s="29">
        <v>0</v>
      </c>
      <c r="U65" s="29">
        <v>0</v>
      </c>
      <c r="V65" s="29">
        <f t="shared" si="20"/>
        <v>0</v>
      </c>
      <c r="W65" s="29">
        <v>0</v>
      </c>
      <c r="X65" s="29">
        <v>0</v>
      </c>
      <c r="Y65" s="29">
        <f t="shared" si="21"/>
        <v>0</v>
      </c>
      <c r="Z65" s="29">
        <v>0</v>
      </c>
      <c r="AA65" s="29">
        <v>0</v>
      </c>
      <c r="AB65" s="29">
        <f t="shared" si="22"/>
        <v>0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>
      <c r="A66" s="28" t="s">
        <v>70</v>
      </c>
      <c r="B66" s="29">
        <f t="shared" si="0"/>
        <v>27926</v>
      </c>
      <c r="C66" s="29">
        <f t="shared" si="0"/>
        <v>27926</v>
      </c>
      <c r="D66" s="29">
        <f t="shared" si="0"/>
        <v>0</v>
      </c>
      <c r="E66" s="29">
        <v>0</v>
      </c>
      <c r="F66" s="29">
        <v>0</v>
      </c>
      <c r="G66" s="29">
        <f t="shared" si="1"/>
        <v>0</v>
      </c>
      <c r="H66" s="29">
        <v>0</v>
      </c>
      <c r="I66" s="29">
        <v>0</v>
      </c>
      <c r="J66" s="29">
        <f t="shared" si="16"/>
        <v>0</v>
      </c>
      <c r="K66" s="29">
        <v>27926</v>
      </c>
      <c r="L66" s="29">
        <v>27926</v>
      </c>
      <c r="M66" s="29">
        <f t="shared" si="17"/>
        <v>0</v>
      </c>
      <c r="N66" s="29">
        <v>0</v>
      </c>
      <c r="O66" s="29">
        <v>0</v>
      </c>
      <c r="P66" s="29">
        <f t="shared" si="18"/>
        <v>0</v>
      </c>
      <c r="Q66" s="29">
        <v>0</v>
      </c>
      <c r="R66" s="29">
        <v>0</v>
      </c>
      <c r="S66" s="29">
        <f t="shared" si="19"/>
        <v>0</v>
      </c>
      <c r="T66" s="29">
        <v>0</v>
      </c>
      <c r="U66" s="29">
        <v>0</v>
      </c>
      <c r="V66" s="29">
        <f t="shared" si="20"/>
        <v>0</v>
      </c>
      <c r="W66" s="29">
        <v>0</v>
      </c>
      <c r="X66" s="29">
        <v>0</v>
      </c>
      <c r="Y66" s="29">
        <f t="shared" si="21"/>
        <v>0</v>
      </c>
      <c r="Z66" s="29">
        <v>0</v>
      </c>
      <c r="AA66" s="29">
        <v>0</v>
      </c>
      <c r="AB66" s="29">
        <f t="shared" si="22"/>
        <v>0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>
      <c r="A67" s="28" t="s">
        <v>71</v>
      </c>
      <c r="B67" s="29">
        <f t="shared" si="0"/>
        <v>4138</v>
      </c>
      <c r="C67" s="29">
        <f t="shared" si="0"/>
        <v>4138</v>
      </c>
      <c r="D67" s="29">
        <f t="shared" si="0"/>
        <v>0</v>
      </c>
      <c r="E67" s="29">
        <v>0</v>
      </c>
      <c r="F67" s="29">
        <v>0</v>
      </c>
      <c r="G67" s="29">
        <f t="shared" si="1"/>
        <v>0</v>
      </c>
      <c r="H67" s="29">
        <v>0</v>
      </c>
      <c r="I67" s="29">
        <v>0</v>
      </c>
      <c r="J67" s="29">
        <f t="shared" si="16"/>
        <v>0</v>
      </c>
      <c r="K67" s="29">
        <v>4138</v>
      </c>
      <c r="L67" s="29">
        <v>4138</v>
      </c>
      <c r="M67" s="29">
        <f t="shared" si="17"/>
        <v>0</v>
      </c>
      <c r="N67" s="29">
        <v>0</v>
      </c>
      <c r="O67" s="29">
        <v>0</v>
      </c>
      <c r="P67" s="29">
        <f t="shared" si="18"/>
        <v>0</v>
      </c>
      <c r="Q67" s="29">
        <v>0</v>
      </c>
      <c r="R67" s="29">
        <v>0</v>
      </c>
      <c r="S67" s="29">
        <f t="shared" si="19"/>
        <v>0</v>
      </c>
      <c r="T67" s="29">
        <v>0</v>
      </c>
      <c r="U67" s="29">
        <v>0</v>
      </c>
      <c r="V67" s="29">
        <f t="shared" si="20"/>
        <v>0</v>
      </c>
      <c r="W67" s="29">
        <v>0</v>
      </c>
      <c r="X67" s="29">
        <v>0</v>
      </c>
      <c r="Y67" s="29">
        <f t="shared" si="21"/>
        <v>0</v>
      </c>
      <c r="Z67" s="29">
        <v>0</v>
      </c>
      <c r="AA67" s="29">
        <v>0</v>
      </c>
      <c r="AB67" s="29">
        <f t="shared" si="22"/>
        <v>0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ht="47.25">
      <c r="A68" s="28" t="s">
        <v>72</v>
      </c>
      <c r="B68" s="29">
        <f t="shared" si="0"/>
        <v>14973</v>
      </c>
      <c r="C68" s="29">
        <f t="shared" si="0"/>
        <v>14973</v>
      </c>
      <c r="D68" s="29">
        <f t="shared" si="0"/>
        <v>0</v>
      </c>
      <c r="E68" s="29">
        <v>0</v>
      </c>
      <c r="F68" s="29">
        <v>0</v>
      </c>
      <c r="G68" s="29">
        <f t="shared" si="1"/>
        <v>0</v>
      </c>
      <c r="H68" s="29">
        <v>0</v>
      </c>
      <c r="I68" s="29">
        <v>0</v>
      </c>
      <c r="J68" s="29">
        <f t="shared" si="16"/>
        <v>0</v>
      </c>
      <c r="K68" s="29"/>
      <c r="L68" s="29"/>
      <c r="M68" s="29">
        <f t="shared" si="17"/>
        <v>0</v>
      </c>
      <c r="N68" s="29">
        <v>0</v>
      </c>
      <c r="O68" s="29">
        <v>0</v>
      </c>
      <c r="P68" s="29">
        <f t="shared" si="18"/>
        <v>0</v>
      </c>
      <c r="Q68" s="29">
        <v>0</v>
      </c>
      <c r="R68" s="29">
        <v>0</v>
      </c>
      <c r="S68" s="29">
        <f t="shared" si="19"/>
        <v>0</v>
      </c>
      <c r="T68" s="29">
        <v>0</v>
      </c>
      <c r="U68" s="29">
        <v>0</v>
      </c>
      <c r="V68" s="29">
        <f t="shared" si="20"/>
        <v>0</v>
      </c>
      <c r="W68" s="29">
        <v>14973</v>
      </c>
      <c r="X68" s="29">
        <v>14973</v>
      </c>
      <c r="Y68" s="29">
        <f t="shared" si="21"/>
        <v>0</v>
      </c>
      <c r="Z68" s="29">
        <v>0</v>
      </c>
      <c r="AA68" s="29">
        <v>0</v>
      </c>
      <c r="AB68" s="29">
        <f t="shared" si="22"/>
        <v>0</v>
      </c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ht="47.25">
      <c r="A69" s="28" t="s">
        <v>73</v>
      </c>
      <c r="B69" s="29">
        <f t="shared" si="0"/>
        <v>15000</v>
      </c>
      <c r="C69" s="29">
        <f t="shared" si="0"/>
        <v>15000</v>
      </c>
      <c r="D69" s="29">
        <f t="shared" si="0"/>
        <v>0</v>
      </c>
      <c r="E69" s="29">
        <v>0</v>
      </c>
      <c r="F69" s="29">
        <v>0</v>
      </c>
      <c r="G69" s="29">
        <f t="shared" si="1"/>
        <v>0</v>
      </c>
      <c r="H69" s="29">
        <v>0</v>
      </c>
      <c r="I69" s="29">
        <v>0</v>
      </c>
      <c r="J69" s="29">
        <f t="shared" si="16"/>
        <v>0</v>
      </c>
      <c r="K69" s="29"/>
      <c r="L69" s="29"/>
      <c r="M69" s="29">
        <f t="shared" si="17"/>
        <v>0</v>
      </c>
      <c r="N69" s="29">
        <v>0</v>
      </c>
      <c r="O69" s="29">
        <v>0</v>
      </c>
      <c r="P69" s="29">
        <f t="shared" si="18"/>
        <v>0</v>
      </c>
      <c r="Q69" s="29">
        <v>0</v>
      </c>
      <c r="R69" s="29">
        <v>0</v>
      </c>
      <c r="S69" s="29">
        <f t="shared" si="19"/>
        <v>0</v>
      </c>
      <c r="T69" s="29">
        <v>0</v>
      </c>
      <c r="U69" s="29">
        <v>0</v>
      </c>
      <c r="V69" s="29">
        <f t="shared" si="20"/>
        <v>0</v>
      </c>
      <c r="W69" s="29">
        <v>15000</v>
      </c>
      <c r="X69" s="29">
        <v>15000</v>
      </c>
      <c r="Y69" s="29">
        <f t="shared" si="21"/>
        <v>0</v>
      </c>
      <c r="Z69" s="29">
        <v>0</v>
      </c>
      <c r="AA69" s="29">
        <v>0</v>
      </c>
      <c r="AB69" s="29">
        <f t="shared" si="22"/>
        <v>0</v>
      </c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ht="31.5">
      <c r="A70" s="28" t="s">
        <v>74</v>
      </c>
      <c r="B70" s="29">
        <f t="shared" si="0"/>
        <v>14648</v>
      </c>
      <c r="C70" s="29">
        <f t="shared" si="0"/>
        <v>14648</v>
      </c>
      <c r="D70" s="29">
        <f t="shared" si="0"/>
        <v>0</v>
      </c>
      <c r="E70" s="29">
        <v>0</v>
      </c>
      <c r="F70" s="29">
        <v>0</v>
      </c>
      <c r="G70" s="29">
        <f t="shared" si="1"/>
        <v>0</v>
      </c>
      <c r="H70" s="29">
        <v>0</v>
      </c>
      <c r="I70" s="29">
        <v>0</v>
      </c>
      <c r="J70" s="29">
        <f t="shared" si="16"/>
        <v>0</v>
      </c>
      <c r="K70" s="29"/>
      <c r="L70" s="29"/>
      <c r="M70" s="29">
        <f t="shared" si="17"/>
        <v>0</v>
      </c>
      <c r="N70" s="29">
        <v>0</v>
      </c>
      <c r="O70" s="29">
        <v>0</v>
      </c>
      <c r="P70" s="29">
        <f t="shared" si="18"/>
        <v>0</v>
      </c>
      <c r="Q70" s="29">
        <v>0</v>
      </c>
      <c r="R70" s="29">
        <v>0</v>
      </c>
      <c r="S70" s="29">
        <f t="shared" si="19"/>
        <v>0</v>
      </c>
      <c r="T70" s="29">
        <v>0</v>
      </c>
      <c r="U70" s="29">
        <v>0</v>
      </c>
      <c r="V70" s="29">
        <f t="shared" si="20"/>
        <v>0</v>
      </c>
      <c r="W70" s="29">
        <v>14648</v>
      </c>
      <c r="X70" s="29">
        <v>14648</v>
      </c>
      <c r="Y70" s="29">
        <f t="shared" si="21"/>
        <v>0</v>
      </c>
      <c r="Z70" s="29">
        <v>0</v>
      </c>
      <c r="AA70" s="29">
        <v>0</v>
      </c>
      <c r="AB70" s="29">
        <f t="shared" si="22"/>
        <v>0</v>
      </c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ht="43.5" customHeight="1">
      <c r="A71" s="26" t="s">
        <v>75</v>
      </c>
      <c r="B71" s="29">
        <f t="shared" si="0"/>
        <v>75200</v>
      </c>
      <c r="C71" s="29">
        <f t="shared" si="0"/>
        <v>75200</v>
      </c>
      <c r="D71" s="29">
        <f t="shared" si="0"/>
        <v>0</v>
      </c>
      <c r="E71" s="29">
        <v>0</v>
      </c>
      <c r="F71" s="29">
        <v>0</v>
      </c>
      <c r="G71" s="29">
        <f t="shared" si="1"/>
        <v>0</v>
      </c>
      <c r="H71" s="29">
        <v>0</v>
      </c>
      <c r="I71" s="29">
        <v>0</v>
      </c>
      <c r="J71" s="29">
        <f t="shared" si="16"/>
        <v>0</v>
      </c>
      <c r="K71" s="29">
        <v>75200</v>
      </c>
      <c r="L71" s="29">
        <v>75200</v>
      </c>
      <c r="M71" s="29">
        <f t="shared" si="17"/>
        <v>0</v>
      </c>
      <c r="N71" s="29">
        <v>0</v>
      </c>
      <c r="O71" s="29">
        <v>0</v>
      </c>
      <c r="P71" s="29">
        <f t="shared" si="18"/>
        <v>0</v>
      </c>
      <c r="Q71" s="29">
        <v>0</v>
      </c>
      <c r="R71" s="29">
        <v>0</v>
      </c>
      <c r="S71" s="29">
        <f t="shared" si="19"/>
        <v>0</v>
      </c>
      <c r="T71" s="29">
        <v>0</v>
      </c>
      <c r="U71" s="29">
        <v>0</v>
      </c>
      <c r="V71" s="29">
        <f t="shared" si="20"/>
        <v>0</v>
      </c>
      <c r="W71" s="29">
        <v>0</v>
      </c>
      <c r="X71" s="29">
        <v>0</v>
      </c>
      <c r="Y71" s="29">
        <f t="shared" si="21"/>
        <v>0</v>
      </c>
      <c r="Z71" s="29">
        <v>0</v>
      </c>
      <c r="AA71" s="29">
        <v>0</v>
      </c>
      <c r="AB71" s="29">
        <f t="shared" si="22"/>
        <v>0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ht="31.5">
      <c r="A72" s="28" t="s">
        <v>76</v>
      </c>
      <c r="B72" s="29">
        <f t="shared" si="0"/>
        <v>6916</v>
      </c>
      <c r="C72" s="29">
        <f t="shared" si="0"/>
        <v>6916</v>
      </c>
      <c r="D72" s="29">
        <f t="shared" si="0"/>
        <v>0</v>
      </c>
      <c r="E72" s="29">
        <v>0</v>
      </c>
      <c r="F72" s="29">
        <v>0</v>
      </c>
      <c r="G72" s="29">
        <f t="shared" si="1"/>
        <v>0</v>
      </c>
      <c r="H72" s="29">
        <v>0</v>
      </c>
      <c r="I72" s="29">
        <v>0</v>
      </c>
      <c r="J72" s="29">
        <f t="shared" si="16"/>
        <v>0</v>
      </c>
      <c r="K72" s="29">
        <v>6916</v>
      </c>
      <c r="L72" s="29">
        <v>6916</v>
      </c>
      <c r="M72" s="29">
        <f t="shared" si="17"/>
        <v>0</v>
      </c>
      <c r="N72" s="29">
        <v>0</v>
      </c>
      <c r="O72" s="29">
        <v>0</v>
      </c>
      <c r="P72" s="29">
        <f t="shared" si="18"/>
        <v>0</v>
      </c>
      <c r="Q72" s="29">
        <v>0</v>
      </c>
      <c r="R72" s="29">
        <v>0</v>
      </c>
      <c r="S72" s="29">
        <f t="shared" si="19"/>
        <v>0</v>
      </c>
      <c r="T72" s="29">
        <v>0</v>
      </c>
      <c r="U72" s="29">
        <v>0</v>
      </c>
      <c r="V72" s="29">
        <f t="shared" si="20"/>
        <v>0</v>
      </c>
      <c r="W72" s="29">
        <v>0</v>
      </c>
      <c r="X72" s="29">
        <v>0</v>
      </c>
      <c r="Y72" s="29">
        <f t="shared" si="21"/>
        <v>0</v>
      </c>
      <c r="Z72" s="29">
        <v>0</v>
      </c>
      <c r="AA72" s="29">
        <v>0</v>
      </c>
      <c r="AB72" s="29">
        <f t="shared" si="22"/>
        <v>0</v>
      </c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</row>
    <row r="73" spans="1:249">
      <c r="A73" s="31" t="s">
        <v>77</v>
      </c>
      <c r="B73" s="29">
        <f t="shared" si="0"/>
        <v>500000</v>
      </c>
      <c r="C73" s="29">
        <f t="shared" si="0"/>
        <v>500000</v>
      </c>
      <c r="D73" s="29">
        <f t="shared" si="0"/>
        <v>0</v>
      </c>
      <c r="E73" s="29">
        <v>0</v>
      </c>
      <c r="F73" s="29">
        <v>0</v>
      </c>
      <c r="G73" s="29">
        <f t="shared" si="1"/>
        <v>0</v>
      </c>
      <c r="H73" s="29">
        <v>0</v>
      </c>
      <c r="I73" s="29">
        <v>0</v>
      </c>
      <c r="J73" s="29">
        <f t="shared" si="16"/>
        <v>0</v>
      </c>
      <c r="K73" s="29"/>
      <c r="L73" s="29"/>
      <c r="M73" s="29">
        <f t="shared" si="17"/>
        <v>0</v>
      </c>
      <c r="N73" s="29">
        <v>0</v>
      </c>
      <c r="O73" s="29">
        <v>0</v>
      </c>
      <c r="P73" s="29">
        <f t="shared" si="18"/>
        <v>0</v>
      </c>
      <c r="Q73" s="29">
        <v>0</v>
      </c>
      <c r="R73" s="29">
        <v>0</v>
      </c>
      <c r="S73" s="29">
        <f t="shared" si="19"/>
        <v>0</v>
      </c>
      <c r="T73" s="29">
        <v>0</v>
      </c>
      <c r="U73" s="29">
        <v>0</v>
      </c>
      <c r="V73" s="29">
        <f t="shared" si="20"/>
        <v>0</v>
      </c>
      <c r="W73" s="29">
        <v>0</v>
      </c>
      <c r="X73" s="29">
        <v>0</v>
      </c>
      <c r="Y73" s="29">
        <f t="shared" si="21"/>
        <v>0</v>
      </c>
      <c r="Z73" s="29">
        <v>500000</v>
      </c>
      <c r="AA73" s="29">
        <v>500000</v>
      </c>
      <c r="AB73" s="29">
        <f t="shared" si="22"/>
        <v>0</v>
      </c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ht="47.25">
      <c r="A74" s="31" t="s">
        <v>78</v>
      </c>
      <c r="B74" s="29">
        <f t="shared" si="0"/>
        <v>70147</v>
      </c>
      <c r="C74" s="29">
        <f t="shared" si="0"/>
        <v>70147</v>
      </c>
      <c r="D74" s="29">
        <f t="shared" si="0"/>
        <v>0</v>
      </c>
      <c r="E74" s="29"/>
      <c r="F74" s="29"/>
      <c r="G74" s="29">
        <f t="shared" si="1"/>
        <v>0</v>
      </c>
      <c r="H74" s="29">
        <v>0</v>
      </c>
      <c r="I74" s="29">
        <v>0</v>
      </c>
      <c r="J74" s="29">
        <f t="shared" si="16"/>
        <v>0</v>
      </c>
      <c r="K74" s="29">
        <v>70147</v>
      </c>
      <c r="L74" s="29">
        <v>70147</v>
      </c>
      <c r="M74" s="29">
        <f t="shared" si="17"/>
        <v>0</v>
      </c>
      <c r="N74" s="29">
        <v>0</v>
      </c>
      <c r="O74" s="29">
        <v>0</v>
      </c>
      <c r="P74" s="29">
        <f t="shared" si="18"/>
        <v>0</v>
      </c>
      <c r="Q74" s="29">
        <v>0</v>
      </c>
      <c r="R74" s="29">
        <v>0</v>
      </c>
      <c r="S74" s="29">
        <f t="shared" si="19"/>
        <v>0</v>
      </c>
      <c r="T74" s="29">
        <f>52258+1379739-1431997</f>
        <v>0</v>
      </c>
      <c r="U74" s="29">
        <f>52258+1379739-1431997</f>
        <v>0</v>
      </c>
      <c r="V74" s="29">
        <f t="shared" si="20"/>
        <v>0</v>
      </c>
      <c r="W74" s="29">
        <v>0</v>
      </c>
      <c r="X74" s="29">
        <v>0</v>
      </c>
      <c r="Y74" s="29">
        <f t="shared" si="21"/>
        <v>0</v>
      </c>
      <c r="Z74" s="29">
        <f>1510075+250000-1760075</f>
        <v>0</v>
      </c>
      <c r="AA74" s="29">
        <f>1510075+250000-1760075</f>
        <v>0</v>
      </c>
      <c r="AB74" s="29">
        <f t="shared" si="22"/>
        <v>0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ht="47.25">
      <c r="A75" s="28" t="s">
        <v>79</v>
      </c>
      <c r="B75" s="29">
        <f t="shared" si="0"/>
        <v>999900</v>
      </c>
      <c r="C75" s="29">
        <f t="shared" si="0"/>
        <v>999900</v>
      </c>
      <c r="D75" s="29">
        <f t="shared" si="0"/>
        <v>0</v>
      </c>
      <c r="E75" s="29">
        <v>0</v>
      </c>
      <c r="F75" s="29">
        <v>0</v>
      </c>
      <c r="G75" s="29">
        <f t="shared" si="1"/>
        <v>0</v>
      </c>
      <c r="H75" s="29">
        <v>0</v>
      </c>
      <c r="I75" s="29">
        <v>0</v>
      </c>
      <c r="J75" s="29">
        <f t="shared" si="16"/>
        <v>0</v>
      </c>
      <c r="K75" s="29"/>
      <c r="L75" s="29"/>
      <c r="M75" s="29">
        <f t="shared" si="17"/>
        <v>0</v>
      </c>
      <c r="N75" s="29">
        <v>0</v>
      </c>
      <c r="O75" s="29">
        <v>0</v>
      </c>
      <c r="P75" s="29">
        <f t="shared" si="18"/>
        <v>0</v>
      </c>
      <c r="Q75" s="29">
        <v>0</v>
      </c>
      <c r="R75" s="29">
        <v>0</v>
      </c>
      <c r="S75" s="29">
        <f t="shared" si="19"/>
        <v>0</v>
      </c>
      <c r="T75" s="29">
        <v>0</v>
      </c>
      <c r="U75" s="29">
        <v>0</v>
      </c>
      <c r="V75" s="29">
        <f t="shared" si="20"/>
        <v>0</v>
      </c>
      <c r="W75" s="29">
        <v>0</v>
      </c>
      <c r="X75" s="29">
        <v>0</v>
      </c>
      <c r="Y75" s="29">
        <f t="shared" si="21"/>
        <v>0</v>
      </c>
      <c r="Z75" s="29">
        <v>999900</v>
      </c>
      <c r="AA75" s="29">
        <v>999900</v>
      </c>
      <c r="AB75" s="29">
        <f t="shared" si="22"/>
        <v>0</v>
      </c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ht="31.5">
      <c r="A76" s="28" t="s">
        <v>80</v>
      </c>
      <c r="B76" s="29">
        <f t="shared" si="0"/>
        <v>2489000</v>
      </c>
      <c r="C76" s="29">
        <f t="shared" si="0"/>
        <v>2489000</v>
      </c>
      <c r="D76" s="29">
        <f t="shared" si="0"/>
        <v>0</v>
      </c>
      <c r="E76" s="29">
        <v>0</v>
      </c>
      <c r="F76" s="29">
        <v>0</v>
      </c>
      <c r="G76" s="29">
        <f t="shared" si="1"/>
        <v>0</v>
      </c>
      <c r="H76" s="29">
        <v>0</v>
      </c>
      <c r="I76" s="29">
        <v>0</v>
      </c>
      <c r="J76" s="29">
        <f t="shared" si="16"/>
        <v>0</v>
      </c>
      <c r="K76" s="29"/>
      <c r="L76" s="29"/>
      <c r="M76" s="29">
        <f t="shared" si="17"/>
        <v>0</v>
      </c>
      <c r="N76" s="29">
        <v>0</v>
      </c>
      <c r="O76" s="29">
        <v>0</v>
      </c>
      <c r="P76" s="29">
        <f t="shared" si="18"/>
        <v>0</v>
      </c>
      <c r="Q76" s="29">
        <v>0</v>
      </c>
      <c r="R76" s="29">
        <v>0</v>
      </c>
      <c r="S76" s="29">
        <f t="shared" si="19"/>
        <v>0</v>
      </c>
      <c r="T76" s="29">
        <v>0</v>
      </c>
      <c r="U76" s="29">
        <v>0</v>
      </c>
      <c r="V76" s="29">
        <f t="shared" si="20"/>
        <v>0</v>
      </c>
      <c r="W76" s="29">
        <v>0</v>
      </c>
      <c r="X76" s="29">
        <v>0</v>
      </c>
      <c r="Y76" s="29">
        <f t="shared" si="21"/>
        <v>0</v>
      </c>
      <c r="Z76" s="29">
        <v>2489000</v>
      </c>
      <c r="AA76" s="29">
        <v>2489000</v>
      </c>
      <c r="AB76" s="29">
        <f t="shared" si="22"/>
        <v>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ht="31.5">
      <c r="A77" s="32" t="s">
        <v>81</v>
      </c>
      <c r="B77" s="29">
        <f t="shared" si="0"/>
        <v>5000000</v>
      </c>
      <c r="C77" s="29">
        <f t="shared" si="0"/>
        <v>5000000</v>
      </c>
      <c r="D77" s="29">
        <f t="shared" si="0"/>
        <v>0</v>
      </c>
      <c r="E77" s="29"/>
      <c r="F77" s="29"/>
      <c r="G77" s="29">
        <f t="shared" si="1"/>
        <v>0</v>
      </c>
      <c r="H77" s="29"/>
      <c r="I77" s="29"/>
      <c r="J77" s="29">
        <f t="shared" si="16"/>
        <v>0</v>
      </c>
      <c r="K77" s="29">
        <f>2741057-1741057-1000000+20953</f>
        <v>20953</v>
      </c>
      <c r="L77" s="29">
        <f>2741057-1741057-1000000+20953</f>
        <v>20953</v>
      </c>
      <c r="M77" s="29">
        <f t="shared" si="17"/>
        <v>0</v>
      </c>
      <c r="N77" s="29"/>
      <c r="O77" s="29"/>
      <c r="P77" s="29">
        <f t="shared" si="18"/>
        <v>0</v>
      </c>
      <c r="Q77" s="29"/>
      <c r="R77" s="29"/>
      <c r="S77" s="29">
        <f t="shared" si="19"/>
        <v>0</v>
      </c>
      <c r="T77" s="29"/>
      <c r="U77" s="29"/>
      <c r="V77" s="29">
        <f t="shared" si="20"/>
        <v>0</v>
      </c>
      <c r="W77" s="29"/>
      <c r="X77" s="29"/>
      <c r="Y77" s="29">
        <f t="shared" si="21"/>
        <v>0</v>
      </c>
      <c r="Z77" s="29">
        <f>1741057+3258943-20953</f>
        <v>4979047</v>
      </c>
      <c r="AA77" s="29">
        <f>1741057+3258943-20953</f>
        <v>4979047</v>
      </c>
      <c r="AB77" s="29">
        <f t="shared" si="22"/>
        <v>0</v>
      </c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</row>
    <row r="78" spans="1:249" ht="78.75">
      <c r="A78" s="31" t="s">
        <v>82</v>
      </c>
      <c r="B78" s="29">
        <f t="shared" si="0"/>
        <v>6700000</v>
      </c>
      <c r="C78" s="29">
        <f t="shared" si="0"/>
        <v>6700000</v>
      </c>
      <c r="D78" s="29">
        <f t="shared" si="0"/>
        <v>0</v>
      </c>
      <c r="E78" s="29">
        <v>0</v>
      </c>
      <c r="F78" s="29">
        <v>0</v>
      </c>
      <c r="G78" s="29">
        <f t="shared" si="1"/>
        <v>0</v>
      </c>
      <c r="H78" s="29">
        <v>0</v>
      </c>
      <c r="I78" s="29">
        <v>0</v>
      </c>
      <c r="J78" s="29">
        <f t="shared" si="16"/>
        <v>0</v>
      </c>
      <c r="K78" s="29">
        <f t="shared" ref="K78:L80" si="24">27000-27000</f>
        <v>0</v>
      </c>
      <c r="L78" s="29">
        <f t="shared" si="24"/>
        <v>0</v>
      </c>
      <c r="M78" s="29">
        <f t="shared" si="17"/>
        <v>0</v>
      </c>
      <c r="N78" s="29"/>
      <c r="O78" s="29"/>
      <c r="P78" s="29">
        <f t="shared" si="18"/>
        <v>0</v>
      </c>
      <c r="Q78" s="29">
        <v>0</v>
      </c>
      <c r="R78" s="29">
        <v>0</v>
      </c>
      <c r="S78" s="29">
        <f t="shared" si="19"/>
        <v>0</v>
      </c>
      <c r="T78" s="29">
        <v>0</v>
      </c>
      <c r="U78" s="29">
        <v>0</v>
      </c>
      <c r="V78" s="29">
        <f t="shared" si="20"/>
        <v>0</v>
      </c>
      <c r="W78" s="29">
        <v>0</v>
      </c>
      <c r="X78" s="29">
        <v>0</v>
      </c>
      <c r="Y78" s="29">
        <f t="shared" si="21"/>
        <v>0</v>
      </c>
      <c r="Z78" s="29">
        <v>6700000</v>
      </c>
      <c r="AA78" s="29">
        <v>6700000</v>
      </c>
      <c r="AB78" s="29">
        <f t="shared" si="22"/>
        <v>0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ht="31.5">
      <c r="A79" s="31" t="s">
        <v>83</v>
      </c>
      <c r="B79" s="29">
        <f t="shared" si="0"/>
        <v>900000</v>
      </c>
      <c r="C79" s="29">
        <f t="shared" si="0"/>
        <v>900000</v>
      </c>
      <c r="D79" s="29">
        <f t="shared" si="0"/>
        <v>0</v>
      </c>
      <c r="E79" s="29">
        <v>0</v>
      </c>
      <c r="F79" s="29">
        <v>0</v>
      </c>
      <c r="G79" s="29">
        <f t="shared" si="1"/>
        <v>0</v>
      </c>
      <c r="H79" s="29">
        <v>0</v>
      </c>
      <c r="I79" s="29">
        <v>0</v>
      </c>
      <c r="J79" s="29">
        <f t="shared" si="16"/>
        <v>0</v>
      </c>
      <c r="K79" s="29">
        <f t="shared" si="24"/>
        <v>0</v>
      </c>
      <c r="L79" s="29">
        <f t="shared" si="24"/>
        <v>0</v>
      </c>
      <c r="M79" s="29">
        <f t="shared" si="17"/>
        <v>0</v>
      </c>
      <c r="N79" s="29"/>
      <c r="O79" s="29"/>
      <c r="P79" s="29">
        <f t="shared" si="18"/>
        <v>0</v>
      </c>
      <c r="Q79" s="29">
        <v>0</v>
      </c>
      <c r="R79" s="29">
        <v>0</v>
      </c>
      <c r="S79" s="29">
        <f t="shared" si="19"/>
        <v>0</v>
      </c>
      <c r="T79" s="29">
        <v>0</v>
      </c>
      <c r="U79" s="29">
        <v>0</v>
      </c>
      <c r="V79" s="29">
        <f t="shared" si="20"/>
        <v>0</v>
      </c>
      <c r="W79" s="29">
        <v>0</v>
      </c>
      <c r="X79" s="29">
        <v>0</v>
      </c>
      <c r="Y79" s="29">
        <f t="shared" si="21"/>
        <v>0</v>
      </c>
      <c r="Z79" s="29">
        <v>900000</v>
      </c>
      <c r="AA79" s="29">
        <v>900000</v>
      </c>
      <c r="AB79" s="29">
        <f t="shared" si="22"/>
        <v>0</v>
      </c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>
      <c r="A80" s="31" t="s">
        <v>84</v>
      </c>
      <c r="B80" s="29">
        <f t="shared" si="0"/>
        <v>1579900</v>
      </c>
      <c r="C80" s="29">
        <f t="shared" si="0"/>
        <v>1579900</v>
      </c>
      <c r="D80" s="29">
        <f t="shared" si="0"/>
        <v>0</v>
      </c>
      <c r="E80" s="29">
        <v>0</v>
      </c>
      <c r="F80" s="29">
        <v>0</v>
      </c>
      <c r="G80" s="29">
        <f t="shared" si="1"/>
        <v>0</v>
      </c>
      <c r="H80" s="29">
        <v>0</v>
      </c>
      <c r="I80" s="29">
        <v>0</v>
      </c>
      <c r="J80" s="29">
        <f t="shared" si="16"/>
        <v>0</v>
      </c>
      <c r="K80" s="29">
        <f t="shared" si="24"/>
        <v>0</v>
      </c>
      <c r="L80" s="29">
        <f t="shared" si="24"/>
        <v>0</v>
      </c>
      <c r="M80" s="29">
        <f t="shared" si="17"/>
        <v>0</v>
      </c>
      <c r="N80" s="29"/>
      <c r="O80" s="29"/>
      <c r="P80" s="29">
        <f t="shared" si="18"/>
        <v>0</v>
      </c>
      <c r="Q80" s="29">
        <v>0</v>
      </c>
      <c r="R80" s="29">
        <v>0</v>
      </c>
      <c r="S80" s="29">
        <f t="shared" si="19"/>
        <v>0</v>
      </c>
      <c r="T80" s="29">
        <v>0</v>
      </c>
      <c r="U80" s="29">
        <v>0</v>
      </c>
      <c r="V80" s="29">
        <f t="shared" si="20"/>
        <v>0</v>
      </c>
      <c r="W80" s="29">
        <v>0</v>
      </c>
      <c r="X80" s="29">
        <v>0</v>
      </c>
      <c r="Y80" s="29">
        <f t="shared" si="21"/>
        <v>0</v>
      </c>
      <c r="Z80" s="29">
        <v>1579900</v>
      </c>
      <c r="AA80" s="29">
        <v>1579900</v>
      </c>
      <c r="AB80" s="29">
        <f t="shared" si="22"/>
        <v>0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ht="63">
      <c r="A81" s="31" t="s">
        <v>85</v>
      </c>
      <c r="B81" s="29">
        <f t="shared" si="0"/>
        <v>16792</v>
      </c>
      <c r="C81" s="29">
        <f t="shared" si="0"/>
        <v>16792</v>
      </c>
      <c r="D81" s="29">
        <f t="shared" si="0"/>
        <v>0</v>
      </c>
      <c r="E81" s="29">
        <v>0</v>
      </c>
      <c r="F81" s="29">
        <v>0</v>
      </c>
      <c r="G81" s="29">
        <f t="shared" si="1"/>
        <v>0</v>
      </c>
      <c r="H81" s="29">
        <v>0</v>
      </c>
      <c r="I81" s="29">
        <v>0</v>
      </c>
      <c r="J81" s="29">
        <f t="shared" si="16"/>
        <v>0</v>
      </c>
      <c r="K81" s="29">
        <v>16792</v>
      </c>
      <c r="L81" s="29">
        <v>16792</v>
      </c>
      <c r="M81" s="29">
        <f t="shared" si="17"/>
        <v>0</v>
      </c>
      <c r="N81" s="29">
        <v>0</v>
      </c>
      <c r="O81" s="29">
        <v>0</v>
      </c>
      <c r="P81" s="29">
        <f t="shared" si="18"/>
        <v>0</v>
      </c>
      <c r="Q81" s="29">
        <v>0</v>
      </c>
      <c r="R81" s="29">
        <v>0</v>
      </c>
      <c r="S81" s="29">
        <f t="shared" si="19"/>
        <v>0</v>
      </c>
      <c r="T81" s="29">
        <v>0</v>
      </c>
      <c r="U81" s="29">
        <v>0</v>
      </c>
      <c r="V81" s="29">
        <f t="shared" si="20"/>
        <v>0</v>
      </c>
      <c r="W81" s="29">
        <v>0</v>
      </c>
      <c r="X81" s="29">
        <v>0</v>
      </c>
      <c r="Y81" s="29">
        <f t="shared" si="21"/>
        <v>0</v>
      </c>
      <c r="Z81" s="29">
        <v>0</v>
      </c>
      <c r="AA81" s="29">
        <v>0</v>
      </c>
      <c r="AB81" s="29">
        <f t="shared" si="22"/>
        <v>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</row>
    <row r="82" spans="1:249" ht="78.75">
      <c r="A82" s="31" t="s">
        <v>86</v>
      </c>
      <c r="B82" s="29">
        <f t="shared" si="0"/>
        <v>76154</v>
      </c>
      <c r="C82" s="29">
        <f t="shared" si="0"/>
        <v>76154</v>
      </c>
      <c r="D82" s="29">
        <f t="shared" si="0"/>
        <v>0</v>
      </c>
      <c r="E82" s="29">
        <v>0</v>
      </c>
      <c r="F82" s="29">
        <v>0</v>
      </c>
      <c r="G82" s="29">
        <f t="shared" si="1"/>
        <v>0</v>
      </c>
      <c r="H82" s="29">
        <v>0</v>
      </c>
      <c r="I82" s="29">
        <v>0</v>
      </c>
      <c r="J82" s="29">
        <f t="shared" si="16"/>
        <v>0</v>
      </c>
      <c r="K82" s="29">
        <v>76154</v>
      </c>
      <c r="L82" s="29">
        <v>76154</v>
      </c>
      <c r="M82" s="29">
        <f t="shared" si="17"/>
        <v>0</v>
      </c>
      <c r="N82" s="29">
        <v>0</v>
      </c>
      <c r="O82" s="29">
        <v>0</v>
      </c>
      <c r="P82" s="29">
        <f t="shared" si="18"/>
        <v>0</v>
      </c>
      <c r="Q82" s="29">
        <v>0</v>
      </c>
      <c r="R82" s="29">
        <v>0</v>
      </c>
      <c r="S82" s="29">
        <f t="shared" si="19"/>
        <v>0</v>
      </c>
      <c r="T82" s="29"/>
      <c r="U82" s="29"/>
      <c r="V82" s="29">
        <f t="shared" si="20"/>
        <v>0</v>
      </c>
      <c r="W82" s="29">
        <v>0</v>
      </c>
      <c r="X82" s="29">
        <v>0</v>
      </c>
      <c r="Y82" s="29">
        <f t="shared" si="21"/>
        <v>0</v>
      </c>
      <c r="Z82" s="29">
        <v>0</v>
      </c>
      <c r="AA82" s="29">
        <v>0</v>
      </c>
      <c r="AB82" s="29">
        <f t="shared" si="22"/>
        <v>0</v>
      </c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ht="78.75">
      <c r="A83" s="31" t="s">
        <v>87</v>
      </c>
      <c r="B83" s="29">
        <f t="shared" ref="B83:D160" si="25">E83+H83+K83+N83+Q83+T83+W83+Z83</f>
        <v>120120</v>
      </c>
      <c r="C83" s="29">
        <f t="shared" si="25"/>
        <v>120120</v>
      </c>
      <c r="D83" s="29">
        <f t="shared" si="25"/>
        <v>0</v>
      </c>
      <c r="E83" s="29">
        <v>0</v>
      </c>
      <c r="F83" s="29">
        <v>0</v>
      </c>
      <c r="G83" s="29">
        <f t="shared" ref="G83:G160" si="26">F83-E83</f>
        <v>0</v>
      </c>
      <c r="H83" s="29">
        <v>0</v>
      </c>
      <c r="I83" s="29">
        <v>0</v>
      </c>
      <c r="J83" s="29">
        <f t="shared" ref="J83:J160" si="27">I83-H83</f>
        <v>0</v>
      </c>
      <c r="K83" s="29">
        <v>120120</v>
      </c>
      <c r="L83" s="29">
        <v>120120</v>
      </c>
      <c r="M83" s="29">
        <f t="shared" ref="M83:M160" si="28">L83-K83</f>
        <v>0</v>
      </c>
      <c r="N83" s="29">
        <v>0</v>
      </c>
      <c r="O83" s="29">
        <v>0</v>
      </c>
      <c r="P83" s="29">
        <f t="shared" ref="P83:P160" si="29">O83-N83</f>
        <v>0</v>
      </c>
      <c r="Q83" s="29">
        <v>0</v>
      </c>
      <c r="R83" s="29">
        <v>0</v>
      </c>
      <c r="S83" s="29">
        <f t="shared" ref="S83:S160" si="30">R83-Q83</f>
        <v>0</v>
      </c>
      <c r="T83" s="29"/>
      <c r="U83" s="29"/>
      <c r="V83" s="29">
        <f t="shared" ref="V83:V160" si="31">U83-T83</f>
        <v>0</v>
      </c>
      <c r="W83" s="29">
        <v>0</v>
      </c>
      <c r="X83" s="29">
        <v>0</v>
      </c>
      <c r="Y83" s="29">
        <f t="shared" ref="Y83:Y160" si="32">X83-W83</f>
        <v>0</v>
      </c>
      <c r="Z83" s="29">
        <v>0</v>
      </c>
      <c r="AA83" s="29">
        <v>0</v>
      </c>
      <c r="AB83" s="29">
        <f t="shared" ref="AB83:AB160" si="33">AA83-Z83</f>
        <v>0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7" customFormat="1" ht="31.5">
      <c r="A84" s="28" t="s">
        <v>88</v>
      </c>
      <c r="B84" s="29">
        <f t="shared" si="25"/>
        <v>21870</v>
      </c>
      <c r="C84" s="29">
        <f t="shared" si="25"/>
        <v>21870</v>
      </c>
      <c r="D84" s="29">
        <f t="shared" si="25"/>
        <v>0</v>
      </c>
      <c r="E84" s="29">
        <v>0</v>
      </c>
      <c r="F84" s="29">
        <v>0</v>
      </c>
      <c r="G84" s="29">
        <f t="shared" si="26"/>
        <v>0</v>
      </c>
      <c r="H84" s="29"/>
      <c r="I84" s="29"/>
      <c r="J84" s="29">
        <f t="shared" si="27"/>
        <v>0</v>
      </c>
      <c r="K84" s="29">
        <v>21870</v>
      </c>
      <c r="L84" s="29">
        <v>21870</v>
      </c>
      <c r="M84" s="29">
        <f t="shared" si="28"/>
        <v>0</v>
      </c>
      <c r="N84" s="29"/>
      <c r="O84" s="29"/>
      <c r="P84" s="29">
        <f t="shared" si="29"/>
        <v>0</v>
      </c>
      <c r="Q84" s="29"/>
      <c r="R84" s="29"/>
      <c r="S84" s="29">
        <f t="shared" si="30"/>
        <v>0</v>
      </c>
      <c r="T84" s="29"/>
      <c r="U84" s="29"/>
      <c r="V84" s="29">
        <f t="shared" si="31"/>
        <v>0</v>
      </c>
      <c r="W84" s="29"/>
      <c r="X84" s="29"/>
      <c r="Y84" s="29">
        <f t="shared" si="32"/>
        <v>0</v>
      </c>
      <c r="Z84" s="29"/>
      <c r="AA84" s="29"/>
      <c r="AB84" s="29">
        <f t="shared" si="33"/>
        <v>0</v>
      </c>
    </row>
    <row r="85" spans="1:249" ht="157.5">
      <c r="A85" s="26" t="s">
        <v>89</v>
      </c>
      <c r="B85" s="29">
        <f t="shared" si="25"/>
        <v>1461553</v>
      </c>
      <c r="C85" s="29">
        <f t="shared" si="25"/>
        <v>1461553</v>
      </c>
      <c r="D85" s="29">
        <f t="shared" si="25"/>
        <v>0</v>
      </c>
      <c r="E85" s="29"/>
      <c r="F85" s="29"/>
      <c r="G85" s="29">
        <f t="shared" si="26"/>
        <v>0</v>
      </c>
      <c r="H85" s="29">
        <f>227073-122350+50000</f>
        <v>154723</v>
      </c>
      <c r="I85" s="29">
        <f>227073-122350+50000</f>
        <v>154723</v>
      </c>
      <c r="J85" s="29">
        <f t="shared" si="27"/>
        <v>0</v>
      </c>
      <c r="K85" s="29">
        <f>122350-50000+29859</f>
        <v>102209</v>
      </c>
      <c r="L85" s="29">
        <f>122350-50000+29859+7177</f>
        <v>109386</v>
      </c>
      <c r="M85" s="29">
        <f t="shared" si="28"/>
        <v>7177</v>
      </c>
      <c r="N85" s="29">
        <v>0</v>
      </c>
      <c r="O85" s="29">
        <v>0</v>
      </c>
      <c r="P85" s="29">
        <f t="shared" si="29"/>
        <v>0</v>
      </c>
      <c r="Q85" s="29">
        <v>0</v>
      </c>
      <c r="R85" s="29">
        <v>0</v>
      </c>
      <c r="S85" s="29">
        <f t="shared" si="30"/>
        <v>0</v>
      </c>
      <c r="T85" s="29">
        <f>42+69263+1073078</f>
        <v>1142383</v>
      </c>
      <c r="U85" s="29">
        <f>42+69263+1073078</f>
        <v>1142383</v>
      </c>
      <c r="V85" s="29">
        <f t="shared" si="31"/>
        <v>0</v>
      </c>
      <c r="W85" s="29"/>
      <c r="X85" s="29"/>
      <c r="Y85" s="29">
        <f t="shared" si="32"/>
        <v>0</v>
      </c>
      <c r="Z85" s="29">
        <f>1456246-1394008</f>
        <v>62238</v>
      </c>
      <c r="AA85" s="29">
        <f>1456246-1394008-7177</f>
        <v>55061</v>
      </c>
      <c r="AB85" s="29">
        <f t="shared" si="33"/>
        <v>-7177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ht="299.25">
      <c r="A86" s="26" t="s">
        <v>90</v>
      </c>
      <c r="B86" s="29">
        <f t="shared" si="25"/>
        <v>5336450</v>
      </c>
      <c r="C86" s="29">
        <f t="shared" si="25"/>
        <v>4090032</v>
      </c>
      <c r="D86" s="29">
        <f t="shared" si="25"/>
        <v>-1246418</v>
      </c>
      <c r="E86" s="29">
        <f>4128600-1049771</f>
        <v>3078829</v>
      </c>
      <c r="F86" s="29">
        <f>4128600-1049771-260275-746395-336810+28518+68544</f>
        <v>1832411</v>
      </c>
      <c r="G86" s="29">
        <f t="shared" si="26"/>
        <v>-1246418</v>
      </c>
      <c r="H86" s="29">
        <v>0</v>
      </c>
      <c r="I86" s="29">
        <v>0</v>
      </c>
      <c r="J86" s="29">
        <f t="shared" si="27"/>
        <v>0</v>
      </c>
      <c r="K86" s="29">
        <f>7315+139502</f>
        <v>146817</v>
      </c>
      <c r="L86" s="29">
        <f>7315+139502</f>
        <v>146817</v>
      </c>
      <c r="M86" s="29">
        <f t="shared" si="28"/>
        <v>0</v>
      </c>
      <c r="N86" s="29">
        <f>5189633-3078829</f>
        <v>2110804</v>
      </c>
      <c r="O86" s="29">
        <f>5189633-3078829</f>
        <v>2110804</v>
      </c>
      <c r="P86" s="29">
        <f t="shared" si="29"/>
        <v>0</v>
      </c>
      <c r="Q86" s="29">
        <v>0</v>
      </c>
      <c r="R86" s="29">
        <v>0</v>
      </c>
      <c r="S86" s="29">
        <f t="shared" si="30"/>
        <v>0</v>
      </c>
      <c r="T86" s="29">
        <v>0</v>
      </c>
      <c r="U86" s="29">
        <v>0</v>
      </c>
      <c r="V86" s="29">
        <f t="shared" si="31"/>
        <v>0</v>
      </c>
      <c r="W86" s="29">
        <v>0</v>
      </c>
      <c r="X86" s="29">
        <v>0</v>
      </c>
      <c r="Y86" s="29">
        <f t="shared" si="32"/>
        <v>0</v>
      </c>
      <c r="Z86" s="29">
        <v>0</v>
      </c>
      <c r="AA86" s="29">
        <v>0</v>
      </c>
      <c r="AB86" s="29">
        <f t="shared" si="33"/>
        <v>0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ht="31.5">
      <c r="A87" s="23" t="s">
        <v>91</v>
      </c>
      <c r="B87" s="24">
        <f t="shared" si="25"/>
        <v>12107673</v>
      </c>
      <c r="C87" s="24">
        <f t="shared" si="25"/>
        <v>12107673</v>
      </c>
      <c r="D87" s="24">
        <f t="shared" si="25"/>
        <v>0</v>
      </c>
      <c r="E87" s="24">
        <f>SUM(E88)</f>
        <v>0</v>
      </c>
      <c r="F87" s="24">
        <f>SUM(F88)</f>
        <v>0</v>
      </c>
      <c r="G87" s="24">
        <f t="shared" si="26"/>
        <v>0</v>
      </c>
      <c r="H87" s="24">
        <f>SUM(H88)</f>
        <v>0</v>
      </c>
      <c r="I87" s="24">
        <f>SUM(I88)</f>
        <v>0</v>
      </c>
      <c r="J87" s="24">
        <f t="shared" si="27"/>
        <v>0</v>
      </c>
      <c r="K87" s="24">
        <f>SUM(K88)</f>
        <v>634554</v>
      </c>
      <c r="L87" s="24">
        <f>SUM(L88)</f>
        <v>634554</v>
      </c>
      <c r="M87" s="24">
        <f t="shared" si="28"/>
        <v>0</v>
      </c>
      <c r="N87" s="24">
        <f>SUM(N88)</f>
        <v>638661</v>
      </c>
      <c r="O87" s="24">
        <f>SUM(O88)</f>
        <v>638661</v>
      </c>
      <c r="P87" s="24">
        <f t="shared" si="29"/>
        <v>0</v>
      </c>
      <c r="Q87" s="24">
        <f>SUM(Q88)</f>
        <v>0</v>
      </c>
      <c r="R87" s="24">
        <f>SUM(R88)</f>
        <v>0</v>
      </c>
      <c r="S87" s="24">
        <f t="shared" si="30"/>
        <v>0</v>
      </c>
      <c r="T87" s="24">
        <f>SUM(T88)</f>
        <v>0</v>
      </c>
      <c r="U87" s="24">
        <f>SUM(U88)</f>
        <v>0</v>
      </c>
      <c r="V87" s="24">
        <f t="shared" si="31"/>
        <v>0</v>
      </c>
      <c r="W87" s="24">
        <f>SUM(W88)</f>
        <v>0</v>
      </c>
      <c r="X87" s="24">
        <f>SUM(X88)</f>
        <v>0</v>
      </c>
      <c r="Y87" s="24">
        <f t="shared" si="32"/>
        <v>0</v>
      </c>
      <c r="Z87" s="24">
        <f>SUM(Z88)</f>
        <v>10834458</v>
      </c>
      <c r="AA87" s="24">
        <f>SUM(AA88)</f>
        <v>10834458</v>
      </c>
      <c r="AB87" s="24">
        <f t="shared" si="33"/>
        <v>0</v>
      </c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</row>
    <row r="88" spans="1:249">
      <c r="A88" s="23" t="s">
        <v>20</v>
      </c>
      <c r="B88" s="24">
        <f t="shared" si="25"/>
        <v>12107673</v>
      </c>
      <c r="C88" s="24">
        <f t="shared" si="25"/>
        <v>12107673</v>
      </c>
      <c r="D88" s="24">
        <f t="shared" si="25"/>
        <v>0</v>
      </c>
      <c r="E88" s="24">
        <f>SUM(E89:E96)</f>
        <v>0</v>
      </c>
      <c r="F88" s="24">
        <f>SUM(F89:F96)</f>
        <v>0</v>
      </c>
      <c r="G88" s="24">
        <f t="shared" si="26"/>
        <v>0</v>
      </c>
      <c r="H88" s="24">
        <f>SUM(H89:H96)</f>
        <v>0</v>
      </c>
      <c r="I88" s="24">
        <f>SUM(I89:I96)</f>
        <v>0</v>
      </c>
      <c r="J88" s="24">
        <f t="shared" si="27"/>
        <v>0</v>
      </c>
      <c r="K88" s="24">
        <f>SUM(K89:K96)</f>
        <v>634554</v>
      </c>
      <c r="L88" s="24">
        <f>SUM(L89:L96)</f>
        <v>634554</v>
      </c>
      <c r="M88" s="24">
        <f t="shared" si="28"/>
        <v>0</v>
      </c>
      <c r="N88" s="24">
        <f>SUM(N89:N96)</f>
        <v>638661</v>
      </c>
      <c r="O88" s="24">
        <f>SUM(O89:O96)</f>
        <v>638661</v>
      </c>
      <c r="P88" s="24">
        <f t="shared" si="29"/>
        <v>0</v>
      </c>
      <c r="Q88" s="24">
        <f>SUM(Q89:Q96)</f>
        <v>0</v>
      </c>
      <c r="R88" s="24">
        <f>SUM(R89:R96)</f>
        <v>0</v>
      </c>
      <c r="S88" s="24">
        <f t="shared" si="30"/>
        <v>0</v>
      </c>
      <c r="T88" s="24">
        <f>SUM(T89:T96)</f>
        <v>0</v>
      </c>
      <c r="U88" s="24">
        <f>SUM(U89:U96)</f>
        <v>0</v>
      </c>
      <c r="V88" s="24">
        <f t="shared" si="31"/>
        <v>0</v>
      </c>
      <c r="W88" s="24">
        <f>SUM(W89:W96)</f>
        <v>0</v>
      </c>
      <c r="X88" s="24">
        <f>SUM(X89:X96)</f>
        <v>0</v>
      </c>
      <c r="Y88" s="24">
        <f t="shared" si="32"/>
        <v>0</v>
      </c>
      <c r="Z88" s="24">
        <f>SUM(Z89:Z96)</f>
        <v>10834458</v>
      </c>
      <c r="AA88" s="24">
        <f>SUM(AA89:AA96)</f>
        <v>10834458</v>
      </c>
      <c r="AB88" s="24">
        <f t="shared" si="33"/>
        <v>0</v>
      </c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>
      <c r="A89" s="31" t="s">
        <v>92</v>
      </c>
      <c r="B89" s="29">
        <f t="shared" si="25"/>
        <v>63180</v>
      </c>
      <c r="C89" s="29">
        <f t="shared" si="25"/>
        <v>63180</v>
      </c>
      <c r="D89" s="29">
        <f t="shared" si="25"/>
        <v>0</v>
      </c>
      <c r="E89" s="29">
        <v>0</v>
      </c>
      <c r="F89" s="29">
        <v>0</v>
      </c>
      <c r="G89" s="29">
        <f t="shared" si="26"/>
        <v>0</v>
      </c>
      <c r="H89" s="29">
        <v>0</v>
      </c>
      <c r="I89" s="29">
        <v>0</v>
      </c>
      <c r="J89" s="29">
        <f t="shared" si="27"/>
        <v>0</v>
      </c>
      <c r="K89" s="29">
        <f>47960+15220</f>
        <v>63180</v>
      </c>
      <c r="L89" s="29">
        <f>47960+15220</f>
        <v>63180</v>
      </c>
      <c r="M89" s="29">
        <f t="shared" si="28"/>
        <v>0</v>
      </c>
      <c r="N89" s="29">
        <v>0</v>
      </c>
      <c r="O89" s="29">
        <v>0</v>
      </c>
      <c r="P89" s="29">
        <f t="shared" si="29"/>
        <v>0</v>
      </c>
      <c r="Q89" s="29">
        <v>0</v>
      </c>
      <c r="R89" s="29">
        <v>0</v>
      </c>
      <c r="S89" s="29">
        <f t="shared" si="30"/>
        <v>0</v>
      </c>
      <c r="T89" s="29"/>
      <c r="U89" s="29"/>
      <c r="V89" s="29">
        <f t="shared" si="31"/>
        <v>0</v>
      </c>
      <c r="W89" s="29">
        <v>0</v>
      </c>
      <c r="X89" s="29">
        <v>0</v>
      </c>
      <c r="Y89" s="29">
        <f t="shared" si="32"/>
        <v>0</v>
      </c>
      <c r="Z89" s="29">
        <v>0</v>
      </c>
      <c r="AA89" s="29">
        <v>0</v>
      </c>
      <c r="AB89" s="29">
        <f t="shared" si="33"/>
        <v>0</v>
      </c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7" customFormat="1" ht="31.5">
      <c r="A90" s="31" t="s">
        <v>93</v>
      </c>
      <c r="B90" s="29">
        <f t="shared" si="25"/>
        <v>99920</v>
      </c>
      <c r="C90" s="29">
        <f t="shared" si="25"/>
        <v>99920</v>
      </c>
      <c r="D90" s="29">
        <f t="shared" si="25"/>
        <v>0</v>
      </c>
      <c r="E90" s="29">
        <v>0</v>
      </c>
      <c r="F90" s="29">
        <v>0</v>
      </c>
      <c r="G90" s="29">
        <f t="shared" si="26"/>
        <v>0</v>
      </c>
      <c r="H90" s="29">
        <v>0</v>
      </c>
      <c r="I90" s="29">
        <v>0</v>
      </c>
      <c r="J90" s="29">
        <f t="shared" si="27"/>
        <v>0</v>
      </c>
      <c r="K90" s="29">
        <f>40779</f>
        <v>40779</v>
      </c>
      <c r="L90" s="29">
        <f>40779</f>
        <v>40779</v>
      </c>
      <c r="M90" s="29">
        <f t="shared" si="28"/>
        <v>0</v>
      </c>
      <c r="N90" s="29">
        <v>0</v>
      </c>
      <c r="O90" s="29">
        <v>0</v>
      </c>
      <c r="P90" s="29">
        <f t="shared" si="29"/>
        <v>0</v>
      </c>
      <c r="Q90" s="29">
        <v>0</v>
      </c>
      <c r="R90" s="29">
        <v>0</v>
      </c>
      <c r="S90" s="29">
        <f t="shared" si="30"/>
        <v>0</v>
      </c>
      <c r="T90" s="29"/>
      <c r="U90" s="29"/>
      <c r="V90" s="29">
        <f t="shared" si="31"/>
        <v>0</v>
      </c>
      <c r="W90" s="29">
        <v>0</v>
      </c>
      <c r="X90" s="29">
        <v>0</v>
      </c>
      <c r="Y90" s="29">
        <f t="shared" si="32"/>
        <v>0</v>
      </c>
      <c r="Z90" s="29">
        <v>59141</v>
      </c>
      <c r="AA90" s="29">
        <v>59141</v>
      </c>
      <c r="AB90" s="29">
        <f t="shared" si="33"/>
        <v>0</v>
      </c>
    </row>
    <row r="91" spans="1:249">
      <c r="A91" s="26" t="s">
        <v>94</v>
      </c>
      <c r="B91" s="27">
        <f t="shared" si="25"/>
        <v>310000</v>
      </c>
      <c r="C91" s="27">
        <f t="shared" si="25"/>
        <v>310000</v>
      </c>
      <c r="D91" s="27">
        <f t="shared" si="25"/>
        <v>0</v>
      </c>
      <c r="E91" s="27">
        <v>0</v>
      </c>
      <c r="F91" s="27">
        <v>0</v>
      </c>
      <c r="G91" s="27">
        <f t="shared" si="26"/>
        <v>0</v>
      </c>
      <c r="H91" s="27">
        <v>0</v>
      </c>
      <c r="I91" s="27">
        <v>0</v>
      </c>
      <c r="J91" s="27">
        <f t="shared" si="27"/>
        <v>0</v>
      </c>
      <c r="K91" s="29">
        <v>310000</v>
      </c>
      <c r="L91" s="29">
        <v>310000</v>
      </c>
      <c r="M91" s="27">
        <f t="shared" si="28"/>
        <v>0</v>
      </c>
      <c r="N91" s="27">
        <v>0</v>
      </c>
      <c r="O91" s="27">
        <v>0</v>
      </c>
      <c r="P91" s="27">
        <f t="shared" si="29"/>
        <v>0</v>
      </c>
      <c r="Q91" s="27">
        <v>0</v>
      </c>
      <c r="R91" s="27">
        <v>0</v>
      </c>
      <c r="S91" s="27">
        <f t="shared" si="30"/>
        <v>0</v>
      </c>
      <c r="T91" s="27">
        <v>0</v>
      </c>
      <c r="U91" s="27">
        <v>0</v>
      </c>
      <c r="V91" s="27">
        <f t="shared" si="31"/>
        <v>0</v>
      </c>
      <c r="W91" s="27">
        <v>0</v>
      </c>
      <c r="X91" s="27">
        <v>0</v>
      </c>
      <c r="Y91" s="27">
        <f t="shared" si="32"/>
        <v>0</v>
      </c>
      <c r="Z91" s="27">
        <f>310000-310000</f>
        <v>0</v>
      </c>
      <c r="AA91" s="27">
        <f>310000-310000</f>
        <v>0</v>
      </c>
      <c r="AB91" s="27">
        <f t="shared" si="33"/>
        <v>0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ht="47.25">
      <c r="A92" s="26" t="s">
        <v>95</v>
      </c>
      <c r="B92" s="27">
        <f t="shared" si="25"/>
        <v>9000000</v>
      </c>
      <c r="C92" s="27">
        <f t="shared" si="25"/>
        <v>9000000</v>
      </c>
      <c r="D92" s="27">
        <f t="shared" si="25"/>
        <v>0</v>
      </c>
      <c r="E92" s="27">
        <v>0</v>
      </c>
      <c r="F92" s="27">
        <v>0</v>
      </c>
      <c r="G92" s="27">
        <f t="shared" si="26"/>
        <v>0</v>
      </c>
      <c r="H92" s="27">
        <v>0</v>
      </c>
      <c r="I92" s="27">
        <v>0</v>
      </c>
      <c r="J92" s="27">
        <f t="shared" si="27"/>
        <v>0</v>
      </c>
      <c r="K92" s="29"/>
      <c r="L92" s="29"/>
      <c r="M92" s="27">
        <f t="shared" si="28"/>
        <v>0</v>
      </c>
      <c r="N92" s="27">
        <v>0</v>
      </c>
      <c r="O92" s="27">
        <v>0</v>
      </c>
      <c r="P92" s="27">
        <f t="shared" si="29"/>
        <v>0</v>
      </c>
      <c r="Q92" s="27">
        <v>0</v>
      </c>
      <c r="R92" s="27">
        <v>0</v>
      </c>
      <c r="S92" s="27">
        <f t="shared" si="30"/>
        <v>0</v>
      </c>
      <c r="T92" s="27">
        <v>0</v>
      </c>
      <c r="U92" s="27">
        <v>0</v>
      </c>
      <c r="V92" s="27">
        <f t="shared" si="31"/>
        <v>0</v>
      </c>
      <c r="W92" s="27">
        <v>0</v>
      </c>
      <c r="X92" s="27">
        <v>0</v>
      </c>
      <c r="Y92" s="27">
        <f t="shared" si="32"/>
        <v>0</v>
      </c>
      <c r="Z92" s="27">
        <v>9000000</v>
      </c>
      <c r="AA92" s="27">
        <v>9000000</v>
      </c>
      <c r="AB92" s="27">
        <f t="shared" si="33"/>
        <v>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ht="31.5">
      <c r="A93" s="28" t="s">
        <v>96</v>
      </c>
      <c r="B93" s="29">
        <f t="shared" si="25"/>
        <v>400000</v>
      </c>
      <c r="C93" s="29">
        <f t="shared" si="25"/>
        <v>400000</v>
      </c>
      <c r="D93" s="29">
        <f t="shared" si="25"/>
        <v>0</v>
      </c>
      <c r="E93" s="29">
        <v>0</v>
      </c>
      <c r="F93" s="29">
        <v>0</v>
      </c>
      <c r="G93" s="29">
        <f t="shared" si="26"/>
        <v>0</v>
      </c>
      <c r="H93" s="29">
        <v>0</v>
      </c>
      <c r="I93" s="29">
        <v>0</v>
      </c>
      <c r="J93" s="29">
        <f t="shared" si="27"/>
        <v>0</v>
      </c>
      <c r="K93" s="29">
        <v>200000</v>
      </c>
      <c r="L93" s="29">
        <v>200000</v>
      </c>
      <c r="M93" s="29">
        <f t="shared" si="28"/>
        <v>0</v>
      </c>
      <c r="N93" s="29">
        <v>0</v>
      </c>
      <c r="O93" s="29">
        <v>0</v>
      </c>
      <c r="P93" s="29">
        <f t="shared" si="29"/>
        <v>0</v>
      </c>
      <c r="Q93" s="29">
        <v>0</v>
      </c>
      <c r="R93" s="29">
        <v>0</v>
      </c>
      <c r="S93" s="29">
        <f t="shared" si="30"/>
        <v>0</v>
      </c>
      <c r="T93" s="29">
        <v>0</v>
      </c>
      <c r="U93" s="29">
        <v>0</v>
      </c>
      <c r="V93" s="29">
        <f t="shared" si="31"/>
        <v>0</v>
      </c>
      <c r="W93" s="29">
        <v>0</v>
      </c>
      <c r="X93" s="29">
        <v>0</v>
      </c>
      <c r="Y93" s="29">
        <f t="shared" si="32"/>
        <v>0</v>
      </c>
      <c r="Z93" s="29">
        <v>200000</v>
      </c>
      <c r="AA93" s="29">
        <v>200000</v>
      </c>
      <c r="AB93" s="29">
        <f t="shared" si="33"/>
        <v>0</v>
      </c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>
      <c r="A94" s="26" t="s">
        <v>97</v>
      </c>
      <c r="B94" s="27">
        <f t="shared" si="25"/>
        <v>80000</v>
      </c>
      <c r="C94" s="27">
        <f t="shared" si="25"/>
        <v>80000</v>
      </c>
      <c r="D94" s="27">
        <f t="shared" si="25"/>
        <v>0</v>
      </c>
      <c r="E94" s="27">
        <v>0</v>
      </c>
      <c r="F94" s="27">
        <v>0</v>
      </c>
      <c r="G94" s="27">
        <f t="shared" si="26"/>
        <v>0</v>
      </c>
      <c r="H94" s="27">
        <v>0</v>
      </c>
      <c r="I94" s="27">
        <v>0</v>
      </c>
      <c r="J94" s="27">
        <f t="shared" si="27"/>
        <v>0</v>
      </c>
      <c r="K94" s="27">
        <f>80000-80000</f>
        <v>0</v>
      </c>
      <c r="L94" s="27">
        <f>80000-80000</f>
        <v>0</v>
      </c>
      <c r="M94" s="27">
        <f t="shared" si="28"/>
        <v>0</v>
      </c>
      <c r="N94" s="27">
        <v>0</v>
      </c>
      <c r="O94" s="27">
        <v>0</v>
      </c>
      <c r="P94" s="27">
        <f t="shared" si="29"/>
        <v>0</v>
      </c>
      <c r="Q94" s="27">
        <v>0</v>
      </c>
      <c r="R94" s="27">
        <v>0</v>
      </c>
      <c r="S94" s="27">
        <f t="shared" si="30"/>
        <v>0</v>
      </c>
      <c r="T94" s="27">
        <v>0</v>
      </c>
      <c r="U94" s="27">
        <v>0</v>
      </c>
      <c r="V94" s="27">
        <f t="shared" si="31"/>
        <v>0</v>
      </c>
      <c r="W94" s="27">
        <v>0</v>
      </c>
      <c r="X94" s="27">
        <v>0</v>
      </c>
      <c r="Y94" s="27">
        <f t="shared" si="32"/>
        <v>0</v>
      </c>
      <c r="Z94" s="27">
        <f>0+80000</f>
        <v>80000</v>
      </c>
      <c r="AA94" s="27">
        <f>0+80000</f>
        <v>80000</v>
      </c>
      <c r="AB94" s="27">
        <f t="shared" si="33"/>
        <v>0</v>
      </c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>
      <c r="A95" s="28" t="s">
        <v>98</v>
      </c>
      <c r="B95" s="29">
        <f t="shared" si="25"/>
        <v>20595</v>
      </c>
      <c r="C95" s="29">
        <f t="shared" si="25"/>
        <v>20595</v>
      </c>
      <c r="D95" s="29">
        <f t="shared" si="25"/>
        <v>0</v>
      </c>
      <c r="E95" s="29">
        <v>0</v>
      </c>
      <c r="F95" s="29">
        <v>0</v>
      </c>
      <c r="G95" s="29">
        <f t="shared" si="26"/>
        <v>0</v>
      </c>
      <c r="H95" s="29">
        <v>0</v>
      </c>
      <c r="I95" s="29">
        <v>0</v>
      </c>
      <c r="J95" s="29">
        <f t="shared" si="27"/>
        <v>0</v>
      </c>
      <c r="K95" s="29">
        <v>20595</v>
      </c>
      <c r="L95" s="29">
        <v>20595</v>
      </c>
      <c r="M95" s="29">
        <f t="shared" si="28"/>
        <v>0</v>
      </c>
      <c r="N95" s="29">
        <v>0</v>
      </c>
      <c r="O95" s="29">
        <v>0</v>
      </c>
      <c r="P95" s="29">
        <f t="shared" si="29"/>
        <v>0</v>
      </c>
      <c r="Q95" s="29">
        <v>0</v>
      </c>
      <c r="R95" s="29">
        <v>0</v>
      </c>
      <c r="S95" s="29">
        <f t="shared" si="30"/>
        <v>0</v>
      </c>
      <c r="T95" s="29">
        <v>0</v>
      </c>
      <c r="U95" s="29">
        <v>0</v>
      </c>
      <c r="V95" s="29">
        <f t="shared" si="31"/>
        <v>0</v>
      </c>
      <c r="W95" s="29">
        <v>0</v>
      </c>
      <c r="X95" s="29">
        <v>0</v>
      </c>
      <c r="Y95" s="29">
        <f t="shared" si="32"/>
        <v>0</v>
      </c>
      <c r="Z95" s="29">
        <v>0</v>
      </c>
      <c r="AA95" s="29">
        <v>0</v>
      </c>
      <c r="AB95" s="29">
        <f t="shared" si="33"/>
        <v>0</v>
      </c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ht="78.75">
      <c r="A96" s="36" t="s">
        <v>99</v>
      </c>
      <c r="B96" s="29">
        <f t="shared" si="25"/>
        <v>2133978</v>
      </c>
      <c r="C96" s="29">
        <f t="shared" si="25"/>
        <v>2133978</v>
      </c>
      <c r="D96" s="29">
        <f t="shared" si="25"/>
        <v>0</v>
      </c>
      <c r="E96" s="29">
        <v>0</v>
      </c>
      <c r="F96" s="29">
        <v>0</v>
      </c>
      <c r="G96" s="29">
        <f t="shared" si="26"/>
        <v>0</v>
      </c>
      <c r="H96" s="29">
        <v>0</v>
      </c>
      <c r="I96" s="29">
        <v>0</v>
      </c>
      <c r="J96" s="29">
        <f t="shared" si="27"/>
        <v>0</v>
      </c>
      <c r="K96" s="29">
        <v>0</v>
      </c>
      <c r="L96" s="29">
        <v>0</v>
      </c>
      <c r="M96" s="29">
        <f t="shared" si="28"/>
        <v>0</v>
      </c>
      <c r="N96" s="29">
        <v>638661</v>
      </c>
      <c r="O96" s="29">
        <v>638661</v>
      </c>
      <c r="P96" s="29">
        <f t="shared" si="29"/>
        <v>0</v>
      </c>
      <c r="Q96" s="29">
        <v>0</v>
      </c>
      <c r="R96" s="29">
        <v>0</v>
      </c>
      <c r="S96" s="29">
        <f t="shared" si="30"/>
        <v>0</v>
      </c>
      <c r="T96" s="29">
        <v>0</v>
      </c>
      <c r="U96" s="29">
        <v>0</v>
      </c>
      <c r="V96" s="29">
        <f t="shared" si="31"/>
        <v>0</v>
      </c>
      <c r="W96" s="29">
        <v>0</v>
      </c>
      <c r="X96" s="29">
        <v>0</v>
      </c>
      <c r="Y96" s="29">
        <f t="shared" si="32"/>
        <v>0</v>
      </c>
      <c r="Z96" s="29">
        <v>1495317</v>
      </c>
      <c r="AA96" s="29">
        <v>1495317</v>
      </c>
      <c r="AB96" s="29">
        <f t="shared" si="33"/>
        <v>0</v>
      </c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>
      <c r="A97" s="23" t="s">
        <v>100</v>
      </c>
      <c r="B97" s="24">
        <f t="shared" si="25"/>
        <v>13045233</v>
      </c>
      <c r="C97" s="24">
        <f t="shared" si="25"/>
        <v>13045233</v>
      </c>
      <c r="D97" s="24">
        <f t="shared" si="25"/>
        <v>0</v>
      </c>
      <c r="E97" s="24">
        <f>SUM(E98)</f>
        <v>0</v>
      </c>
      <c r="F97" s="24">
        <f>SUM(F98)</f>
        <v>910543</v>
      </c>
      <c r="G97" s="24">
        <f t="shared" si="26"/>
        <v>910543</v>
      </c>
      <c r="H97" s="24">
        <f>SUM(H98)</f>
        <v>0</v>
      </c>
      <c r="I97" s="24">
        <f>SUM(I98)</f>
        <v>0</v>
      </c>
      <c r="J97" s="24">
        <f t="shared" si="27"/>
        <v>0</v>
      </c>
      <c r="K97" s="24">
        <f>SUM(K98)</f>
        <v>35186</v>
      </c>
      <c r="L97" s="24">
        <f>SUM(L98)</f>
        <v>35186</v>
      </c>
      <c r="M97" s="24">
        <f t="shared" si="28"/>
        <v>0</v>
      </c>
      <c r="N97" s="24">
        <f>SUM(N98)</f>
        <v>0</v>
      </c>
      <c r="O97" s="24">
        <f>SUM(O98)</f>
        <v>0</v>
      </c>
      <c r="P97" s="24">
        <f t="shared" si="29"/>
        <v>0</v>
      </c>
      <c r="Q97" s="24">
        <f>SUM(Q98)</f>
        <v>0</v>
      </c>
      <c r="R97" s="24">
        <f>SUM(R98)</f>
        <v>0</v>
      </c>
      <c r="S97" s="24">
        <f t="shared" si="30"/>
        <v>0</v>
      </c>
      <c r="T97" s="24">
        <f>SUM(T98)</f>
        <v>419601</v>
      </c>
      <c r="U97" s="24">
        <f>SUM(U98)</f>
        <v>419601</v>
      </c>
      <c r="V97" s="24">
        <f t="shared" si="31"/>
        <v>0</v>
      </c>
      <c r="W97" s="24">
        <f>SUM(W98)</f>
        <v>0</v>
      </c>
      <c r="X97" s="24">
        <f>SUM(X98)</f>
        <v>0</v>
      </c>
      <c r="Y97" s="24">
        <f t="shared" si="32"/>
        <v>0</v>
      </c>
      <c r="Z97" s="24">
        <f>SUM(Z98)</f>
        <v>12590446</v>
      </c>
      <c r="AA97" s="24">
        <f>SUM(AA98)</f>
        <v>11679903</v>
      </c>
      <c r="AB97" s="24">
        <f t="shared" si="33"/>
        <v>-910543</v>
      </c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>
      <c r="A98" s="23" t="s">
        <v>20</v>
      </c>
      <c r="B98" s="24">
        <f t="shared" si="25"/>
        <v>13045233</v>
      </c>
      <c r="C98" s="24">
        <f t="shared" si="25"/>
        <v>13045233</v>
      </c>
      <c r="D98" s="24">
        <f t="shared" si="25"/>
        <v>0</v>
      </c>
      <c r="E98" s="24">
        <f>SUM(E99:E107)</f>
        <v>0</v>
      </c>
      <c r="F98" s="24">
        <f>SUM(F99:F107)</f>
        <v>910543</v>
      </c>
      <c r="G98" s="24">
        <f t="shared" si="26"/>
        <v>910543</v>
      </c>
      <c r="H98" s="24">
        <f>SUM(H99:H107)</f>
        <v>0</v>
      </c>
      <c r="I98" s="24">
        <f>SUM(I99:I107)</f>
        <v>0</v>
      </c>
      <c r="J98" s="24">
        <f t="shared" si="27"/>
        <v>0</v>
      </c>
      <c r="K98" s="24">
        <f>SUM(K99:K107)</f>
        <v>35186</v>
      </c>
      <c r="L98" s="24">
        <f>SUM(L99:L107)</f>
        <v>35186</v>
      </c>
      <c r="M98" s="24">
        <f t="shared" si="28"/>
        <v>0</v>
      </c>
      <c r="N98" s="24">
        <f>SUM(N99:N107)</f>
        <v>0</v>
      </c>
      <c r="O98" s="24">
        <f>SUM(O99:O107)</f>
        <v>0</v>
      </c>
      <c r="P98" s="24">
        <f t="shared" si="29"/>
        <v>0</v>
      </c>
      <c r="Q98" s="24">
        <f>SUM(Q99:Q107)</f>
        <v>0</v>
      </c>
      <c r="R98" s="24">
        <f>SUM(R99:R107)</f>
        <v>0</v>
      </c>
      <c r="S98" s="24">
        <f t="shared" si="30"/>
        <v>0</v>
      </c>
      <c r="T98" s="24">
        <f>SUM(T99:T107)</f>
        <v>419601</v>
      </c>
      <c r="U98" s="24">
        <f>SUM(U99:U107)</f>
        <v>419601</v>
      </c>
      <c r="V98" s="24">
        <f t="shared" si="31"/>
        <v>0</v>
      </c>
      <c r="W98" s="24">
        <f>SUM(W99:W107)</f>
        <v>0</v>
      </c>
      <c r="X98" s="24">
        <f>SUM(X99:X107)</f>
        <v>0</v>
      </c>
      <c r="Y98" s="24">
        <f t="shared" si="32"/>
        <v>0</v>
      </c>
      <c r="Z98" s="24">
        <f>SUM(Z99:Z107)</f>
        <v>12590446</v>
      </c>
      <c r="AA98" s="24">
        <f>SUM(AA99:AA107)</f>
        <v>11679903</v>
      </c>
      <c r="AB98" s="24">
        <f t="shared" si="33"/>
        <v>-910543</v>
      </c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ht="47.25">
      <c r="A99" s="28" t="s">
        <v>101</v>
      </c>
      <c r="B99" s="29">
        <f t="shared" si="25"/>
        <v>419601</v>
      </c>
      <c r="C99" s="29">
        <f t="shared" si="25"/>
        <v>419601</v>
      </c>
      <c r="D99" s="29">
        <f t="shared" si="25"/>
        <v>0</v>
      </c>
      <c r="E99" s="29"/>
      <c r="F99" s="29"/>
      <c r="G99" s="29">
        <f t="shared" si="26"/>
        <v>0</v>
      </c>
      <c r="H99" s="29">
        <v>0</v>
      </c>
      <c r="I99" s="29">
        <v>0</v>
      </c>
      <c r="J99" s="29">
        <f t="shared" si="27"/>
        <v>0</v>
      </c>
      <c r="K99" s="29">
        <f>150000-55072+22779+5719+3434+37713+197761-317600-44734</f>
        <v>0</v>
      </c>
      <c r="L99" s="29">
        <f>150000-55072+22779+5719+3434+37713+197761-317600-44734</f>
        <v>0</v>
      </c>
      <c r="M99" s="29">
        <f t="shared" si="28"/>
        <v>0</v>
      </c>
      <c r="N99" s="29">
        <v>0</v>
      </c>
      <c r="O99" s="29">
        <v>0</v>
      </c>
      <c r="P99" s="29">
        <f t="shared" si="29"/>
        <v>0</v>
      </c>
      <c r="Q99" s="29">
        <v>0</v>
      </c>
      <c r="R99" s="29">
        <v>0</v>
      </c>
      <c r="S99" s="29">
        <f t="shared" si="30"/>
        <v>0</v>
      </c>
      <c r="T99" s="29">
        <v>419601</v>
      </c>
      <c r="U99" s="29">
        <v>419601</v>
      </c>
      <c r="V99" s="29">
        <f t="shared" si="31"/>
        <v>0</v>
      </c>
      <c r="W99" s="29">
        <v>0</v>
      </c>
      <c r="X99" s="29">
        <v>0</v>
      </c>
      <c r="Y99" s="29">
        <f t="shared" si="32"/>
        <v>0</v>
      </c>
      <c r="Z99" s="29">
        <f>288400-288400</f>
        <v>0</v>
      </c>
      <c r="AA99" s="29">
        <f>288400-288400</f>
        <v>0</v>
      </c>
      <c r="AB99" s="29">
        <f t="shared" si="33"/>
        <v>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>
      <c r="A100" s="32" t="s">
        <v>102</v>
      </c>
      <c r="B100" s="29">
        <f t="shared" si="25"/>
        <v>4329200</v>
      </c>
      <c r="C100" s="29">
        <f t="shared" si="25"/>
        <v>4329200</v>
      </c>
      <c r="D100" s="29">
        <f t="shared" si="25"/>
        <v>0</v>
      </c>
      <c r="E100" s="29">
        <v>0</v>
      </c>
      <c r="F100" s="29">
        <v>0</v>
      </c>
      <c r="G100" s="29">
        <f t="shared" si="26"/>
        <v>0</v>
      </c>
      <c r="H100" s="29">
        <v>0</v>
      </c>
      <c r="I100" s="29">
        <v>0</v>
      </c>
      <c r="J100" s="29">
        <f t="shared" si="27"/>
        <v>0</v>
      </c>
      <c r="K100" s="29">
        <v>0</v>
      </c>
      <c r="L100" s="29">
        <v>0</v>
      </c>
      <c r="M100" s="29">
        <f t="shared" si="28"/>
        <v>0</v>
      </c>
      <c r="N100" s="29">
        <v>0</v>
      </c>
      <c r="O100" s="29">
        <v>0</v>
      </c>
      <c r="P100" s="29">
        <f t="shared" si="29"/>
        <v>0</v>
      </c>
      <c r="Q100" s="29">
        <v>0</v>
      </c>
      <c r="R100" s="29">
        <v>0</v>
      </c>
      <c r="S100" s="29">
        <f t="shared" si="30"/>
        <v>0</v>
      </c>
      <c r="T100" s="29">
        <v>0</v>
      </c>
      <c r="U100" s="29">
        <v>0</v>
      </c>
      <c r="V100" s="29">
        <f t="shared" si="31"/>
        <v>0</v>
      </c>
      <c r="W100" s="29">
        <v>0</v>
      </c>
      <c r="X100" s="29">
        <v>0</v>
      </c>
      <c r="Y100" s="29">
        <f t="shared" si="32"/>
        <v>0</v>
      </c>
      <c r="Z100" s="29">
        <v>4329200</v>
      </c>
      <c r="AA100" s="29">
        <v>4329200</v>
      </c>
      <c r="AB100" s="29">
        <f t="shared" si="33"/>
        <v>0</v>
      </c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ht="47.25">
      <c r="A101" s="32" t="s">
        <v>103</v>
      </c>
      <c r="B101" s="29">
        <f t="shared" si="25"/>
        <v>1617566</v>
      </c>
      <c r="C101" s="29">
        <f t="shared" si="25"/>
        <v>1617566</v>
      </c>
      <c r="D101" s="29">
        <f t="shared" si="25"/>
        <v>0</v>
      </c>
      <c r="E101" s="29">
        <v>0</v>
      </c>
      <c r="F101" s="29">
        <v>0</v>
      </c>
      <c r="G101" s="29">
        <f t="shared" si="26"/>
        <v>0</v>
      </c>
      <c r="H101" s="29">
        <v>0</v>
      </c>
      <c r="I101" s="29">
        <v>0</v>
      </c>
      <c r="J101" s="29">
        <f t="shared" si="27"/>
        <v>0</v>
      </c>
      <c r="K101" s="29">
        <v>0</v>
      </c>
      <c r="L101" s="29">
        <v>0</v>
      </c>
      <c r="M101" s="29">
        <f t="shared" si="28"/>
        <v>0</v>
      </c>
      <c r="N101" s="29">
        <v>0</v>
      </c>
      <c r="O101" s="29">
        <v>0</v>
      </c>
      <c r="P101" s="29">
        <f t="shared" si="29"/>
        <v>0</v>
      </c>
      <c r="Q101" s="29">
        <v>0</v>
      </c>
      <c r="R101" s="29">
        <v>0</v>
      </c>
      <c r="S101" s="29">
        <f t="shared" si="30"/>
        <v>0</v>
      </c>
      <c r="T101" s="29">
        <v>0</v>
      </c>
      <c r="U101" s="29">
        <v>0</v>
      </c>
      <c r="V101" s="29">
        <f t="shared" si="31"/>
        <v>0</v>
      </c>
      <c r="W101" s="29">
        <v>0</v>
      </c>
      <c r="X101" s="29">
        <v>0</v>
      </c>
      <c r="Y101" s="29">
        <f t="shared" si="32"/>
        <v>0</v>
      </c>
      <c r="Z101" s="29">
        <v>1617566</v>
      </c>
      <c r="AA101" s="29">
        <v>1617566</v>
      </c>
      <c r="AB101" s="29">
        <f t="shared" si="33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1:249" ht="47.25">
      <c r="A102" s="32" t="s">
        <v>104</v>
      </c>
      <c r="B102" s="29">
        <f t="shared" si="25"/>
        <v>2109980</v>
      </c>
      <c r="C102" s="29">
        <f t="shared" si="25"/>
        <v>2109980</v>
      </c>
      <c r="D102" s="29">
        <f t="shared" si="25"/>
        <v>0</v>
      </c>
      <c r="E102" s="29">
        <v>0</v>
      </c>
      <c r="F102" s="29">
        <v>0</v>
      </c>
      <c r="G102" s="29">
        <f t="shared" si="26"/>
        <v>0</v>
      </c>
      <c r="H102" s="29">
        <v>0</v>
      </c>
      <c r="I102" s="29">
        <v>0</v>
      </c>
      <c r="J102" s="29">
        <f t="shared" si="27"/>
        <v>0</v>
      </c>
      <c r="K102" s="29">
        <v>0</v>
      </c>
      <c r="L102" s="29">
        <v>0</v>
      </c>
      <c r="M102" s="29">
        <f t="shared" si="28"/>
        <v>0</v>
      </c>
      <c r="N102" s="29">
        <v>0</v>
      </c>
      <c r="O102" s="29">
        <v>0</v>
      </c>
      <c r="P102" s="29">
        <f t="shared" si="29"/>
        <v>0</v>
      </c>
      <c r="Q102" s="29">
        <v>0</v>
      </c>
      <c r="R102" s="29">
        <v>0</v>
      </c>
      <c r="S102" s="29">
        <f t="shared" si="30"/>
        <v>0</v>
      </c>
      <c r="T102" s="29">
        <v>0</v>
      </c>
      <c r="U102" s="29">
        <v>0</v>
      </c>
      <c r="V102" s="29">
        <f t="shared" si="31"/>
        <v>0</v>
      </c>
      <c r="W102" s="29">
        <v>0</v>
      </c>
      <c r="X102" s="29">
        <v>0</v>
      </c>
      <c r="Y102" s="29">
        <f t="shared" si="32"/>
        <v>0</v>
      </c>
      <c r="Z102" s="29">
        <v>2109980</v>
      </c>
      <c r="AA102" s="29">
        <v>2109980</v>
      </c>
      <c r="AB102" s="29">
        <f t="shared" si="33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1:249" ht="31.5">
      <c r="A103" s="32" t="s">
        <v>105</v>
      </c>
      <c r="B103" s="29">
        <f t="shared" si="25"/>
        <v>2219200</v>
      </c>
      <c r="C103" s="29">
        <f t="shared" si="25"/>
        <v>2219200</v>
      </c>
      <c r="D103" s="29">
        <f t="shared" si="25"/>
        <v>0</v>
      </c>
      <c r="E103" s="29">
        <v>0</v>
      </c>
      <c r="F103" s="29">
        <v>0</v>
      </c>
      <c r="G103" s="29">
        <f t="shared" si="26"/>
        <v>0</v>
      </c>
      <c r="H103" s="29">
        <v>0</v>
      </c>
      <c r="I103" s="29">
        <v>0</v>
      </c>
      <c r="J103" s="29">
        <f t="shared" si="27"/>
        <v>0</v>
      </c>
      <c r="K103" s="29">
        <v>0</v>
      </c>
      <c r="L103" s="29">
        <v>0</v>
      </c>
      <c r="M103" s="29">
        <f t="shared" si="28"/>
        <v>0</v>
      </c>
      <c r="N103" s="29">
        <v>0</v>
      </c>
      <c r="O103" s="29">
        <v>0</v>
      </c>
      <c r="P103" s="29">
        <f t="shared" si="29"/>
        <v>0</v>
      </c>
      <c r="Q103" s="29">
        <v>0</v>
      </c>
      <c r="R103" s="29">
        <v>0</v>
      </c>
      <c r="S103" s="29">
        <f t="shared" si="30"/>
        <v>0</v>
      </c>
      <c r="T103" s="29">
        <v>0</v>
      </c>
      <c r="U103" s="29">
        <v>0</v>
      </c>
      <c r="V103" s="29">
        <f t="shared" si="31"/>
        <v>0</v>
      </c>
      <c r="W103" s="29">
        <v>0</v>
      </c>
      <c r="X103" s="29">
        <v>0</v>
      </c>
      <c r="Y103" s="29">
        <f t="shared" si="32"/>
        <v>0</v>
      </c>
      <c r="Z103" s="29">
        <v>2219200</v>
      </c>
      <c r="AA103" s="29">
        <v>2219200</v>
      </c>
      <c r="AB103" s="29">
        <f t="shared" si="33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1:249" ht="110.25">
      <c r="A104" s="32" t="s">
        <v>106</v>
      </c>
      <c r="B104" s="29">
        <f t="shared" si="25"/>
        <v>1195300</v>
      </c>
      <c r="C104" s="29">
        <f t="shared" si="25"/>
        <v>1195300</v>
      </c>
      <c r="D104" s="29">
        <f t="shared" si="25"/>
        <v>0</v>
      </c>
      <c r="E104" s="29">
        <v>0</v>
      </c>
      <c r="F104" s="29">
        <f>889498+21045</f>
        <v>910543</v>
      </c>
      <c r="G104" s="29">
        <f t="shared" si="26"/>
        <v>910543</v>
      </c>
      <c r="H104" s="29">
        <v>0</v>
      </c>
      <c r="I104" s="29">
        <v>0</v>
      </c>
      <c r="J104" s="29">
        <f t="shared" si="27"/>
        <v>0</v>
      </c>
      <c r="K104" s="29">
        <v>0</v>
      </c>
      <c r="L104" s="29">
        <v>0</v>
      </c>
      <c r="M104" s="29">
        <f t="shared" si="28"/>
        <v>0</v>
      </c>
      <c r="N104" s="29">
        <v>0</v>
      </c>
      <c r="O104" s="29">
        <v>0</v>
      </c>
      <c r="P104" s="29">
        <f t="shared" si="29"/>
        <v>0</v>
      </c>
      <c r="Q104" s="29">
        <v>0</v>
      </c>
      <c r="R104" s="29">
        <v>0</v>
      </c>
      <c r="S104" s="29">
        <f t="shared" si="30"/>
        <v>0</v>
      </c>
      <c r="T104" s="29">
        <v>0</v>
      </c>
      <c r="U104" s="29">
        <v>0</v>
      </c>
      <c r="V104" s="29">
        <f t="shared" si="31"/>
        <v>0</v>
      </c>
      <c r="W104" s="29">
        <v>0</v>
      </c>
      <c r="X104" s="29">
        <v>0</v>
      </c>
      <c r="Y104" s="29">
        <f t="shared" si="32"/>
        <v>0</v>
      </c>
      <c r="Z104" s="29">
        <v>1195300</v>
      </c>
      <c r="AA104" s="29">
        <f>1195300-910543</f>
        <v>284757</v>
      </c>
      <c r="AB104" s="29">
        <f t="shared" si="33"/>
        <v>-910543</v>
      </c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1:249" ht="94.5">
      <c r="A105" s="32" t="s">
        <v>107</v>
      </c>
      <c r="B105" s="29">
        <f t="shared" si="25"/>
        <v>1119200</v>
      </c>
      <c r="C105" s="29">
        <f t="shared" si="25"/>
        <v>1119200</v>
      </c>
      <c r="D105" s="29">
        <f t="shared" si="25"/>
        <v>0</v>
      </c>
      <c r="E105" s="29">
        <v>0</v>
      </c>
      <c r="F105" s="29">
        <v>0</v>
      </c>
      <c r="G105" s="29">
        <f t="shared" si="26"/>
        <v>0</v>
      </c>
      <c r="H105" s="29">
        <v>0</v>
      </c>
      <c r="I105" s="29">
        <v>0</v>
      </c>
      <c r="J105" s="29">
        <f t="shared" si="27"/>
        <v>0</v>
      </c>
      <c r="K105" s="29">
        <v>0</v>
      </c>
      <c r="L105" s="29">
        <v>0</v>
      </c>
      <c r="M105" s="29">
        <f t="shared" si="28"/>
        <v>0</v>
      </c>
      <c r="N105" s="29">
        <v>0</v>
      </c>
      <c r="O105" s="29">
        <v>0</v>
      </c>
      <c r="P105" s="29">
        <f t="shared" si="29"/>
        <v>0</v>
      </c>
      <c r="Q105" s="29">
        <v>0</v>
      </c>
      <c r="R105" s="29">
        <v>0</v>
      </c>
      <c r="S105" s="29">
        <f t="shared" si="30"/>
        <v>0</v>
      </c>
      <c r="T105" s="29">
        <v>0</v>
      </c>
      <c r="U105" s="29">
        <v>0</v>
      </c>
      <c r="V105" s="29">
        <f t="shared" si="31"/>
        <v>0</v>
      </c>
      <c r="W105" s="29">
        <v>0</v>
      </c>
      <c r="X105" s="29">
        <v>0</v>
      </c>
      <c r="Y105" s="29">
        <f t="shared" si="32"/>
        <v>0</v>
      </c>
      <c r="Z105" s="29">
        <v>1119200</v>
      </c>
      <c r="AA105" s="29">
        <v>1119200</v>
      </c>
      <c r="AB105" s="29">
        <f t="shared" si="33"/>
        <v>0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</row>
    <row r="106" spans="1:249" ht="47.25">
      <c r="A106" s="37" t="s">
        <v>108</v>
      </c>
      <c r="B106" s="29">
        <f t="shared" si="25"/>
        <v>26436</v>
      </c>
      <c r="C106" s="29">
        <f t="shared" si="25"/>
        <v>26436</v>
      </c>
      <c r="D106" s="29">
        <f t="shared" si="25"/>
        <v>0</v>
      </c>
      <c r="E106" s="29"/>
      <c r="F106" s="29"/>
      <c r="G106" s="29">
        <f t="shared" si="26"/>
        <v>0</v>
      </c>
      <c r="H106" s="29">
        <v>0</v>
      </c>
      <c r="I106" s="29">
        <v>0</v>
      </c>
      <c r="J106" s="29">
        <f t="shared" si="27"/>
        <v>0</v>
      </c>
      <c r="K106" s="29">
        <v>26436</v>
      </c>
      <c r="L106" s="29">
        <v>26436</v>
      </c>
      <c r="M106" s="29">
        <f t="shared" si="28"/>
        <v>0</v>
      </c>
      <c r="N106" s="29"/>
      <c r="O106" s="29"/>
      <c r="P106" s="29">
        <f t="shared" si="29"/>
        <v>0</v>
      </c>
      <c r="Q106" s="29">
        <v>0</v>
      </c>
      <c r="R106" s="29">
        <v>0</v>
      </c>
      <c r="S106" s="29">
        <f t="shared" si="30"/>
        <v>0</v>
      </c>
      <c r="T106" s="29">
        <v>0</v>
      </c>
      <c r="U106" s="29">
        <v>0</v>
      </c>
      <c r="V106" s="29">
        <f t="shared" si="31"/>
        <v>0</v>
      </c>
      <c r="W106" s="29">
        <v>0</v>
      </c>
      <c r="X106" s="29">
        <v>0</v>
      </c>
      <c r="Y106" s="29">
        <f t="shared" si="32"/>
        <v>0</v>
      </c>
      <c r="Z106" s="29">
        <v>0</v>
      </c>
      <c r="AA106" s="29">
        <v>0</v>
      </c>
      <c r="AB106" s="29">
        <f t="shared" si="33"/>
        <v>0</v>
      </c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1:249" ht="31.5">
      <c r="A107" s="37" t="s">
        <v>109</v>
      </c>
      <c r="B107" s="29">
        <f t="shared" si="25"/>
        <v>8750</v>
      </c>
      <c r="C107" s="29">
        <f t="shared" si="25"/>
        <v>8750</v>
      </c>
      <c r="D107" s="29">
        <f t="shared" si="25"/>
        <v>0</v>
      </c>
      <c r="E107" s="29"/>
      <c r="F107" s="29"/>
      <c r="G107" s="29">
        <f t="shared" si="26"/>
        <v>0</v>
      </c>
      <c r="H107" s="29">
        <v>0</v>
      </c>
      <c r="I107" s="29">
        <v>0</v>
      </c>
      <c r="J107" s="29">
        <f t="shared" si="27"/>
        <v>0</v>
      </c>
      <c r="K107" s="29">
        <v>8750</v>
      </c>
      <c r="L107" s="29">
        <v>8750</v>
      </c>
      <c r="M107" s="29">
        <f t="shared" si="28"/>
        <v>0</v>
      </c>
      <c r="N107" s="29"/>
      <c r="O107" s="29"/>
      <c r="P107" s="29">
        <f t="shared" si="29"/>
        <v>0</v>
      </c>
      <c r="Q107" s="29">
        <v>0</v>
      </c>
      <c r="R107" s="29">
        <v>0</v>
      </c>
      <c r="S107" s="29">
        <f t="shared" si="30"/>
        <v>0</v>
      </c>
      <c r="T107" s="29">
        <v>0</v>
      </c>
      <c r="U107" s="29">
        <v>0</v>
      </c>
      <c r="V107" s="29">
        <f t="shared" si="31"/>
        <v>0</v>
      </c>
      <c r="W107" s="29">
        <v>0</v>
      </c>
      <c r="X107" s="29">
        <v>0</v>
      </c>
      <c r="Y107" s="29">
        <f t="shared" si="32"/>
        <v>0</v>
      </c>
      <c r="Z107" s="29">
        <v>0</v>
      </c>
      <c r="AA107" s="29">
        <v>0</v>
      </c>
      <c r="AB107" s="29">
        <f t="shared" si="33"/>
        <v>0</v>
      </c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</row>
    <row r="108" spans="1:249">
      <c r="A108" s="23" t="s">
        <v>110</v>
      </c>
      <c r="B108" s="24">
        <f t="shared" si="25"/>
        <v>35212016</v>
      </c>
      <c r="C108" s="24">
        <f t="shared" si="25"/>
        <v>35199756</v>
      </c>
      <c r="D108" s="24">
        <f t="shared" si="25"/>
        <v>-12260</v>
      </c>
      <c r="E108" s="24">
        <f>SUM(E109,E130,E141,E212,E240,E313,E347,E200)</f>
        <v>1049771</v>
      </c>
      <c r="F108" s="24">
        <f>SUM(F109,F130,F141,F212,F240,F313,F347,F200)</f>
        <v>1275646</v>
      </c>
      <c r="G108" s="24">
        <f t="shared" si="26"/>
        <v>225875</v>
      </c>
      <c r="H108" s="24">
        <f>SUM(H109,H130,H141,H212,H240,H313,H347,H200)</f>
        <v>252100</v>
      </c>
      <c r="I108" s="24">
        <f>SUM(I109,I130,I141,I212,I240,I313,I347,I200)</f>
        <v>266434</v>
      </c>
      <c r="J108" s="24">
        <f t="shared" si="27"/>
        <v>14334</v>
      </c>
      <c r="K108" s="24">
        <f>SUM(K109,K130,K141,K212,K240,K313,K347,K200)</f>
        <v>4694480</v>
      </c>
      <c r="L108" s="24">
        <f>SUM(L109,L130,L141,L212,L240,L313,L347,L200)</f>
        <v>4547092</v>
      </c>
      <c r="M108" s="24">
        <f t="shared" si="28"/>
        <v>-147388</v>
      </c>
      <c r="N108" s="24">
        <f>SUM(N109,N130,N141,N212,N240,N313,N347,N200)</f>
        <v>248300</v>
      </c>
      <c r="O108" s="24">
        <f>SUM(O109,O130,O141,O212,O240,O313,O347,O200)</f>
        <v>248300</v>
      </c>
      <c r="P108" s="24">
        <f t="shared" si="29"/>
        <v>0</v>
      </c>
      <c r="Q108" s="24">
        <f>SUM(Q109,Q130,Q141,Q212,Q240,Q313,Q347,Q200)</f>
        <v>996451</v>
      </c>
      <c r="R108" s="24">
        <f>SUM(R109,R130,R141,R212,R240,R313,R347,R200)</f>
        <v>1003986</v>
      </c>
      <c r="S108" s="24">
        <f t="shared" si="30"/>
        <v>7535</v>
      </c>
      <c r="T108" s="24">
        <f>SUM(T109,T130,T141,T212,T240,T313,T347,T200)</f>
        <v>4387973</v>
      </c>
      <c r="U108" s="24">
        <f>SUM(U109,U130,U141,U212,U240,U313,U347,U200)</f>
        <v>4387973</v>
      </c>
      <c r="V108" s="24">
        <f t="shared" si="31"/>
        <v>0</v>
      </c>
      <c r="W108" s="24">
        <f>SUM(W109,W130,W141,W212,W240,W313,W347,W200)</f>
        <v>5156305</v>
      </c>
      <c r="X108" s="24">
        <f>SUM(X109,X130,X141,X212,X240,X313,X347,X200)</f>
        <v>5176173</v>
      </c>
      <c r="Y108" s="24">
        <f t="shared" si="32"/>
        <v>19868</v>
      </c>
      <c r="Z108" s="24">
        <f>SUM(Z109,Z130,Z141,Z212,Z240,Z313,Z347,Z200)</f>
        <v>18426636</v>
      </c>
      <c r="AA108" s="24">
        <f>SUM(AA109,AA130,AA141,AA212,AA240,AA313,AA347,AA200)</f>
        <v>18294152</v>
      </c>
      <c r="AB108" s="24">
        <f t="shared" si="33"/>
        <v>-132484</v>
      </c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1:249">
      <c r="A109" s="23" t="s">
        <v>19</v>
      </c>
      <c r="B109" s="24">
        <f t="shared" si="25"/>
        <v>430910</v>
      </c>
      <c r="C109" s="24">
        <f t="shared" si="25"/>
        <v>430910</v>
      </c>
      <c r="D109" s="24">
        <f t="shared" si="25"/>
        <v>0</v>
      </c>
      <c r="E109" s="24">
        <f>SUM(E110,E118,E120,E128)</f>
        <v>0</v>
      </c>
      <c r="F109" s="24">
        <f>SUM(F110,F118,F120,F128)</f>
        <v>0</v>
      </c>
      <c r="G109" s="24">
        <f t="shared" si="26"/>
        <v>0</v>
      </c>
      <c r="H109" s="24">
        <f t="shared" ref="H109:I109" si="34">SUM(H110,H118,H120,H128)</f>
        <v>0</v>
      </c>
      <c r="I109" s="24">
        <f t="shared" si="34"/>
        <v>0</v>
      </c>
      <c r="J109" s="24">
        <f t="shared" si="27"/>
        <v>0</v>
      </c>
      <c r="K109" s="24">
        <f t="shared" ref="K109:L109" si="35">SUM(K110,K118,K120,K128)</f>
        <v>430910</v>
      </c>
      <c r="L109" s="24">
        <f t="shared" si="35"/>
        <v>430910</v>
      </c>
      <c r="M109" s="24">
        <f t="shared" si="28"/>
        <v>0</v>
      </c>
      <c r="N109" s="24">
        <f t="shared" ref="N109:O109" si="36">SUM(N110,N118,N120,N128)</f>
        <v>0</v>
      </c>
      <c r="O109" s="24">
        <f t="shared" si="36"/>
        <v>0</v>
      </c>
      <c r="P109" s="24">
        <f t="shared" si="29"/>
        <v>0</v>
      </c>
      <c r="Q109" s="24">
        <f t="shared" ref="Q109:R109" si="37">SUM(Q110,Q118,Q120,Q128)</f>
        <v>0</v>
      </c>
      <c r="R109" s="24">
        <f t="shared" si="37"/>
        <v>0</v>
      </c>
      <c r="S109" s="24">
        <f t="shared" si="30"/>
        <v>0</v>
      </c>
      <c r="T109" s="24">
        <f t="shared" ref="T109:U109" si="38">SUM(T110,T118,T120,T128)</f>
        <v>0</v>
      </c>
      <c r="U109" s="24">
        <f t="shared" si="38"/>
        <v>0</v>
      </c>
      <c r="V109" s="24">
        <f t="shared" si="31"/>
        <v>0</v>
      </c>
      <c r="W109" s="24">
        <f t="shared" ref="W109:X109" si="39">SUM(W110,W118,W120,W128)</f>
        <v>0</v>
      </c>
      <c r="X109" s="24">
        <f t="shared" si="39"/>
        <v>0</v>
      </c>
      <c r="Y109" s="24">
        <f t="shared" si="32"/>
        <v>0</v>
      </c>
      <c r="Z109" s="24">
        <f t="shared" ref="Z109:AA109" si="40">SUM(Z110,Z118,Z120,Z128)</f>
        <v>0</v>
      </c>
      <c r="AA109" s="24">
        <f t="shared" si="40"/>
        <v>0</v>
      </c>
      <c r="AB109" s="24">
        <f t="shared" si="33"/>
        <v>0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1:249">
      <c r="A110" s="23" t="s">
        <v>111</v>
      </c>
      <c r="B110" s="24">
        <f t="shared" si="25"/>
        <v>232262</v>
      </c>
      <c r="C110" s="24">
        <f t="shared" si="25"/>
        <v>232262</v>
      </c>
      <c r="D110" s="24">
        <f t="shared" si="25"/>
        <v>0</v>
      </c>
      <c r="E110" s="24">
        <f>SUM(E111:E117)</f>
        <v>0</v>
      </c>
      <c r="F110" s="24">
        <f>SUM(F111:F117)</f>
        <v>0</v>
      </c>
      <c r="G110" s="24">
        <f t="shared" si="26"/>
        <v>0</v>
      </c>
      <c r="H110" s="24">
        <f>SUM(H111:H117)</f>
        <v>0</v>
      </c>
      <c r="I110" s="24">
        <f>SUM(I111:I117)</f>
        <v>0</v>
      </c>
      <c r="J110" s="24">
        <f t="shared" si="27"/>
        <v>0</v>
      </c>
      <c r="K110" s="24">
        <f>SUM(K111:K117)</f>
        <v>232262</v>
      </c>
      <c r="L110" s="24">
        <f>SUM(L111:L117)</f>
        <v>232262</v>
      </c>
      <c r="M110" s="24">
        <f t="shared" si="28"/>
        <v>0</v>
      </c>
      <c r="N110" s="24">
        <f>SUM(N111:N117)</f>
        <v>0</v>
      </c>
      <c r="O110" s="24">
        <f>SUM(O111:O117)</f>
        <v>0</v>
      </c>
      <c r="P110" s="24">
        <f t="shared" si="29"/>
        <v>0</v>
      </c>
      <c r="Q110" s="24">
        <f>SUM(Q111:Q117)</f>
        <v>0</v>
      </c>
      <c r="R110" s="24">
        <f>SUM(R111:R117)</f>
        <v>0</v>
      </c>
      <c r="S110" s="24">
        <f t="shared" si="30"/>
        <v>0</v>
      </c>
      <c r="T110" s="24">
        <f>SUM(T111:T117)</f>
        <v>0</v>
      </c>
      <c r="U110" s="24">
        <f>SUM(U111:U117)</f>
        <v>0</v>
      </c>
      <c r="V110" s="24">
        <f t="shared" si="31"/>
        <v>0</v>
      </c>
      <c r="W110" s="24">
        <f>SUM(W111:W117)</f>
        <v>0</v>
      </c>
      <c r="X110" s="24">
        <f>SUM(X111:X117)</f>
        <v>0</v>
      </c>
      <c r="Y110" s="24">
        <f t="shared" si="32"/>
        <v>0</v>
      </c>
      <c r="Z110" s="24">
        <f>SUM(Z111:Z117)</f>
        <v>0</v>
      </c>
      <c r="AA110" s="24">
        <f>SUM(AA111:AA117)</f>
        <v>0</v>
      </c>
      <c r="AB110" s="24">
        <f t="shared" si="33"/>
        <v>0</v>
      </c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</row>
    <row r="111" spans="1:249" ht="47.25">
      <c r="A111" s="28" t="s">
        <v>112</v>
      </c>
      <c r="B111" s="29">
        <f t="shared" si="25"/>
        <v>70000</v>
      </c>
      <c r="C111" s="29">
        <f t="shared" si="25"/>
        <v>70000</v>
      </c>
      <c r="D111" s="29">
        <f t="shared" si="25"/>
        <v>0</v>
      </c>
      <c r="E111" s="29">
        <v>0</v>
      </c>
      <c r="F111" s="29">
        <v>0</v>
      </c>
      <c r="G111" s="29">
        <f t="shared" si="26"/>
        <v>0</v>
      </c>
      <c r="H111" s="29">
        <v>0</v>
      </c>
      <c r="I111" s="29">
        <v>0</v>
      </c>
      <c r="J111" s="29">
        <f t="shared" si="27"/>
        <v>0</v>
      </c>
      <c r="K111" s="29">
        <v>70000</v>
      </c>
      <c r="L111" s="29">
        <v>70000</v>
      </c>
      <c r="M111" s="29">
        <f t="shared" si="28"/>
        <v>0</v>
      </c>
      <c r="N111" s="29">
        <v>0</v>
      </c>
      <c r="O111" s="29">
        <v>0</v>
      </c>
      <c r="P111" s="29">
        <f t="shared" si="29"/>
        <v>0</v>
      </c>
      <c r="Q111" s="29">
        <v>0</v>
      </c>
      <c r="R111" s="29">
        <v>0</v>
      </c>
      <c r="S111" s="29">
        <f t="shared" si="30"/>
        <v>0</v>
      </c>
      <c r="T111" s="29">
        <v>0</v>
      </c>
      <c r="U111" s="29">
        <v>0</v>
      </c>
      <c r="V111" s="29">
        <f t="shared" si="31"/>
        <v>0</v>
      </c>
      <c r="W111" s="29">
        <v>0</v>
      </c>
      <c r="X111" s="29">
        <v>0</v>
      </c>
      <c r="Y111" s="29">
        <f t="shared" si="32"/>
        <v>0</v>
      </c>
      <c r="Z111" s="29">
        <v>0</v>
      </c>
      <c r="AA111" s="29">
        <v>0</v>
      </c>
      <c r="AB111" s="29">
        <f t="shared" si="33"/>
        <v>0</v>
      </c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1:249" ht="31.5">
      <c r="A112" s="28" t="s">
        <v>113</v>
      </c>
      <c r="B112" s="29">
        <f t="shared" si="25"/>
        <v>33552</v>
      </c>
      <c r="C112" s="29">
        <f t="shared" si="25"/>
        <v>33552</v>
      </c>
      <c r="D112" s="29">
        <f t="shared" si="25"/>
        <v>0</v>
      </c>
      <c r="E112" s="29">
        <v>0</v>
      </c>
      <c r="F112" s="29">
        <v>0</v>
      </c>
      <c r="G112" s="29">
        <f t="shared" si="26"/>
        <v>0</v>
      </c>
      <c r="H112" s="29">
        <v>0</v>
      </c>
      <c r="I112" s="29">
        <v>0</v>
      </c>
      <c r="J112" s="29">
        <f t="shared" si="27"/>
        <v>0</v>
      </c>
      <c r="K112" s="29">
        <v>33552</v>
      </c>
      <c r="L112" s="29">
        <v>33552</v>
      </c>
      <c r="M112" s="29">
        <f t="shared" si="28"/>
        <v>0</v>
      </c>
      <c r="N112" s="29">
        <v>0</v>
      </c>
      <c r="O112" s="29">
        <v>0</v>
      </c>
      <c r="P112" s="29">
        <f t="shared" si="29"/>
        <v>0</v>
      </c>
      <c r="Q112" s="29">
        <v>0</v>
      </c>
      <c r="R112" s="29">
        <v>0</v>
      </c>
      <c r="S112" s="29">
        <f t="shared" si="30"/>
        <v>0</v>
      </c>
      <c r="T112" s="29">
        <v>0</v>
      </c>
      <c r="U112" s="29">
        <v>0</v>
      </c>
      <c r="V112" s="29">
        <f t="shared" si="31"/>
        <v>0</v>
      </c>
      <c r="W112" s="29">
        <v>0</v>
      </c>
      <c r="X112" s="29">
        <v>0</v>
      </c>
      <c r="Y112" s="29">
        <f t="shared" si="32"/>
        <v>0</v>
      </c>
      <c r="Z112" s="29">
        <v>0</v>
      </c>
      <c r="AA112" s="29">
        <v>0</v>
      </c>
      <c r="AB112" s="29">
        <f t="shared" si="33"/>
        <v>0</v>
      </c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1:249" ht="47.25">
      <c r="A113" s="28" t="s">
        <v>114</v>
      </c>
      <c r="B113" s="29">
        <f t="shared" si="25"/>
        <v>120000</v>
      </c>
      <c r="C113" s="29">
        <f t="shared" si="25"/>
        <v>120000</v>
      </c>
      <c r="D113" s="29">
        <f t="shared" si="25"/>
        <v>0</v>
      </c>
      <c r="E113" s="29"/>
      <c r="F113" s="29"/>
      <c r="G113" s="29">
        <f t="shared" si="26"/>
        <v>0</v>
      </c>
      <c r="H113" s="29"/>
      <c r="I113" s="29"/>
      <c r="J113" s="29">
        <f t="shared" si="27"/>
        <v>0</v>
      </c>
      <c r="K113" s="29">
        <v>120000</v>
      </c>
      <c r="L113" s="29">
        <v>120000</v>
      </c>
      <c r="M113" s="29">
        <f t="shared" si="28"/>
        <v>0</v>
      </c>
      <c r="N113" s="29"/>
      <c r="O113" s="29"/>
      <c r="P113" s="29">
        <f t="shared" si="29"/>
        <v>0</v>
      </c>
      <c r="Q113" s="29"/>
      <c r="R113" s="29"/>
      <c r="S113" s="29">
        <f t="shared" si="30"/>
        <v>0</v>
      </c>
      <c r="T113" s="29"/>
      <c r="U113" s="29"/>
      <c r="V113" s="29">
        <f t="shared" si="31"/>
        <v>0</v>
      </c>
      <c r="W113" s="29"/>
      <c r="X113" s="29"/>
      <c r="Y113" s="29">
        <f t="shared" si="32"/>
        <v>0</v>
      </c>
      <c r="Z113" s="29"/>
      <c r="AA113" s="29"/>
      <c r="AB113" s="29">
        <f t="shared" si="33"/>
        <v>0</v>
      </c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</row>
    <row r="114" spans="1:249" ht="31.5">
      <c r="A114" s="28" t="s">
        <v>115</v>
      </c>
      <c r="B114" s="29">
        <f t="shared" si="25"/>
        <v>1550</v>
      </c>
      <c r="C114" s="29">
        <f t="shared" si="25"/>
        <v>1550</v>
      </c>
      <c r="D114" s="29">
        <f t="shared" si="25"/>
        <v>0</v>
      </c>
      <c r="E114" s="29">
        <v>0</v>
      </c>
      <c r="F114" s="29">
        <v>0</v>
      </c>
      <c r="G114" s="29">
        <f t="shared" si="26"/>
        <v>0</v>
      </c>
      <c r="H114" s="29">
        <v>0</v>
      </c>
      <c r="I114" s="29">
        <v>0</v>
      </c>
      <c r="J114" s="29">
        <f t="shared" si="27"/>
        <v>0</v>
      </c>
      <c r="K114" s="29">
        <v>1550</v>
      </c>
      <c r="L114" s="29">
        <v>1550</v>
      </c>
      <c r="M114" s="29">
        <f t="shared" si="28"/>
        <v>0</v>
      </c>
      <c r="N114" s="29">
        <v>0</v>
      </c>
      <c r="O114" s="29">
        <v>0</v>
      </c>
      <c r="P114" s="29">
        <f t="shared" si="29"/>
        <v>0</v>
      </c>
      <c r="Q114" s="29">
        <v>0</v>
      </c>
      <c r="R114" s="29">
        <v>0</v>
      </c>
      <c r="S114" s="29">
        <f t="shared" si="30"/>
        <v>0</v>
      </c>
      <c r="T114" s="29">
        <v>0</v>
      </c>
      <c r="U114" s="29">
        <v>0</v>
      </c>
      <c r="V114" s="29">
        <f t="shared" si="31"/>
        <v>0</v>
      </c>
      <c r="W114" s="29">
        <v>0</v>
      </c>
      <c r="X114" s="29">
        <v>0</v>
      </c>
      <c r="Y114" s="29">
        <f t="shared" si="32"/>
        <v>0</v>
      </c>
      <c r="Z114" s="29">
        <v>0</v>
      </c>
      <c r="AA114" s="29">
        <v>0</v>
      </c>
      <c r="AB114" s="29">
        <f t="shared" si="33"/>
        <v>0</v>
      </c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1:249" ht="31.5">
      <c r="A115" s="28" t="s">
        <v>116</v>
      </c>
      <c r="B115" s="29">
        <f t="shared" si="25"/>
        <v>1600</v>
      </c>
      <c r="C115" s="29">
        <f t="shared" si="25"/>
        <v>1600</v>
      </c>
      <c r="D115" s="29">
        <f t="shared" si="25"/>
        <v>0</v>
      </c>
      <c r="E115" s="29">
        <v>0</v>
      </c>
      <c r="F115" s="29">
        <v>0</v>
      </c>
      <c r="G115" s="29">
        <f t="shared" si="26"/>
        <v>0</v>
      </c>
      <c r="H115" s="29">
        <v>0</v>
      </c>
      <c r="I115" s="29">
        <v>0</v>
      </c>
      <c r="J115" s="29">
        <f t="shared" si="27"/>
        <v>0</v>
      </c>
      <c r="K115" s="29">
        <v>1600</v>
      </c>
      <c r="L115" s="29">
        <v>1600</v>
      </c>
      <c r="M115" s="29">
        <f t="shared" si="28"/>
        <v>0</v>
      </c>
      <c r="N115" s="29">
        <v>0</v>
      </c>
      <c r="O115" s="29">
        <v>0</v>
      </c>
      <c r="P115" s="29">
        <f t="shared" si="29"/>
        <v>0</v>
      </c>
      <c r="Q115" s="29">
        <v>0</v>
      </c>
      <c r="R115" s="29">
        <v>0</v>
      </c>
      <c r="S115" s="29">
        <f t="shared" si="30"/>
        <v>0</v>
      </c>
      <c r="T115" s="29">
        <v>0</v>
      </c>
      <c r="U115" s="29">
        <v>0</v>
      </c>
      <c r="V115" s="29">
        <f t="shared" si="31"/>
        <v>0</v>
      </c>
      <c r="W115" s="29">
        <v>0</v>
      </c>
      <c r="X115" s="29">
        <v>0</v>
      </c>
      <c r="Y115" s="29">
        <f t="shared" si="32"/>
        <v>0</v>
      </c>
      <c r="Z115" s="29">
        <v>0</v>
      </c>
      <c r="AA115" s="29">
        <v>0</v>
      </c>
      <c r="AB115" s="29">
        <f t="shared" si="33"/>
        <v>0</v>
      </c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</row>
    <row r="116" spans="1:249" ht="31.5">
      <c r="A116" s="28" t="s">
        <v>117</v>
      </c>
      <c r="B116" s="29">
        <f t="shared" si="25"/>
        <v>3970</v>
      </c>
      <c r="C116" s="29">
        <f t="shared" si="25"/>
        <v>3970</v>
      </c>
      <c r="D116" s="29">
        <f t="shared" si="25"/>
        <v>0</v>
      </c>
      <c r="E116" s="29">
        <v>0</v>
      </c>
      <c r="F116" s="29">
        <v>0</v>
      </c>
      <c r="G116" s="29">
        <f t="shared" si="26"/>
        <v>0</v>
      </c>
      <c r="H116" s="29">
        <v>0</v>
      </c>
      <c r="I116" s="29">
        <v>0</v>
      </c>
      <c r="J116" s="29">
        <f t="shared" si="27"/>
        <v>0</v>
      </c>
      <c r="K116" s="29">
        <v>3970</v>
      </c>
      <c r="L116" s="29">
        <v>3970</v>
      </c>
      <c r="M116" s="29">
        <f t="shared" si="28"/>
        <v>0</v>
      </c>
      <c r="N116" s="29">
        <v>0</v>
      </c>
      <c r="O116" s="29">
        <v>0</v>
      </c>
      <c r="P116" s="29">
        <f t="shared" si="29"/>
        <v>0</v>
      </c>
      <c r="Q116" s="29">
        <v>0</v>
      </c>
      <c r="R116" s="29">
        <v>0</v>
      </c>
      <c r="S116" s="29">
        <f t="shared" si="30"/>
        <v>0</v>
      </c>
      <c r="T116" s="29">
        <v>0</v>
      </c>
      <c r="U116" s="29">
        <v>0</v>
      </c>
      <c r="V116" s="29">
        <f t="shared" si="31"/>
        <v>0</v>
      </c>
      <c r="W116" s="29">
        <v>0</v>
      </c>
      <c r="X116" s="29">
        <v>0</v>
      </c>
      <c r="Y116" s="29">
        <f t="shared" si="32"/>
        <v>0</v>
      </c>
      <c r="Z116" s="29">
        <v>0</v>
      </c>
      <c r="AA116" s="29">
        <v>0</v>
      </c>
      <c r="AB116" s="29">
        <f t="shared" si="33"/>
        <v>0</v>
      </c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</row>
    <row r="117" spans="1:249" ht="31.5">
      <c r="A117" s="28" t="s">
        <v>118</v>
      </c>
      <c r="B117" s="29">
        <f t="shared" si="25"/>
        <v>1590</v>
      </c>
      <c r="C117" s="29">
        <f t="shared" si="25"/>
        <v>1590</v>
      </c>
      <c r="D117" s="29">
        <f t="shared" si="25"/>
        <v>0</v>
      </c>
      <c r="E117" s="29">
        <v>0</v>
      </c>
      <c r="F117" s="29">
        <v>0</v>
      </c>
      <c r="G117" s="29">
        <f t="shared" si="26"/>
        <v>0</v>
      </c>
      <c r="H117" s="29">
        <v>0</v>
      </c>
      <c r="I117" s="29">
        <v>0</v>
      </c>
      <c r="J117" s="29">
        <f t="shared" si="27"/>
        <v>0</v>
      </c>
      <c r="K117" s="29">
        <v>1590</v>
      </c>
      <c r="L117" s="29">
        <v>1590</v>
      </c>
      <c r="M117" s="29">
        <f t="shared" si="28"/>
        <v>0</v>
      </c>
      <c r="N117" s="29">
        <v>0</v>
      </c>
      <c r="O117" s="29">
        <v>0</v>
      </c>
      <c r="P117" s="29">
        <f t="shared" si="29"/>
        <v>0</v>
      </c>
      <c r="Q117" s="29">
        <v>0</v>
      </c>
      <c r="R117" s="29">
        <v>0</v>
      </c>
      <c r="S117" s="29">
        <f t="shared" si="30"/>
        <v>0</v>
      </c>
      <c r="T117" s="29">
        <v>0</v>
      </c>
      <c r="U117" s="29">
        <v>0</v>
      </c>
      <c r="V117" s="29">
        <f t="shared" si="31"/>
        <v>0</v>
      </c>
      <c r="W117" s="29">
        <v>0</v>
      </c>
      <c r="X117" s="29">
        <v>0</v>
      </c>
      <c r="Y117" s="29">
        <f t="shared" si="32"/>
        <v>0</v>
      </c>
      <c r="Z117" s="29">
        <v>0</v>
      </c>
      <c r="AA117" s="29">
        <v>0</v>
      </c>
      <c r="AB117" s="29">
        <f t="shared" si="33"/>
        <v>0</v>
      </c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pans="1:249" ht="26.25" customHeight="1">
      <c r="A118" s="23" t="s">
        <v>119</v>
      </c>
      <c r="B118" s="24">
        <f t="shared" si="25"/>
        <v>44144</v>
      </c>
      <c r="C118" s="24">
        <f t="shared" si="25"/>
        <v>44144</v>
      </c>
      <c r="D118" s="24">
        <f t="shared" si="25"/>
        <v>0</v>
      </c>
      <c r="E118" s="24">
        <f>SUM(E119:E119)</f>
        <v>0</v>
      </c>
      <c r="F118" s="24">
        <f>SUM(F119:F119)</f>
        <v>0</v>
      </c>
      <c r="G118" s="24">
        <f t="shared" si="26"/>
        <v>0</v>
      </c>
      <c r="H118" s="24">
        <f>SUM(H119:H119)</f>
        <v>0</v>
      </c>
      <c r="I118" s="24">
        <f>SUM(I119:I119)</f>
        <v>0</v>
      </c>
      <c r="J118" s="24">
        <f t="shared" si="27"/>
        <v>0</v>
      </c>
      <c r="K118" s="24">
        <f>SUM(K119:K119)</f>
        <v>44144</v>
      </c>
      <c r="L118" s="24">
        <f>SUM(L119:L119)</f>
        <v>44144</v>
      </c>
      <c r="M118" s="24">
        <f t="shared" si="28"/>
        <v>0</v>
      </c>
      <c r="N118" s="24">
        <f>SUM(N119:N119)</f>
        <v>0</v>
      </c>
      <c r="O118" s="24">
        <f>SUM(O119:O119)</f>
        <v>0</v>
      </c>
      <c r="P118" s="24">
        <f t="shared" si="29"/>
        <v>0</v>
      </c>
      <c r="Q118" s="24">
        <f>SUM(Q119:Q119)</f>
        <v>0</v>
      </c>
      <c r="R118" s="24">
        <f>SUM(R119:R119)</f>
        <v>0</v>
      </c>
      <c r="S118" s="24">
        <f t="shared" si="30"/>
        <v>0</v>
      </c>
      <c r="T118" s="24">
        <f>SUM(T119:T119)</f>
        <v>0</v>
      </c>
      <c r="U118" s="24">
        <f>SUM(U119:U119)</f>
        <v>0</v>
      </c>
      <c r="V118" s="24">
        <f t="shared" si="31"/>
        <v>0</v>
      </c>
      <c r="W118" s="24">
        <f>SUM(W119:W119)</f>
        <v>0</v>
      </c>
      <c r="X118" s="24">
        <f>SUM(X119:X119)</f>
        <v>0</v>
      </c>
      <c r="Y118" s="24">
        <f t="shared" si="32"/>
        <v>0</v>
      </c>
      <c r="Z118" s="24">
        <f>SUM(Z119:Z119)</f>
        <v>0</v>
      </c>
      <c r="AA118" s="24">
        <f>SUM(AA119:AA119)</f>
        <v>0</v>
      </c>
      <c r="AB118" s="24">
        <f t="shared" si="33"/>
        <v>0</v>
      </c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</row>
    <row r="119" spans="1:249" ht="47.25">
      <c r="A119" s="31" t="s">
        <v>120</v>
      </c>
      <c r="B119" s="29">
        <f t="shared" si="25"/>
        <v>44144</v>
      </c>
      <c r="C119" s="29">
        <f t="shared" si="25"/>
        <v>44144</v>
      </c>
      <c r="D119" s="29">
        <f t="shared" si="25"/>
        <v>0</v>
      </c>
      <c r="E119" s="29">
        <v>0</v>
      </c>
      <c r="F119" s="29">
        <v>0</v>
      </c>
      <c r="G119" s="29">
        <f t="shared" si="26"/>
        <v>0</v>
      </c>
      <c r="H119" s="29">
        <v>0</v>
      </c>
      <c r="I119" s="29">
        <v>0</v>
      </c>
      <c r="J119" s="29">
        <f t="shared" si="27"/>
        <v>0</v>
      </c>
      <c r="K119" s="29">
        <v>44144</v>
      </c>
      <c r="L119" s="29">
        <v>44144</v>
      </c>
      <c r="M119" s="29">
        <f t="shared" si="28"/>
        <v>0</v>
      </c>
      <c r="N119" s="29">
        <v>0</v>
      </c>
      <c r="O119" s="29">
        <v>0</v>
      </c>
      <c r="P119" s="29">
        <f t="shared" si="29"/>
        <v>0</v>
      </c>
      <c r="Q119" s="29">
        <v>0</v>
      </c>
      <c r="R119" s="29">
        <v>0</v>
      </c>
      <c r="S119" s="29">
        <f t="shared" si="30"/>
        <v>0</v>
      </c>
      <c r="T119" s="29">
        <v>0</v>
      </c>
      <c r="U119" s="29">
        <v>0</v>
      </c>
      <c r="V119" s="29">
        <f t="shared" si="31"/>
        <v>0</v>
      </c>
      <c r="W119" s="29">
        <v>0</v>
      </c>
      <c r="X119" s="29">
        <v>0</v>
      </c>
      <c r="Y119" s="29">
        <f t="shared" si="32"/>
        <v>0</v>
      </c>
      <c r="Z119" s="29"/>
      <c r="AA119" s="29"/>
      <c r="AB119" s="29">
        <f t="shared" si="33"/>
        <v>0</v>
      </c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pans="1:249" ht="31.5">
      <c r="A120" s="23" t="s">
        <v>121</v>
      </c>
      <c r="B120" s="24">
        <f t="shared" si="25"/>
        <v>129004</v>
      </c>
      <c r="C120" s="24">
        <f t="shared" si="25"/>
        <v>129004</v>
      </c>
      <c r="D120" s="24">
        <f t="shared" si="25"/>
        <v>0</v>
      </c>
      <c r="E120" s="24">
        <f>SUM(E121:E127)</f>
        <v>0</v>
      </c>
      <c r="F120" s="24">
        <f>SUM(F121:F127)</f>
        <v>0</v>
      </c>
      <c r="G120" s="24">
        <f t="shared" si="26"/>
        <v>0</v>
      </c>
      <c r="H120" s="24">
        <f>SUM(H121:H127)</f>
        <v>0</v>
      </c>
      <c r="I120" s="24">
        <f>SUM(I121:I127)</f>
        <v>0</v>
      </c>
      <c r="J120" s="24">
        <f t="shared" si="27"/>
        <v>0</v>
      </c>
      <c r="K120" s="24">
        <f>SUM(K121:K127)</f>
        <v>129004</v>
      </c>
      <c r="L120" s="24">
        <f>SUM(L121:L127)</f>
        <v>129004</v>
      </c>
      <c r="M120" s="24">
        <f t="shared" si="28"/>
        <v>0</v>
      </c>
      <c r="N120" s="24">
        <f>SUM(N121:N127)</f>
        <v>0</v>
      </c>
      <c r="O120" s="24">
        <f>SUM(O121:O127)</f>
        <v>0</v>
      </c>
      <c r="P120" s="24">
        <f t="shared" si="29"/>
        <v>0</v>
      </c>
      <c r="Q120" s="24">
        <f>SUM(Q121:Q127)</f>
        <v>0</v>
      </c>
      <c r="R120" s="24">
        <f>SUM(R121:R127)</f>
        <v>0</v>
      </c>
      <c r="S120" s="24">
        <f t="shared" si="30"/>
        <v>0</v>
      </c>
      <c r="T120" s="24">
        <f>SUM(T121:T127)</f>
        <v>0</v>
      </c>
      <c r="U120" s="24">
        <f>SUM(U121:U127)</f>
        <v>0</v>
      </c>
      <c r="V120" s="24">
        <f t="shared" si="31"/>
        <v>0</v>
      </c>
      <c r="W120" s="24">
        <f>SUM(W121:W127)</f>
        <v>0</v>
      </c>
      <c r="X120" s="24">
        <f>SUM(X121:X127)</f>
        <v>0</v>
      </c>
      <c r="Y120" s="24">
        <f t="shared" si="32"/>
        <v>0</v>
      </c>
      <c r="Z120" s="24">
        <f>SUM(Z121:Z127)</f>
        <v>0</v>
      </c>
      <c r="AA120" s="24">
        <f>SUM(AA121:AA127)</f>
        <v>0</v>
      </c>
      <c r="AB120" s="24">
        <f t="shared" si="33"/>
        <v>0</v>
      </c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pans="1:249" ht="47.25">
      <c r="A121" s="38" t="s">
        <v>122</v>
      </c>
      <c r="B121" s="29">
        <f t="shared" si="25"/>
        <v>30000</v>
      </c>
      <c r="C121" s="29">
        <f t="shared" si="25"/>
        <v>30000</v>
      </c>
      <c r="D121" s="29">
        <f t="shared" si="25"/>
        <v>0</v>
      </c>
      <c r="E121" s="29">
        <v>0</v>
      </c>
      <c r="F121" s="29">
        <v>0</v>
      </c>
      <c r="G121" s="29">
        <f t="shared" si="26"/>
        <v>0</v>
      </c>
      <c r="H121" s="29">
        <v>0</v>
      </c>
      <c r="I121" s="29">
        <v>0</v>
      </c>
      <c r="J121" s="29">
        <f t="shared" si="27"/>
        <v>0</v>
      </c>
      <c r="K121" s="29">
        <v>30000</v>
      </c>
      <c r="L121" s="29">
        <v>30000</v>
      </c>
      <c r="M121" s="29">
        <f t="shared" si="28"/>
        <v>0</v>
      </c>
      <c r="N121" s="29">
        <v>0</v>
      </c>
      <c r="O121" s="29">
        <v>0</v>
      </c>
      <c r="P121" s="29">
        <f t="shared" si="29"/>
        <v>0</v>
      </c>
      <c r="Q121" s="29">
        <v>0</v>
      </c>
      <c r="R121" s="29">
        <v>0</v>
      </c>
      <c r="S121" s="29">
        <f t="shared" si="30"/>
        <v>0</v>
      </c>
      <c r="T121" s="29">
        <v>0</v>
      </c>
      <c r="U121" s="29">
        <v>0</v>
      </c>
      <c r="V121" s="29">
        <f t="shared" si="31"/>
        <v>0</v>
      </c>
      <c r="W121" s="29">
        <v>0</v>
      </c>
      <c r="X121" s="29">
        <v>0</v>
      </c>
      <c r="Y121" s="29">
        <f t="shared" si="32"/>
        <v>0</v>
      </c>
      <c r="Z121" s="29">
        <v>0</v>
      </c>
      <c r="AA121" s="29">
        <v>0</v>
      </c>
      <c r="AB121" s="29">
        <f t="shared" si="33"/>
        <v>0</v>
      </c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pans="1:249" ht="31.5">
      <c r="A122" s="28" t="s">
        <v>123</v>
      </c>
      <c r="B122" s="29">
        <f t="shared" si="25"/>
        <v>35568</v>
      </c>
      <c r="C122" s="29">
        <f t="shared" si="25"/>
        <v>35568</v>
      </c>
      <c r="D122" s="29">
        <f t="shared" si="25"/>
        <v>0</v>
      </c>
      <c r="E122" s="29">
        <v>0</v>
      </c>
      <c r="F122" s="29">
        <v>0</v>
      </c>
      <c r="G122" s="29">
        <f t="shared" si="26"/>
        <v>0</v>
      </c>
      <c r="H122" s="29">
        <v>0</v>
      </c>
      <c r="I122" s="29">
        <v>0</v>
      </c>
      <c r="J122" s="29">
        <f t="shared" si="27"/>
        <v>0</v>
      </c>
      <c r="K122" s="29">
        <v>35568</v>
      </c>
      <c r="L122" s="29">
        <v>35568</v>
      </c>
      <c r="M122" s="29">
        <f t="shared" si="28"/>
        <v>0</v>
      </c>
      <c r="N122" s="29">
        <v>0</v>
      </c>
      <c r="O122" s="29">
        <v>0</v>
      </c>
      <c r="P122" s="29">
        <f t="shared" si="29"/>
        <v>0</v>
      </c>
      <c r="Q122" s="29">
        <v>0</v>
      </c>
      <c r="R122" s="29">
        <v>0</v>
      </c>
      <c r="S122" s="29">
        <f t="shared" si="30"/>
        <v>0</v>
      </c>
      <c r="T122" s="29">
        <v>0</v>
      </c>
      <c r="U122" s="29">
        <v>0</v>
      </c>
      <c r="V122" s="29">
        <f t="shared" si="31"/>
        <v>0</v>
      </c>
      <c r="W122" s="29">
        <v>0</v>
      </c>
      <c r="X122" s="29">
        <v>0</v>
      </c>
      <c r="Y122" s="29">
        <f t="shared" si="32"/>
        <v>0</v>
      </c>
      <c r="Z122" s="29">
        <v>0</v>
      </c>
      <c r="AA122" s="29">
        <v>0</v>
      </c>
      <c r="AB122" s="29">
        <f t="shared" si="33"/>
        <v>0</v>
      </c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</row>
    <row r="123" spans="1:249" ht="31.5">
      <c r="A123" s="28" t="s">
        <v>124</v>
      </c>
      <c r="B123" s="29">
        <f t="shared" si="25"/>
        <v>35196</v>
      </c>
      <c r="C123" s="29">
        <f t="shared" si="25"/>
        <v>35196</v>
      </c>
      <c r="D123" s="29">
        <f t="shared" si="25"/>
        <v>0</v>
      </c>
      <c r="E123" s="29">
        <v>0</v>
      </c>
      <c r="F123" s="29">
        <v>0</v>
      </c>
      <c r="G123" s="29">
        <f t="shared" si="26"/>
        <v>0</v>
      </c>
      <c r="H123" s="29">
        <v>0</v>
      </c>
      <c r="I123" s="29">
        <v>0</v>
      </c>
      <c r="J123" s="29">
        <f t="shared" si="27"/>
        <v>0</v>
      </c>
      <c r="K123" s="29">
        <v>35196</v>
      </c>
      <c r="L123" s="29">
        <v>35196</v>
      </c>
      <c r="M123" s="29">
        <f t="shared" si="28"/>
        <v>0</v>
      </c>
      <c r="N123" s="29">
        <v>0</v>
      </c>
      <c r="O123" s="29">
        <v>0</v>
      </c>
      <c r="P123" s="29">
        <f t="shared" si="29"/>
        <v>0</v>
      </c>
      <c r="Q123" s="29">
        <v>0</v>
      </c>
      <c r="R123" s="29">
        <v>0</v>
      </c>
      <c r="S123" s="29">
        <f t="shared" si="30"/>
        <v>0</v>
      </c>
      <c r="T123" s="29">
        <v>0</v>
      </c>
      <c r="U123" s="29">
        <v>0</v>
      </c>
      <c r="V123" s="29">
        <f t="shared" si="31"/>
        <v>0</v>
      </c>
      <c r="W123" s="29">
        <v>0</v>
      </c>
      <c r="X123" s="29">
        <v>0</v>
      </c>
      <c r="Y123" s="29">
        <f t="shared" si="32"/>
        <v>0</v>
      </c>
      <c r="Z123" s="29">
        <v>0</v>
      </c>
      <c r="AA123" s="29">
        <v>0</v>
      </c>
      <c r="AB123" s="29">
        <f t="shared" si="33"/>
        <v>0</v>
      </c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</row>
    <row r="124" spans="1:249">
      <c r="A124" s="28" t="s">
        <v>125</v>
      </c>
      <c r="B124" s="29">
        <f t="shared" si="25"/>
        <v>2195</v>
      </c>
      <c r="C124" s="29">
        <f t="shared" si="25"/>
        <v>2195</v>
      </c>
      <c r="D124" s="29">
        <f t="shared" si="25"/>
        <v>0</v>
      </c>
      <c r="E124" s="29">
        <v>0</v>
      </c>
      <c r="F124" s="29">
        <v>0</v>
      </c>
      <c r="G124" s="29">
        <f t="shared" si="26"/>
        <v>0</v>
      </c>
      <c r="H124" s="29">
        <v>0</v>
      </c>
      <c r="I124" s="29">
        <v>0</v>
      </c>
      <c r="J124" s="29">
        <f t="shared" si="27"/>
        <v>0</v>
      </c>
      <c r="K124" s="29">
        <v>2195</v>
      </c>
      <c r="L124" s="29">
        <v>2195</v>
      </c>
      <c r="M124" s="29">
        <f t="shared" si="28"/>
        <v>0</v>
      </c>
      <c r="N124" s="29">
        <v>0</v>
      </c>
      <c r="O124" s="29">
        <v>0</v>
      </c>
      <c r="P124" s="29">
        <f t="shared" si="29"/>
        <v>0</v>
      </c>
      <c r="Q124" s="29">
        <v>0</v>
      </c>
      <c r="R124" s="29">
        <v>0</v>
      </c>
      <c r="S124" s="29">
        <f t="shared" si="30"/>
        <v>0</v>
      </c>
      <c r="T124" s="29">
        <v>0</v>
      </c>
      <c r="U124" s="29">
        <v>0</v>
      </c>
      <c r="V124" s="29">
        <f t="shared" si="31"/>
        <v>0</v>
      </c>
      <c r="W124" s="29">
        <v>0</v>
      </c>
      <c r="X124" s="29">
        <v>0</v>
      </c>
      <c r="Y124" s="29">
        <f t="shared" si="32"/>
        <v>0</v>
      </c>
      <c r="Z124" s="29">
        <v>0</v>
      </c>
      <c r="AA124" s="29">
        <v>0</v>
      </c>
      <c r="AB124" s="29">
        <f t="shared" si="33"/>
        <v>0</v>
      </c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</row>
    <row r="125" spans="1:249">
      <c r="A125" s="38" t="s">
        <v>126</v>
      </c>
      <c r="B125" s="29">
        <f t="shared" si="25"/>
        <v>3780</v>
      </c>
      <c r="C125" s="29">
        <f t="shared" si="25"/>
        <v>3780</v>
      </c>
      <c r="D125" s="29">
        <f t="shared" si="25"/>
        <v>0</v>
      </c>
      <c r="E125" s="29">
        <v>0</v>
      </c>
      <c r="F125" s="29">
        <v>0</v>
      </c>
      <c r="G125" s="29">
        <f t="shared" si="26"/>
        <v>0</v>
      </c>
      <c r="H125" s="29">
        <v>0</v>
      </c>
      <c r="I125" s="29">
        <v>0</v>
      </c>
      <c r="J125" s="29">
        <f t="shared" si="27"/>
        <v>0</v>
      </c>
      <c r="K125" s="29">
        <v>3780</v>
      </c>
      <c r="L125" s="29">
        <v>3780</v>
      </c>
      <c r="M125" s="29">
        <f t="shared" si="28"/>
        <v>0</v>
      </c>
      <c r="N125" s="29">
        <v>0</v>
      </c>
      <c r="O125" s="29">
        <v>0</v>
      </c>
      <c r="P125" s="29">
        <f t="shared" si="29"/>
        <v>0</v>
      </c>
      <c r="Q125" s="29">
        <v>0</v>
      </c>
      <c r="R125" s="29">
        <v>0</v>
      </c>
      <c r="S125" s="29">
        <f t="shared" si="30"/>
        <v>0</v>
      </c>
      <c r="T125" s="29">
        <v>0</v>
      </c>
      <c r="U125" s="29">
        <v>0</v>
      </c>
      <c r="V125" s="29">
        <f t="shared" si="31"/>
        <v>0</v>
      </c>
      <c r="W125" s="29">
        <v>0</v>
      </c>
      <c r="X125" s="29">
        <v>0</v>
      </c>
      <c r="Y125" s="29">
        <f t="shared" si="32"/>
        <v>0</v>
      </c>
      <c r="Z125" s="29">
        <v>0</v>
      </c>
      <c r="AA125" s="29">
        <v>0</v>
      </c>
      <c r="AB125" s="29">
        <f t="shared" si="33"/>
        <v>0</v>
      </c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pans="1:249">
      <c r="A126" s="38" t="s">
        <v>127</v>
      </c>
      <c r="B126" s="29">
        <f t="shared" si="25"/>
        <v>2265</v>
      </c>
      <c r="C126" s="29">
        <f t="shared" si="25"/>
        <v>2265</v>
      </c>
      <c r="D126" s="29">
        <f t="shared" si="25"/>
        <v>0</v>
      </c>
      <c r="E126" s="29">
        <v>0</v>
      </c>
      <c r="F126" s="29">
        <v>0</v>
      </c>
      <c r="G126" s="29">
        <f t="shared" si="26"/>
        <v>0</v>
      </c>
      <c r="H126" s="29">
        <v>0</v>
      </c>
      <c r="I126" s="29">
        <v>0</v>
      </c>
      <c r="J126" s="29">
        <f t="shared" si="27"/>
        <v>0</v>
      </c>
      <c r="K126" s="29">
        <v>2265</v>
      </c>
      <c r="L126" s="29">
        <v>2265</v>
      </c>
      <c r="M126" s="29">
        <f t="shared" si="28"/>
        <v>0</v>
      </c>
      <c r="N126" s="29">
        <v>0</v>
      </c>
      <c r="O126" s="29">
        <v>0</v>
      </c>
      <c r="P126" s="29">
        <f t="shared" si="29"/>
        <v>0</v>
      </c>
      <c r="Q126" s="29">
        <v>0</v>
      </c>
      <c r="R126" s="29">
        <v>0</v>
      </c>
      <c r="S126" s="29">
        <f t="shared" si="30"/>
        <v>0</v>
      </c>
      <c r="T126" s="29">
        <v>0</v>
      </c>
      <c r="U126" s="29">
        <v>0</v>
      </c>
      <c r="V126" s="29">
        <f t="shared" si="31"/>
        <v>0</v>
      </c>
      <c r="W126" s="29">
        <v>0</v>
      </c>
      <c r="X126" s="29">
        <v>0</v>
      </c>
      <c r="Y126" s="29">
        <f t="shared" si="32"/>
        <v>0</v>
      </c>
      <c r="Z126" s="29">
        <v>0</v>
      </c>
      <c r="AA126" s="29">
        <v>0</v>
      </c>
      <c r="AB126" s="29">
        <f t="shared" si="33"/>
        <v>0</v>
      </c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</row>
    <row r="127" spans="1:249">
      <c r="A127" s="38" t="s">
        <v>128</v>
      </c>
      <c r="B127" s="29">
        <f t="shared" si="25"/>
        <v>20000</v>
      </c>
      <c r="C127" s="29">
        <f t="shared" si="25"/>
        <v>20000</v>
      </c>
      <c r="D127" s="29">
        <f t="shared" si="25"/>
        <v>0</v>
      </c>
      <c r="E127" s="29">
        <v>0</v>
      </c>
      <c r="F127" s="29">
        <v>0</v>
      </c>
      <c r="G127" s="29">
        <f t="shared" si="26"/>
        <v>0</v>
      </c>
      <c r="H127" s="29">
        <v>0</v>
      </c>
      <c r="I127" s="29">
        <v>0</v>
      </c>
      <c r="J127" s="29">
        <f t="shared" si="27"/>
        <v>0</v>
      </c>
      <c r="K127" s="29">
        <v>20000</v>
      </c>
      <c r="L127" s="29">
        <v>20000</v>
      </c>
      <c r="M127" s="29">
        <f t="shared" si="28"/>
        <v>0</v>
      </c>
      <c r="N127" s="29">
        <v>0</v>
      </c>
      <c r="O127" s="29">
        <v>0</v>
      </c>
      <c r="P127" s="29">
        <f t="shared" si="29"/>
        <v>0</v>
      </c>
      <c r="Q127" s="29">
        <v>0</v>
      </c>
      <c r="R127" s="29">
        <v>0</v>
      </c>
      <c r="S127" s="29">
        <f t="shared" si="30"/>
        <v>0</v>
      </c>
      <c r="T127" s="29">
        <v>0</v>
      </c>
      <c r="U127" s="29">
        <v>0</v>
      </c>
      <c r="V127" s="29">
        <f t="shared" si="31"/>
        <v>0</v>
      </c>
      <c r="W127" s="29">
        <v>0</v>
      </c>
      <c r="X127" s="29">
        <v>0</v>
      </c>
      <c r="Y127" s="29">
        <f t="shared" si="32"/>
        <v>0</v>
      </c>
      <c r="Z127" s="29">
        <v>0</v>
      </c>
      <c r="AA127" s="29">
        <v>0</v>
      </c>
      <c r="AB127" s="29">
        <f t="shared" si="33"/>
        <v>0</v>
      </c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</row>
    <row r="128" spans="1:249">
      <c r="A128" s="23" t="s">
        <v>129</v>
      </c>
      <c r="B128" s="24">
        <f t="shared" si="25"/>
        <v>25500</v>
      </c>
      <c r="C128" s="24">
        <f t="shared" si="25"/>
        <v>25500</v>
      </c>
      <c r="D128" s="24">
        <f t="shared" si="25"/>
        <v>0</v>
      </c>
      <c r="E128" s="24">
        <f>SUM(E129:E129)</f>
        <v>0</v>
      </c>
      <c r="F128" s="24">
        <f>SUM(F129:F129)</f>
        <v>0</v>
      </c>
      <c r="G128" s="24">
        <f t="shared" si="26"/>
        <v>0</v>
      </c>
      <c r="H128" s="24">
        <f>SUM(H129:H129)</f>
        <v>0</v>
      </c>
      <c r="I128" s="24">
        <f>SUM(I129:I129)</f>
        <v>0</v>
      </c>
      <c r="J128" s="24">
        <f t="shared" si="27"/>
        <v>0</v>
      </c>
      <c r="K128" s="24">
        <f>SUM(K129:K129)</f>
        <v>25500</v>
      </c>
      <c r="L128" s="24">
        <f>SUM(L129:L129)</f>
        <v>25500</v>
      </c>
      <c r="M128" s="24">
        <f t="shared" si="28"/>
        <v>0</v>
      </c>
      <c r="N128" s="24">
        <f>SUM(N129:N129)</f>
        <v>0</v>
      </c>
      <c r="O128" s="24">
        <f>SUM(O129:O129)</f>
        <v>0</v>
      </c>
      <c r="P128" s="24">
        <f t="shared" si="29"/>
        <v>0</v>
      </c>
      <c r="Q128" s="24">
        <f>SUM(Q129:Q129)</f>
        <v>0</v>
      </c>
      <c r="R128" s="24">
        <f>SUM(R129:R129)</f>
        <v>0</v>
      </c>
      <c r="S128" s="24">
        <f t="shared" si="30"/>
        <v>0</v>
      </c>
      <c r="T128" s="24">
        <f>SUM(T129:T129)</f>
        <v>0</v>
      </c>
      <c r="U128" s="24">
        <f>SUM(U129:U129)</f>
        <v>0</v>
      </c>
      <c r="V128" s="24">
        <f t="shared" si="31"/>
        <v>0</v>
      </c>
      <c r="W128" s="24">
        <f>SUM(W129:W129)</f>
        <v>0</v>
      </c>
      <c r="X128" s="24">
        <f>SUM(X129:X129)</f>
        <v>0</v>
      </c>
      <c r="Y128" s="24">
        <f t="shared" si="32"/>
        <v>0</v>
      </c>
      <c r="Z128" s="24">
        <f>SUM(Z129:Z129)</f>
        <v>0</v>
      </c>
      <c r="AA128" s="24">
        <f>SUM(AA129:AA129)</f>
        <v>0</v>
      </c>
      <c r="AB128" s="24">
        <f t="shared" si="33"/>
        <v>0</v>
      </c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</row>
    <row r="129" spans="1:249">
      <c r="A129" s="28" t="s">
        <v>130</v>
      </c>
      <c r="B129" s="35">
        <f t="shared" si="25"/>
        <v>25500</v>
      </c>
      <c r="C129" s="35">
        <f t="shared" si="25"/>
        <v>25500</v>
      </c>
      <c r="D129" s="35">
        <f t="shared" si="25"/>
        <v>0</v>
      </c>
      <c r="E129" s="35">
        <v>0</v>
      </c>
      <c r="F129" s="35">
        <v>0</v>
      </c>
      <c r="G129" s="35">
        <f t="shared" si="26"/>
        <v>0</v>
      </c>
      <c r="H129" s="35">
        <v>0</v>
      </c>
      <c r="I129" s="35">
        <v>0</v>
      </c>
      <c r="J129" s="35">
        <f t="shared" si="27"/>
        <v>0</v>
      </c>
      <c r="K129" s="35">
        <v>25500</v>
      </c>
      <c r="L129" s="35">
        <v>25500</v>
      </c>
      <c r="M129" s="35">
        <f t="shared" si="28"/>
        <v>0</v>
      </c>
      <c r="N129" s="35">
        <v>0</v>
      </c>
      <c r="O129" s="35">
        <v>0</v>
      </c>
      <c r="P129" s="35">
        <f t="shared" si="29"/>
        <v>0</v>
      </c>
      <c r="Q129" s="35">
        <v>0</v>
      </c>
      <c r="R129" s="35">
        <v>0</v>
      </c>
      <c r="S129" s="35">
        <f t="shared" si="30"/>
        <v>0</v>
      </c>
      <c r="T129" s="35">
        <v>0</v>
      </c>
      <c r="U129" s="35">
        <v>0</v>
      </c>
      <c r="V129" s="35">
        <f t="shared" si="31"/>
        <v>0</v>
      </c>
      <c r="W129" s="35">
        <v>0</v>
      </c>
      <c r="X129" s="35">
        <v>0</v>
      </c>
      <c r="Y129" s="35">
        <f t="shared" si="32"/>
        <v>0</v>
      </c>
      <c r="Z129" s="35">
        <v>0</v>
      </c>
      <c r="AA129" s="35">
        <v>0</v>
      </c>
      <c r="AB129" s="35">
        <f t="shared" si="33"/>
        <v>0</v>
      </c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</row>
    <row r="130" spans="1:249">
      <c r="A130" s="30" t="s">
        <v>30</v>
      </c>
      <c r="B130" s="25">
        <f t="shared" si="25"/>
        <v>148416</v>
      </c>
      <c r="C130" s="25">
        <f t="shared" si="25"/>
        <v>154393</v>
      </c>
      <c r="D130" s="25">
        <f t="shared" si="25"/>
        <v>5977</v>
      </c>
      <c r="E130" s="25">
        <f>SUM(E131,E138)</f>
        <v>0</v>
      </c>
      <c r="F130" s="25">
        <f>SUM(F131,F138)</f>
        <v>0</v>
      </c>
      <c r="G130" s="25">
        <f t="shared" si="26"/>
        <v>0</v>
      </c>
      <c r="H130" s="25">
        <f t="shared" ref="H130:I130" si="41">SUM(H131,H138)</f>
        <v>0</v>
      </c>
      <c r="I130" s="25">
        <f t="shared" si="41"/>
        <v>4830</v>
      </c>
      <c r="J130" s="25">
        <f t="shared" si="27"/>
        <v>4830</v>
      </c>
      <c r="K130" s="25">
        <f t="shared" ref="K130:L130" si="42">SUM(K131,K138)</f>
        <v>9787</v>
      </c>
      <c r="L130" s="25">
        <f t="shared" si="42"/>
        <v>10934</v>
      </c>
      <c r="M130" s="25">
        <f t="shared" si="28"/>
        <v>1147</v>
      </c>
      <c r="N130" s="25">
        <f t="shared" ref="N130:O130" si="43">SUM(N131,N138)</f>
        <v>0</v>
      </c>
      <c r="O130" s="25">
        <f t="shared" si="43"/>
        <v>0</v>
      </c>
      <c r="P130" s="25">
        <f t="shared" si="29"/>
        <v>0</v>
      </c>
      <c r="Q130" s="25">
        <f t="shared" ref="Q130:R130" si="44">SUM(Q131,Q138)</f>
        <v>99355</v>
      </c>
      <c r="R130" s="25">
        <f t="shared" si="44"/>
        <v>99355</v>
      </c>
      <c r="S130" s="25">
        <f t="shared" si="30"/>
        <v>0</v>
      </c>
      <c r="T130" s="25">
        <f t="shared" ref="T130:U130" si="45">SUM(T131,T138)</f>
        <v>0</v>
      </c>
      <c r="U130" s="25">
        <f t="shared" si="45"/>
        <v>0</v>
      </c>
      <c r="V130" s="25">
        <f t="shared" si="31"/>
        <v>0</v>
      </c>
      <c r="W130" s="25">
        <f t="shared" ref="W130:X130" si="46">SUM(W131,W138)</f>
        <v>0</v>
      </c>
      <c r="X130" s="25">
        <f t="shared" si="46"/>
        <v>0</v>
      </c>
      <c r="Y130" s="25">
        <f t="shared" si="32"/>
        <v>0</v>
      </c>
      <c r="Z130" s="25">
        <f t="shared" ref="Z130:AA130" si="47">SUM(Z131,Z138)</f>
        <v>39274</v>
      </c>
      <c r="AA130" s="25">
        <f t="shared" si="47"/>
        <v>39274</v>
      </c>
      <c r="AB130" s="25">
        <f t="shared" si="33"/>
        <v>0</v>
      </c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pans="1:249" ht="31.5">
      <c r="A131" s="23" t="s">
        <v>121</v>
      </c>
      <c r="B131" s="25">
        <f t="shared" si="25"/>
        <v>34016</v>
      </c>
      <c r="C131" s="25">
        <f t="shared" si="25"/>
        <v>39993</v>
      </c>
      <c r="D131" s="25">
        <f t="shared" si="25"/>
        <v>5977</v>
      </c>
      <c r="E131" s="25">
        <f>SUM(E132:E137)</f>
        <v>0</v>
      </c>
      <c r="F131" s="25">
        <f>SUM(F132:F137)</f>
        <v>0</v>
      </c>
      <c r="G131" s="25">
        <f t="shared" si="26"/>
        <v>0</v>
      </c>
      <c r="H131" s="25">
        <f>SUM(H132:H137)</f>
        <v>0</v>
      </c>
      <c r="I131" s="25">
        <f>SUM(I132:I137)</f>
        <v>4830</v>
      </c>
      <c r="J131" s="25">
        <f t="shared" si="27"/>
        <v>4830</v>
      </c>
      <c r="K131" s="25">
        <f>SUM(K132:K137)</f>
        <v>9787</v>
      </c>
      <c r="L131" s="25">
        <f>SUM(L132:L137)</f>
        <v>10934</v>
      </c>
      <c r="M131" s="25">
        <f t="shared" si="28"/>
        <v>1147</v>
      </c>
      <c r="N131" s="25">
        <f>SUM(N132:N137)</f>
        <v>0</v>
      </c>
      <c r="O131" s="25">
        <f>SUM(O132:O137)</f>
        <v>0</v>
      </c>
      <c r="P131" s="25">
        <f t="shared" si="29"/>
        <v>0</v>
      </c>
      <c r="Q131" s="25">
        <f>SUM(Q132:Q137)</f>
        <v>24229</v>
      </c>
      <c r="R131" s="25">
        <f>SUM(R132:R137)</f>
        <v>24229</v>
      </c>
      <c r="S131" s="25">
        <f t="shared" si="30"/>
        <v>0</v>
      </c>
      <c r="T131" s="25">
        <f>SUM(T132:T137)</f>
        <v>0</v>
      </c>
      <c r="U131" s="25">
        <f>SUM(U132:U137)</f>
        <v>0</v>
      </c>
      <c r="V131" s="25">
        <f t="shared" si="31"/>
        <v>0</v>
      </c>
      <c r="W131" s="25">
        <f>SUM(W132:W137)</f>
        <v>0</v>
      </c>
      <c r="X131" s="25">
        <f>SUM(X132:X137)</f>
        <v>0</v>
      </c>
      <c r="Y131" s="25">
        <f t="shared" si="32"/>
        <v>0</v>
      </c>
      <c r="Z131" s="25">
        <f>SUM(Z132:Z137)</f>
        <v>0</v>
      </c>
      <c r="AA131" s="25">
        <f>SUM(AA132:AA137)</f>
        <v>0</v>
      </c>
      <c r="AB131" s="25">
        <f t="shared" si="33"/>
        <v>0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</row>
    <row r="132" spans="1:249" ht="31.5">
      <c r="A132" s="38" t="s">
        <v>132</v>
      </c>
      <c r="B132" s="29">
        <f t="shared" si="25"/>
        <v>2524</v>
      </c>
      <c r="C132" s="29">
        <f t="shared" si="25"/>
        <v>2524</v>
      </c>
      <c r="D132" s="29">
        <f t="shared" si="25"/>
        <v>0</v>
      </c>
      <c r="E132" s="29">
        <v>0</v>
      </c>
      <c r="F132" s="29">
        <v>0</v>
      </c>
      <c r="G132" s="29">
        <f t="shared" si="26"/>
        <v>0</v>
      </c>
      <c r="H132" s="29">
        <v>0</v>
      </c>
      <c r="I132" s="29">
        <v>0</v>
      </c>
      <c r="J132" s="29">
        <f t="shared" si="27"/>
        <v>0</v>
      </c>
      <c r="K132" s="29">
        <v>0</v>
      </c>
      <c r="L132" s="29">
        <v>0</v>
      </c>
      <c r="M132" s="29">
        <f t="shared" si="28"/>
        <v>0</v>
      </c>
      <c r="N132" s="29">
        <v>0</v>
      </c>
      <c r="O132" s="29">
        <v>0</v>
      </c>
      <c r="P132" s="29">
        <f t="shared" si="29"/>
        <v>0</v>
      </c>
      <c r="Q132" s="29">
        <v>2524</v>
      </c>
      <c r="R132" s="29">
        <v>2524</v>
      </c>
      <c r="S132" s="29">
        <f t="shared" si="30"/>
        <v>0</v>
      </c>
      <c r="T132" s="29">
        <v>0</v>
      </c>
      <c r="U132" s="29">
        <v>0</v>
      </c>
      <c r="V132" s="29">
        <f t="shared" si="31"/>
        <v>0</v>
      </c>
      <c r="W132" s="29">
        <v>0</v>
      </c>
      <c r="X132" s="29">
        <v>0</v>
      </c>
      <c r="Y132" s="29">
        <f t="shared" si="32"/>
        <v>0</v>
      </c>
      <c r="Z132" s="29">
        <v>0</v>
      </c>
      <c r="AA132" s="29">
        <v>0</v>
      </c>
      <c r="AB132" s="29">
        <f t="shared" si="33"/>
        <v>0</v>
      </c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</row>
    <row r="133" spans="1:249" ht="31.5">
      <c r="A133" s="28" t="s">
        <v>133</v>
      </c>
      <c r="B133" s="29">
        <f t="shared" si="25"/>
        <v>1705</v>
      </c>
      <c r="C133" s="29">
        <f t="shared" si="25"/>
        <v>1705</v>
      </c>
      <c r="D133" s="29">
        <f t="shared" si="25"/>
        <v>0</v>
      </c>
      <c r="E133" s="29">
        <v>0</v>
      </c>
      <c r="F133" s="29">
        <v>0</v>
      </c>
      <c r="G133" s="29">
        <f t="shared" si="26"/>
        <v>0</v>
      </c>
      <c r="H133" s="29">
        <v>0</v>
      </c>
      <c r="I133" s="29">
        <v>0</v>
      </c>
      <c r="J133" s="29">
        <f t="shared" si="27"/>
        <v>0</v>
      </c>
      <c r="K133" s="29">
        <v>0</v>
      </c>
      <c r="L133" s="29">
        <v>0</v>
      </c>
      <c r="M133" s="29">
        <f t="shared" si="28"/>
        <v>0</v>
      </c>
      <c r="N133" s="29">
        <v>0</v>
      </c>
      <c r="O133" s="29">
        <v>0</v>
      </c>
      <c r="P133" s="29">
        <f t="shared" si="29"/>
        <v>0</v>
      </c>
      <c r="Q133" s="29">
        <v>1705</v>
      </c>
      <c r="R133" s="29">
        <v>1705</v>
      </c>
      <c r="S133" s="29">
        <f t="shared" si="30"/>
        <v>0</v>
      </c>
      <c r="T133" s="29">
        <v>0</v>
      </c>
      <c r="U133" s="29">
        <v>0</v>
      </c>
      <c r="V133" s="29">
        <f t="shared" si="31"/>
        <v>0</v>
      </c>
      <c r="W133" s="29">
        <v>0</v>
      </c>
      <c r="X133" s="29">
        <v>0</v>
      </c>
      <c r="Y133" s="29">
        <f t="shared" si="32"/>
        <v>0</v>
      </c>
      <c r="Z133" s="29">
        <v>0</v>
      </c>
      <c r="AA133" s="29">
        <v>0</v>
      </c>
      <c r="AB133" s="29">
        <f t="shared" si="33"/>
        <v>0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</row>
    <row r="134" spans="1:249">
      <c r="A134" s="38" t="s">
        <v>134</v>
      </c>
      <c r="B134" s="29">
        <f t="shared" si="25"/>
        <v>20000</v>
      </c>
      <c r="C134" s="29">
        <f t="shared" si="25"/>
        <v>20000</v>
      </c>
      <c r="D134" s="29">
        <f t="shared" si="25"/>
        <v>0</v>
      </c>
      <c r="E134" s="29">
        <v>0</v>
      </c>
      <c r="F134" s="29">
        <v>0</v>
      </c>
      <c r="G134" s="29">
        <f t="shared" si="26"/>
        <v>0</v>
      </c>
      <c r="H134" s="29">
        <v>0</v>
      </c>
      <c r="I134" s="29">
        <v>0</v>
      </c>
      <c r="J134" s="29">
        <f t="shared" si="27"/>
        <v>0</v>
      </c>
      <c r="K134" s="29">
        <v>0</v>
      </c>
      <c r="L134" s="29">
        <v>0</v>
      </c>
      <c r="M134" s="29">
        <f t="shared" si="28"/>
        <v>0</v>
      </c>
      <c r="N134" s="29">
        <v>0</v>
      </c>
      <c r="O134" s="29">
        <v>0</v>
      </c>
      <c r="P134" s="29">
        <f t="shared" si="29"/>
        <v>0</v>
      </c>
      <c r="Q134" s="29">
        <v>20000</v>
      </c>
      <c r="R134" s="29">
        <v>20000</v>
      </c>
      <c r="S134" s="29">
        <f t="shared" si="30"/>
        <v>0</v>
      </c>
      <c r="T134" s="29">
        <v>0</v>
      </c>
      <c r="U134" s="29">
        <v>0</v>
      </c>
      <c r="V134" s="29">
        <f t="shared" si="31"/>
        <v>0</v>
      </c>
      <c r="W134" s="29">
        <v>0</v>
      </c>
      <c r="X134" s="29">
        <v>0</v>
      </c>
      <c r="Y134" s="29">
        <f t="shared" si="32"/>
        <v>0</v>
      </c>
      <c r="Z134" s="29">
        <v>0</v>
      </c>
      <c r="AA134" s="29">
        <v>0</v>
      </c>
      <c r="AB134" s="29">
        <f t="shared" si="33"/>
        <v>0</v>
      </c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</row>
    <row r="135" spans="1:249" ht="31.5">
      <c r="A135" s="38" t="s">
        <v>135</v>
      </c>
      <c r="B135" s="29">
        <f t="shared" si="25"/>
        <v>5977</v>
      </c>
      <c r="C135" s="29">
        <f t="shared" si="25"/>
        <v>5977</v>
      </c>
      <c r="D135" s="29">
        <f t="shared" si="25"/>
        <v>0</v>
      </c>
      <c r="E135" s="29">
        <v>0</v>
      </c>
      <c r="F135" s="29">
        <v>0</v>
      </c>
      <c r="G135" s="29">
        <f t="shared" si="26"/>
        <v>0</v>
      </c>
      <c r="H135" s="29">
        <v>0</v>
      </c>
      <c r="I135" s="29">
        <v>0</v>
      </c>
      <c r="J135" s="29">
        <f t="shared" si="27"/>
        <v>0</v>
      </c>
      <c r="K135" s="29">
        <v>5977</v>
      </c>
      <c r="L135" s="29">
        <v>5977</v>
      </c>
      <c r="M135" s="29">
        <f t="shared" si="28"/>
        <v>0</v>
      </c>
      <c r="N135" s="29">
        <v>0</v>
      </c>
      <c r="O135" s="29">
        <v>0</v>
      </c>
      <c r="P135" s="29">
        <f t="shared" si="29"/>
        <v>0</v>
      </c>
      <c r="Q135" s="29">
        <v>0</v>
      </c>
      <c r="R135" s="29">
        <v>0</v>
      </c>
      <c r="S135" s="29">
        <f t="shared" si="30"/>
        <v>0</v>
      </c>
      <c r="T135" s="29">
        <v>0</v>
      </c>
      <c r="U135" s="29">
        <v>0</v>
      </c>
      <c r="V135" s="29">
        <f t="shared" si="31"/>
        <v>0</v>
      </c>
      <c r="W135" s="29">
        <v>0</v>
      </c>
      <c r="X135" s="29">
        <v>0</v>
      </c>
      <c r="Y135" s="29">
        <f t="shared" si="32"/>
        <v>0</v>
      </c>
      <c r="Z135" s="29">
        <v>0</v>
      </c>
      <c r="AA135" s="29">
        <v>0</v>
      </c>
      <c r="AB135" s="29">
        <f t="shared" si="33"/>
        <v>0</v>
      </c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</row>
    <row r="136" spans="1:249" ht="47.25">
      <c r="A136" s="38" t="s">
        <v>136</v>
      </c>
      <c r="B136" s="29">
        <f t="shared" si="25"/>
        <v>0</v>
      </c>
      <c r="C136" s="29">
        <f t="shared" si="25"/>
        <v>5977</v>
      </c>
      <c r="D136" s="29">
        <f t="shared" si="25"/>
        <v>5977</v>
      </c>
      <c r="E136" s="29">
        <v>0</v>
      </c>
      <c r="F136" s="29">
        <v>0</v>
      </c>
      <c r="G136" s="29">
        <f t="shared" si="26"/>
        <v>0</v>
      </c>
      <c r="H136" s="29">
        <v>0</v>
      </c>
      <c r="I136" s="29">
        <v>4830</v>
      </c>
      <c r="J136" s="29">
        <f t="shared" si="27"/>
        <v>4830</v>
      </c>
      <c r="K136" s="29"/>
      <c r="L136" s="29">
        <v>1147</v>
      </c>
      <c r="M136" s="29">
        <f t="shared" si="28"/>
        <v>1147</v>
      </c>
      <c r="N136" s="29">
        <v>0</v>
      </c>
      <c r="O136" s="29">
        <v>0</v>
      </c>
      <c r="P136" s="29">
        <f t="shared" si="29"/>
        <v>0</v>
      </c>
      <c r="Q136" s="29">
        <v>0</v>
      </c>
      <c r="R136" s="29">
        <v>0</v>
      </c>
      <c r="S136" s="29">
        <f t="shared" si="30"/>
        <v>0</v>
      </c>
      <c r="T136" s="29">
        <v>0</v>
      </c>
      <c r="U136" s="29">
        <v>0</v>
      </c>
      <c r="V136" s="29">
        <f t="shared" si="31"/>
        <v>0</v>
      </c>
      <c r="W136" s="29">
        <v>0</v>
      </c>
      <c r="X136" s="29">
        <v>0</v>
      </c>
      <c r="Y136" s="29">
        <f t="shared" si="32"/>
        <v>0</v>
      </c>
      <c r="Z136" s="29">
        <v>0</v>
      </c>
      <c r="AA136" s="29">
        <v>0</v>
      </c>
      <c r="AB136" s="29">
        <f t="shared" si="33"/>
        <v>0</v>
      </c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</row>
    <row r="137" spans="1:249" ht="31.5">
      <c r="A137" s="38" t="s">
        <v>137</v>
      </c>
      <c r="B137" s="29">
        <f t="shared" si="25"/>
        <v>3810</v>
      </c>
      <c r="C137" s="29">
        <f t="shared" si="25"/>
        <v>3810</v>
      </c>
      <c r="D137" s="29">
        <f t="shared" si="25"/>
        <v>0</v>
      </c>
      <c r="E137" s="29">
        <v>0</v>
      </c>
      <c r="F137" s="29">
        <v>0</v>
      </c>
      <c r="G137" s="29">
        <f t="shared" si="26"/>
        <v>0</v>
      </c>
      <c r="H137" s="29">
        <v>0</v>
      </c>
      <c r="I137" s="29">
        <v>0</v>
      </c>
      <c r="J137" s="29">
        <f t="shared" si="27"/>
        <v>0</v>
      </c>
      <c r="K137" s="29">
        <v>3810</v>
      </c>
      <c r="L137" s="29">
        <v>3810</v>
      </c>
      <c r="M137" s="29">
        <f t="shared" si="28"/>
        <v>0</v>
      </c>
      <c r="N137" s="29">
        <v>0</v>
      </c>
      <c r="O137" s="29">
        <v>0</v>
      </c>
      <c r="P137" s="29">
        <f t="shared" si="29"/>
        <v>0</v>
      </c>
      <c r="Q137" s="29">
        <v>0</v>
      </c>
      <c r="R137" s="29">
        <v>0</v>
      </c>
      <c r="S137" s="29">
        <f t="shared" si="30"/>
        <v>0</v>
      </c>
      <c r="T137" s="29">
        <v>0</v>
      </c>
      <c r="U137" s="29">
        <v>0</v>
      </c>
      <c r="V137" s="29">
        <f t="shared" si="31"/>
        <v>0</v>
      </c>
      <c r="W137" s="29">
        <v>0</v>
      </c>
      <c r="X137" s="29">
        <v>0</v>
      </c>
      <c r="Y137" s="29">
        <f t="shared" si="32"/>
        <v>0</v>
      </c>
      <c r="Z137" s="29">
        <v>0</v>
      </c>
      <c r="AA137" s="29">
        <v>0</v>
      </c>
      <c r="AB137" s="29">
        <f t="shared" si="33"/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</row>
    <row r="138" spans="1:249">
      <c r="A138" s="23" t="s">
        <v>129</v>
      </c>
      <c r="B138" s="24">
        <f t="shared" si="25"/>
        <v>114400</v>
      </c>
      <c r="C138" s="24">
        <f t="shared" si="25"/>
        <v>114400</v>
      </c>
      <c r="D138" s="24">
        <f t="shared" si="25"/>
        <v>0</v>
      </c>
      <c r="E138" s="24">
        <f>SUM(E139:E140)</f>
        <v>0</v>
      </c>
      <c r="F138" s="24">
        <f>SUM(F139:F140)</f>
        <v>0</v>
      </c>
      <c r="G138" s="24">
        <f t="shared" si="26"/>
        <v>0</v>
      </c>
      <c r="H138" s="24">
        <f>SUM(H139:H140)</f>
        <v>0</v>
      </c>
      <c r="I138" s="24">
        <f>SUM(I139:I140)</f>
        <v>0</v>
      </c>
      <c r="J138" s="24">
        <f t="shared" si="27"/>
        <v>0</v>
      </c>
      <c r="K138" s="24">
        <f>SUM(K139:K140)</f>
        <v>0</v>
      </c>
      <c r="L138" s="24">
        <f>SUM(L139:L140)</f>
        <v>0</v>
      </c>
      <c r="M138" s="24">
        <f t="shared" si="28"/>
        <v>0</v>
      </c>
      <c r="N138" s="24">
        <f>SUM(N139:N140)</f>
        <v>0</v>
      </c>
      <c r="O138" s="24">
        <f>SUM(O139:O140)</f>
        <v>0</v>
      </c>
      <c r="P138" s="24">
        <f t="shared" si="29"/>
        <v>0</v>
      </c>
      <c r="Q138" s="24">
        <f>SUM(Q139:Q140)</f>
        <v>75126</v>
      </c>
      <c r="R138" s="24">
        <f>SUM(R139:R140)</f>
        <v>75126</v>
      </c>
      <c r="S138" s="24">
        <f t="shared" si="30"/>
        <v>0</v>
      </c>
      <c r="T138" s="24">
        <f>SUM(T139:T140)</f>
        <v>0</v>
      </c>
      <c r="U138" s="24">
        <f>SUM(U139:U140)</f>
        <v>0</v>
      </c>
      <c r="V138" s="24">
        <f t="shared" si="31"/>
        <v>0</v>
      </c>
      <c r="W138" s="24">
        <f>SUM(W139:W140)</f>
        <v>0</v>
      </c>
      <c r="X138" s="24">
        <f>SUM(X139:X140)</f>
        <v>0</v>
      </c>
      <c r="Y138" s="24">
        <f t="shared" si="32"/>
        <v>0</v>
      </c>
      <c r="Z138" s="24">
        <f>SUM(Z139:Z140)</f>
        <v>39274</v>
      </c>
      <c r="AA138" s="24">
        <f>SUM(AA139:AA140)</f>
        <v>39274</v>
      </c>
      <c r="AB138" s="24">
        <f t="shared" si="33"/>
        <v>0</v>
      </c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</row>
    <row r="139" spans="1:249" ht="31.5">
      <c r="A139" s="32" t="s">
        <v>138</v>
      </c>
      <c r="B139" s="29">
        <f t="shared" si="25"/>
        <v>59400</v>
      </c>
      <c r="C139" s="29">
        <f t="shared" si="25"/>
        <v>59400</v>
      </c>
      <c r="D139" s="29">
        <f t="shared" si="25"/>
        <v>0</v>
      </c>
      <c r="E139" s="29">
        <v>0</v>
      </c>
      <c r="F139" s="29">
        <v>0</v>
      </c>
      <c r="G139" s="29">
        <f t="shared" si="26"/>
        <v>0</v>
      </c>
      <c r="H139" s="29">
        <v>0</v>
      </c>
      <c r="I139" s="29">
        <v>0</v>
      </c>
      <c r="J139" s="29">
        <f t="shared" si="27"/>
        <v>0</v>
      </c>
      <c r="K139" s="29">
        <v>0</v>
      </c>
      <c r="L139" s="29">
        <v>0</v>
      </c>
      <c r="M139" s="29">
        <f t="shared" si="28"/>
        <v>0</v>
      </c>
      <c r="N139" s="29">
        <v>0</v>
      </c>
      <c r="O139" s="29">
        <v>0</v>
      </c>
      <c r="P139" s="29">
        <f t="shared" si="29"/>
        <v>0</v>
      </c>
      <c r="Q139" s="29">
        <f>30400+29000</f>
        <v>59400</v>
      </c>
      <c r="R139" s="29">
        <f>30400+29000</f>
        <v>59400</v>
      </c>
      <c r="S139" s="29">
        <f t="shared" si="30"/>
        <v>0</v>
      </c>
      <c r="T139" s="29">
        <v>0</v>
      </c>
      <c r="U139" s="29">
        <v>0</v>
      </c>
      <c r="V139" s="29">
        <f t="shared" si="31"/>
        <v>0</v>
      </c>
      <c r="W139" s="29">
        <v>0</v>
      </c>
      <c r="X139" s="29">
        <v>0</v>
      </c>
      <c r="Y139" s="29">
        <f t="shared" si="32"/>
        <v>0</v>
      </c>
      <c r="Z139" s="29">
        <v>0</v>
      </c>
      <c r="AA139" s="29">
        <v>0</v>
      </c>
      <c r="AB139" s="29">
        <f t="shared" si="33"/>
        <v>0</v>
      </c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</row>
    <row r="140" spans="1:249" ht="31.5">
      <c r="A140" s="32" t="s">
        <v>139</v>
      </c>
      <c r="B140" s="29">
        <f t="shared" si="25"/>
        <v>55000</v>
      </c>
      <c r="C140" s="29">
        <f t="shared" si="25"/>
        <v>55000</v>
      </c>
      <c r="D140" s="29">
        <f t="shared" si="25"/>
        <v>0</v>
      </c>
      <c r="E140" s="29">
        <v>0</v>
      </c>
      <c r="F140" s="29">
        <v>0</v>
      </c>
      <c r="G140" s="29">
        <f t="shared" si="26"/>
        <v>0</v>
      </c>
      <c r="H140" s="29">
        <v>0</v>
      </c>
      <c r="I140" s="29">
        <v>0</v>
      </c>
      <c r="J140" s="29">
        <f t="shared" si="27"/>
        <v>0</v>
      </c>
      <c r="K140" s="29">
        <v>0</v>
      </c>
      <c r="L140" s="29">
        <v>0</v>
      </c>
      <c r="M140" s="29">
        <f t="shared" si="28"/>
        <v>0</v>
      </c>
      <c r="N140" s="29">
        <v>0</v>
      </c>
      <c r="O140" s="29">
        <v>0</v>
      </c>
      <c r="P140" s="29">
        <f t="shared" si="29"/>
        <v>0</v>
      </c>
      <c r="Q140" s="29">
        <v>15726</v>
      </c>
      <c r="R140" s="29">
        <v>15726</v>
      </c>
      <c r="S140" s="29">
        <f t="shared" si="30"/>
        <v>0</v>
      </c>
      <c r="T140" s="29">
        <v>0</v>
      </c>
      <c r="U140" s="29">
        <v>0</v>
      </c>
      <c r="V140" s="29">
        <f t="shared" si="31"/>
        <v>0</v>
      </c>
      <c r="W140" s="29">
        <v>0</v>
      </c>
      <c r="X140" s="29">
        <v>0</v>
      </c>
      <c r="Y140" s="29">
        <f t="shared" si="32"/>
        <v>0</v>
      </c>
      <c r="Z140" s="29">
        <v>39274</v>
      </c>
      <c r="AA140" s="29">
        <v>39274</v>
      </c>
      <c r="AB140" s="29">
        <f t="shared" si="33"/>
        <v>0</v>
      </c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</row>
    <row r="141" spans="1:249">
      <c r="A141" s="23" t="s">
        <v>39</v>
      </c>
      <c r="B141" s="24">
        <f t="shared" si="25"/>
        <v>9229944</v>
      </c>
      <c r="C141" s="24">
        <f t="shared" si="25"/>
        <v>9264383</v>
      </c>
      <c r="D141" s="24">
        <f t="shared" si="25"/>
        <v>34439</v>
      </c>
      <c r="E141" s="24">
        <f>SUM(E142,E161,E188,E158,E196)</f>
        <v>0</v>
      </c>
      <c r="F141" s="24">
        <f>SUM(F142,F161,F188,F158,F196)</f>
        <v>0</v>
      </c>
      <c r="G141" s="24">
        <f t="shared" si="26"/>
        <v>0</v>
      </c>
      <c r="H141" s="24">
        <f>SUM(H142,H161,H188,H158,H196)</f>
        <v>0</v>
      </c>
      <c r="I141" s="24">
        <f>SUM(I142,I161,I188,I158,I196)</f>
        <v>0</v>
      </c>
      <c r="J141" s="24">
        <f t="shared" si="27"/>
        <v>0</v>
      </c>
      <c r="K141" s="24">
        <f>SUM(K142,K161,K188,K158,K196)</f>
        <v>1225496</v>
      </c>
      <c r="L141" s="24">
        <f>SUM(L142,L161,L188,L158,L196)</f>
        <v>1032532</v>
      </c>
      <c r="M141" s="24">
        <f t="shared" si="28"/>
        <v>-192964</v>
      </c>
      <c r="N141" s="24">
        <f>SUM(N142,N161,N188,N158,N196)</f>
        <v>11680</v>
      </c>
      <c r="O141" s="24">
        <f>SUM(O142,O161,O188,O158,O196)</f>
        <v>11680</v>
      </c>
      <c r="P141" s="24">
        <f t="shared" si="29"/>
        <v>0</v>
      </c>
      <c r="Q141" s="24">
        <f>SUM(Q142,Q161,Q188,Q158,Q196)</f>
        <v>218265</v>
      </c>
      <c r="R141" s="24">
        <f>SUM(R142,R161,R188,R158,R196)</f>
        <v>225800</v>
      </c>
      <c r="S141" s="24">
        <f t="shared" si="30"/>
        <v>7535</v>
      </c>
      <c r="T141" s="24">
        <f>SUM(T142,T161,T188,T158,T196)</f>
        <v>1431997</v>
      </c>
      <c r="U141" s="24">
        <f>SUM(U142,U161,U188,U158,U196)</f>
        <v>1431997</v>
      </c>
      <c r="V141" s="24">
        <f t="shared" si="31"/>
        <v>0</v>
      </c>
      <c r="W141" s="24">
        <f>SUM(W142,W161,W188,W158,W196)</f>
        <v>1127910</v>
      </c>
      <c r="X141" s="24">
        <f>SUM(X142,X161,X188,X158,X196)</f>
        <v>1147778</v>
      </c>
      <c r="Y141" s="24">
        <f t="shared" si="32"/>
        <v>19868</v>
      </c>
      <c r="Z141" s="24">
        <f>SUM(Z142,Z161,Z188,Z158,Z196)</f>
        <v>5214596</v>
      </c>
      <c r="AA141" s="24">
        <f>SUM(AA142,AA161,AA188,AA158,AA196)</f>
        <v>5414596</v>
      </c>
      <c r="AB141" s="24">
        <f t="shared" si="33"/>
        <v>200000</v>
      </c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</row>
    <row r="142" spans="1:249">
      <c r="A142" s="23" t="s">
        <v>111</v>
      </c>
      <c r="B142" s="24">
        <f t="shared" si="25"/>
        <v>63129</v>
      </c>
      <c r="C142" s="24">
        <f t="shared" si="25"/>
        <v>67130</v>
      </c>
      <c r="D142" s="24">
        <f t="shared" si="25"/>
        <v>4001</v>
      </c>
      <c r="E142" s="24">
        <f>SUM(E143:E157)</f>
        <v>0</v>
      </c>
      <c r="F142" s="24">
        <f>SUM(F143:F157)</f>
        <v>0</v>
      </c>
      <c r="G142" s="24">
        <f t="shared" si="26"/>
        <v>0</v>
      </c>
      <c r="H142" s="24">
        <f>SUM(H143:H157)</f>
        <v>0</v>
      </c>
      <c r="I142" s="24">
        <f>SUM(I143:I157)</f>
        <v>0</v>
      </c>
      <c r="J142" s="24">
        <f t="shared" si="27"/>
        <v>0</v>
      </c>
      <c r="K142" s="24">
        <f>SUM(K143:K157)</f>
        <v>7977</v>
      </c>
      <c r="L142" s="24">
        <f>SUM(L143:L157)</f>
        <v>10503</v>
      </c>
      <c r="M142" s="24">
        <f t="shared" si="28"/>
        <v>2526</v>
      </c>
      <c r="N142" s="24">
        <f>SUM(N143:N157)</f>
        <v>9280</v>
      </c>
      <c r="O142" s="24">
        <f>SUM(O143:O157)</f>
        <v>9280</v>
      </c>
      <c r="P142" s="24">
        <f t="shared" si="29"/>
        <v>0</v>
      </c>
      <c r="Q142" s="24">
        <f>SUM(Q143:Q157)</f>
        <v>45872</v>
      </c>
      <c r="R142" s="24">
        <f>SUM(R143:R157)</f>
        <v>47347</v>
      </c>
      <c r="S142" s="24">
        <f t="shared" si="30"/>
        <v>1475</v>
      </c>
      <c r="T142" s="24">
        <f>SUM(T143:T157)</f>
        <v>0</v>
      </c>
      <c r="U142" s="24">
        <f>SUM(U143:U157)</f>
        <v>0</v>
      </c>
      <c r="V142" s="24">
        <f t="shared" si="31"/>
        <v>0</v>
      </c>
      <c r="W142" s="24">
        <f>SUM(W143:W157)</f>
        <v>0</v>
      </c>
      <c r="X142" s="24">
        <f>SUM(X143:X157)</f>
        <v>0</v>
      </c>
      <c r="Y142" s="24">
        <f t="shared" si="32"/>
        <v>0</v>
      </c>
      <c r="Z142" s="24">
        <f>SUM(Z143:Z157)</f>
        <v>0</v>
      </c>
      <c r="AA142" s="24">
        <f>SUM(AA143:AA157)</f>
        <v>0</v>
      </c>
      <c r="AB142" s="24">
        <f t="shared" si="33"/>
        <v>0</v>
      </c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</row>
    <row r="143" spans="1:249" ht="31.5">
      <c r="A143" s="28" t="s">
        <v>140</v>
      </c>
      <c r="B143" s="29">
        <f t="shared" si="25"/>
        <v>30000</v>
      </c>
      <c r="C143" s="29">
        <f t="shared" si="25"/>
        <v>30000</v>
      </c>
      <c r="D143" s="29">
        <f t="shared" si="25"/>
        <v>0</v>
      </c>
      <c r="E143" s="29">
        <v>0</v>
      </c>
      <c r="F143" s="29">
        <v>0</v>
      </c>
      <c r="G143" s="29">
        <f t="shared" si="26"/>
        <v>0</v>
      </c>
      <c r="H143" s="29">
        <v>0</v>
      </c>
      <c r="I143" s="29">
        <v>0</v>
      </c>
      <c r="J143" s="29">
        <f t="shared" si="27"/>
        <v>0</v>
      </c>
      <c r="K143" s="29">
        <v>0</v>
      </c>
      <c r="L143" s="29">
        <v>0</v>
      </c>
      <c r="M143" s="29">
        <f t="shared" si="28"/>
        <v>0</v>
      </c>
      <c r="N143" s="29"/>
      <c r="O143" s="29"/>
      <c r="P143" s="29">
        <f t="shared" si="29"/>
        <v>0</v>
      </c>
      <c r="Q143" s="29">
        <v>30000</v>
      </c>
      <c r="R143" s="29">
        <v>30000</v>
      </c>
      <c r="S143" s="29">
        <f t="shared" si="30"/>
        <v>0</v>
      </c>
      <c r="T143" s="29">
        <v>0</v>
      </c>
      <c r="U143" s="29">
        <v>0</v>
      </c>
      <c r="V143" s="29">
        <f t="shared" si="31"/>
        <v>0</v>
      </c>
      <c r="W143" s="29">
        <v>0</v>
      </c>
      <c r="X143" s="29">
        <v>0</v>
      </c>
      <c r="Y143" s="29">
        <f t="shared" si="32"/>
        <v>0</v>
      </c>
      <c r="Z143" s="29">
        <v>0</v>
      </c>
      <c r="AA143" s="29">
        <v>0</v>
      </c>
      <c r="AB143" s="29">
        <f t="shared" si="33"/>
        <v>0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</row>
    <row r="144" spans="1:249" ht="31.5">
      <c r="A144" s="28" t="s">
        <v>141</v>
      </c>
      <c r="B144" s="29">
        <f t="shared" si="25"/>
        <v>1422</v>
      </c>
      <c r="C144" s="29">
        <f t="shared" si="25"/>
        <v>1422</v>
      </c>
      <c r="D144" s="29">
        <f t="shared" si="25"/>
        <v>0</v>
      </c>
      <c r="E144" s="29">
        <v>0</v>
      </c>
      <c r="F144" s="29">
        <v>0</v>
      </c>
      <c r="G144" s="29">
        <f t="shared" si="26"/>
        <v>0</v>
      </c>
      <c r="H144" s="29">
        <v>0</v>
      </c>
      <c r="I144" s="29">
        <v>0</v>
      </c>
      <c r="J144" s="29">
        <f t="shared" si="27"/>
        <v>0</v>
      </c>
      <c r="K144" s="29">
        <v>1422</v>
      </c>
      <c r="L144" s="29">
        <v>1422</v>
      </c>
      <c r="M144" s="29">
        <f t="shared" si="28"/>
        <v>0</v>
      </c>
      <c r="N144" s="29">
        <v>0</v>
      </c>
      <c r="O144" s="29">
        <v>0</v>
      </c>
      <c r="P144" s="29">
        <f t="shared" si="29"/>
        <v>0</v>
      </c>
      <c r="Q144" s="29">
        <v>0</v>
      </c>
      <c r="R144" s="29">
        <v>0</v>
      </c>
      <c r="S144" s="29">
        <f t="shared" si="30"/>
        <v>0</v>
      </c>
      <c r="T144" s="29">
        <v>0</v>
      </c>
      <c r="U144" s="29">
        <v>0</v>
      </c>
      <c r="V144" s="29">
        <f t="shared" si="31"/>
        <v>0</v>
      </c>
      <c r="W144" s="29">
        <v>0</v>
      </c>
      <c r="X144" s="29">
        <v>0</v>
      </c>
      <c r="Y144" s="29">
        <f t="shared" si="32"/>
        <v>0</v>
      </c>
      <c r="Z144" s="29">
        <v>0</v>
      </c>
      <c r="AA144" s="29">
        <v>0</v>
      </c>
      <c r="AB144" s="29">
        <f t="shared" si="33"/>
        <v>0</v>
      </c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</row>
    <row r="145" spans="1:249" ht="31.5">
      <c r="A145" s="28" t="s">
        <v>142</v>
      </c>
      <c r="B145" s="29">
        <f t="shared" si="25"/>
        <v>0</v>
      </c>
      <c r="C145" s="29">
        <f t="shared" si="25"/>
        <v>2526</v>
      </c>
      <c r="D145" s="29">
        <f t="shared" si="25"/>
        <v>2526</v>
      </c>
      <c r="E145" s="29">
        <v>0</v>
      </c>
      <c r="F145" s="29">
        <v>0</v>
      </c>
      <c r="G145" s="29">
        <f t="shared" si="26"/>
        <v>0</v>
      </c>
      <c r="H145" s="29">
        <v>0</v>
      </c>
      <c r="I145" s="29">
        <v>0</v>
      </c>
      <c r="J145" s="29">
        <f t="shared" si="27"/>
        <v>0</v>
      </c>
      <c r="K145" s="29">
        <v>0</v>
      </c>
      <c r="L145" s="29">
        <v>2526</v>
      </c>
      <c r="M145" s="29">
        <f t="shared" si="28"/>
        <v>2526</v>
      </c>
      <c r="N145" s="29">
        <v>0</v>
      </c>
      <c r="O145" s="29">
        <v>0</v>
      </c>
      <c r="P145" s="29">
        <f t="shared" si="29"/>
        <v>0</v>
      </c>
      <c r="Q145" s="29">
        <v>0</v>
      </c>
      <c r="R145" s="29">
        <v>0</v>
      </c>
      <c r="S145" s="29">
        <f t="shared" si="30"/>
        <v>0</v>
      </c>
      <c r="T145" s="29">
        <v>0</v>
      </c>
      <c r="U145" s="29">
        <v>0</v>
      </c>
      <c r="V145" s="29">
        <f t="shared" si="31"/>
        <v>0</v>
      </c>
      <c r="W145" s="29">
        <v>0</v>
      </c>
      <c r="X145" s="29">
        <v>0</v>
      </c>
      <c r="Y145" s="29">
        <f t="shared" si="32"/>
        <v>0</v>
      </c>
      <c r="Z145" s="29">
        <v>0</v>
      </c>
      <c r="AA145" s="29">
        <v>0</v>
      </c>
      <c r="AB145" s="29">
        <f t="shared" si="33"/>
        <v>0</v>
      </c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</row>
    <row r="146" spans="1:249" ht="31.5">
      <c r="A146" s="28" t="s">
        <v>143</v>
      </c>
      <c r="B146" s="29">
        <f t="shared" si="25"/>
        <v>0</v>
      </c>
      <c r="C146" s="29">
        <f t="shared" si="25"/>
        <v>1475</v>
      </c>
      <c r="D146" s="29">
        <f t="shared" si="25"/>
        <v>1475</v>
      </c>
      <c r="E146" s="29">
        <v>0</v>
      </c>
      <c r="F146" s="29">
        <v>0</v>
      </c>
      <c r="G146" s="29">
        <f t="shared" si="26"/>
        <v>0</v>
      </c>
      <c r="H146" s="29">
        <v>0</v>
      </c>
      <c r="I146" s="29">
        <v>0</v>
      </c>
      <c r="J146" s="29">
        <f t="shared" si="27"/>
        <v>0</v>
      </c>
      <c r="K146" s="29">
        <v>0</v>
      </c>
      <c r="L146" s="29">
        <v>0</v>
      </c>
      <c r="M146" s="29">
        <f t="shared" si="28"/>
        <v>0</v>
      </c>
      <c r="N146" s="29">
        <v>0</v>
      </c>
      <c r="O146" s="29">
        <v>0</v>
      </c>
      <c r="P146" s="29">
        <f t="shared" si="29"/>
        <v>0</v>
      </c>
      <c r="Q146" s="29">
        <v>0</v>
      </c>
      <c r="R146" s="29">
        <v>1475</v>
      </c>
      <c r="S146" s="29">
        <f t="shared" si="30"/>
        <v>1475</v>
      </c>
      <c r="T146" s="29">
        <v>0</v>
      </c>
      <c r="U146" s="29">
        <v>0</v>
      </c>
      <c r="V146" s="29">
        <f t="shared" si="31"/>
        <v>0</v>
      </c>
      <c r="W146" s="29">
        <v>0</v>
      </c>
      <c r="X146" s="29">
        <v>0</v>
      </c>
      <c r="Y146" s="29">
        <f t="shared" si="32"/>
        <v>0</v>
      </c>
      <c r="Z146" s="29">
        <v>0</v>
      </c>
      <c r="AA146" s="29">
        <v>0</v>
      </c>
      <c r="AB146" s="29">
        <f t="shared" si="33"/>
        <v>0</v>
      </c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</row>
    <row r="147" spans="1:249" ht="31.5">
      <c r="A147" s="28" t="s">
        <v>144</v>
      </c>
      <c r="B147" s="29">
        <f t="shared" si="25"/>
        <v>2548</v>
      </c>
      <c r="C147" s="29">
        <f t="shared" si="25"/>
        <v>2548</v>
      </c>
      <c r="D147" s="29">
        <f t="shared" si="25"/>
        <v>0</v>
      </c>
      <c r="E147" s="29">
        <v>0</v>
      </c>
      <c r="F147" s="29">
        <v>0</v>
      </c>
      <c r="G147" s="29">
        <f t="shared" si="26"/>
        <v>0</v>
      </c>
      <c r="H147" s="29">
        <v>0</v>
      </c>
      <c r="I147" s="29">
        <v>0</v>
      </c>
      <c r="J147" s="29">
        <f t="shared" si="27"/>
        <v>0</v>
      </c>
      <c r="K147" s="29">
        <v>2548</v>
      </c>
      <c r="L147" s="29">
        <v>2548</v>
      </c>
      <c r="M147" s="29">
        <f t="shared" si="28"/>
        <v>0</v>
      </c>
      <c r="N147" s="29">
        <v>0</v>
      </c>
      <c r="O147" s="29">
        <v>0</v>
      </c>
      <c r="P147" s="29">
        <f t="shared" si="29"/>
        <v>0</v>
      </c>
      <c r="Q147" s="29">
        <v>0</v>
      </c>
      <c r="R147" s="29">
        <v>0</v>
      </c>
      <c r="S147" s="29">
        <f t="shared" si="30"/>
        <v>0</v>
      </c>
      <c r="T147" s="29">
        <v>0</v>
      </c>
      <c r="U147" s="29">
        <v>0</v>
      </c>
      <c r="V147" s="29">
        <f t="shared" si="31"/>
        <v>0</v>
      </c>
      <c r="W147" s="29">
        <v>0</v>
      </c>
      <c r="X147" s="29">
        <v>0</v>
      </c>
      <c r="Y147" s="29">
        <f t="shared" si="32"/>
        <v>0</v>
      </c>
      <c r="Z147" s="29">
        <v>0</v>
      </c>
      <c r="AA147" s="29">
        <v>0</v>
      </c>
      <c r="AB147" s="29">
        <f t="shared" si="33"/>
        <v>0</v>
      </c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</row>
    <row r="148" spans="1:249" ht="31.5">
      <c r="A148" s="28" t="s">
        <v>145</v>
      </c>
      <c r="B148" s="29">
        <f t="shared" si="25"/>
        <v>1077</v>
      </c>
      <c r="C148" s="29">
        <f t="shared" si="25"/>
        <v>1077</v>
      </c>
      <c r="D148" s="29">
        <f t="shared" si="25"/>
        <v>0</v>
      </c>
      <c r="E148" s="29">
        <v>0</v>
      </c>
      <c r="F148" s="29">
        <v>0</v>
      </c>
      <c r="G148" s="29">
        <f t="shared" si="26"/>
        <v>0</v>
      </c>
      <c r="H148" s="29">
        <v>0</v>
      </c>
      <c r="I148" s="29">
        <v>0</v>
      </c>
      <c r="J148" s="29">
        <f t="shared" si="27"/>
        <v>0</v>
      </c>
      <c r="K148" s="29">
        <v>1077</v>
      </c>
      <c r="L148" s="29">
        <v>1077</v>
      </c>
      <c r="M148" s="29">
        <f t="shared" si="28"/>
        <v>0</v>
      </c>
      <c r="N148" s="29">
        <v>0</v>
      </c>
      <c r="O148" s="29">
        <v>0</v>
      </c>
      <c r="P148" s="29">
        <f t="shared" si="29"/>
        <v>0</v>
      </c>
      <c r="Q148" s="29">
        <v>0</v>
      </c>
      <c r="R148" s="29">
        <v>0</v>
      </c>
      <c r="S148" s="29">
        <f t="shared" si="30"/>
        <v>0</v>
      </c>
      <c r="T148" s="29">
        <v>0</v>
      </c>
      <c r="U148" s="29">
        <v>0</v>
      </c>
      <c r="V148" s="29">
        <f t="shared" si="31"/>
        <v>0</v>
      </c>
      <c r="W148" s="29">
        <v>0</v>
      </c>
      <c r="X148" s="29">
        <v>0</v>
      </c>
      <c r="Y148" s="29">
        <f t="shared" si="32"/>
        <v>0</v>
      </c>
      <c r="Z148" s="29">
        <v>0</v>
      </c>
      <c r="AA148" s="29">
        <v>0</v>
      </c>
      <c r="AB148" s="29">
        <f t="shared" si="33"/>
        <v>0</v>
      </c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</row>
    <row r="149" spans="1:249" ht="47.25">
      <c r="A149" s="28" t="s">
        <v>146</v>
      </c>
      <c r="B149" s="29">
        <f t="shared" si="25"/>
        <v>1680</v>
      </c>
      <c r="C149" s="29">
        <f t="shared" si="25"/>
        <v>1680</v>
      </c>
      <c r="D149" s="29">
        <f t="shared" si="25"/>
        <v>0</v>
      </c>
      <c r="E149" s="29">
        <v>0</v>
      </c>
      <c r="F149" s="29">
        <v>0</v>
      </c>
      <c r="G149" s="29">
        <f t="shared" si="26"/>
        <v>0</v>
      </c>
      <c r="H149" s="29">
        <v>0</v>
      </c>
      <c r="I149" s="29">
        <v>0</v>
      </c>
      <c r="J149" s="29">
        <f t="shared" si="27"/>
        <v>0</v>
      </c>
      <c r="K149" s="29">
        <v>0</v>
      </c>
      <c r="L149" s="29">
        <v>0</v>
      </c>
      <c r="M149" s="29">
        <f t="shared" si="28"/>
        <v>0</v>
      </c>
      <c r="N149" s="29">
        <v>1680</v>
      </c>
      <c r="O149" s="29">
        <v>1680</v>
      </c>
      <c r="P149" s="29">
        <f t="shared" si="29"/>
        <v>0</v>
      </c>
      <c r="Q149" s="29">
        <v>0</v>
      </c>
      <c r="R149" s="29">
        <v>0</v>
      </c>
      <c r="S149" s="29">
        <f t="shared" si="30"/>
        <v>0</v>
      </c>
      <c r="T149" s="29">
        <v>0</v>
      </c>
      <c r="U149" s="29">
        <v>0</v>
      </c>
      <c r="V149" s="29">
        <f t="shared" si="31"/>
        <v>0</v>
      </c>
      <c r="W149" s="29">
        <v>0</v>
      </c>
      <c r="X149" s="29">
        <v>0</v>
      </c>
      <c r="Y149" s="29">
        <f t="shared" si="32"/>
        <v>0</v>
      </c>
      <c r="Z149" s="29">
        <v>0</v>
      </c>
      <c r="AA149" s="29">
        <v>0</v>
      </c>
      <c r="AB149" s="29">
        <f t="shared" si="33"/>
        <v>0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</row>
    <row r="150" spans="1:249" ht="47.25">
      <c r="A150" s="28" t="s">
        <v>147</v>
      </c>
      <c r="B150" s="29">
        <f t="shared" si="25"/>
        <v>1464</v>
      </c>
      <c r="C150" s="29">
        <f t="shared" si="25"/>
        <v>1464</v>
      </c>
      <c r="D150" s="29">
        <f t="shared" si="25"/>
        <v>0</v>
      </c>
      <c r="E150" s="29">
        <v>0</v>
      </c>
      <c r="F150" s="29">
        <v>0</v>
      </c>
      <c r="G150" s="29">
        <f t="shared" si="26"/>
        <v>0</v>
      </c>
      <c r="H150" s="29">
        <v>0</v>
      </c>
      <c r="I150" s="29">
        <v>0</v>
      </c>
      <c r="J150" s="29">
        <f t="shared" si="27"/>
        <v>0</v>
      </c>
      <c r="K150" s="29">
        <v>0</v>
      </c>
      <c r="L150" s="29">
        <v>0</v>
      </c>
      <c r="M150" s="29">
        <f t="shared" si="28"/>
        <v>0</v>
      </c>
      <c r="N150" s="29">
        <v>1464</v>
      </c>
      <c r="O150" s="29">
        <v>1464</v>
      </c>
      <c r="P150" s="29">
        <f t="shared" si="29"/>
        <v>0</v>
      </c>
      <c r="Q150" s="29">
        <v>0</v>
      </c>
      <c r="R150" s="29">
        <v>0</v>
      </c>
      <c r="S150" s="29">
        <f t="shared" si="30"/>
        <v>0</v>
      </c>
      <c r="T150" s="29">
        <v>0</v>
      </c>
      <c r="U150" s="29">
        <v>0</v>
      </c>
      <c r="V150" s="29">
        <f t="shared" si="31"/>
        <v>0</v>
      </c>
      <c r="W150" s="29">
        <v>0</v>
      </c>
      <c r="X150" s="29">
        <v>0</v>
      </c>
      <c r="Y150" s="29">
        <f t="shared" si="32"/>
        <v>0</v>
      </c>
      <c r="Z150" s="29">
        <v>0</v>
      </c>
      <c r="AA150" s="29">
        <v>0</v>
      </c>
      <c r="AB150" s="29">
        <f t="shared" si="33"/>
        <v>0</v>
      </c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</row>
    <row r="151" spans="1:249" ht="47.25">
      <c r="A151" s="28" t="s">
        <v>148</v>
      </c>
      <c r="B151" s="29">
        <f t="shared" si="25"/>
        <v>4080</v>
      </c>
      <c r="C151" s="29">
        <f t="shared" si="25"/>
        <v>4080</v>
      </c>
      <c r="D151" s="29">
        <f t="shared" si="25"/>
        <v>0</v>
      </c>
      <c r="E151" s="29">
        <v>0</v>
      </c>
      <c r="F151" s="29">
        <v>0</v>
      </c>
      <c r="G151" s="29">
        <f t="shared" si="26"/>
        <v>0</v>
      </c>
      <c r="H151" s="29">
        <v>0</v>
      </c>
      <c r="I151" s="29">
        <v>0</v>
      </c>
      <c r="J151" s="29">
        <f t="shared" si="27"/>
        <v>0</v>
      </c>
      <c r="K151" s="29">
        <v>0</v>
      </c>
      <c r="L151" s="29">
        <v>0</v>
      </c>
      <c r="M151" s="29">
        <f t="shared" si="28"/>
        <v>0</v>
      </c>
      <c r="N151" s="29">
        <v>4080</v>
      </c>
      <c r="O151" s="29">
        <v>4080</v>
      </c>
      <c r="P151" s="29">
        <f t="shared" si="29"/>
        <v>0</v>
      </c>
      <c r="Q151" s="29">
        <v>0</v>
      </c>
      <c r="R151" s="29">
        <v>0</v>
      </c>
      <c r="S151" s="29">
        <f t="shared" si="30"/>
        <v>0</v>
      </c>
      <c r="T151" s="29">
        <v>0</v>
      </c>
      <c r="U151" s="29">
        <v>0</v>
      </c>
      <c r="V151" s="29">
        <f t="shared" si="31"/>
        <v>0</v>
      </c>
      <c r="W151" s="29">
        <v>0</v>
      </c>
      <c r="X151" s="29">
        <v>0</v>
      </c>
      <c r="Y151" s="29">
        <f t="shared" si="32"/>
        <v>0</v>
      </c>
      <c r="Z151" s="29">
        <v>0</v>
      </c>
      <c r="AA151" s="29">
        <v>0</v>
      </c>
      <c r="AB151" s="29">
        <f t="shared" si="33"/>
        <v>0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</row>
    <row r="152" spans="1:249" ht="47.25">
      <c r="A152" s="28" t="s">
        <v>149</v>
      </c>
      <c r="B152" s="29">
        <f t="shared" si="25"/>
        <v>2056</v>
      </c>
      <c r="C152" s="29">
        <f t="shared" si="25"/>
        <v>2056</v>
      </c>
      <c r="D152" s="29">
        <f t="shared" si="25"/>
        <v>0</v>
      </c>
      <c r="E152" s="29">
        <v>0</v>
      </c>
      <c r="F152" s="29">
        <v>0</v>
      </c>
      <c r="G152" s="29">
        <f t="shared" si="26"/>
        <v>0</v>
      </c>
      <c r="H152" s="29">
        <v>0</v>
      </c>
      <c r="I152" s="29">
        <v>0</v>
      </c>
      <c r="J152" s="29">
        <f t="shared" si="27"/>
        <v>0</v>
      </c>
      <c r="K152" s="29">
        <v>0</v>
      </c>
      <c r="L152" s="29">
        <v>0</v>
      </c>
      <c r="M152" s="29">
        <f t="shared" si="28"/>
        <v>0</v>
      </c>
      <c r="N152" s="29">
        <v>2056</v>
      </c>
      <c r="O152" s="29">
        <v>2056</v>
      </c>
      <c r="P152" s="29">
        <f t="shared" si="29"/>
        <v>0</v>
      </c>
      <c r="Q152" s="29">
        <v>0</v>
      </c>
      <c r="R152" s="29">
        <v>0</v>
      </c>
      <c r="S152" s="29">
        <f t="shared" si="30"/>
        <v>0</v>
      </c>
      <c r="T152" s="29">
        <v>0</v>
      </c>
      <c r="U152" s="29">
        <v>0</v>
      </c>
      <c r="V152" s="29">
        <f t="shared" si="31"/>
        <v>0</v>
      </c>
      <c r="W152" s="29">
        <v>0</v>
      </c>
      <c r="X152" s="29">
        <v>0</v>
      </c>
      <c r="Y152" s="29">
        <f t="shared" si="32"/>
        <v>0</v>
      </c>
      <c r="Z152" s="29">
        <v>0</v>
      </c>
      <c r="AA152" s="29">
        <v>0</v>
      </c>
      <c r="AB152" s="29">
        <f t="shared" si="33"/>
        <v>0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</row>
    <row r="153" spans="1:249" ht="31.5">
      <c r="A153" s="28" t="s">
        <v>150</v>
      </c>
      <c r="B153" s="29">
        <f t="shared" si="25"/>
        <v>3645</v>
      </c>
      <c r="C153" s="29">
        <f t="shared" si="25"/>
        <v>3645</v>
      </c>
      <c r="D153" s="29">
        <f t="shared" si="25"/>
        <v>0</v>
      </c>
      <c r="E153" s="29">
        <v>0</v>
      </c>
      <c r="F153" s="29">
        <v>0</v>
      </c>
      <c r="G153" s="29">
        <f t="shared" si="26"/>
        <v>0</v>
      </c>
      <c r="H153" s="29">
        <v>0</v>
      </c>
      <c r="I153" s="29">
        <v>0</v>
      </c>
      <c r="J153" s="29">
        <f t="shared" si="27"/>
        <v>0</v>
      </c>
      <c r="K153" s="29">
        <v>0</v>
      </c>
      <c r="L153" s="29">
        <v>0</v>
      </c>
      <c r="M153" s="29">
        <f t="shared" si="28"/>
        <v>0</v>
      </c>
      <c r="N153" s="29"/>
      <c r="O153" s="29"/>
      <c r="P153" s="29">
        <f t="shared" si="29"/>
        <v>0</v>
      </c>
      <c r="Q153" s="29">
        <v>3645</v>
      </c>
      <c r="R153" s="29">
        <v>3645</v>
      </c>
      <c r="S153" s="29">
        <f t="shared" si="30"/>
        <v>0</v>
      </c>
      <c r="T153" s="29">
        <v>0</v>
      </c>
      <c r="U153" s="29">
        <v>0</v>
      </c>
      <c r="V153" s="29">
        <f t="shared" si="31"/>
        <v>0</v>
      </c>
      <c r="W153" s="29">
        <v>0</v>
      </c>
      <c r="X153" s="29">
        <v>0</v>
      </c>
      <c r="Y153" s="29">
        <f t="shared" si="32"/>
        <v>0</v>
      </c>
      <c r="Z153" s="29">
        <v>0</v>
      </c>
      <c r="AA153" s="29">
        <v>0</v>
      </c>
      <c r="AB153" s="29">
        <f t="shared" si="33"/>
        <v>0</v>
      </c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</row>
    <row r="154" spans="1:249" ht="47.25">
      <c r="A154" s="28" t="s">
        <v>151</v>
      </c>
      <c r="B154" s="29">
        <f t="shared" si="25"/>
        <v>11355</v>
      </c>
      <c r="C154" s="29">
        <f t="shared" si="25"/>
        <v>11355</v>
      </c>
      <c r="D154" s="29">
        <f t="shared" si="25"/>
        <v>0</v>
      </c>
      <c r="E154" s="29">
        <v>0</v>
      </c>
      <c r="F154" s="29">
        <v>0</v>
      </c>
      <c r="G154" s="29">
        <f t="shared" si="26"/>
        <v>0</v>
      </c>
      <c r="H154" s="29">
        <v>0</v>
      </c>
      <c r="I154" s="29">
        <v>0</v>
      </c>
      <c r="J154" s="29">
        <f t="shared" si="27"/>
        <v>0</v>
      </c>
      <c r="K154" s="29">
        <v>0</v>
      </c>
      <c r="L154" s="29">
        <v>0</v>
      </c>
      <c r="M154" s="29">
        <f t="shared" si="28"/>
        <v>0</v>
      </c>
      <c r="N154" s="29"/>
      <c r="O154" s="29"/>
      <c r="P154" s="29">
        <f t="shared" si="29"/>
        <v>0</v>
      </c>
      <c r="Q154" s="29">
        <v>11355</v>
      </c>
      <c r="R154" s="29">
        <v>11355</v>
      </c>
      <c r="S154" s="29">
        <f t="shared" si="30"/>
        <v>0</v>
      </c>
      <c r="T154" s="29">
        <v>0</v>
      </c>
      <c r="U154" s="29">
        <v>0</v>
      </c>
      <c r="V154" s="29">
        <f t="shared" si="31"/>
        <v>0</v>
      </c>
      <c r="W154" s="29">
        <v>0</v>
      </c>
      <c r="X154" s="29">
        <v>0</v>
      </c>
      <c r="Y154" s="29">
        <f t="shared" si="32"/>
        <v>0</v>
      </c>
      <c r="Z154" s="29">
        <v>0</v>
      </c>
      <c r="AA154" s="29">
        <v>0</v>
      </c>
      <c r="AB154" s="29">
        <f t="shared" si="33"/>
        <v>0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</row>
    <row r="155" spans="1:249" ht="31.5">
      <c r="A155" s="28" t="s">
        <v>152</v>
      </c>
      <c r="B155" s="29">
        <f t="shared" si="25"/>
        <v>2055</v>
      </c>
      <c r="C155" s="29">
        <f t="shared" si="25"/>
        <v>2055</v>
      </c>
      <c r="D155" s="29">
        <f t="shared" si="25"/>
        <v>0</v>
      </c>
      <c r="E155" s="29">
        <v>0</v>
      </c>
      <c r="F155" s="29">
        <v>0</v>
      </c>
      <c r="G155" s="29">
        <f t="shared" si="26"/>
        <v>0</v>
      </c>
      <c r="H155" s="29">
        <v>0</v>
      </c>
      <c r="I155" s="29">
        <v>0</v>
      </c>
      <c r="J155" s="29">
        <f t="shared" si="27"/>
        <v>0</v>
      </c>
      <c r="K155" s="29">
        <v>2055</v>
      </c>
      <c r="L155" s="29">
        <v>2055</v>
      </c>
      <c r="M155" s="29">
        <f t="shared" si="28"/>
        <v>0</v>
      </c>
      <c r="N155" s="29"/>
      <c r="O155" s="29"/>
      <c r="P155" s="29">
        <f t="shared" si="29"/>
        <v>0</v>
      </c>
      <c r="Q155" s="29"/>
      <c r="R155" s="29"/>
      <c r="S155" s="29">
        <f t="shared" si="30"/>
        <v>0</v>
      </c>
      <c r="T155" s="29">
        <v>0</v>
      </c>
      <c r="U155" s="29">
        <v>0</v>
      </c>
      <c r="V155" s="29">
        <f t="shared" si="31"/>
        <v>0</v>
      </c>
      <c r="W155" s="29">
        <v>0</v>
      </c>
      <c r="X155" s="29">
        <v>0</v>
      </c>
      <c r="Y155" s="29">
        <f t="shared" si="32"/>
        <v>0</v>
      </c>
      <c r="Z155" s="29">
        <v>0</v>
      </c>
      <c r="AA155" s="29">
        <v>0</v>
      </c>
      <c r="AB155" s="29">
        <f t="shared" si="33"/>
        <v>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</row>
    <row r="156" spans="1:249" ht="47.25">
      <c r="A156" s="28" t="s">
        <v>153</v>
      </c>
      <c r="B156" s="29">
        <f t="shared" si="25"/>
        <v>875</v>
      </c>
      <c r="C156" s="29">
        <f t="shared" si="25"/>
        <v>875</v>
      </c>
      <c r="D156" s="29">
        <f t="shared" si="25"/>
        <v>0</v>
      </c>
      <c r="E156" s="29">
        <v>0</v>
      </c>
      <c r="F156" s="29">
        <v>0</v>
      </c>
      <c r="G156" s="29">
        <f t="shared" si="26"/>
        <v>0</v>
      </c>
      <c r="H156" s="29">
        <v>0</v>
      </c>
      <c r="I156" s="29">
        <v>0</v>
      </c>
      <c r="J156" s="29">
        <f t="shared" si="27"/>
        <v>0</v>
      </c>
      <c r="K156" s="29">
        <v>875</v>
      </c>
      <c r="L156" s="29">
        <v>875</v>
      </c>
      <c r="M156" s="29">
        <f t="shared" si="28"/>
        <v>0</v>
      </c>
      <c r="N156" s="29"/>
      <c r="O156" s="29"/>
      <c r="P156" s="29">
        <f t="shared" si="29"/>
        <v>0</v>
      </c>
      <c r="Q156" s="29"/>
      <c r="R156" s="29"/>
      <c r="S156" s="29">
        <f t="shared" si="30"/>
        <v>0</v>
      </c>
      <c r="T156" s="29">
        <v>0</v>
      </c>
      <c r="U156" s="29">
        <v>0</v>
      </c>
      <c r="V156" s="29">
        <f t="shared" si="31"/>
        <v>0</v>
      </c>
      <c r="W156" s="29">
        <v>0</v>
      </c>
      <c r="X156" s="29">
        <v>0</v>
      </c>
      <c r="Y156" s="29">
        <f t="shared" si="32"/>
        <v>0</v>
      </c>
      <c r="Z156" s="29">
        <v>0</v>
      </c>
      <c r="AA156" s="29">
        <v>0</v>
      </c>
      <c r="AB156" s="29">
        <f t="shared" si="33"/>
        <v>0</v>
      </c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</row>
    <row r="157" spans="1:249">
      <c r="A157" s="28" t="s">
        <v>154</v>
      </c>
      <c r="B157" s="29">
        <f t="shared" si="25"/>
        <v>872</v>
      </c>
      <c r="C157" s="29">
        <f t="shared" si="25"/>
        <v>872</v>
      </c>
      <c r="D157" s="29">
        <f t="shared" si="25"/>
        <v>0</v>
      </c>
      <c r="E157" s="29">
        <v>0</v>
      </c>
      <c r="F157" s="29">
        <v>0</v>
      </c>
      <c r="G157" s="29">
        <f t="shared" si="26"/>
        <v>0</v>
      </c>
      <c r="H157" s="29">
        <v>0</v>
      </c>
      <c r="I157" s="29">
        <v>0</v>
      </c>
      <c r="J157" s="29">
        <f t="shared" si="27"/>
        <v>0</v>
      </c>
      <c r="K157" s="29">
        <v>0</v>
      </c>
      <c r="L157" s="29">
        <v>0</v>
      </c>
      <c r="M157" s="29">
        <f t="shared" si="28"/>
        <v>0</v>
      </c>
      <c r="N157" s="29"/>
      <c r="O157" s="29"/>
      <c r="P157" s="29">
        <f t="shared" si="29"/>
        <v>0</v>
      </c>
      <c r="Q157" s="29">
        <v>872</v>
      </c>
      <c r="R157" s="29">
        <v>872</v>
      </c>
      <c r="S157" s="29">
        <f t="shared" si="30"/>
        <v>0</v>
      </c>
      <c r="T157" s="29">
        <v>0</v>
      </c>
      <c r="U157" s="29">
        <v>0</v>
      </c>
      <c r="V157" s="29">
        <f t="shared" si="31"/>
        <v>0</v>
      </c>
      <c r="W157" s="29">
        <v>0</v>
      </c>
      <c r="X157" s="29">
        <v>0</v>
      </c>
      <c r="Y157" s="29">
        <f t="shared" si="32"/>
        <v>0</v>
      </c>
      <c r="Z157" s="29">
        <v>0</v>
      </c>
      <c r="AA157" s="29">
        <v>0</v>
      </c>
      <c r="AB157" s="29">
        <f t="shared" si="33"/>
        <v>0</v>
      </c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</row>
    <row r="158" spans="1:249">
      <c r="A158" s="23" t="s">
        <v>119</v>
      </c>
      <c r="B158" s="24">
        <f t="shared" si="25"/>
        <v>8380326</v>
      </c>
      <c r="C158" s="24">
        <f t="shared" si="25"/>
        <v>8380326</v>
      </c>
      <c r="D158" s="24">
        <f t="shared" si="25"/>
        <v>0</v>
      </c>
      <c r="E158" s="24">
        <f>SUM(E159:E160)</f>
        <v>0</v>
      </c>
      <c r="F158" s="24">
        <f>SUM(F159:F160)</f>
        <v>0</v>
      </c>
      <c r="G158" s="24">
        <f t="shared" si="26"/>
        <v>0</v>
      </c>
      <c r="H158" s="24">
        <f>SUM(H159:H160)</f>
        <v>0</v>
      </c>
      <c r="I158" s="24">
        <f>SUM(I159:I160)</f>
        <v>0</v>
      </c>
      <c r="J158" s="24">
        <f t="shared" si="27"/>
        <v>0</v>
      </c>
      <c r="K158" s="24">
        <f>SUM(K159:K160)</f>
        <v>694319</v>
      </c>
      <c r="L158" s="24">
        <f>SUM(L159:L160)</f>
        <v>694319</v>
      </c>
      <c r="M158" s="24">
        <f t="shared" si="28"/>
        <v>0</v>
      </c>
      <c r="N158" s="24">
        <f>SUM(N159:N160)</f>
        <v>0</v>
      </c>
      <c r="O158" s="24">
        <f>SUM(O159:O160)</f>
        <v>0</v>
      </c>
      <c r="P158" s="24">
        <f t="shared" si="29"/>
        <v>0</v>
      </c>
      <c r="Q158" s="24">
        <f>SUM(Q159:Q160)</f>
        <v>0</v>
      </c>
      <c r="R158" s="24">
        <f>SUM(R159:R160)</f>
        <v>0</v>
      </c>
      <c r="S158" s="24">
        <f t="shared" si="30"/>
        <v>0</v>
      </c>
      <c r="T158" s="24">
        <f>SUM(T159:T160)</f>
        <v>1431997</v>
      </c>
      <c r="U158" s="24">
        <f>SUM(U159:U160)</f>
        <v>1431997</v>
      </c>
      <c r="V158" s="24">
        <f t="shared" si="31"/>
        <v>0</v>
      </c>
      <c r="W158" s="24">
        <f>SUM(W159:W160)</f>
        <v>1120414</v>
      </c>
      <c r="X158" s="24">
        <f>SUM(X159:X160)</f>
        <v>1120414</v>
      </c>
      <c r="Y158" s="24">
        <f t="shared" si="32"/>
        <v>0</v>
      </c>
      <c r="Z158" s="24">
        <f>SUM(Z159:Z160)</f>
        <v>5133596</v>
      </c>
      <c r="AA158" s="24">
        <f>SUM(AA159:AA160)</f>
        <v>5133596</v>
      </c>
      <c r="AB158" s="24">
        <f t="shared" si="33"/>
        <v>0</v>
      </c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</row>
    <row r="159" spans="1:249" ht="126">
      <c r="A159" s="32" t="s">
        <v>155</v>
      </c>
      <c r="B159" s="29">
        <f t="shared" si="25"/>
        <v>1797512</v>
      </c>
      <c r="C159" s="29">
        <f t="shared" si="25"/>
        <v>1797512</v>
      </c>
      <c r="D159" s="29">
        <f t="shared" si="25"/>
        <v>0</v>
      </c>
      <c r="E159" s="29">
        <v>0</v>
      </c>
      <c r="F159" s="29">
        <v>0</v>
      </c>
      <c r="G159" s="29">
        <f t="shared" si="26"/>
        <v>0</v>
      </c>
      <c r="H159" s="29">
        <v>0</v>
      </c>
      <c r="I159" s="29">
        <v>0</v>
      </c>
      <c r="J159" s="29">
        <f t="shared" si="27"/>
        <v>0</v>
      </c>
      <c r="K159" s="29">
        <v>0</v>
      </c>
      <c r="L159" s="29">
        <v>0</v>
      </c>
      <c r="M159" s="29">
        <f t="shared" si="28"/>
        <v>0</v>
      </c>
      <c r="N159" s="29"/>
      <c r="O159" s="29"/>
      <c r="P159" s="29">
        <f t="shared" si="29"/>
        <v>0</v>
      </c>
      <c r="Q159" s="29">
        <v>0</v>
      </c>
      <c r="R159" s="29">
        <v>0</v>
      </c>
      <c r="S159" s="29">
        <f t="shared" si="30"/>
        <v>0</v>
      </c>
      <c r="T159" s="29">
        <v>0</v>
      </c>
      <c r="U159" s="29">
        <v>0</v>
      </c>
      <c r="V159" s="29">
        <f t="shared" si="31"/>
        <v>0</v>
      </c>
      <c r="W159" s="29">
        <v>0</v>
      </c>
      <c r="X159" s="29">
        <v>0</v>
      </c>
      <c r="Y159" s="29">
        <f t="shared" si="32"/>
        <v>0</v>
      </c>
      <c r="Z159" s="29">
        <v>1797512</v>
      </c>
      <c r="AA159" s="29">
        <v>1797512</v>
      </c>
      <c r="AB159" s="29">
        <f t="shared" si="33"/>
        <v>0</v>
      </c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</row>
    <row r="160" spans="1:249" ht="34.5" customHeight="1">
      <c r="A160" s="28" t="s">
        <v>156</v>
      </c>
      <c r="B160" s="29">
        <f t="shared" si="25"/>
        <v>6582814</v>
      </c>
      <c r="C160" s="29">
        <f t="shared" si="25"/>
        <v>6582814</v>
      </c>
      <c r="D160" s="29">
        <f t="shared" si="25"/>
        <v>0</v>
      </c>
      <c r="E160" s="29">
        <v>0</v>
      </c>
      <c r="F160" s="29">
        <v>0</v>
      </c>
      <c r="G160" s="29">
        <f t="shared" si="26"/>
        <v>0</v>
      </c>
      <c r="H160" s="29">
        <v>0</v>
      </c>
      <c r="I160" s="29">
        <v>0</v>
      </c>
      <c r="J160" s="29">
        <f t="shared" si="27"/>
        <v>0</v>
      </c>
      <c r="K160" s="29">
        <f>1102+1000000+21831+52100-380714</f>
        <v>694319</v>
      </c>
      <c r="L160" s="29">
        <f>1102+1000000+21831+52100-380714</f>
        <v>694319</v>
      </c>
      <c r="M160" s="29">
        <f t="shared" si="28"/>
        <v>0</v>
      </c>
      <c r="N160" s="29">
        <v>0</v>
      </c>
      <c r="O160" s="29">
        <v>0</v>
      </c>
      <c r="P160" s="29">
        <f t="shared" si="29"/>
        <v>0</v>
      </c>
      <c r="Q160" s="29">
        <v>0</v>
      </c>
      <c r="R160" s="29">
        <v>0</v>
      </c>
      <c r="S160" s="29">
        <f t="shared" si="30"/>
        <v>0</v>
      </c>
      <c r="T160" s="29">
        <v>1431997</v>
      </c>
      <c r="U160" s="29">
        <v>1431997</v>
      </c>
      <c r="V160" s="29">
        <f t="shared" si="31"/>
        <v>0</v>
      </c>
      <c r="W160" s="29">
        <f>1120414</f>
        <v>1120414</v>
      </c>
      <c r="X160" s="29">
        <f>1120414</f>
        <v>1120414</v>
      </c>
      <c r="Y160" s="29">
        <f t="shared" si="32"/>
        <v>0</v>
      </c>
      <c r="Z160" s="29">
        <f>6189541+407673-14400-1102-693217-1431997-1120414</f>
        <v>3336084</v>
      </c>
      <c r="AA160" s="29">
        <f>6189541+407673-14400-1102-693217-1431997-1120414</f>
        <v>3336084</v>
      </c>
      <c r="AB160" s="29">
        <f t="shared" si="33"/>
        <v>0</v>
      </c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</row>
    <row r="161" spans="1:251" ht="31.5">
      <c r="A161" s="23" t="s">
        <v>121</v>
      </c>
      <c r="B161" s="24">
        <f t="shared" ref="B161:D239" si="48">E161+H161+K161+N161+Q161+T161+W161+Z161</f>
        <v>554551</v>
      </c>
      <c r="C161" s="24">
        <f t="shared" si="48"/>
        <v>584989</v>
      </c>
      <c r="D161" s="24">
        <f t="shared" si="48"/>
        <v>30438</v>
      </c>
      <c r="E161" s="24">
        <f>SUM(E162:E187)</f>
        <v>0</v>
      </c>
      <c r="F161" s="24">
        <f>SUM(F162:F187)</f>
        <v>0</v>
      </c>
      <c r="G161" s="24">
        <f t="shared" ref="G161:G239" si="49">F161-E161</f>
        <v>0</v>
      </c>
      <c r="H161" s="24">
        <f>SUM(H162:H187)</f>
        <v>0</v>
      </c>
      <c r="I161" s="24">
        <f>SUM(I162:I187)</f>
        <v>0</v>
      </c>
      <c r="J161" s="24">
        <f t="shared" ref="J161:J239" si="50">I161-H161</f>
        <v>0</v>
      </c>
      <c r="K161" s="24">
        <f>SUM(K162:K187)</f>
        <v>293599</v>
      </c>
      <c r="L161" s="24">
        <f>SUM(L162:L187)</f>
        <v>298109</v>
      </c>
      <c r="M161" s="24">
        <f t="shared" ref="M161:M239" si="51">L161-K161</f>
        <v>4510</v>
      </c>
      <c r="N161" s="24">
        <f>SUM(N162:N187)</f>
        <v>2400</v>
      </c>
      <c r="O161" s="24">
        <f>SUM(O162:O187)</f>
        <v>2400</v>
      </c>
      <c r="P161" s="24">
        <f t="shared" ref="P161:P239" si="52">O161-N161</f>
        <v>0</v>
      </c>
      <c r="Q161" s="24">
        <f>SUM(Q162:Q187)</f>
        <v>170056</v>
      </c>
      <c r="R161" s="24">
        <f>SUM(R162:R187)</f>
        <v>176116</v>
      </c>
      <c r="S161" s="24">
        <f t="shared" ref="S161:S239" si="53">R161-Q161</f>
        <v>6060</v>
      </c>
      <c r="T161" s="24">
        <f>SUM(T162:T187)</f>
        <v>0</v>
      </c>
      <c r="U161" s="24">
        <f>SUM(U162:U187)</f>
        <v>0</v>
      </c>
      <c r="V161" s="24">
        <f t="shared" ref="V161:V239" si="54">U161-T161</f>
        <v>0</v>
      </c>
      <c r="W161" s="24">
        <f>SUM(W162:W187)</f>
        <v>7496</v>
      </c>
      <c r="X161" s="24">
        <f>SUM(X162:X187)</f>
        <v>27364</v>
      </c>
      <c r="Y161" s="24">
        <f t="shared" ref="Y161:Y239" si="55">X161-W161</f>
        <v>19868</v>
      </c>
      <c r="Z161" s="24">
        <f>SUM(Z162:Z187)</f>
        <v>81000</v>
      </c>
      <c r="AA161" s="24">
        <f>SUM(AA162:AA187)</f>
        <v>81000</v>
      </c>
      <c r="AB161" s="24">
        <f t="shared" ref="AB161:AB239" si="56">AA161-Z161</f>
        <v>0</v>
      </c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</row>
    <row r="162" spans="1:251" ht="47.25">
      <c r="A162" s="28" t="s">
        <v>157</v>
      </c>
      <c r="B162" s="29">
        <f t="shared" si="48"/>
        <v>30000</v>
      </c>
      <c r="C162" s="29">
        <f t="shared" si="48"/>
        <v>30000</v>
      </c>
      <c r="D162" s="29">
        <f t="shared" si="48"/>
        <v>0</v>
      </c>
      <c r="E162" s="29">
        <v>0</v>
      </c>
      <c r="F162" s="29">
        <v>0</v>
      </c>
      <c r="G162" s="29">
        <f t="shared" si="49"/>
        <v>0</v>
      </c>
      <c r="H162" s="29">
        <v>0</v>
      </c>
      <c r="I162" s="29">
        <v>0</v>
      </c>
      <c r="J162" s="29">
        <f t="shared" si="50"/>
        <v>0</v>
      </c>
      <c r="K162" s="29">
        <v>0</v>
      </c>
      <c r="L162" s="29">
        <v>0</v>
      </c>
      <c r="M162" s="29">
        <f t="shared" si="51"/>
        <v>0</v>
      </c>
      <c r="N162" s="29">
        <v>0</v>
      </c>
      <c r="O162" s="29">
        <v>0</v>
      </c>
      <c r="P162" s="29">
        <f t="shared" si="52"/>
        <v>0</v>
      </c>
      <c r="Q162" s="29">
        <v>30000</v>
      </c>
      <c r="R162" s="29">
        <v>30000</v>
      </c>
      <c r="S162" s="29">
        <f t="shared" si="53"/>
        <v>0</v>
      </c>
      <c r="T162" s="29">
        <v>0</v>
      </c>
      <c r="U162" s="29">
        <v>0</v>
      </c>
      <c r="V162" s="29">
        <f t="shared" si="54"/>
        <v>0</v>
      </c>
      <c r="W162" s="29">
        <v>0</v>
      </c>
      <c r="X162" s="29">
        <v>0</v>
      </c>
      <c r="Y162" s="29">
        <f t="shared" si="55"/>
        <v>0</v>
      </c>
      <c r="Z162" s="29">
        <v>0</v>
      </c>
      <c r="AA162" s="29">
        <v>0</v>
      </c>
      <c r="AB162" s="29">
        <f t="shared" si="56"/>
        <v>0</v>
      </c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</row>
    <row r="163" spans="1:251" ht="78.75">
      <c r="A163" s="34" t="s">
        <v>158</v>
      </c>
      <c r="B163" s="29">
        <f t="shared" si="48"/>
        <v>81000</v>
      </c>
      <c r="C163" s="29">
        <f t="shared" si="48"/>
        <v>81000</v>
      </c>
      <c r="D163" s="29">
        <f t="shared" si="48"/>
        <v>0</v>
      </c>
      <c r="E163" s="29"/>
      <c r="F163" s="29"/>
      <c r="G163" s="29">
        <f t="shared" si="49"/>
        <v>0</v>
      </c>
      <c r="H163" s="29">
        <v>0</v>
      </c>
      <c r="I163" s="29">
        <v>0</v>
      </c>
      <c r="J163" s="29">
        <f t="shared" si="50"/>
        <v>0</v>
      </c>
      <c r="K163" s="29">
        <f t="shared" ref="K163:L163" si="57">5400-5400</f>
        <v>0</v>
      </c>
      <c r="L163" s="29">
        <f t="shared" si="57"/>
        <v>0</v>
      </c>
      <c r="M163" s="29">
        <f t="shared" si="51"/>
        <v>0</v>
      </c>
      <c r="N163" s="29">
        <v>0</v>
      </c>
      <c r="O163" s="29">
        <v>0</v>
      </c>
      <c r="P163" s="29">
        <f t="shared" si="52"/>
        <v>0</v>
      </c>
      <c r="Q163" s="29">
        <v>0</v>
      </c>
      <c r="R163" s="29">
        <v>0</v>
      </c>
      <c r="S163" s="29">
        <f t="shared" si="53"/>
        <v>0</v>
      </c>
      <c r="T163" s="29"/>
      <c r="U163" s="29"/>
      <c r="V163" s="29">
        <f t="shared" si="54"/>
        <v>0</v>
      </c>
      <c r="W163" s="29">
        <v>0</v>
      </c>
      <c r="X163" s="29">
        <v>0</v>
      </c>
      <c r="Y163" s="29">
        <f t="shared" si="55"/>
        <v>0</v>
      </c>
      <c r="Z163" s="29">
        <v>81000</v>
      </c>
      <c r="AA163" s="29">
        <v>81000</v>
      </c>
      <c r="AB163" s="29">
        <f t="shared" si="56"/>
        <v>0</v>
      </c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</row>
    <row r="164" spans="1:251" ht="47.25">
      <c r="A164" s="28" t="s">
        <v>159</v>
      </c>
      <c r="B164" s="29">
        <f t="shared" si="48"/>
        <v>224052</v>
      </c>
      <c r="C164" s="29">
        <f t="shared" si="48"/>
        <v>224052</v>
      </c>
      <c r="D164" s="29">
        <f t="shared" si="48"/>
        <v>0</v>
      </c>
      <c r="E164" s="29">
        <v>0</v>
      </c>
      <c r="F164" s="29">
        <v>0</v>
      </c>
      <c r="G164" s="29">
        <f t="shared" si="49"/>
        <v>0</v>
      </c>
      <c r="H164" s="29">
        <v>0</v>
      </c>
      <c r="I164" s="29">
        <v>0</v>
      </c>
      <c r="J164" s="29">
        <f t="shared" si="50"/>
        <v>0</v>
      </c>
      <c r="K164" s="29">
        <v>224052</v>
      </c>
      <c r="L164" s="29">
        <v>224052</v>
      </c>
      <c r="M164" s="29">
        <f t="shared" si="51"/>
        <v>0</v>
      </c>
      <c r="N164" s="29">
        <v>0</v>
      </c>
      <c r="O164" s="29">
        <v>0</v>
      </c>
      <c r="P164" s="29">
        <f t="shared" si="52"/>
        <v>0</v>
      </c>
      <c r="Q164" s="29">
        <v>0</v>
      </c>
      <c r="R164" s="29">
        <v>0</v>
      </c>
      <c r="S164" s="29">
        <f t="shared" si="53"/>
        <v>0</v>
      </c>
      <c r="T164" s="29">
        <f t="shared" ref="T164:U167" si="58">224052-224052</f>
        <v>0</v>
      </c>
      <c r="U164" s="29">
        <f t="shared" si="58"/>
        <v>0</v>
      </c>
      <c r="V164" s="29">
        <f t="shared" si="54"/>
        <v>0</v>
      </c>
      <c r="W164" s="29">
        <v>0</v>
      </c>
      <c r="X164" s="29">
        <v>0</v>
      </c>
      <c r="Y164" s="29">
        <f t="shared" si="55"/>
        <v>0</v>
      </c>
      <c r="Z164" s="29">
        <v>0</v>
      </c>
      <c r="AA164" s="29">
        <v>0</v>
      </c>
      <c r="AB164" s="29">
        <f t="shared" si="56"/>
        <v>0</v>
      </c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</row>
    <row r="165" spans="1:251" ht="31.5">
      <c r="A165" s="28" t="s">
        <v>160</v>
      </c>
      <c r="B165" s="29">
        <f t="shared" si="48"/>
        <v>2400</v>
      </c>
      <c r="C165" s="29">
        <f t="shared" si="48"/>
        <v>2400</v>
      </c>
      <c r="D165" s="29">
        <f t="shared" si="48"/>
        <v>0</v>
      </c>
      <c r="E165" s="29">
        <v>0</v>
      </c>
      <c r="F165" s="29">
        <v>0</v>
      </c>
      <c r="G165" s="29">
        <f t="shared" si="49"/>
        <v>0</v>
      </c>
      <c r="H165" s="29">
        <v>0</v>
      </c>
      <c r="I165" s="29">
        <v>0</v>
      </c>
      <c r="J165" s="29">
        <f t="shared" si="50"/>
        <v>0</v>
      </c>
      <c r="K165" s="29">
        <v>2400</v>
      </c>
      <c r="L165" s="29">
        <v>2400</v>
      </c>
      <c r="M165" s="29">
        <f t="shared" si="51"/>
        <v>0</v>
      </c>
      <c r="N165" s="29">
        <v>0</v>
      </c>
      <c r="O165" s="29">
        <v>0</v>
      </c>
      <c r="P165" s="29">
        <f t="shared" si="52"/>
        <v>0</v>
      </c>
      <c r="Q165" s="29">
        <v>0</v>
      </c>
      <c r="R165" s="29">
        <v>0</v>
      </c>
      <c r="S165" s="29">
        <f t="shared" si="53"/>
        <v>0</v>
      </c>
      <c r="T165" s="29">
        <f>224052-224052</f>
        <v>0</v>
      </c>
      <c r="U165" s="29">
        <f>224052-224052</f>
        <v>0</v>
      </c>
      <c r="V165" s="29">
        <f t="shared" si="54"/>
        <v>0</v>
      </c>
      <c r="W165" s="29">
        <v>0</v>
      </c>
      <c r="X165" s="29">
        <v>0</v>
      </c>
      <c r="Y165" s="29">
        <f t="shared" si="55"/>
        <v>0</v>
      </c>
      <c r="Z165" s="29">
        <v>0</v>
      </c>
      <c r="AA165" s="29">
        <v>0</v>
      </c>
      <c r="AB165" s="29">
        <f t="shared" si="56"/>
        <v>0</v>
      </c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</row>
    <row r="166" spans="1:251">
      <c r="A166" s="28" t="s">
        <v>161</v>
      </c>
      <c r="B166" s="29">
        <f t="shared" si="48"/>
        <v>2460</v>
      </c>
      <c r="C166" s="29">
        <f t="shared" si="48"/>
        <v>2460</v>
      </c>
      <c r="D166" s="29">
        <f t="shared" si="48"/>
        <v>0</v>
      </c>
      <c r="E166" s="29">
        <v>0</v>
      </c>
      <c r="F166" s="29">
        <v>0</v>
      </c>
      <c r="G166" s="29">
        <f t="shared" si="49"/>
        <v>0</v>
      </c>
      <c r="H166" s="29">
        <v>0</v>
      </c>
      <c r="I166" s="29">
        <v>0</v>
      </c>
      <c r="J166" s="29">
        <f t="shared" si="50"/>
        <v>0</v>
      </c>
      <c r="K166" s="29"/>
      <c r="L166" s="29"/>
      <c r="M166" s="29">
        <f t="shared" si="51"/>
        <v>0</v>
      </c>
      <c r="N166" s="29">
        <v>0</v>
      </c>
      <c r="O166" s="29">
        <v>0</v>
      </c>
      <c r="P166" s="29">
        <f t="shared" si="52"/>
        <v>0</v>
      </c>
      <c r="Q166" s="29">
        <v>2460</v>
      </c>
      <c r="R166" s="29">
        <v>2460</v>
      </c>
      <c r="S166" s="29">
        <f t="shared" si="53"/>
        <v>0</v>
      </c>
      <c r="T166" s="29">
        <f t="shared" si="58"/>
        <v>0</v>
      </c>
      <c r="U166" s="29">
        <f t="shared" si="58"/>
        <v>0</v>
      </c>
      <c r="V166" s="29">
        <f t="shared" si="54"/>
        <v>0</v>
      </c>
      <c r="W166" s="29">
        <v>0</v>
      </c>
      <c r="X166" s="29">
        <v>0</v>
      </c>
      <c r="Y166" s="29">
        <f t="shared" si="55"/>
        <v>0</v>
      </c>
      <c r="Z166" s="29">
        <v>0</v>
      </c>
      <c r="AA166" s="29">
        <v>0</v>
      </c>
      <c r="AB166" s="29">
        <f t="shared" si="56"/>
        <v>0</v>
      </c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</row>
    <row r="167" spans="1:251" ht="31.5">
      <c r="A167" s="28" t="s">
        <v>162</v>
      </c>
      <c r="B167" s="29">
        <f t="shared" si="48"/>
        <v>1300</v>
      </c>
      <c r="C167" s="29">
        <f t="shared" si="48"/>
        <v>7360</v>
      </c>
      <c r="D167" s="29">
        <f t="shared" si="48"/>
        <v>6060</v>
      </c>
      <c r="E167" s="29">
        <v>0</v>
      </c>
      <c r="F167" s="29">
        <v>0</v>
      </c>
      <c r="G167" s="29">
        <f t="shared" si="49"/>
        <v>0</v>
      </c>
      <c r="H167" s="29">
        <v>0</v>
      </c>
      <c r="I167" s="29">
        <v>0</v>
      </c>
      <c r="J167" s="29">
        <f t="shared" si="50"/>
        <v>0</v>
      </c>
      <c r="K167" s="29">
        <v>1300</v>
      </c>
      <c r="L167" s="29">
        <v>1300</v>
      </c>
      <c r="M167" s="29">
        <f t="shared" si="51"/>
        <v>0</v>
      </c>
      <c r="N167" s="29">
        <v>0</v>
      </c>
      <c r="O167" s="29">
        <v>0</v>
      </c>
      <c r="P167" s="29">
        <f t="shared" si="52"/>
        <v>0</v>
      </c>
      <c r="Q167" s="29"/>
      <c r="R167" s="29">
        <v>6060</v>
      </c>
      <c r="S167" s="29">
        <f t="shared" si="53"/>
        <v>6060</v>
      </c>
      <c r="T167" s="29">
        <f t="shared" si="58"/>
        <v>0</v>
      </c>
      <c r="U167" s="29">
        <f t="shared" si="58"/>
        <v>0</v>
      </c>
      <c r="V167" s="29">
        <f t="shared" si="54"/>
        <v>0</v>
      </c>
      <c r="W167" s="29">
        <v>0</v>
      </c>
      <c r="X167" s="29">
        <v>0</v>
      </c>
      <c r="Y167" s="29">
        <f t="shared" si="55"/>
        <v>0</v>
      </c>
      <c r="Z167" s="29">
        <v>0</v>
      </c>
      <c r="AA167" s="29">
        <v>0</v>
      </c>
      <c r="AB167" s="29">
        <f t="shared" si="56"/>
        <v>0</v>
      </c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</row>
    <row r="168" spans="1:251" ht="31.5">
      <c r="A168" s="28" t="s">
        <v>163</v>
      </c>
      <c r="B168" s="29">
        <f t="shared" si="48"/>
        <v>3061</v>
      </c>
      <c r="C168" s="29">
        <f t="shared" si="48"/>
        <v>3061</v>
      </c>
      <c r="D168" s="29">
        <f t="shared" si="48"/>
        <v>0</v>
      </c>
      <c r="E168" s="29">
        <v>0</v>
      </c>
      <c r="F168" s="29">
        <v>0</v>
      </c>
      <c r="G168" s="29">
        <f t="shared" si="49"/>
        <v>0</v>
      </c>
      <c r="H168" s="29">
        <v>0</v>
      </c>
      <c r="I168" s="29">
        <v>0</v>
      </c>
      <c r="J168" s="29">
        <f t="shared" si="50"/>
        <v>0</v>
      </c>
      <c r="K168" s="29">
        <v>0</v>
      </c>
      <c r="L168" s="29">
        <v>0</v>
      </c>
      <c r="M168" s="29">
        <f t="shared" si="51"/>
        <v>0</v>
      </c>
      <c r="N168" s="29">
        <v>0</v>
      </c>
      <c r="O168" s="29">
        <v>0</v>
      </c>
      <c r="P168" s="29">
        <f t="shared" si="52"/>
        <v>0</v>
      </c>
      <c r="Q168" s="29">
        <v>3061</v>
      </c>
      <c r="R168" s="29">
        <v>3061</v>
      </c>
      <c r="S168" s="29">
        <f t="shared" si="53"/>
        <v>0</v>
      </c>
      <c r="T168" s="29">
        <v>0</v>
      </c>
      <c r="U168" s="29">
        <v>0</v>
      </c>
      <c r="V168" s="29">
        <f t="shared" si="54"/>
        <v>0</v>
      </c>
      <c r="W168" s="29">
        <v>0</v>
      </c>
      <c r="X168" s="29">
        <v>0</v>
      </c>
      <c r="Y168" s="29">
        <f t="shared" si="55"/>
        <v>0</v>
      </c>
      <c r="Z168" s="29">
        <v>0</v>
      </c>
      <c r="AA168" s="29">
        <v>0</v>
      </c>
      <c r="AB168" s="29">
        <f t="shared" si="56"/>
        <v>0</v>
      </c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</row>
    <row r="169" spans="1:251" ht="47.25">
      <c r="A169" s="28" t="s">
        <v>164</v>
      </c>
      <c r="B169" s="29">
        <f t="shared" si="48"/>
        <v>3000</v>
      </c>
      <c r="C169" s="29">
        <f t="shared" si="48"/>
        <v>3000</v>
      </c>
      <c r="D169" s="29">
        <f t="shared" si="48"/>
        <v>0</v>
      </c>
      <c r="E169" s="29">
        <v>0</v>
      </c>
      <c r="F169" s="29">
        <v>0</v>
      </c>
      <c r="G169" s="29">
        <f t="shared" si="49"/>
        <v>0</v>
      </c>
      <c r="H169" s="29">
        <v>0</v>
      </c>
      <c r="I169" s="29">
        <v>0</v>
      </c>
      <c r="J169" s="29">
        <f t="shared" si="50"/>
        <v>0</v>
      </c>
      <c r="K169" s="29">
        <v>3000</v>
      </c>
      <c r="L169" s="29">
        <v>3000</v>
      </c>
      <c r="M169" s="29">
        <f t="shared" si="51"/>
        <v>0</v>
      </c>
      <c r="N169" s="29">
        <v>0</v>
      </c>
      <c r="O169" s="29">
        <v>0</v>
      </c>
      <c r="P169" s="29">
        <f t="shared" si="52"/>
        <v>0</v>
      </c>
      <c r="Q169" s="29"/>
      <c r="R169" s="29"/>
      <c r="S169" s="29">
        <f t="shared" si="53"/>
        <v>0</v>
      </c>
      <c r="T169" s="29">
        <v>0</v>
      </c>
      <c r="U169" s="29">
        <v>0</v>
      </c>
      <c r="V169" s="29">
        <f t="shared" si="54"/>
        <v>0</v>
      </c>
      <c r="W169" s="29">
        <v>0</v>
      </c>
      <c r="X169" s="29">
        <v>0</v>
      </c>
      <c r="Y169" s="29">
        <f t="shared" si="55"/>
        <v>0</v>
      </c>
      <c r="Z169" s="29">
        <v>0</v>
      </c>
      <c r="AA169" s="29">
        <v>0</v>
      </c>
      <c r="AB169" s="29">
        <f t="shared" si="56"/>
        <v>0</v>
      </c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</row>
    <row r="170" spans="1:251" ht="31.5">
      <c r="A170" s="28" t="s">
        <v>165</v>
      </c>
      <c r="B170" s="29">
        <f t="shared" si="48"/>
        <v>30059</v>
      </c>
      <c r="C170" s="29">
        <f t="shared" si="48"/>
        <v>30059</v>
      </c>
      <c r="D170" s="29">
        <f t="shared" si="48"/>
        <v>0</v>
      </c>
      <c r="E170" s="29">
        <v>0</v>
      </c>
      <c r="F170" s="29">
        <v>0</v>
      </c>
      <c r="G170" s="29">
        <f t="shared" si="49"/>
        <v>0</v>
      </c>
      <c r="H170" s="29">
        <v>0</v>
      </c>
      <c r="I170" s="29">
        <v>0</v>
      </c>
      <c r="J170" s="29">
        <f t="shared" si="50"/>
        <v>0</v>
      </c>
      <c r="K170" s="29">
        <f>18949+4076+7034</f>
        <v>30059</v>
      </c>
      <c r="L170" s="29">
        <f>18949+4076+7034</f>
        <v>30059</v>
      </c>
      <c r="M170" s="29">
        <f t="shared" si="51"/>
        <v>0</v>
      </c>
      <c r="N170" s="29">
        <v>0</v>
      </c>
      <c r="O170" s="29">
        <v>0</v>
      </c>
      <c r="P170" s="29">
        <f t="shared" si="52"/>
        <v>0</v>
      </c>
      <c r="Q170" s="29"/>
      <c r="R170" s="29"/>
      <c r="S170" s="29">
        <f t="shared" si="53"/>
        <v>0</v>
      </c>
      <c r="T170" s="29">
        <v>0</v>
      </c>
      <c r="U170" s="29">
        <v>0</v>
      </c>
      <c r="V170" s="29">
        <f t="shared" si="54"/>
        <v>0</v>
      </c>
      <c r="W170" s="29">
        <v>0</v>
      </c>
      <c r="X170" s="29">
        <v>0</v>
      </c>
      <c r="Y170" s="29">
        <f t="shared" si="55"/>
        <v>0</v>
      </c>
      <c r="Z170" s="29">
        <v>0</v>
      </c>
      <c r="AA170" s="29">
        <v>0</v>
      </c>
      <c r="AB170" s="29">
        <f t="shared" si="56"/>
        <v>0</v>
      </c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</row>
    <row r="171" spans="1:251" ht="31.5">
      <c r="A171" s="28" t="s">
        <v>166</v>
      </c>
      <c r="B171" s="29">
        <f t="shared" si="48"/>
        <v>22241</v>
      </c>
      <c r="C171" s="29">
        <f t="shared" si="48"/>
        <v>22241</v>
      </c>
      <c r="D171" s="29">
        <f t="shared" si="48"/>
        <v>0</v>
      </c>
      <c r="E171" s="29">
        <v>0</v>
      </c>
      <c r="F171" s="29">
        <v>0</v>
      </c>
      <c r="G171" s="29">
        <f t="shared" si="49"/>
        <v>0</v>
      </c>
      <c r="H171" s="29">
        <v>0</v>
      </c>
      <c r="I171" s="29">
        <v>0</v>
      </c>
      <c r="J171" s="29">
        <f t="shared" si="50"/>
        <v>0</v>
      </c>
      <c r="K171" s="29">
        <v>22241</v>
      </c>
      <c r="L171" s="29">
        <v>22241</v>
      </c>
      <c r="M171" s="29">
        <f t="shared" si="51"/>
        <v>0</v>
      </c>
      <c r="N171" s="29">
        <v>0</v>
      </c>
      <c r="O171" s="29">
        <v>0</v>
      </c>
      <c r="P171" s="29">
        <f t="shared" si="52"/>
        <v>0</v>
      </c>
      <c r="Q171" s="29"/>
      <c r="R171" s="29"/>
      <c r="S171" s="29">
        <f t="shared" si="53"/>
        <v>0</v>
      </c>
      <c r="T171" s="29">
        <v>0</v>
      </c>
      <c r="U171" s="29">
        <v>0</v>
      </c>
      <c r="V171" s="29">
        <f t="shared" si="54"/>
        <v>0</v>
      </c>
      <c r="W171" s="29">
        <v>0</v>
      </c>
      <c r="X171" s="29">
        <v>0</v>
      </c>
      <c r="Y171" s="29">
        <f t="shared" si="55"/>
        <v>0</v>
      </c>
      <c r="Z171" s="29">
        <v>0</v>
      </c>
      <c r="AA171" s="29">
        <v>0</v>
      </c>
      <c r="AB171" s="29">
        <f t="shared" si="56"/>
        <v>0</v>
      </c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</row>
    <row r="172" spans="1:251" ht="47.25">
      <c r="A172" s="28" t="s">
        <v>167</v>
      </c>
      <c r="B172" s="29">
        <f t="shared" si="48"/>
        <v>7496</v>
      </c>
      <c r="C172" s="29">
        <f t="shared" si="48"/>
        <v>7496</v>
      </c>
      <c r="D172" s="29">
        <f t="shared" si="48"/>
        <v>0</v>
      </c>
      <c r="E172" s="29">
        <v>0</v>
      </c>
      <c r="F172" s="29">
        <v>0</v>
      </c>
      <c r="G172" s="29">
        <f t="shared" si="49"/>
        <v>0</v>
      </c>
      <c r="H172" s="29">
        <v>0</v>
      </c>
      <c r="I172" s="29">
        <v>0</v>
      </c>
      <c r="J172" s="29">
        <f t="shared" si="50"/>
        <v>0</v>
      </c>
      <c r="K172" s="29"/>
      <c r="L172" s="29"/>
      <c r="M172" s="29">
        <f t="shared" si="51"/>
        <v>0</v>
      </c>
      <c r="N172" s="29">
        <v>0</v>
      </c>
      <c r="O172" s="29">
        <v>0</v>
      </c>
      <c r="P172" s="29">
        <f t="shared" si="52"/>
        <v>0</v>
      </c>
      <c r="Q172" s="29"/>
      <c r="R172" s="29"/>
      <c r="S172" s="29">
        <f t="shared" si="53"/>
        <v>0</v>
      </c>
      <c r="T172" s="29">
        <v>0</v>
      </c>
      <c r="U172" s="29">
        <v>0</v>
      </c>
      <c r="V172" s="29">
        <f t="shared" si="54"/>
        <v>0</v>
      </c>
      <c r="W172" s="29">
        <v>7496</v>
      </c>
      <c r="X172" s="29">
        <v>7496</v>
      </c>
      <c r="Y172" s="29">
        <f t="shared" si="55"/>
        <v>0</v>
      </c>
      <c r="Z172" s="29">
        <v>0</v>
      </c>
      <c r="AA172" s="29">
        <v>0</v>
      </c>
      <c r="AB172" s="29">
        <f t="shared" si="56"/>
        <v>0</v>
      </c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</row>
    <row r="173" spans="1:251" ht="31.5">
      <c r="A173" s="28" t="s">
        <v>168</v>
      </c>
      <c r="B173" s="29">
        <f t="shared" si="48"/>
        <v>0</v>
      </c>
      <c r="C173" s="29">
        <f t="shared" si="48"/>
        <v>7236</v>
      </c>
      <c r="D173" s="29">
        <f t="shared" si="48"/>
        <v>7236</v>
      </c>
      <c r="E173" s="29">
        <v>0</v>
      </c>
      <c r="F173" s="29">
        <v>0</v>
      </c>
      <c r="G173" s="29">
        <f t="shared" si="49"/>
        <v>0</v>
      </c>
      <c r="H173" s="29">
        <v>0</v>
      </c>
      <c r="I173" s="29">
        <v>0</v>
      </c>
      <c r="J173" s="29">
        <f t="shared" si="50"/>
        <v>0</v>
      </c>
      <c r="K173" s="29"/>
      <c r="L173" s="29"/>
      <c r="M173" s="29">
        <f t="shared" si="51"/>
        <v>0</v>
      </c>
      <c r="N173" s="29">
        <v>0</v>
      </c>
      <c r="O173" s="29">
        <v>0</v>
      </c>
      <c r="P173" s="29">
        <f t="shared" si="52"/>
        <v>0</v>
      </c>
      <c r="Q173" s="29"/>
      <c r="R173" s="29"/>
      <c r="S173" s="29">
        <f t="shared" si="53"/>
        <v>0</v>
      </c>
      <c r="T173" s="29">
        <v>0</v>
      </c>
      <c r="U173" s="29">
        <v>0</v>
      </c>
      <c r="V173" s="29">
        <f t="shared" si="54"/>
        <v>0</v>
      </c>
      <c r="W173" s="29"/>
      <c r="X173" s="29">
        <v>7236</v>
      </c>
      <c r="Y173" s="29">
        <f t="shared" si="55"/>
        <v>7236</v>
      </c>
      <c r="Z173" s="29">
        <v>0</v>
      </c>
      <c r="AA173" s="29">
        <v>0</v>
      </c>
      <c r="AB173" s="29">
        <f t="shared" si="56"/>
        <v>0</v>
      </c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</row>
    <row r="174" spans="1:251" ht="47.25">
      <c r="A174" s="28" t="s">
        <v>169</v>
      </c>
      <c r="B174" s="29">
        <f t="shared" si="48"/>
        <v>0</v>
      </c>
      <c r="C174" s="29">
        <f t="shared" si="48"/>
        <v>7500</v>
      </c>
      <c r="D174" s="29">
        <f t="shared" si="48"/>
        <v>7500</v>
      </c>
      <c r="E174" s="29">
        <v>0</v>
      </c>
      <c r="F174" s="29">
        <v>0</v>
      </c>
      <c r="G174" s="29">
        <f t="shared" si="49"/>
        <v>0</v>
      </c>
      <c r="H174" s="29">
        <v>0</v>
      </c>
      <c r="I174" s="29">
        <v>0</v>
      </c>
      <c r="J174" s="29">
        <f t="shared" si="50"/>
        <v>0</v>
      </c>
      <c r="K174" s="29"/>
      <c r="L174" s="29"/>
      <c r="M174" s="29">
        <f t="shared" si="51"/>
        <v>0</v>
      </c>
      <c r="N174" s="29">
        <v>0</v>
      </c>
      <c r="O174" s="29">
        <v>0</v>
      </c>
      <c r="P174" s="29">
        <f t="shared" si="52"/>
        <v>0</v>
      </c>
      <c r="Q174" s="29"/>
      <c r="R174" s="29"/>
      <c r="S174" s="29">
        <f t="shared" si="53"/>
        <v>0</v>
      </c>
      <c r="T174" s="29">
        <v>0</v>
      </c>
      <c r="U174" s="29">
        <v>0</v>
      </c>
      <c r="V174" s="29">
        <f t="shared" si="54"/>
        <v>0</v>
      </c>
      <c r="W174" s="29"/>
      <c r="X174" s="29">
        <v>7500</v>
      </c>
      <c r="Y174" s="29">
        <f t="shared" si="55"/>
        <v>7500</v>
      </c>
      <c r="Z174" s="29">
        <v>0</v>
      </c>
      <c r="AA174" s="29">
        <v>0</v>
      </c>
      <c r="AB174" s="29">
        <f t="shared" si="56"/>
        <v>0</v>
      </c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</row>
    <row r="175" spans="1:251" ht="31.5">
      <c r="A175" s="28" t="s">
        <v>170</v>
      </c>
      <c r="B175" s="29">
        <f t="shared" si="48"/>
        <v>0</v>
      </c>
      <c r="C175" s="29">
        <f t="shared" si="48"/>
        <v>5132</v>
      </c>
      <c r="D175" s="29">
        <f t="shared" si="48"/>
        <v>5132</v>
      </c>
      <c r="E175" s="29">
        <v>0</v>
      </c>
      <c r="F175" s="29">
        <v>0</v>
      </c>
      <c r="G175" s="29">
        <f t="shared" si="49"/>
        <v>0</v>
      </c>
      <c r="H175" s="29">
        <v>0</v>
      </c>
      <c r="I175" s="29">
        <v>0</v>
      </c>
      <c r="J175" s="29">
        <f t="shared" si="50"/>
        <v>0</v>
      </c>
      <c r="K175" s="29"/>
      <c r="L175" s="29"/>
      <c r="M175" s="29">
        <f t="shared" si="51"/>
        <v>0</v>
      </c>
      <c r="N175" s="29">
        <v>0</v>
      </c>
      <c r="O175" s="29">
        <v>0</v>
      </c>
      <c r="P175" s="29">
        <f t="shared" si="52"/>
        <v>0</v>
      </c>
      <c r="Q175" s="29"/>
      <c r="R175" s="29"/>
      <c r="S175" s="29">
        <f t="shared" si="53"/>
        <v>0</v>
      </c>
      <c r="T175" s="29">
        <v>0</v>
      </c>
      <c r="U175" s="29">
        <v>0</v>
      </c>
      <c r="V175" s="29">
        <f t="shared" si="54"/>
        <v>0</v>
      </c>
      <c r="W175" s="29"/>
      <c r="X175" s="29">
        <v>5132</v>
      </c>
      <c r="Y175" s="29">
        <f t="shared" si="55"/>
        <v>5132</v>
      </c>
      <c r="Z175" s="29">
        <v>0</v>
      </c>
      <c r="AA175" s="29">
        <v>0</v>
      </c>
      <c r="AB175" s="29">
        <f t="shared" si="56"/>
        <v>0</v>
      </c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</row>
    <row r="176" spans="1:251" ht="31.5">
      <c r="A176" s="28" t="s">
        <v>171</v>
      </c>
      <c r="B176" s="29">
        <f t="shared" si="48"/>
        <v>2948</v>
      </c>
      <c r="C176" s="29">
        <f t="shared" si="48"/>
        <v>2948</v>
      </c>
      <c r="D176" s="29">
        <f t="shared" si="48"/>
        <v>0</v>
      </c>
      <c r="E176" s="29">
        <v>0</v>
      </c>
      <c r="F176" s="29">
        <v>0</v>
      </c>
      <c r="G176" s="29">
        <f t="shared" si="49"/>
        <v>0</v>
      </c>
      <c r="H176" s="29">
        <v>0</v>
      </c>
      <c r="I176" s="29">
        <v>0</v>
      </c>
      <c r="J176" s="29">
        <f t="shared" si="50"/>
        <v>0</v>
      </c>
      <c r="K176" s="29">
        <v>2948</v>
      </c>
      <c r="L176" s="29">
        <v>2948</v>
      </c>
      <c r="M176" s="29">
        <f t="shared" si="51"/>
        <v>0</v>
      </c>
      <c r="N176" s="29">
        <v>0</v>
      </c>
      <c r="O176" s="29">
        <v>0</v>
      </c>
      <c r="P176" s="29">
        <f t="shared" si="52"/>
        <v>0</v>
      </c>
      <c r="Q176" s="29"/>
      <c r="R176" s="29"/>
      <c r="S176" s="29">
        <f t="shared" si="53"/>
        <v>0</v>
      </c>
      <c r="T176" s="29">
        <v>0</v>
      </c>
      <c r="U176" s="29">
        <v>0</v>
      </c>
      <c r="V176" s="29">
        <f t="shared" si="54"/>
        <v>0</v>
      </c>
      <c r="W176" s="29">
        <v>0</v>
      </c>
      <c r="X176" s="29">
        <v>0</v>
      </c>
      <c r="Y176" s="29">
        <f t="shared" si="55"/>
        <v>0</v>
      </c>
      <c r="Z176" s="29">
        <v>0</v>
      </c>
      <c r="AA176" s="29">
        <v>0</v>
      </c>
      <c r="AB176" s="29">
        <f t="shared" si="56"/>
        <v>0</v>
      </c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</row>
    <row r="177" spans="1:249" ht="31.5">
      <c r="A177" s="28" t="s">
        <v>172</v>
      </c>
      <c r="B177" s="29">
        <f t="shared" si="48"/>
        <v>1920</v>
      </c>
      <c r="C177" s="29">
        <f t="shared" si="48"/>
        <v>1920</v>
      </c>
      <c r="D177" s="29">
        <f t="shared" si="48"/>
        <v>0</v>
      </c>
      <c r="E177" s="29">
        <v>0</v>
      </c>
      <c r="F177" s="29">
        <v>0</v>
      </c>
      <c r="G177" s="29">
        <f t="shared" si="49"/>
        <v>0</v>
      </c>
      <c r="H177" s="29">
        <v>0</v>
      </c>
      <c r="I177" s="29">
        <v>0</v>
      </c>
      <c r="J177" s="29">
        <f t="shared" si="50"/>
        <v>0</v>
      </c>
      <c r="K177" s="29">
        <v>0</v>
      </c>
      <c r="L177" s="29">
        <v>0</v>
      </c>
      <c r="M177" s="29">
        <f t="shared" si="51"/>
        <v>0</v>
      </c>
      <c r="N177" s="29">
        <v>0</v>
      </c>
      <c r="O177" s="29">
        <v>0</v>
      </c>
      <c r="P177" s="29">
        <f t="shared" si="52"/>
        <v>0</v>
      </c>
      <c r="Q177" s="29">
        <v>1920</v>
      </c>
      <c r="R177" s="29">
        <v>1920</v>
      </c>
      <c r="S177" s="29">
        <f t="shared" si="53"/>
        <v>0</v>
      </c>
      <c r="T177" s="29">
        <v>0</v>
      </c>
      <c r="U177" s="29">
        <v>0</v>
      </c>
      <c r="V177" s="29">
        <f t="shared" si="54"/>
        <v>0</v>
      </c>
      <c r="W177" s="29">
        <v>0</v>
      </c>
      <c r="X177" s="29">
        <v>0</v>
      </c>
      <c r="Y177" s="29">
        <f t="shared" si="55"/>
        <v>0</v>
      </c>
      <c r="Z177" s="29">
        <v>0</v>
      </c>
      <c r="AA177" s="29">
        <v>0</v>
      </c>
      <c r="AB177" s="29">
        <f t="shared" si="56"/>
        <v>0</v>
      </c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</row>
    <row r="178" spans="1:249" ht="31.5">
      <c r="A178" s="28" t="s">
        <v>173</v>
      </c>
      <c r="B178" s="29">
        <f t="shared" si="48"/>
        <v>2599</v>
      </c>
      <c r="C178" s="29">
        <f t="shared" si="48"/>
        <v>2599</v>
      </c>
      <c r="D178" s="29">
        <f t="shared" si="48"/>
        <v>0</v>
      </c>
      <c r="E178" s="29">
        <v>0</v>
      </c>
      <c r="F178" s="29">
        <v>0</v>
      </c>
      <c r="G178" s="29">
        <f t="shared" si="49"/>
        <v>0</v>
      </c>
      <c r="H178" s="29">
        <v>0</v>
      </c>
      <c r="I178" s="29">
        <v>0</v>
      </c>
      <c r="J178" s="29">
        <f t="shared" si="50"/>
        <v>0</v>
      </c>
      <c r="K178" s="29">
        <v>2599</v>
      </c>
      <c r="L178" s="29">
        <v>2599</v>
      </c>
      <c r="M178" s="29">
        <f t="shared" si="51"/>
        <v>0</v>
      </c>
      <c r="N178" s="29">
        <v>0</v>
      </c>
      <c r="O178" s="29">
        <v>0</v>
      </c>
      <c r="P178" s="29">
        <f t="shared" si="52"/>
        <v>0</v>
      </c>
      <c r="Q178" s="29"/>
      <c r="R178" s="29"/>
      <c r="S178" s="29">
        <f t="shared" si="53"/>
        <v>0</v>
      </c>
      <c r="T178" s="29">
        <v>0</v>
      </c>
      <c r="U178" s="29">
        <v>0</v>
      </c>
      <c r="V178" s="29">
        <f t="shared" si="54"/>
        <v>0</v>
      </c>
      <c r="W178" s="29">
        <v>0</v>
      </c>
      <c r="X178" s="29">
        <v>0</v>
      </c>
      <c r="Y178" s="29">
        <f t="shared" si="55"/>
        <v>0</v>
      </c>
      <c r="Z178" s="29">
        <v>0</v>
      </c>
      <c r="AA178" s="29">
        <v>0</v>
      </c>
      <c r="AB178" s="29">
        <f t="shared" si="56"/>
        <v>0</v>
      </c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</row>
    <row r="179" spans="1:249" ht="78.75">
      <c r="A179" s="28" t="s">
        <v>174</v>
      </c>
      <c r="B179" s="29">
        <f t="shared" si="48"/>
        <v>4052</v>
      </c>
      <c r="C179" s="29">
        <f t="shared" si="48"/>
        <v>4052</v>
      </c>
      <c r="D179" s="29">
        <f t="shared" si="48"/>
        <v>0</v>
      </c>
      <c r="E179" s="29">
        <v>0</v>
      </c>
      <c r="F179" s="29">
        <v>0</v>
      </c>
      <c r="G179" s="29">
        <f t="shared" si="49"/>
        <v>0</v>
      </c>
      <c r="H179" s="29">
        <v>0</v>
      </c>
      <c r="I179" s="29">
        <v>0</v>
      </c>
      <c r="J179" s="29">
        <f t="shared" si="50"/>
        <v>0</v>
      </c>
      <c r="K179" s="29">
        <v>0</v>
      </c>
      <c r="L179" s="29">
        <v>0</v>
      </c>
      <c r="M179" s="29">
        <f t="shared" si="51"/>
        <v>0</v>
      </c>
      <c r="N179" s="29">
        <v>0</v>
      </c>
      <c r="O179" s="29">
        <v>0</v>
      </c>
      <c r="P179" s="29">
        <f t="shared" si="52"/>
        <v>0</v>
      </c>
      <c r="Q179" s="29">
        <v>4052</v>
      </c>
      <c r="R179" s="29">
        <v>4052</v>
      </c>
      <c r="S179" s="29">
        <f t="shared" si="53"/>
        <v>0</v>
      </c>
      <c r="T179" s="29">
        <v>0</v>
      </c>
      <c r="U179" s="29">
        <v>0</v>
      </c>
      <c r="V179" s="29">
        <f t="shared" si="54"/>
        <v>0</v>
      </c>
      <c r="W179" s="29">
        <v>0</v>
      </c>
      <c r="X179" s="29">
        <v>0</v>
      </c>
      <c r="Y179" s="29">
        <f t="shared" si="55"/>
        <v>0</v>
      </c>
      <c r="Z179" s="29">
        <v>0</v>
      </c>
      <c r="AA179" s="29">
        <v>0</v>
      </c>
      <c r="AB179" s="29">
        <f t="shared" si="56"/>
        <v>0</v>
      </c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</row>
    <row r="180" spans="1:249" ht="63">
      <c r="A180" s="28" t="s">
        <v>175</v>
      </c>
      <c r="B180" s="29">
        <f t="shared" si="48"/>
        <v>13167</v>
      </c>
      <c r="C180" s="29">
        <f t="shared" si="48"/>
        <v>13167</v>
      </c>
      <c r="D180" s="29">
        <f t="shared" si="48"/>
        <v>0</v>
      </c>
      <c r="E180" s="29">
        <v>0</v>
      </c>
      <c r="F180" s="29">
        <v>0</v>
      </c>
      <c r="G180" s="29">
        <f t="shared" si="49"/>
        <v>0</v>
      </c>
      <c r="H180" s="29">
        <v>0</v>
      </c>
      <c r="I180" s="29">
        <v>0</v>
      </c>
      <c r="J180" s="29">
        <f t="shared" si="50"/>
        <v>0</v>
      </c>
      <c r="K180" s="29">
        <v>0</v>
      </c>
      <c r="L180" s="29">
        <v>0</v>
      </c>
      <c r="M180" s="29">
        <f t="shared" si="51"/>
        <v>0</v>
      </c>
      <c r="N180" s="29">
        <v>0</v>
      </c>
      <c r="O180" s="29">
        <v>0</v>
      </c>
      <c r="P180" s="29">
        <f t="shared" si="52"/>
        <v>0</v>
      </c>
      <c r="Q180" s="29">
        <v>13167</v>
      </c>
      <c r="R180" s="29">
        <v>13167</v>
      </c>
      <c r="S180" s="29">
        <f t="shared" si="53"/>
        <v>0</v>
      </c>
      <c r="T180" s="29">
        <v>0</v>
      </c>
      <c r="U180" s="29">
        <v>0</v>
      </c>
      <c r="V180" s="29">
        <f t="shared" si="54"/>
        <v>0</v>
      </c>
      <c r="W180" s="29">
        <v>0</v>
      </c>
      <c r="X180" s="29">
        <v>0</v>
      </c>
      <c r="Y180" s="29">
        <f t="shared" si="55"/>
        <v>0</v>
      </c>
      <c r="Z180" s="29">
        <v>0</v>
      </c>
      <c r="AA180" s="29">
        <v>0</v>
      </c>
      <c r="AB180" s="29">
        <f t="shared" si="56"/>
        <v>0</v>
      </c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</row>
    <row r="181" spans="1:249" ht="63">
      <c r="A181" s="28" t="s">
        <v>176</v>
      </c>
      <c r="B181" s="29">
        <f t="shared" si="48"/>
        <v>10576</v>
      </c>
      <c r="C181" s="29">
        <f t="shared" si="48"/>
        <v>10576</v>
      </c>
      <c r="D181" s="29">
        <f t="shared" si="48"/>
        <v>0</v>
      </c>
      <c r="E181" s="29">
        <v>0</v>
      </c>
      <c r="F181" s="29">
        <v>0</v>
      </c>
      <c r="G181" s="29">
        <f t="shared" si="49"/>
        <v>0</v>
      </c>
      <c r="H181" s="29">
        <v>0</v>
      </c>
      <c r="I181" s="29">
        <v>0</v>
      </c>
      <c r="J181" s="29">
        <f t="shared" si="50"/>
        <v>0</v>
      </c>
      <c r="K181" s="29">
        <v>0</v>
      </c>
      <c r="L181" s="29">
        <v>0</v>
      </c>
      <c r="M181" s="29">
        <f t="shared" si="51"/>
        <v>0</v>
      </c>
      <c r="N181" s="29">
        <v>0</v>
      </c>
      <c r="O181" s="29">
        <v>0</v>
      </c>
      <c r="P181" s="29">
        <f t="shared" si="52"/>
        <v>0</v>
      </c>
      <c r="Q181" s="29">
        <v>10576</v>
      </c>
      <c r="R181" s="29">
        <v>10576</v>
      </c>
      <c r="S181" s="29">
        <f t="shared" si="53"/>
        <v>0</v>
      </c>
      <c r="T181" s="29">
        <v>0</v>
      </c>
      <c r="U181" s="29">
        <v>0</v>
      </c>
      <c r="V181" s="29">
        <f t="shared" si="54"/>
        <v>0</v>
      </c>
      <c r="W181" s="29">
        <v>0</v>
      </c>
      <c r="X181" s="29">
        <v>0</v>
      </c>
      <c r="Y181" s="29">
        <f t="shared" si="55"/>
        <v>0</v>
      </c>
      <c r="Z181" s="29">
        <v>0</v>
      </c>
      <c r="AA181" s="29">
        <v>0</v>
      </c>
      <c r="AB181" s="29">
        <f t="shared" si="56"/>
        <v>0</v>
      </c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</row>
    <row r="182" spans="1:249" ht="31.5">
      <c r="A182" s="32" t="s">
        <v>177</v>
      </c>
      <c r="B182" s="29">
        <f t="shared" si="48"/>
        <v>82100</v>
      </c>
      <c r="C182" s="29">
        <f t="shared" si="48"/>
        <v>87100</v>
      </c>
      <c r="D182" s="29">
        <f t="shared" si="48"/>
        <v>5000</v>
      </c>
      <c r="E182" s="29">
        <v>0</v>
      </c>
      <c r="F182" s="29">
        <v>0</v>
      </c>
      <c r="G182" s="29">
        <f t="shared" si="49"/>
        <v>0</v>
      </c>
      <c r="H182" s="29">
        <v>0</v>
      </c>
      <c r="I182" s="29">
        <v>0</v>
      </c>
      <c r="J182" s="29">
        <f t="shared" si="50"/>
        <v>0</v>
      </c>
      <c r="K182" s="29">
        <v>0</v>
      </c>
      <c r="L182" s="29">
        <v>5000</v>
      </c>
      <c r="M182" s="29">
        <f t="shared" si="51"/>
        <v>5000</v>
      </c>
      <c r="N182" s="29">
        <v>0</v>
      </c>
      <c r="O182" s="29">
        <v>0</v>
      </c>
      <c r="P182" s="29">
        <f t="shared" si="52"/>
        <v>0</v>
      </c>
      <c r="Q182" s="29">
        <v>82100</v>
      </c>
      <c r="R182" s="29">
        <f>82100</f>
        <v>82100</v>
      </c>
      <c r="S182" s="29">
        <f t="shared" si="53"/>
        <v>0</v>
      </c>
      <c r="T182" s="29">
        <v>0</v>
      </c>
      <c r="U182" s="29">
        <v>0</v>
      </c>
      <c r="V182" s="29">
        <f t="shared" si="54"/>
        <v>0</v>
      </c>
      <c r="W182" s="29">
        <v>0</v>
      </c>
      <c r="X182" s="29">
        <v>0</v>
      </c>
      <c r="Y182" s="29">
        <f t="shared" si="55"/>
        <v>0</v>
      </c>
      <c r="Z182" s="29">
        <v>0</v>
      </c>
      <c r="AA182" s="29">
        <v>0</v>
      </c>
      <c r="AB182" s="29">
        <f t="shared" si="56"/>
        <v>0</v>
      </c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</row>
    <row r="183" spans="1:249" ht="31.5">
      <c r="A183" s="32" t="s">
        <v>178</v>
      </c>
      <c r="B183" s="29">
        <f t="shared" si="48"/>
        <v>0</v>
      </c>
      <c r="C183" s="29">
        <f t="shared" si="48"/>
        <v>4510</v>
      </c>
      <c r="D183" s="29">
        <f t="shared" si="48"/>
        <v>4510</v>
      </c>
      <c r="E183" s="29">
        <v>0</v>
      </c>
      <c r="F183" s="29">
        <v>0</v>
      </c>
      <c r="G183" s="29">
        <f t="shared" si="49"/>
        <v>0</v>
      </c>
      <c r="H183" s="29">
        <v>0</v>
      </c>
      <c r="I183" s="29">
        <v>0</v>
      </c>
      <c r="J183" s="29">
        <f t="shared" si="50"/>
        <v>0</v>
      </c>
      <c r="K183" s="29">
        <v>0</v>
      </c>
      <c r="L183" s="29">
        <v>4510</v>
      </c>
      <c r="M183" s="29">
        <f t="shared" si="51"/>
        <v>4510</v>
      </c>
      <c r="N183" s="29">
        <v>0</v>
      </c>
      <c r="O183" s="29">
        <v>0</v>
      </c>
      <c r="P183" s="29">
        <f t="shared" si="52"/>
        <v>0</v>
      </c>
      <c r="Q183" s="29"/>
      <c r="R183" s="29"/>
      <c r="S183" s="29">
        <f t="shared" si="53"/>
        <v>0</v>
      </c>
      <c r="T183" s="29">
        <v>0</v>
      </c>
      <c r="U183" s="29">
        <v>0</v>
      </c>
      <c r="V183" s="29">
        <f t="shared" si="54"/>
        <v>0</v>
      </c>
      <c r="W183" s="29">
        <v>0</v>
      </c>
      <c r="X183" s="29">
        <v>0</v>
      </c>
      <c r="Y183" s="29">
        <f t="shared" si="55"/>
        <v>0</v>
      </c>
      <c r="Z183" s="29">
        <v>0</v>
      </c>
      <c r="AA183" s="29">
        <v>0</v>
      </c>
      <c r="AB183" s="29">
        <f t="shared" si="56"/>
        <v>0</v>
      </c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</row>
    <row r="184" spans="1:249" ht="31.5">
      <c r="A184" s="28" t="s">
        <v>179</v>
      </c>
      <c r="B184" s="29">
        <f t="shared" si="48"/>
        <v>22720</v>
      </c>
      <c r="C184" s="29">
        <f t="shared" si="48"/>
        <v>22720</v>
      </c>
      <c r="D184" s="29">
        <f t="shared" si="48"/>
        <v>0</v>
      </c>
      <c r="E184" s="29">
        <v>0</v>
      </c>
      <c r="F184" s="29">
        <v>0</v>
      </c>
      <c r="G184" s="29">
        <f t="shared" si="49"/>
        <v>0</v>
      </c>
      <c r="H184" s="29">
        <v>0</v>
      </c>
      <c r="I184" s="29">
        <v>0</v>
      </c>
      <c r="J184" s="29">
        <f t="shared" si="50"/>
        <v>0</v>
      </c>
      <c r="K184" s="29">
        <v>0</v>
      </c>
      <c r="L184" s="29">
        <v>0</v>
      </c>
      <c r="M184" s="29">
        <f t="shared" si="51"/>
        <v>0</v>
      </c>
      <c r="N184" s="29"/>
      <c r="O184" s="29"/>
      <c r="P184" s="29">
        <f t="shared" si="52"/>
        <v>0</v>
      </c>
      <c r="Q184" s="29">
        <v>22720</v>
      </c>
      <c r="R184" s="29">
        <v>22720</v>
      </c>
      <c r="S184" s="29">
        <f t="shared" si="53"/>
        <v>0</v>
      </c>
      <c r="T184" s="29">
        <v>0</v>
      </c>
      <c r="U184" s="29">
        <v>0</v>
      </c>
      <c r="V184" s="29">
        <f t="shared" si="54"/>
        <v>0</v>
      </c>
      <c r="W184" s="29">
        <v>0</v>
      </c>
      <c r="X184" s="29">
        <v>0</v>
      </c>
      <c r="Y184" s="29">
        <f t="shared" si="55"/>
        <v>0</v>
      </c>
      <c r="Z184" s="29">
        <v>0</v>
      </c>
      <c r="AA184" s="29">
        <v>0</v>
      </c>
      <c r="AB184" s="29">
        <f t="shared" si="56"/>
        <v>0</v>
      </c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 ht="126">
      <c r="A185" s="32" t="s">
        <v>180</v>
      </c>
      <c r="B185" s="29">
        <f t="shared" si="48"/>
        <v>1200</v>
      </c>
      <c r="C185" s="29">
        <f t="shared" si="48"/>
        <v>1200</v>
      </c>
      <c r="D185" s="29">
        <f t="shared" si="48"/>
        <v>0</v>
      </c>
      <c r="E185" s="29">
        <v>0</v>
      </c>
      <c r="F185" s="29">
        <v>0</v>
      </c>
      <c r="G185" s="29">
        <f t="shared" si="49"/>
        <v>0</v>
      </c>
      <c r="H185" s="29">
        <v>0</v>
      </c>
      <c r="I185" s="29">
        <v>0</v>
      </c>
      <c r="J185" s="29">
        <f t="shared" si="50"/>
        <v>0</v>
      </c>
      <c r="K185" s="29">
        <v>0</v>
      </c>
      <c r="L185" s="29">
        <v>0</v>
      </c>
      <c r="M185" s="29">
        <f t="shared" si="51"/>
        <v>0</v>
      </c>
      <c r="N185" s="29">
        <v>1200</v>
      </c>
      <c r="O185" s="29">
        <v>1200</v>
      </c>
      <c r="P185" s="29">
        <f t="shared" si="52"/>
        <v>0</v>
      </c>
      <c r="Q185" s="29">
        <v>0</v>
      </c>
      <c r="R185" s="29">
        <v>0</v>
      </c>
      <c r="S185" s="29">
        <f t="shared" si="53"/>
        <v>0</v>
      </c>
      <c r="T185" s="29">
        <v>0</v>
      </c>
      <c r="U185" s="29">
        <v>0</v>
      </c>
      <c r="V185" s="29">
        <f t="shared" si="54"/>
        <v>0</v>
      </c>
      <c r="W185" s="29">
        <v>0</v>
      </c>
      <c r="X185" s="29">
        <v>0</v>
      </c>
      <c r="Y185" s="29">
        <f t="shared" si="55"/>
        <v>0</v>
      </c>
      <c r="Z185" s="29"/>
      <c r="AA185" s="29"/>
      <c r="AB185" s="29">
        <f t="shared" si="56"/>
        <v>0</v>
      </c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 ht="78.75">
      <c r="A186" s="33" t="s">
        <v>181</v>
      </c>
      <c r="B186" s="29">
        <f t="shared" si="48"/>
        <v>1200</v>
      </c>
      <c r="C186" s="29">
        <f t="shared" si="48"/>
        <v>1200</v>
      </c>
      <c r="D186" s="29">
        <f t="shared" si="48"/>
        <v>0</v>
      </c>
      <c r="E186" s="29">
        <v>0</v>
      </c>
      <c r="F186" s="29">
        <v>0</v>
      </c>
      <c r="G186" s="29">
        <f t="shared" si="49"/>
        <v>0</v>
      </c>
      <c r="H186" s="29">
        <v>0</v>
      </c>
      <c r="I186" s="29">
        <v>0</v>
      </c>
      <c r="J186" s="29">
        <f t="shared" si="50"/>
        <v>0</v>
      </c>
      <c r="K186" s="29">
        <v>0</v>
      </c>
      <c r="L186" s="29">
        <v>0</v>
      </c>
      <c r="M186" s="29">
        <f t="shared" si="51"/>
        <v>0</v>
      </c>
      <c r="N186" s="29">
        <v>1200</v>
      </c>
      <c r="O186" s="29">
        <v>1200</v>
      </c>
      <c r="P186" s="29">
        <f t="shared" si="52"/>
        <v>0</v>
      </c>
      <c r="Q186" s="29">
        <v>0</v>
      </c>
      <c r="R186" s="29">
        <v>0</v>
      </c>
      <c r="S186" s="29">
        <f t="shared" si="53"/>
        <v>0</v>
      </c>
      <c r="T186" s="29"/>
      <c r="U186" s="29"/>
      <c r="V186" s="29">
        <f t="shared" si="54"/>
        <v>0</v>
      </c>
      <c r="W186" s="29">
        <v>0</v>
      </c>
      <c r="X186" s="29">
        <v>0</v>
      </c>
      <c r="Y186" s="29">
        <f t="shared" si="55"/>
        <v>0</v>
      </c>
      <c r="Z186" s="29">
        <v>0</v>
      </c>
      <c r="AA186" s="29">
        <v>0</v>
      </c>
      <c r="AB186" s="29">
        <f t="shared" si="56"/>
        <v>0</v>
      </c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</row>
    <row r="187" spans="1:249">
      <c r="A187" s="28" t="s">
        <v>182</v>
      </c>
      <c r="B187" s="29">
        <f t="shared" si="48"/>
        <v>5000</v>
      </c>
      <c r="C187" s="29">
        <f t="shared" si="48"/>
        <v>0</v>
      </c>
      <c r="D187" s="29">
        <f t="shared" si="48"/>
        <v>-5000</v>
      </c>
      <c r="E187" s="29">
        <v>0</v>
      </c>
      <c r="F187" s="29">
        <v>0</v>
      </c>
      <c r="G187" s="29">
        <f t="shared" si="49"/>
        <v>0</v>
      </c>
      <c r="H187" s="29">
        <v>0</v>
      </c>
      <c r="I187" s="29">
        <v>0</v>
      </c>
      <c r="J187" s="29">
        <f t="shared" si="50"/>
        <v>0</v>
      </c>
      <c r="K187" s="29">
        <v>5000</v>
      </c>
      <c r="L187" s="29">
        <f>5000-5000</f>
        <v>0</v>
      </c>
      <c r="M187" s="29">
        <f t="shared" si="51"/>
        <v>-5000</v>
      </c>
      <c r="N187" s="29">
        <v>0</v>
      </c>
      <c r="O187" s="29">
        <v>0</v>
      </c>
      <c r="P187" s="29">
        <f t="shared" si="52"/>
        <v>0</v>
      </c>
      <c r="Q187" s="29"/>
      <c r="R187" s="29"/>
      <c r="S187" s="29">
        <f t="shared" si="53"/>
        <v>0</v>
      </c>
      <c r="T187" s="29">
        <v>0</v>
      </c>
      <c r="U187" s="29">
        <v>0</v>
      </c>
      <c r="V187" s="29">
        <f t="shared" si="54"/>
        <v>0</v>
      </c>
      <c r="W187" s="29">
        <v>0</v>
      </c>
      <c r="X187" s="29">
        <v>0</v>
      </c>
      <c r="Y187" s="29">
        <f t="shared" si="55"/>
        <v>0</v>
      </c>
      <c r="Z187" s="29">
        <v>0</v>
      </c>
      <c r="AA187" s="29">
        <v>0</v>
      </c>
      <c r="AB187" s="29">
        <f t="shared" si="56"/>
        <v>0</v>
      </c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</row>
    <row r="188" spans="1:249" ht="19.5" customHeight="1">
      <c r="A188" s="23" t="s">
        <v>131</v>
      </c>
      <c r="B188" s="24">
        <f t="shared" si="48"/>
        <v>25081</v>
      </c>
      <c r="C188" s="24">
        <f t="shared" si="48"/>
        <v>25081</v>
      </c>
      <c r="D188" s="24">
        <f t="shared" si="48"/>
        <v>0</v>
      </c>
      <c r="E188" s="24">
        <f>SUM(E189:E195)</f>
        <v>0</v>
      </c>
      <c r="F188" s="24">
        <f>SUM(F189:F195)</f>
        <v>0</v>
      </c>
      <c r="G188" s="24">
        <f t="shared" si="49"/>
        <v>0</v>
      </c>
      <c r="H188" s="24">
        <f>SUM(H189:H195)</f>
        <v>0</v>
      </c>
      <c r="I188" s="24">
        <f>SUM(I189:I195)</f>
        <v>0</v>
      </c>
      <c r="J188" s="24">
        <f t="shared" si="50"/>
        <v>0</v>
      </c>
      <c r="K188" s="24">
        <f>SUM(K189:K195)</f>
        <v>22744</v>
      </c>
      <c r="L188" s="24">
        <f>SUM(L189:L195)</f>
        <v>22744</v>
      </c>
      <c r="M188" s="24">
        <f t="shared" si="51"/>
        <v>0</v>
      </c>
      <c r="N188" s="24">
        <f>SUM(N189:N195)</f>
        <v>0</v>
      </c>
      <c r="O188" s="24">
        <f>SUM(O189:O195)</f>
        <v>0</v>
      </c>
      <c r="P188" s="24">
        <f t="shared" si="52"/>
        <v>0</v>
      </c>
      <c r="Q188" s="24">
        <f>SUM(Q189:Q195)</f>
        <v>2337</v>
      </c>
      <c r="R188" s="24">
        <f>SUM(R189:R195)</f>
        <v>2337</v>
      </c>
      <c r="S188" s="24">
        <f t="shared" si="53"/>
        <v>0</v>
      </c>
      <c r="T188" s="24">
        <f>SUM(T189:T195)</f>
        <v>0</v>
      </c>
      <c r="U188" s="24">
        <f>SUM(U189:U195)</f>
        <v>0</v>
      </c>
      <c r="V188" s="24">
        <f t="shared" si="54"/>
        <v>0</v>
      </c>
      <c r="W188" s="24">
        <f>SUM(W189:W195)</f>
        <v>0</v>
      </c>
      <c r="X188" s="24">
        <f>SUM(X189:X195)</f>
        <v>0</v>
      </c>
      <c r="Y188" s="24">
        <f t="shared" si="55"/>
        <v>0</v>
      </c>
      <c r="Z188" s="24">
        <f>SUM(Z189:Z195)</f>
        <v>0</v>
      </c>
      <c r="AA188" s="24">
        <f>SUM(AA189:AA195)</f>
        <v>0</v>
      </c>
      <c r="AB188" s="24">
        <f t="shared" si="56"/>
        <v>0</v>
      </c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</row>
    <row r="189" spans="1:249" ht="31.5">
      <c r="A189" s="28" t="s">
        <v>183</v>
      </c>
      <c r="B189" s="29">
        <f t="shared" si="48"/>
        <v>4416</v>
      </c>
      <c r="C189" s="29">
        <f t="shared" si="48"/>
        <v>4416</v>
      </c>
      <c r="D189" s="29">
        <f t="shared" si="48"/>
        <v>0</v>
      </c>
      <c r="E189" s="29">
        <v>0</v>
      </c>
      <c r="F189" s="29">
        <v>0</v>
      </c>
      <c r="G189" s="29">
        <f t="shared" si="49"/>
        <v>0</v>
      </c>
      <c r="H189" s="29">
        <v>0</v>
      </c>
      <c r="I189" s="29">
        <v>0</v>
      </c>
      <c r="J189" s="29">
        <f t="shared" si="50"/>
        <v>0</v>
      </c>
      <c r="K189" s="29">
        <v>4416</v>
      </c>
      <c r="L189" s="29">
        <v>4416</v>
      </c>
      <c r="M189" s="29">
        <f t="shared" si="51"/>
        <v>0</v>
      </c>
      <c r="N189" s="29">
        <v>0</v>
      </c>
      <c r="O189" s="29">
        <v>0</v>
      </c>
      <c r="P189" s="29">
        <f t="shared" si="52"/>
        <v>0</v>
      </c>
      <c r="Q189" s="29"/>
      <c r="R189" s="29"/>
      <c r="S189" s="29">
        <f t="shared" si="53"/>
        <v>0</v>
      </c>
      <c r="T189" s="29">
        <v>0</v>
      </c>
      <c r="U189" s="29">
        <v>0</v>
      </c>
      <c r="V189" s="29">
        <f t="shared" si="54"/>
        <v>0</v>
      </c>
      <c r="W189" s="29">
        <v>0</v>
      </c>
      <c r="X189" s="29">
        <v>0</v>
      </c>
      <c r="Y189" s="29">
        <f t="shared" si="55"/>
        <v>0</v>
      </c>
      <c r="Z189" s="29">
        <v>0</v>
      </c>
      <c r="AA189" s="29">
        <v>0</v>
      </c>
      <c r="AB189" s="29">
        <f t="shared" si="56"/>
        <v>0</v>
      </c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31.5">
      <c r="A190" s="28" t="s">
        <v>184</v>
      </c>
      <c r="B190" s="29">
        <f t="shared" si="48"/>
        <v>9000</v>
      </c>
      <c r="C190" s="29">
        <f t="shared" si="48"/>
        <v>9000</v>
      </c>
      <c r="D190" s="29">
        <f t="shared" si="48"/>
        <v>0</v>
      </c>
      <c r="E190" s="29">
        <v>0</v>
      </c>
      <c r="F190" s="29">
        <v>0</v>
      </c>
      <c r="G190" s="29">
        <f t="shared" si="49"/>
        <v>0</v>
      </c>
      <c r="H190" s="29">
        <v>0</v>
      </c>
      <c r="I190" s="29">
        <v>0</v>
      </c>
      <c r="J190" s="29">
        <f t="shared" si="50"/>
        <v>0</v>
      </c>
      <c r="K190" s="29">
        <v>9000</v>
      </c>
      <c r="L190" s="29">
        <v>9000</v>
      </c>
      <c r="M190" s="29">
        <f t="shared" si="51"/>
        <v>0</v>
      </c>
      <c r="N190" s="29">
        <v>0</v>
      </c>
      <c r="O190" s="29">
        <v>0</v>
      </c>
      <c r="P190" s="29">
        <f t="shared" si="52"/>
        <v>0</v>
      </c>
      <c r="Q190" s="29"/>
      <c r="R190" s="29"/>
      <c r="S190" s="29">
        <f t="shared" si="53"/>
        <v>0</v>
      </c>
      <c r="T190" s="29">
        <v>0</v>
      </c>
      <c r="U190" s="29">
        <v>0</v>
      </c>
      <c r="V190" s="29">
        <f t="shared" si="54"/>
        <v>0</v>
      </c>
      <c r="W190" s="29">
        <v>0</v>
      </c>
      <c r="X190" s="29">
        <v>0</v>
      </c>
      <c r="Y190" s="29">
        <f t="shared" si="55"/>
        <v>0</v>
      </c>
      <c r="Z190" s="29">
        <v>0</v>
      </c>
      <c r="AA190" s="29">
        <v>0</v>
      </c>
      <c r="AB190" s="29">
        <f t="shared" si="56"/>
        <v>0</v>
      </c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</row>
    <row r="191" spans="1:249" ht="31.5">
      <c r="A191" s="28" t="s">
        <v>185</v>
      </c>
      <c r="B191" s="29">
        <f t="shared" si="48"/>
        <v>2199</v>
      </c>
      <c r="C191" s="29">
        <f t="shared" si="48"/>
        <v>2199</v>
      </c>
      <c r="D191" s="29">
        <f t="shared" si="48"/>
        <v>0</v>
      </c>
      <c r="E191" s="29">
        <v>0</v>
      </c>
      <c r="F191" s="29">
        <v>0</v>
      </c>
      <c r="G191" s="29">
        <f t="shared" si="49"/>
        <v>0</v>
      </c>
      <c r="H191" s="29">
        <v>0</v>
      </c>
      <c r="I191" s="29">
        <v>0</v>
      </c>
      <c r="J191" s="29">
        <f t="shared" si="50"/>
        <v>0</v>
      </c>
      <c r="K191" s="29">
        <v>2199</v>
      </c>
      <c r="L191" s="29">
        <v>2199</v>
      </c>
      <c r="M191" s="29">
        <f t="shared" si="51"/>
        <v>0</v>
      </c>
      <c r="N191" s="29">
        <v>0</v>
      </c>
      <c r="O191" s="29">
        <v>0</v>
      </c>
      <c r="P191" s="29">
        <f t="shared" si="52"/>
        <v>0</v>
      </c>
      <c r="Q191" s="29"/>
      <c r="R191" s="29"/>
      <c r="S191" s="29">
        <f t="shared" si="53"/>
        <v>0</v>
      </c>
      <c r="T191" s="29">
        <v>0</v>
      </c>
      <c r="U191" s="29">
        <v>0</v>
      </c>
      <c r="V191" s="29">
        <f t="shared" si="54"/>
        <v>0</v>
      </c>
      <c r="W191" s="29">
        <v>0</v>
      </c>
      <c r="X191" s="29">
        <v>0</v>
      </c>
      <c r="Y191" s="29">
        <f t="shared" si="55"/>
        <v>0</v>
      </c>
      <c r="Z191" s="29">
        <v>0</v>
      </c>
      <c r="AA191" s="29">
        <v>0</v>
      </c>
      <c r="AB191" s="29">
        <f t="shared" si="56"/>
        <v>0</v>
      </c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47.25">
      <c r="A192" s="28" t="s">
        <v>186</v>
      </c>
      <c r="B192" s="29">
        <f t="shared" si="48"/>
        <v>3282</v>
      </c>
      <c r="C192" s="29">
        <f t="shared" si="48"/>
        <v>3282</v>
      </c>
      <c r="D192" s="29">
        <f t="shared" si="48"/>
        <v>0</v>
      </c>
      <c r="E192" s="29">
        <v>0</v>
      </c>
      <c r="F192" s="29">
        <v>0</v>
      </c>
      <c r="G192" s="29">
        <f t="shared" si="49"/>
        <v>0</v>
      </c>
      <c r="H192" s="29">
        <v>0</v>
      </c>
      <c r="I192" s="29">
        <v>0</v>
      </c>
      <c r="J192" s="29">
        <f t="shared" si="50"/>
        <v>0</v>
      </c>
      <c r="K192" s="29">
        <v>3282</v>
      </c>
      <c r="L192" s="29">
        <v>3282</v>
      </c>
      <c r="M192" s="29">
        <f t="shared" si="51"/>
        <v>0</v>
      </c>
      <c r="N192" s="29">
        <v>0</v>
      </c>
      <c r="O192" s="29">
        <v>0</v>
      </c>
      <c r="P192" s="29">
        <f t="shared" si="52"/>
        <v>0</v>
      </c>
      <c r="Q192" s="29"/>
      <c r="R192" s="29"/>
      <c r="S192" s="29">
        <f t="shared" si="53"/>
        <v>0</v>
      </c>
      <c r="T192" s="29">
        <v>0</v>
      </c>
      <c r="U192" s="29">
        <v>0</v>
      </c>
      <c r="V192" s="29">
        <f t="shared" si="54"/>
        <v>0</v>
      </c>
      <c r="W192" s="29">
        <v>0</v>
      </c>
      <c r="X192" s="29">
        <v>0</v>
      </c>
      <c r="Y192" s="29">
        <f t="shared" si="55"/>
        <v>0</v>
      </c>
      <c r="Z192" s="29">
        <v>0</v>
      </c>
      <c r="AA192" s="29">
        <v>0</v>
      </c>
      <c r="AB192" s="29">
        <f t="shared" si="56"/>
        <v>0</v>
      </c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</row>
    <row r="193" spans="1:249" ht="31.5">
      <c r="A193" s="28" t="s">
        <v>187</v>
      </c>
      <c r="B193" s="29">
        <f t="shared" si="48"/>
        <v>2175</v>
      </c>
      <c r="C193" s="29">
        <f t="shared" si="48"/>
        <v>2175</v>
      </c>
      <c r="D193" s="29">
        <f t="shared" si="48"/>
        <v>0</v>
      </c>
      <c r="E193" s="29">
        <v>0</v>
      </c>
      <c r="F193" s="29">
        <v>0</v>
      </c>
      <c r="G193" s="29">
        <f t="shared" si="49"/>
        <v>0</v>
      </c>
      <c r="H193" s="29">
        <v>0</v>
      </c>
      <c r="I193" s="29">
        <v>0</v>
      </c>
      <c r="J193" s="29">
        <f t="shared" si="50"/>
        <v>0</v>
      </c>
      <c r="K193" s="29">
        <v>2175</v>
      </c>
      <c r="L193" s="29">
        <v>2175</v>
      </c>
      <c r="M193" s="29">
        <f t="shared" si="51"/>
        <v>0</v>
      </c>
      <c r="N193" s="29">
        <v>0</v>
      </c>
      <c r="O193" s="29">
        <v>0</v>
      </c>
      <c r="P193" s="29">
        <f t="shared" si="52"/>
        <v>0</v>
      </c>
      <c r="Q193" s="29"/>
      <c r="R193" s="29"/>
      <c r="S193" s="29">
        <f t="shared" si="53"/>
        <v>0</v>
      </c>
      <c r="T193" s="29">
        <v>0</v>
      </c>
      <c r="U193" s="29">
        <v>0</v>
      </c>
      <c r="V193" s="29">
        <f t="shared" si="54"/>
        <v>0</v>
      </c>
      <c r="W193" s="29">
        <v>0</v>
      </c>
      <c r="X193" s="29">
        <v>0</v>
      </c>
      <c r="Y193" s="29">
        <f t="shared" si="55"/>
        <v>0</v>
      </c>
      <c r="Z193" s="29">
        <v>0</v>
      </c>
      <c r="AA193" s="29">
        <v>0</v>
      </c>
      <c r="AB193" s="29">
        <f t="shared" si="56"/>
        <v>0</v>
      </c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49" ht="31.5">
      <c r="A194" s="28" t="s">
        <v>188</v>
      </c>
      <c r="B194" s="29">
        <f t="shared" si="48"/>
        <v>1672</v>
      </c>
      <c r="C194" s="29">
        <f t="shared" si="48"/>
        <v>1672</v>
      </c>
      <c r="D194" s="29">
        <f t="shared" si="48"/>
        <v>0</v>
      </c>
      <c r="E194" s="29">
        <v>0</v>
      </c>
      <c r="F194" s="29">
        <v>0</v>
      </c>
      <c r="G194" s="29">
        <f t="shared" si="49"/>
        <v>0</v>
      </c>
      <c r="H194" s="29">
        <v>0</v>
      </c>
      <c r="I194" s="29">
        <v>0</v>
      </c>
      <c r="J194" s="29">
        <f t="shared" si="50"/>
        <v>0</v>
      </c>
      <c r="K194" s="29">
        <v>1672</v>
      </c>
      <c r="L194" s="29">
        <v>1672</v>
      </c>
      <c r="M194" s="29">
        <f t="shared" si="51"/>
        <v>0</v>
      </c>
      <c r="N194" s="29">
        <v>0</v>
      </c>
      <c r="O194" s="29">
        <v>0</v>
      </c>
      <c r="P194" s="29">
        <f t="shared" si="52"/>
        <v>0</v>
      </c>
      <c r="Q194" s="29"/>
      <c r="R194" s="29"/>
      <c r="S194" s="29">
        <f t="shared" si="53"/>
        <v>0</v>
      </c>
      <c r="T194" s="29">
        <v>0</v>
      </c>
      <c r="U194" s="29">
        <v>0</v>
      </c>
      <c r="V194" s="29">
        <f t="shared" si="54"/>
        <v>0</v>
      </c>
      <c r="W194" s="29">
        <v>0</v>
      </c>
      <c r="X194" s="29">
        <v>0</v>
      </c>
      <c r="Y194" s="29">
        <f t="shared" si="55"/>
        <v>0</v>
      </c>
      <c r="Z194" s="29">
        <v>0</v>
      </c>
      <c r="AA194" s="29">
        <v>0</v>
      </c>
      <c r="AB194" s="29">
        <f t="shared" si="56"/>
        <v>0</v>
      </c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49" ht="31.5">
      <c r="A195" s="28" t="s">
        <v>189</v>
      </c>
      <c r="B195" s="29">
        <f t="shared" si="48"/>
        <v>2337</v>
      </c>
      <c r="C195" s="29">
        <f t="shared" si="48"/>
        <v>2337</v>
      </c>
      <c r="D195" s="29">
        <f t="shared" si="48"/>
        <v>0</v>
      </c>
      <c r="E195" s="29">
        <v>0</v>
      </c>
      <c r="F195" s="29">
        <v>0</v>
      </c>
      <c r="G195" s="29">
        <f t="shared" si="49"/>
        <v>0</v>
      </c>
      <c r="H195" s="29">
        <v>0</v>
      </c>
      <c r="I195" s="29">
        <v>0</v>
      </c>
      <c r="J195" s="29">
        <f t="shared" si="50"/>
        <v>0</v>
      </c>
      <c r="K195" s="29"/>
      <c r="L195" s="29"/>
      <c r="M195" s="29">
        <f t="shared" si="51"/>
        <v>0</v>
      </c>
      <c r="N195" s="29">
        <v>0</v>
      </c>
      <c r="O195" s="29">
        <v>0</v>
      </c>
      <c r="P195" s="29">
        <f t="shared" si="52"/>
        <v>0</v>
      </c>
      <c r="Q195" s="29">
        <f>2337</f>
        <v>2337</v>
      </c>
      <c r="R195" s="29">
        <f>2337</f>
        <v>2337</v>
      </c>
      <c r="S195" s="29">
        <f t="shared" si="53"/>
        <v>0</v>
      </c>
      <c r="T195" s="29">
        <v>0</v>
      </c>
      <c r="U195" s="29">
        <v>0</v>
      </c>
      <c r="V195" s="29">
        <f t="shared" si="54"/>
        <v>0</v>
      </c>
      <c r="W195" s="29">
        <v>0</v>
      </c>
      <c r="X195" s="29">
        <v>0</v>
      </c>
      <c r="Y195" s="29">
        <f t="shared" si="55"/>
        <v>0</v>
      </c>
      <c r="Z195" s="29">
        <v>0</v>
      </c>
      <c r="AA195" s="29">
        <v>0</v>
      </c>
      <c r="AB195" s="29">
        <f t="shared" si="56"/>
        <v>0</v>
      </c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49">
      <c r="A196" s="23" t="s">
        <v>190</v>
      </c>
      <c r="B196" s="24">
        <f t="shared" si="48"/>
        <v>206857</v>
      </c>
      <c r="C196" s="24">
        <f t="shared" si="48"/>
        <v>206857</v>
      </c>
      <c r="D196" s="24">
        <f t="shared" si="48"/>
        <v>0</v>
      </c>
      <c r="E196" s="24">
        <f>SUM(E197:E199)</f>
        <v>0</v>
      </c>
      <c r="F196" s="24">
        <f>SUM(F197:F199)</f>
        <v>0</v>
      </c>
      <c r="G196" s="24">
        <f t="shared" si="49"/>
        <v>0</v>
      </c>
      <c r="H196" s="24">
        <f t="shared" ref="H196:I196" si="59">SUM(H197:H199)</f>
        <v>0</v>
      </c>
      <c r="I196" s="24">
        <f t="shared" si="59"/>
        <v>0</v>
      </c>
      <c r="J196" s="24">
        <f t="shared" si="50"/>
        <v>0</v>
      </c>
      <c r="K196" s="24">
        <f t="shared" ref="K196:L196" si="60">SUM(K197:K199)</f>
        <v>206857</v>
      </c>
      <c r="L196" s="24">
        <f t="shared" si="60"/>
        <v>6857</v>
      </c>
      <c r="M196" s="24">
        <f t="shared" si="51"/>
        <v>-200000</v>
      </c>
      <c r="N196" s="24">
        <f t="shared" ref="N196:O196" si="61">SUM(N197:N199)</f>
        <v>0</v>
      </c>
      <c r="O196" s="24">
        <f t="shared" si="61"/>
        <v>0</v>
      </c>
      <c r="P196" s="24">
        <f t="shared" si="52"/>
        <v>0</v>
      </c>
      <c r="Q196" s="24">
        <f t="shared" ref="Q196:R196" si="62">SUM(Q197:Q199)</f>
        <v>0</v>
      </c>
      <c r="R196" s="24">
        <f t="shared" si="62"/>
        <v>0</v>
      </c>
      <c r="S196" s="24">
        <f t="shared" si="53"/>
        <v>0</v>
      </c>
      <c r="T196" s="24">
        <f t="shared" ref="T196:U196" si="63">SUM(T197:T199)</f>
        <v>0</v>
      </c>
      <c r="U196" s="24">
        <f t="shared" si="63"/>
        <v>0</v>
      </c>
      <c r="V196" s="24">
        <f t="shared" si="54"/>
        <v>0</v>
      </c>
      <c r="W196" s="24">
        <f t="shared" ref="W196:X196" si="64">SUM(W197:W199)</f>
        <v>0</v>
      </c>
      <c r="X196" s="24">
        <f t="shared" si="64"/>
        <v>0</v>
      </c>
      <c r="Y196" s="24">
        <f t="shared" si="55"/>
        <v>0</v>
      </c>
      <c r="Z196" s="24">
        <f t="shared" ref="Z196:AA196" si="65">SUM(Z197:Z199)</f>
        <v>0</v>
      </c>
      <c r="AA196" s="24">
        <f t="shared" si="65"/>
        <v>200000</v>
      </c>
      <c r="AB196" s="24">
        <f t="shared" si="56"/>
        <v>200000</v>
      </c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</row>
    <row r="197" spans="1:249" ht="47.25">
      <c r="A197" s="28" t="s">
        <v>191</v>
      </c>
      <c r="B197" s="29">
        <f t="shared" si="48"/>
        <v>3779</v>
      </c>
      <c r="C197" s="29">
        <f t="shared" si="48"/>
        <v>3779</v>
      </c>
      <c r="D197" s="29">
        <f t="shared" si="48"/>
        <v>0</v>
      </c>
      <c r="E197" s="29">
        <v>0</v>
      </c>
      <c r="F197" s="29">
        <v>0</v>
      </c>
      <c r="G197" s="29">
        <f t="shared" si="49"/>
        <v>0</v>
      </c>
      <c r="H197" s="29">
        <v>0</v>
      </c>
      <c r="I197" s="29">
        <v>0</v>
      </c>
      <c r="J197" s="29">
        <f t="shared" si="50"/>
        <v>0</v>
      </c>
      <c r="K197" s="29">
        <v>3779</v>
      </c>
      <c r="L197" s="29">
        <v>3779</v>
      </c>
      <c r="M197" s="29">
        <f t="shared" si="51"/>
        <v>0</v>
      </c>
      <c r="N197" s="29">
        <v>0</v>
      </c>
      <c r="O197" s="29">
        <v>0</v>
      </c>
      <c r="P197" s="29">
        <f t="shared" si="52"/>
        <v>0</v>
      </c>
      <c r="Q197" s="29"/>
      <c r="R197" s="29"/>
      <c r="S197" s="29">
        <f t="shared" si="53"/>
        <v>0</v>
      </c>
      <c r="T197" s="29">
        <v>0</v>
      </c>
      <c r="U197" s="29">
        <v>0</v>
      </c>
      <c r="V197" s="29">
        <f t="shared" si="54"/>
        <v>0</v>
      </c>
      <c r="W197" s="29">
        <v>0</v>
      </c>
      <c r="X197" s="29">
        <v>0</v>
      </c>
      <c r="Y197" s="29">
        <f t="shared" si="55"/>
        <v>0</v>
      </c>
      <c r="Z197" s="29">
        <v>0</v>
      </c>
      <c r="AA197" s="29">
        <v>0</v>
      </c>
      <c r="AB197" s="29">
        <f t="shared" si="56"/>
        <v>0</v>
      </c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ht="47.25">
      <c r="A198" s="28" t="s">
        <v>192</v>
      </c>
      <c r="B198" s="29">
        <f t="shared" si="48"/>
        <v>3078</v>
      </c>
      <c r="C198" s="29">
        <f t="shared" si="48"/>
        <v>3078</v>
      </c>
      <c r="D198" s="29">
        <f t="shared" si="48"/>
        <v>0</v>
      </c>
      <c r="E198" s="29">
        <v>0</v>
      </c>
      <c r="F198" s="29">
        <v>0</v>
      </c>
      <c r="G198" s="29">
        <f t="shared" si="49"/>
        <v>0</v>
      </c>
      <c r="H198" s="29">
        <v>0</v>
      </c>
      <c r="I198" s="29">
        <v>0</v>
      </c>
      <c r="J198" s="29">
        <f t="shared" si="50"/>
        <v>0</v>
      </c>
      <c r="K198" s="29">
        <v>3078</v>
      </c>
      <c r="L198" s="29">
        <v>3078</v>
      </c>
      <c r="M198" s="29">
        <f t="shared" si="51"/>
        <v>0</v>
      </c>
      <c r="N198" s="29">
        <v>0</v>
      </c>
      <c r="O198" s="29">
        <v>0</v>
      </c>
      <c r="P198" s="29">
        <f t="shared" si="52"/>
        <v>0</v>
      </c>
      <c r="Q198" s="29"/>
      <c r="R198" s="29"/>
      <c r="S198" s="29">
        <f t="shared" si="53"/>
        <v>0</v>
      </c>
      <c r="T198" s="29">
        <v>0</v>
      </c>
      <c r="U198" s="29">
        <v>0</v>
      </c>
      <c r="V198" s="29">
        <f t="shared" si="54"/>
        <v>0</v>
      </c>
      <c r="W198" s="29">
        <v>0</v>
      </c>
      <c r="X198" s="29">
        <v>0</v>
      </c>
      <c r="Y198" s="29">
        <f t="shared" si="55"/>
        <v>0</v>
      </c>
      <c r="Z198" s="29">
        <v>0</v>
      </c>
      <c r="AA198" s="29">
        <v>0</v>
      </c>
      <c r="AB198" s="29">
        <f t="shared" si="56"/>
        <v>0</v>
      </c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ht="29.25" customHeight="1">
      <c r="A199" s="28" t="s">
        <v>193</v>
      </c>
      <c r="B199" s="29">
        <f t="shared" si="48"/>
        <v>200000</v>
      </c>
      <c r="C199" s="29">
        <f t="shared" si="48"/>
        <v>200000</v>
      </c>
      <c r="D199" s="29">
        <f t="shared" si="48"/>
        <v>0</v>
      </c>
      <c r="E199" s="29">
        <v>0</v>
      </c>
      <c r="F199" s="29">
        <v>0</v>
      </c>
      <c r="G199" s="29">
        <f t="shared" si="49"/>
        <v>0</v>
      </c>
      <c r="H199" s="29">
        <v>0</v>
      </c>
      <c r="I199" s="29">
        <v>0</v>
      </c>
      <c r="J199" s="29">
        <f t="shared" si="50"/>
        <v>0</v>
      </c>
      <c r="K199" s="29">
        <v>200000</v>
      </c>
      <c r="L199" s="29">
        <f>200000-200000</f>
        <v>0</v>
      </c>
      <c r="M199" s="29">
        <f t="shared" si="51"/>
        <v>-200000</v>
      </c>
      <c r="N199" s="29">
        <v>0</v>
      </c>
      <c r="O199" s="29">
        <v>0</v>
      </c>
      <c r="P199" s="29">
        <f t="shared" si="52"/>
        <v>0</v>
      </c>
      <c r="Q199" s="29"/>
      <c r="R199" s="29"/>
      <c r="S199" s="29">
        <f t="shared" si="53"/>
        <v>0</v>
      </c>
      <c r="T199" s="29">
        <v>0</v>
      </c>
      <c r="U199" s="29">
        <v>0</v>
      </c>
      <c r="V199" s="29">
        <f t="shared" si="54"/>
        <v>0</v>
      </c>
      <c r="W199" s="29">
        <v>0</v>
      </c>
      <c r="X199" s="29">
        <v>0</v>
      </c>
      <c r="Y199" s="29">
        <f t="shared" si="55"/>
        <v>0</v>
      </c>
      <c r="Z199" s="29">
        <v>0</v>
      </c>
      <c r="AA199" s="29">
        <v>200000</v>
      </c>
      <c r="AB199" s="29">
        <f t="shared" si="56"/>
        <v>200000</v>
      </c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>
      <c r="A200" s="23" t="s">
        <v>50</v>
      </c>
      <c r="B200" s="24">
        <f t="shared" si="48"/>
        <v>201644</v>
      </c>
      <c r="C200" s="24">
        <f t="shared" si="48"/>
        <v>201644</v>
      </c>
      <c r="D200" s="24">
        <f t="shared" si="48"/>
        <v>0</v>
      </c>
      <c r="E200" s="24">
        <f>SUM(E201,E206,E210,E204)</f>
        <v>0</v>
      </c>
      <c r="F200" s="24">
        <f>SUM(F201,F206,F210,F204)</f>
        <v>0</v>
      </c>
      <c r="G200" s="24">
        <f t="shared" si="49"/>
        <v>0</v>
      </c>
      <c r="H200" s="24">
        <f>SUM(H201,H206,H210,H204)</f>
        <v>0</v>
      </c>
      <c r="I200" s="24">
        <f>SUM(I201,I206,I210,I204)</f>
        <v>0</v>
      </c>
      <c r="J200" s="24">
        <f t="shared" si="50"/>
        <v>0</v>
      </c>
      <c r="K200" s="24">
        <f>SUM(K201,K206,K210,K204)</f>
        <v>0</v>
      </c>
      <c r="L200" s="24">
        <f>SUM(L201,L206,L210,L204)</f>
        <v>0</v>
      </c>
      <c r="M200" s="24">
        <f t="shared" si="51"/>
        <v>0</v>
      </c>
      <c r="N200" s="24">
        <f>SUM(N201,N206,N210,N204)</f>
        <v>17356</v>
      </c>
      <c r="O200" s="24">
        <f>SUM(O201,O206,O210,O204)</f>
        <v>17356</v>
      </c>
      <c r="P200" s="24">
        <f t="shared" si="52"/>
        <v>0</v>
      </c>
      <c r="Q200" s="24">
        <f>SUM(Q201,Q206,Q210,Q204)</f>
        <v>184288</v>
      </c>
      <c r="R200" s="24">
        <f>SUM(R201,R206,R210,R204)</f>
        <v>184288</v>
      </c>
      <c r="S200" s="24">
        <f t="shared" si="53"/>
        <v>0</v>
      </c>
      <c r="T200" s="24">
        <f>SUM(T201,T206,T210,T204)</f>
        <v>0</v>
      </c>
      <c r="U200" s="24">
        <f>SUM(U201,U206,U210,U204)</f>
        <v>0</v>
      </c>
      <c r="V200" s="24">
        <f t="shared" si="54"/>
        <v>0</v>
      </c>
      <c r="W200" s="24">
        <f>SUM(W201,W206,W210,W204)</f>
        <v>0</v>
      </c>
      <c r="X200" s="24">
        <f>SUM(X201,X206,X210,X204)</f>
        <v>0</v>
      </c>
      <c r="Y200" s="24">
        <f t="shared" si="55"/>
        <v>0</v>
      </c>
      <c r="Z200" s="24">
        <f>SUM(Z201,Z206,Z210,Z204)</f>
        <v>0</v>
      </c>
      <c r="AA200" s="24">
        <f>SUM(AA201,AA206,AA210,AA204)</f>
        <v>0</v>
      </c>
      <c r="AB200" s="24">
        <f t="shared" si="56"/>
        <v>0</v>
      </c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>
      <c r="A201" s="23" t="s">
        <v>111</v>
      </c>
      <c r="B201" s="24">
        <f t="shared" si="48"/>
        <v>2734</v>
      </c>
      <c r="C201" s="24">
        <f t="shared" si="48"/>
        <v>2734</v>
      </c>
      <c r="D201" s="24">
        <f t="shared" si="48"/>
        <v>0</v>
      </c>
      <c r="E201" s="24">
        <f>SUM(E202:E203)</f>
        <v>0</v>
      </c>
      <c r="F201" s="24">
        <f>SUM(F202:F203)</f>
        <v>0</v>
      </c>
      <c r="G201" s="24">
        <f t="shared" si="49"/>
        <v>0</v>
      </c>
      <c r="H201" s="24">
        <f>SUM(H202:H203)</f>
        <v>0</v>
      </c>
      <c r="I201" s="24">
        <f>SUM(I202:I203)</f>
        <v>0</v>
      </c>
      <c r="J201" s="24">
        <f t="shared" si="50"/>
        <v>0</v>
      </c>
      <c r="K201" s="24">
        <f>SUM(K202:K203)</f>
        <v>0</v>
      </c>
      <c r="L201" s="24">
        <f>SUM(L202:L203)</f>
        <v>0</v>
      </c>
      <c r="M201" s="24">
        <f t="shared" si="51"/>
        <v>0</v>
      </c>
      <c r="N201" s="24">
        <f>SUM(N202:N203)</f>
        <v>0</v>
      </c>
      <c r="O201" s="24">
        <f>SUM(O202:O203)</f>
        <v>0</v>
      </c>
      <c r="P201" s="24">
        <f t="shared" si="52"/>
        <v>0</v>
      </c>
      <c r="Q201" s="24">
        <f>SUM(Q202:Q203)</f>
        <v>2734</v>
      </c>
      <c r="R201" s="24">
        <f>SUM(R202:R203)</f>
        <v>2734</v>
      </c>
      <c r="S201" s="24">
        <f t="shared" si="53"/>
        <v>0</v>
      </c>
      <c r="T201" s="24">
        <f>SUM(T202:T203)</f>
        <v>0</v>
      </c>
      <c r="U201" s="24">
        <f>SUM(U202:U203)</f>
        <v>0</v>
      </c>
      <c r="V201" s="24">
        <f t="shared" si="54"/>
        <v>0</v>
      </c>
      <c r="W201" s="24">
        <f>SUM(W202:W203)</f>
        <v>0</v>
      </c>
      <c r="X201" s="24">
        <f>SUM(X202:X203)</f>
        <v>0</v>
      </c>
      <c r="Y201" s="24">
        <f t="shared" si="55"/>
        <v>0</v>
      </c>
      <c r="Z201" s="24">
        <f>SUM(Z202:Z203)</f>
        <v>0</v>
      </c>
      <c r="AA201" s="24">
        <f>SUM(AA202:AA203)</f>
        <v>0</v>
      </c>
      <c r="AB201" s="24">
        <f t="shared" si="56"/>
        <v>0</v>
      </c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ht="31.5">
      <c r="A202" s="28" t="s">
        <v>194</v>
      </c>
      <c r="B202" s="29">
        <f t="shared" si="48"/>
        <v>1367</v>
      </c>
      <c r="C202" s="29">
        <f t="shared" si="48"/>
        <v>1367</v>
      </c>
      <c r="D202" s="29">
        <f t="shared" si="48"/>
        <v>0</v>
      </c>
      <c r="E202" s="29">
        <v>0</v>
      </c>
      <c r="F202" s="29">
        <v>0</v>
      </c>
      <c r="G202" s="29">
        <f t="shared" si="49"/>
        <v>0</v>
      </c>
      <c r="H202" s="29">
        <v>0</v>
      </c>
      <c r="I202" s="29">
        <v>0</v>
      </c>
      <c r="J202" s="29">
        <f t="shared" si="50"/>
        <v>0</v>
      </c>
      <c r="K202" s="29">
        <v>0</v>
      </c>
      <c r="L202" s="29">
        <v>0</v>
      </c>
      <c r="M202" s="29">
        <f t="shared" si="51"/>
        <v>0</v>
      </c>
      <c r="N202" s="29">
        <v>0</v>
      </c>
      <c r="O202" s="29">
        <v>0</v>
      </c>
      <c r="P202" s="29">
        <f t="shared" si="52"/>
        <v>0</v>
      </c>
      <c r="Q202" s="29">
        <v>1367</v>
      </c>
      <c r="R202" s="29">
        <v>1367</v>
      </c>
      <c r="S202" s="29">
        <f t="shared" si="53"/>
        <v>0</v>
      </c>
      <c r="T202" s="29">
        <v>0</v>
      </c>
      <c r="U202" s="29">
        <v>0</v>
      </c>
      <c r="V202" s="29">
        <f t="shared" si="54"/>
        <v>0</v>
      </c>
      <c r="W202" s="29">
        <v>0</v>
      </c>
      <c r="X202" s="29">
        <v>0</v>
      </c>
      <c r="Y202" s="29">
        <f t="shared" si="55"/>
        <v>0</v>
      </c>
      <c r="Z202" s="29">
        <v>0</v>
      </c>
      <c r="AA202" s="29">
        <v>0</v>
      </c>
      <c r="AB202" s="29">
        <f t="shared" si="56"/>
        <v>0</v>
      </c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ht="47.25">
      <c r="A203" s="28" t="s">
        <v>195</v>
      </c>
      <c r="B203" s="29">
        <f t="shared" si="48"/>
        <v>1367</v>
      </c>
      <c r="C203" s="29">
        <f t="shared" si="48"/>
        <v>1367</v>
      </c>
      <c r="D203" s="29">
        <f t="shared" si="48"/>
        <v>0</v>
      </c>
      <c r="E203" s="29">
        <v>0</v>
      </c>
      <c r="F203" s="29">
        <v>0</v>
      </c>
      <c r="G203" s="29">
        <f t="shared" si="49"/>
        <v>0</v>
      </c>
      <c r="H203" s="29">
        <v>0</v>
      </c>
      <c r="I203" s="29">
        <v>0</v>
      </c>
      <c r="J203" s="29">
        <f t="shared" si="50"/>
        <v>0</v>
      </c>
      <c r="K203" s="29">
        <v>0</v>
      </c>
      <c r="L203" s="29">
        <v>0</v>
      </c>
      <c r="M203" s="29">
        <f t="shared" si="51"/>
        <v>0</v>
      </c>
      <c r="N203" s="29">
        <v>0</v>
      </c>
      <c r="O203" s="29">
        <v>0</v>
      </c>
      <c r="P203" s="29">
        <f t="shared" si="52"/>
        <v>0</v>
      </c>
      <c r="Q203" s="29">
        <v>1367</v>
      </c>
      <c r="R203" s="29">
        <v>1367</v>
      </c>
      <c r="S203" s="29">
        <f t="shared" si="53"/>
        <v>0</v>
      </c>
      <c r="T203" s="29">
        <v>0</v>
      </c>
      <c r="U203" s="29">
        <v>0</v>
      </c>
      <c r="V203" s="29">
        <f t="shared" si="54"/>
        <v>0</v>
      </c>
      <c r="W203" s="29">
        <v>0</v>
      </c>
      <c r="X203" s="29">
        <v>0</v>
      </c>
      <c r="Y203" s="29">
        <f t="shared" si="55"/>
        <v>0</v>
      </c>
      <c r="Z203" s="29">
        <v>0</v>
      </c>
      <c r="AA203" s="29">
        <v>0</v>
      </c>
      <c r="AB203" s="29">
        <f t="shared" si="56"/>
        <v>0</v>
      </c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>
      <c r="A204" s="23" t="s">
        <v>119</v>
      </c>
      <c r="B204" s="24">
        <f t="shared" si="48"/>
        <v>17356</v>
      </c>
      <c r="C204" s="24">
        <f t="shared" si="48"/>
        <v>17356</v>
      </c>
      <c r="D204" s="24">
        <f t="shared" si="48"/>
        <v>0</v>
      </c>
      <c r="E204" s="24">
        <f>SUM(E205:E205)</f>
        <v>0</v>
      </c>
      <c r="F204" s="24">
        <f>SUM(F205:F205)</f>
        <v>0</v>
      </c>
      <c r="G204" s="24">
        <f t="shared" si="49"/>
        <v>0</v>
      </c>
      <c r="H204" s="24">
        <f>SUM(H205:H205)</f>
        <v>0</v>
      </c>
      <c r="I204" s="24">
        <f>SUM(I205:I205)</f>
        <v>0</v>
      </c>
      <c r="J204" s="24">
        <f t="shared" si="50"/>
        <v>0</v>
      </c>
      <c r="K204" s="24">
        <f>SUM(K205:K205)</f>
        <v>0</v>
      </c>
      <c r="L204" s="24">
        <f>SUM(L205:L205)</f>
        <v>0</v>
      </c>
      <c r="M204" s="24">
        <f t="shared" si="51"/>
        <v>0</v>
      </c>
      <c r="N204" s="24">
        <f>SUM(N205:N205)</f>
        <v>17356</v>
      </c>
      <c r="O204" s="24">
        <f>SUM(O205:O205)</f>
        <v>17356</v>
      </c>
      <c r="P204" s="24">
        <f t="shared" si="52"/>
        <v>0</v>
      </c>
      <c r="Q204" s="24">
        <f>SUM(Q205:Q205)</f>
        <v>0</v>
      </c>
      <c r="R204" s="24">
        <f>SUM(R205:R205)</f>
        <v>0</v>
      </c>
      <c r="S204" s="24">
        <f t="shared" si="53"/>
        <v>0</v>
      </c>
      <c r="T204" s="24">
        <f>SUM(T205:T205)</f>
        <v>0</v>
      </c>
      <c r="U204" s="24">
        <f>SUM(U205:U205)</f>
        <v>0</v>
      </c>
      <c r="V204" s="24">
        <f t="shared" si="54"/>
        <v>0</v>
      </c>
      <c r="W204" s="24">
        <f>SUM(W205:W205)</f>
        <v>0</v>
      </c>
      <c r="X204" s="24">
        <f>SUM(X205:X205)</f>
        <v>0</v>
      </c>
      <c r="Y204" s="24">
        <f t="shared" si="55"/>
        <v>0</v>
      </c>
      <c r="Z204" s="24">
        <f>SUM(Z205:Z205)</f>
        <v>0</v>
      </c>
      <c r="AA204" s="24">
        <f>SUM(AA205:AA205)</f>
        <v>0</v>
      </c>
      <c r="AB204" s="24">
        <f t="shared" si="56"/>
        <v>0</v>
      </c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ht="94.5">
      <c r="A205" s="28" t="s">
        <v>196</v>
      </c>
      <c r="B205" s="29">
        <f t="shared" si="48"/>
        <v>17356</v>
      </c>
      <c r="C205" s="29">
        <f t="shared" si="48"/>
        <v>17356</v>
      </c>
      <c r="D205" s="29">
        <f t="shared" si="48"/>
        <v>0</v>
      </c>
      <c r="E205" s="29">
        <v>0</v>
      </c>
      <c r="F205" s="29">
        <v>0</v>
      </c>
      <c r="G205" s="29">
        <f t="shared" si="49"/>
        <v>0</v>
      </c>
      <c r="H205" s="29">
        <v>0</v>
      </c>
      <c r="I205" s="29">
        <v>0</v>
      </c>
      <c r="J205" s="29">
        <f t="shared" si="50"/>
        <v>0</v>
      </c>
      <c r="K205" s="29"/>
      <c r="L205" s="29"/>
      <c r="M205" s="29">
        <f t="shared" si="51"/>
        <v>0</v>
      </c>
      <c r="N205" s="29">
        <v>17356</v>
      </c>
      <c r="O205" s="29">
        <v>17356</v>
      </c>
      <c r="P205" s="29">
        <f t="shared" si="52"/>
        <v>0</v>
      </c>
      <c r="Q205" s="29">
        <v>0</v>
      </c>
      <c r="R205" s="29">
        <v>0</v>
      </c>
      <c r="S205" s="29">
        <f t="shared" si="53"/>
        <v>0</v>
      </c>
      <c r="T205" s="29">
        <v>0</v>
      </c>
      <c r="U205" s="29">
        <v>0</v>
      </c>
      <c r="V205" s="29">
        <f t="shared" si="54"/>
        <v>0</v>
      </c>
      <c r="W205" s="29">
        <v>0</v>
      </c>
      <c r="X205" s="29">
        <v>0</v>
      </c>
      <c r="Y205" s="29">
        <f t="shared" si="55"/>
        <v>0</v>
      </c>
      <c r="Z205" s="29">
        <v>0</v>
      </c>
      <c r="AA205" s="29">
        <v>0</v>
      </c>
      <c r="AB205" s="29">
        <f t="shared" si="56"/>
        <v>0</v>
      </c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ht="31.5">
      <c r="A206" s="23" t="s">
        <v>121</v>
      </c>
      <c r="B206" s="24">
        <f t="shared" si="48"/>
        <v>180324</v>
      </c>
      <c r="C206" s="24">
        <f t="shared" si="48"/>
        <v>180324</v>
      </c>
      <c r="D206" s="24">
        <f t="shared" si="48"/>
        <v>0</v>
      </c>
      <c r="E206" s="24">
        <f>SUM(E207:E209)</f>
        <v>0</v>
      </c>
      <c r="F206" s="24">
        <f>SUM(F207:F209)</f>
        <v>0</v>
      </c>
      <c r="G206" s="24">
        <f t="shared" si="49"/>
        <v>0</v>
      </c>
      <c r="H206" s="24">
        <f>SUM(H207:H209)</f>
        <v>0</v>
      </c>
      <c r="I206" s="24">
        <f>SUM(I207:I209)</f>
        <v>0</v>
      </c>
      <c r="J206" s="24">
        <f t="shared" si="50"/>
        <v>0</v>
      </c>
      <c r="K206" s="24">
        <f>SUM(K207:K209)</f>
        <v>0</v>
      </c>
      <c r="L206" s="24">
        <f>SUM(L207:L209)</f>
        <v>0</v>
      </c>
      <c r="M206" s="24">
        <f t="shared" si="51"/>
        <v>0</v>
      </c>
      <c r="N206" s="24">
        <f>SUM(N207:N209)</f>
        <v>0</v>
      </c>
      <c r="O206" s="24">
        <f>SUM(O207:O209)</f>
        <v>0</v>
      </c>
      <c r="P206" s="24">
        <f t="shared" si="52"/>
        <v>0</v>
      </c>
      <c r="Q206" s="24">
        <f>SUM(Q207:Q209)</f>
        <v>180324</v>
      </c>
      <c r="R206" s="24">
        <f>SUM(R207:R209)</f>
        <v>180324</v>
      </c>
      <c r="S206" s="24">
        <f t="shared" si="53"/>
        <v>0</v>
      </c>
      <c r="T206" s="24">
        <f>SUM(T207:T209)</f>
        <v>0</v>
      </c>
      <c r="U206" s="24">
        <f>SUM(U207:U209)</f>
        <v>0</v>
      </c>
      <c r="V206" s="24">
        <f t="shared" si="54"/>
        <v>0</v>
      </c>
      <c r="W206" s="24">
        <f>SUM(W207:W209)</f>
        <v>0</v>
      </c>
      <c r="X206" s="24">
        <f>SUM(X207:X209)</f>
        <v>0</v>
      </c>
      <c r="Y206" s="24">
        <f t="shared" si="55"/>
        <v>0</v>
      </c>
      <c r="Z206" s="24">
        <f>SUM(Z207:Z209)</f>
        <v>0</v>
      </c>
      <c r="AA206" s="24">
        <f>SUM(AA207:AA209)</f>
        <v>0</v>
      </c>
      <c r="AB206" s="24">
        <f t="shared" si="56"/>
        <v>0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>
      <c r="A207" s="28" t="s">
        <v>197</v>
      </c>
      <c r="B207" s="29">
        <f t="shared" si="48"/>
        <v>14761</v>
      </c>
      <c r="C207" s="29">
        <f t="shared" si="48"/>
        <v>14761</v>
      </c>
      <c r="D207" s="29">
        <f t="shared" si="48"/>
        <v>0</v>
      </c>
      <c r="E207" s="29">
        <v>0</v>
      </c>
      <c r="F207" s="29">
        <v>0</v>
      </c>
      <c r="G207" s="29">
        <f t="shared" si="49"/>
        <v>0</v>
      </c>
      <c r="H207" s="29">
        <v>0</v>
      </c>
      <c r="I207" s="29">
        <v>0</v>
      </c>
      <c r="J207" s="29">
        <f t="shared" si="50"/>
        <v>0</v>
      </c>
      <c r="K207" s="29"/>
      <c r="L207" s="29"/>
      <c r="M207" s="29">
        <f t="shared" si="51"/>
        <v>0</v>
      </c>
      <c r="N207" s="29">
        <v>0</v>
      </c>
      <c r="O207" s="29">
        <v>0</v>
      </c>
      <c r="P207" s="29">
        <f t="shared" si="52"/>
        <v>0</v>
      </c>
      <c r="Q207" s="29">
        <v>14761</v>
      </c>
      <c r="R207" s="29">
        <v>14761</v>
      </c>
      <c r="S207" s="29">
        <f t="shared" si="53"/>
        <v>0</v>
      </c>
      <c r="T207" s="29">
        <v>0</v>
      </c>
      <c r="U207" s="29">
        <v>0</v>
      </c>
      <c r="V207" s="29">
        <f t="shared" si="54"/>
        <v>0</v>
      </c>
      <c r="W207" s="29">
        <v>0</v>
      </c>
      <c r="X207" s="29">
        <v>0</v>
      </c>
      <c r="Y207" s="29">
        <f t="shared" si="55"/>
        <v>0</v>
      </c>
      <c r="Z207" s="29">
        <v>0</v>
      </c>
      <c r="AA207" s="29">
        <v>0</v>
      </c>
      <c r="AB207" s="29">
        <f t="shared" si="56"/>
        <v>0</v>
      </c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>
      <c r="A208" s="28" t="s">
        <v>198</v>
      </c>
      <c r="B208" s="29">
        <f t="shared" si="48"/>
        <v>18540</v>
      </c>
      <c r="C208" s="29">
        <f t="shared" si="48"/>
        <v>18540</v>
      </c>
      <c r="D208" s="29">
        <f t="shared" si="48"/>
        <v>0</v>
      </c>
      <c r="E208" s="29">
        <v>0</v>
      </c>
      <c r="F208" s="29">
        <v>0</v>
      </c>
      <c r="G208" s="29">
        <f t="shared" si="49"/>
        <v>0</v>
      </c>
      <c r="H208" s="29">
        <v>0</v>
      </c>
      <c r="I208" s="29">
        <v>0</v>
      </c>
      <c r="J208" s="29">
        <f t="shared" si="50"/>
        <v>0</v>
      </c>
      <c r="K208" s="29"/>
      <c r="L208" s="29"/>
      <c r="M208" s="29">
        <f t="shared" si="51"/>
        <v>0</v>
      </c>
      <c r="N208" s="29">
        <v>0</v>
      </c>
      <c r="O208" s="29">
        <v>0</v>
      </c>
      <c r="P208" s="29">
        <f t="shared" si="52"/>
        <v>0</v>
      </c>
      <c r="Q208" s="29">
        <v>18540</v>
      </c>
      <c r="R208" s="29">
        <v>18540</v>
      </c>
      <c r="S208" s="29">
        <f t="shared" si="53"/>
        <v>0</v>
      </c>
      <c r="T208" s="29">
        <v>0</v>
      </c>
      <c r="U208" s="29">
        <v>0</v>
      </c>
      <c r="V208" s="29">
        <f t="shared" si="54"/>
        <v>0</v>
      </c>
      <c r="W208" s="29">
        <v>0</v>
      </c>
      <c r="X208" s="29">
        <v>0</v>
      </c>
      <c r="Y208" s="29">
        <f t="shared" si="55"/>
        <v>0</v>
      </c>
      <c r="Z208" s="29">
        <v>0</v>
      </c>
      <c r="AA208" s="29">
        <v>0</v>
      </c>
      <c r="AB208" s="29">
        <f t="shared" si="56"/>
        <v>0</v>
      </c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</row>
    <row r="209" spans="1:249" ht="31.5">
      <c r="A209" s="28" t="s">
        <v>199</v>
      </c>
      <c r="B209" s="29">
        <f t="shared" si="48"/>
        <v>147023</v>
      </c>
      <c r="C209" s="29">
        <f t="shared" si="48"/>
        <v>147023</v>
      </c>
      <c r="D209" s="29">
        <f t="shared" si="48"/>
        <v>0</v>
      </c>
      <c r="E209" s="29">
        <v>0</v>
      </c>
      <c r="F209" s="29">
        <v>0</v>
      </c>
      <c r="G209" s="29">
        <f t="shared" si="49"/>
        <v>0</v>
      </c>
      <c r="H209" s="29">
        <v>0</v>
      </c>
      <c r="I209" s="29">
        <v>0</v>
      </c>
      <c r="J209" s="29">
        <f t="shared" si="50"/>
        <v>0</v>
      </c>
      <c r="K209" s="29">
        <v>0</v>
      </c>
      <c r="L209" s="29">
        <v>0</v>
      </c>
      <c r="M209" s="29">
        <f t="shared" si="51"/>
        <v>0</v>
      </c>
      <c r="N209" s="29"/>
      <c r="O209" s="29"/>
      <c r="P209" s="29">
        <f t="shared" si="52"/>
        <v>0</v>
      </c>
      <c r="Q209" s="29">
        <v>147023</v>
      </c>
      <c r="R209" s="29">
        <v>147023</v>
      </c>
      <c r="S209" s="29">
        <f t="shared" si="53"/>
        <v>0</v>
      </c>
      <c r="T209" s="29">
        <v>0</v>
      </c>
      <c r="U209" s="29">
        <v>0</v>
      </c>
      <c r="V209" s="29">
        <f t="shared" si="54"/>
        <v>0</v>
      </c>
      <c r="W209" s="29">
        <v>0</v>
      </c>
      <c r="X209" s="29">
        <v>0</v>
      </c>
      <c r="Y209" s="29">
        <f t="shared" si="55"/>
        <v>0</v>
      </c>
      <c r="Z209" s="29">
        <v>0</v>
      </c>
      <c r="AA209" s="29">
        <v>0</v>
      </c>
      <c r="AB209" s="29">
        <f t="shared" si="56"/>
        <v>0</v>
      </c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</row>
    <row r="210" spans="1:249">
      <c r="A210" s="23" t="s">
        <v>131</v>
      </c>
      <c r="B210" s="24">
        <f t="shared" si="48"/>
        <v>1230</v>
      </c>
      <c r="C210" s="24">
        <f t="shared" si="48"/>
        <v>1230</v>
      </c>
      <c r="D210" s="24">
        <f t="shared" si="48"/>
        <v>0</v>
      </c>
      <c r="E210" s="24">
        <f>SUM(E211:E211)</f>
        <v>0</v>
      </c>
      <c r="F210" s="24">
        <f>SUM(F211:F211)</f>
        <v>0</v>
      </c>
      <c r="G210" s="24">
        <f t="shared" si="49"/>
        <v>0</v>
      </c>
      <c r="H210" s="24">
        <f>SUM(H211:H211)</f>
        <v>0</v>
      </c>
      <c r="I210" s="24">
        <f>SUM(I211:I211)</f>
        <v>0</v>
      </c>
      <c r="J210" s="24">
        <f t="shared" si="50"/>
        <v>0</v>
      </c>
      <c r="K210" s="24">
        <f>SUM(K211:K211)</f>
        <v>0</v>
      </c>
      <c r="L210" s="24">
        <f>SUM(L211:L211)</f>
        <v>0</v>
      </c>
      <c r="M210" s="24">
        <f t="shared" si="51"/>
        <v>0</v>
      </c>
      <c r="N210" s="24">
        <f>SUM(N211:N211)</f>
        <v>0</v>
      </c>
      <c r="O210" s="24">
        <f>SUM(O211:O211)</f>
        <v>0</v>
      </c>
      <c r="P210" s="24">
        <f t="shared" si="52"/>
        <v>0</v>
      </c>
      <c r="Q210" s="24">
        <f>SUM(Q211:Q211)</f>
        <v>1230</v>
      </c>
      <c r="R210" s="24">
        <f>SUM(R211:R211)</f>
        <v>1230</v>
      </c>
      <c r="S210" s="24">
        <f t="shared" si="53"/>
        <v>0</v>
      </c>
      <c r="T210" s="24">
        <f>SUM(T211:T211)</f>
        <v>0</v>
      </c>
      <c r="U210" s="24">
        <f>SUM(U211:U211)</f>
        <v>0</v>
      </c>
      <c r="V210" s="24">
        <f t="shared" si="54"/>
        <v>0</v>
      </c>
      <c r="W210" s="24">
        <f>SUM(W211:W211)</f>
        <v>0</v>
      </c>
      <c r="X210" s="24">
        <f>SUM(X211:X211)</f>
        <v>0</v>
      </c>
      <c r="Y210" s="24">
        <f t="shared" si="55"/>
        <v>0</v>
      </c>
      <c r="Z210" s="24">
        <f>SUM(Z211:Z211)</f>
        <v>0</v>
      </c>
      <c r="AA210" s="24">
        <f>SUM(AA211:AA211)</f>
        <v>0</v>
      </c>
      <c r="AB210" s="24">
        <f t="shared" si="56"/>
        <v>0</v>
      </c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</row>
    <row r="211" spans="1:249" ht="31.5">
      <c r="A211" s="28" t="s">
        <v>200</v>
      </c>
      <c r="B211" s="29">
        <f t="shared" si="48"/>
        <v>1230</v>
      </c>
      <c r="C211" s="29">
        <f t="shared" si="48"/>
        <v>1230</v>
      </c>
      <c r="D211" s="29">
        <f t="shared" si="48"/>
        <v>0</v>
      </c>
      <c r="E211" s="29">
        <v>0</v>
      </c>
      <c r="F211" s="29">
        <v>0</v>
      </c>
      <c r="G211" s="29">
        <f t="shared" si="49"/>
        <v>0</v>
      </c>
      <c r="H211" s="29">
        <v>0</v>
      </c>
      <c r="I211" s="29">
        <v>0</v>
      </c>
      <c r="J211" s="29">
        <f t="shared" si="50"/>
        <v>0</v>
      </c>
      <c r="K211" s="29">
        <v>0</v>
      </c>
      <c r="L211" s="29">
        <v>0</v>
      </c>
      <c r="M211" s="29">
        <f t="shared" si="51"/>
        <v>0</v>
      </c>
      <c r="N211" s="29">
        <v>0</v>
      </c>
      <c r="O211" s="29">
        <v>0</v>
      </c>
      <c r="P211" s="29">
        <f t="shared" si="52"/>
        <v>0</v>
      </c>
      <c r="Q211" s="29">
        <v>1230</v>
      </c>
      <c r="R211" s="29">
        <v>1230</v>
      </c>
      <c r="S211" s="29">
        <f t="shared" si="53"/>
        <v>0</v>
      </c>
      <c r="T211" s="29">
        <v>0</v>
      </c>
      <c r="U211" s="29">
        <v>0</v>
      </c>
      <c r="V211" s="29">
        <f t="shared" si="54"/>
        <v>0</v>
      </c>
      <c r="W211" s="29">
        <v>0</v>
      </c>
      <c r="X211" s="29">
        <v>0</v>
      </c>
      <c r="Y211" s="29">
        <f t="shared" si="55"/>
        <v>0</v>
      </c>
      <c r="Z211" s="29">
        <v>0</v>
      </c>
      <c r="AA211" s="29">
        <v>0</v>
      </c>
      <c r="AB211" s="29">
        <f t="shared" si="56"/>
        <v>0</v>
      </c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</row>
    <row r="212" spans="1:249" ht="31.5">
      <c r="A212" s="23" t="s">
        <v>57</v>
      </c>
      <c r="B212" s="24">
        <f t="shared" si="48"/>
        <v>815013</v>
      </c>
      <c r="C212" s="24">
        <f t="shared" si="48"/>
        <v>815013</v>
      </c>
      <c r="D212" s="24">
        <f t="shared" si="48"/>
        <v>0</v>
      </c>
      <c r="E212" s="24">
        <f>SUM(E213,E222,E232,E236,E238)</f>
        <v>0</v>
      </c>
      <c r="F212" s="24">
        <f>SUM(F213,F222,F232,F236,F238)</f>
        <v>0</v>
      </c>
      <c r="G212" s="24">
        <f t="shared" si="49"/>
        <v>0</v>
      </c>
      <c r="H212" s="24">
        <f>SUM(H213,H222,H232,H236,H238)</f>
        <v>0</v>
      </c>
      <c r="I212" s="24">
        <f>SUM(I213,I222,I232,I236,I238)</f>
        <v>0</v>
      </c>
      <c r="J212" s="24">
        <f t="shared" si="50"/>
        <v>0</v>
      </c>
      <c r="K212" s="24">
        <f>SUM(K213,K222,K232,K236,K238)</f>
        <v>42151</v>
      </c>
      <c r="L212" s="24">
        <f>SUM(L213,L222,L232,L236,L238)</f>
        <v>42151</v>
      </c>
      <c r="M212" s="24">
        <f t="shared" si="51"/>
        <v>0</v>
      </c>
      <c r="N212" s="24">
        <f>SUM(N213,N222,N232,N236,N238)</f>
        <v>0</v>
      </c>
      <c r="O212" s="24">
        <f>SUM(O213,O222,O232,O236,O238)</f>
        <v>0</v>
      </c>
      <c r="P212" s="24">
        <f t="shared" si="52"/>
        <v>0</v>
      </c>
      <c r="Q212" s="24">
        <f>SUM(Q213,Q222,Q232,Q236,Q238)</f>
        <v>409235</v>
      </c>
      <c r="R212" s="24">
        <f>SUM(R213,R222,R232,R236,R238)</f>
        <v>409235</v>
      </c>
      <c r="S212" s="24">
        <f t="shared" si="53"/>
        <v>0</v>
      </c>
      <c r="T212" s="24">
        <f>SUM(T213,T222,T232,T236,T238)</f>
        <v>0</v>
      </c>
      <c r="U212" s="24">
        <f>SUM(U213,U222,U232,U236,U238)</f>
        <v>0</v>
      </c>
      <c r="V212" s="24">
        <f t="shared" si="54"/>
        <v>0</v>
      </c>
      <c r="W212" s="24">
        <f>SUM(W213,W222,W232,W236,W238)</f>
        <v>34738</v>
      </c>
      <c r="X212" s="24">
        <f>SUM(X213,X222,X232,X236,X238)</f>
        <v>34738</v>
      </c>
      <c r="Y212" s="24">
        <f t="shared" si="55"/>
        <v>0</v>
      </c>
      <c r="Z212" s="24">
        <f>SUM(Z213,Z222,Z232,Z236,Z238)</f>
        <v>328889</v>
      </c>
      <c r="AA212" s="24">
        <f>SUM(AA213,AA222,AA232,AA236,AA238)</f>
        <v>328889</v>
      </c>
      <c r="AB212" s="24">
        <f t="shared" si="56"/>
        <v>0</v>
      </c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</row>
    <row r="213" spans="1:249">
      <c r="A213" s="23" t="s">
        <v>111</v>
      </c>
      <c r="B213" s="24">
        <f t="shared" si="48"/>
        <v>35425</v>
      </c>
      <c r="C213" s="24">
        <f t="shared" si="48"/>
        <v>35425</v>
      </c>
      <c r="D213" s="24">
        <f t="shared" si="48"/>
        <v>0</v>
      </c>
      <c r="E213" s="24">
        <f>SUM(E214:E221)</f>
        <v>0</v>
      </c>
      <c r="F213" s="24">
        <f>SUM(F214:F221)</f>
        <v>0</v>
      </c>
      <c r="G213" s="24">
        <f t="shared" si="49"/>
        <v>0</v>
      </c>
      <c r="H213" s="24">
        <f>SUM(H214:H221)</f>
        <v>0</v>
      </c>
      <c r="I213" s="24">
        <f>SUM(I214:I221)</f>
        <v>0</v>
      </c>
      <c r="J213" s="24">
        <f t="shared" si="50"/>
        <v>0</v>
      </c>
      <c r="K213" s="24">
        <f>SUM(K214:K221)</f>
        <v>605</v>
      </c>
      <c r="L213" s="24">
        <f>SUM(L214:L221)</f>
        <v>605</v>
      </c>
      <c r="M213" s="24">
        <f t="shared" si="51"/>
        <v>0</v>
      </c>
      <c r="N213" s="24">
        <f>SUM(N214:N221)</f>
        <v>0</v>
      </c>
      <c r="O213" s="24">
        <f>SUM(O214:O221)</f>
        <v>0</v>
      </c>
      <c r="P213" s="24">
        <f t="shared" si="52"/>
        <v>0</v>
      </c>
      <c r="Q213" s="24">
        <f>SUM(Q214:Q221)</f>
        <v>32545</v>
      </c>
      <c r="R213" s="24">
        <f>SUM(R214:R221)</f>
        <v>32545</v>
      </c>
      <c r="S213" s="24">
        <f t="shared" si="53"/>
        <v>0</v>
      </c>
      <c r="T213" s="24">
        <f>SUM(T214:T221)</f>
        <v>0</v>
      </c>
      <c r="U213" s="24">
        <f>SUM(U214:U221)</f>
        <v>0</v>
      </c>
      <c r="V213" s="24">
        <f t="shared" si="54"/>
        <v>0</v>
      </c>
      <c r="W213" s="24">
        <f>SUM(W214:W221)</f>
        <v>2275</v>
      </c>
      <c r="X213" s="24">
        <f>SUM(X214:X221)</f>
        <v>2275</v>
      </c>
      <c r="Y213" s="24">
        <f t="shared" si="55"/>
        <v>0</v>
      </c>
      <c r="Z213" s="24">
        <f>SUM(Z214:Z221)</f>
        <v>0</v>
      </c>
      <c r="AA213" s="24">
        <f>SUM(AA214:AA221)</f>
        <v>0</v>
      </c>
      <c r="AB213" s="24">
        <f t="shared" si="56"/>
        <v>0</v>
      </c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</row>
    <row r="214" spans="1:249" ht="63">
      <c r="A214" s="32" t="s">
        <v>201</v>
      </c>
      <c r="B214" s="35">
        <f t="shared" si="48"/>
        <v>2880</v>
      </c>
      <c r="C214" s="35">
        <f t="shared" si="48"/>
        <v>2880</v>
      </c>
      <c r="D214" s="35">
        <f t="shared" si="48"/>
        <v>0</v>
      </c>
      <c r="E214" s="35">
        <v>0</v>
      </c>
      <c r="F214" s="35">
        <v>0</v>
      </c>
      <c r="G214" s="35">
        <f t="shared" si="49"/>
        <v>0</v>
      </c>
      <c r="H214" s="35">
        <v>0</v>
      </c>
      <c r="I214" s="35">
        <v>0</v>
      </c>
      <c r="J214" s="35">
        <f t="shared" si="50"/>
        <v>0</v>
      </c>
      <c r="K214" s="35">
        <v>605</v>
      </c>
      <c r="L214" s="35">
        <v>605</v>
      </c>
      <c r="M214" s="35">
        <f t="shared" si="51"/>
        <v>0</v>
      </c>
      <c r="N214" s="35">
        <v>0</v>
      </c>
      <c r="O214" s="35">
        <v>0</v>
      </c>
      <c r="P214" s="35">
        <f t="shared" si="52"/>
        <v>0</v>
      </c>
      <c r="Q214" s="35">
        <v>0</v>
      </c>
      <c r="R214" s="35">
        <v>0</v>
      </c>
      <c r="S214" s="35">
        <f t="shared" si="53"/>
        <v>0</v>
      </c>
      <c r="T214" s="35">
        <v>0</v>
      </c>
      <c r="U214" s="35">
        <v>0</v>
      </c>
      <c r="V214" s="35">
        <f t="shared" si="54"/>
        <v>0</v>
      </c>
      <c r="W214" s="35">
        <v>2275</v>
      </c>
      <c r="X214" s="35">
        <v>2275</v>
      </c>
      <c r="Y214" s="35">
        <f t="shared" si="55"/>
        <v>0</v>
      </c>
      <c r="Z214" s="35">
        <v>0</v>
      </c>
      <c r="AA214" s="35">
        <v>0</v>
      </c>
      <c r="AB214" s="35">
        <f t="shared" si="56"/>
        <v>0</v>
      </c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</row>
    <row r="215" spans="1:249" ht="47.25">
      <c r="A215" s="32" t="s">
        <v>202</v>
      </c>
      <c r="B215" s="27">
        <f t="shared" si="48"/>
        <v>1367</v>
      </c>
      <c r="C215" s="27">
        <f t="shared" si="48"/>
        <v>1367</v>
      </c>
      <c r="D215" s="27">
        <f t="shared" si="48"/>
        <v>0</v>
      </c>
      <c r="E215" s="27">
        <v>0</v>
      </c>
      <c r="F215" s="27">
        <v>0</v>
      </c>
      <c r="G215" s="27">
        <f t="shared" si="49"/>
        <v>0</v>
      </c>
      <c r="H215" s="27">
        <v>0</v>
      </c>
      <c r="I215" s="27">
        <v>0</v>
      </c>
      <c r="J215" s="27">
        <f t="shared" si="50"/>
        <v>0</v>
      </c>
      <c r="K215" s="27">
        <v>0</v>
      </c>
      <c r="L215" s="27">
        <v>0</v>
      </c>
      <c r="M215" s="27">
        <f t="shared" si="51"/>
        <v>0</v>
      </c>
      <c r="N215" s="27"/>
      <c r="O215" s="27"/>
      <c r="P215" s="27">
        <f t="shared" si="52"/>
        <v>0</v>
      </c>
      <c r="Q215" s="27">
        <v>1367</v>
      </c>
      <c r="R215" s="27">
        <v>1367</v>
      </c>
      <c r="S215" s="27">
        <f t="shared" si="53"/>
        <v>0</v>
      </c>
      <c r="T215" s="27">
        <v>0</v>
      </c>
      <c r="U215" s="27">
        <v>0</v>
      </c>
      <c r="V215" s="27">
        <f t="shared" si="54"/>
        <v>0</v>
      </c>
      <c r="W215" s="27">
        <v>0</v>
      </c>
      <c r="X215" s="27">
        <v>0</v>
      </c>
      <c r="Y215" s="27">
        <f t="shared" si="55"/>
        <v>0</v>
      </c>
      <c r="Z215" s="27">
        <v>0</v>
      </c>
      <c r="AA215" s="27">
        <v>0</v>
      </c>
      <c r="AB215" s="27">
        <f t="shared" si="56"/>
        <v>0</v>
      </c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</row>
    <row r="216" spans="1:249" ht="63">
      <c r="A216" s="32" t="s">
        <v>203</v>
      </c>
      <c r="B216" s="27">
        <f t="shared" si="48"/>
        <v>4856</v>
      </c>
      <c r="C216" s="27">
        <f t="shared" si="48"/>
        <v>4856</v>
      </c>
      <c r="D216" s="27">
        <f t="shared" si="48"/>
        <v>0</v>
      </c>
      <c r="E216" s="27">
        <v>0</v>
      </c>
      <c r="F216" s="27">
        <v>0</v>
      </c>
      <c r="G216" s="27">
        <f t="shared" si="49"/>
        <v>0</v>
      </c>
      <c r="H216" s="27">
        <v>0</v>
      </c>
      <c r="I216" s="27">
        <v>0</v>
      </c>
      <c r="J216" s="27">
        <f t="shared" si="50"/>
        <v>0</v>
      </c>
      <c r="K216" s="27">
        <v>0</v>
      </c>
      <c r="L216" s="27">
        <v>0</v>
      </c>
      <c r="M216" s="27">
        <f t="shared" si="51"/>
        <v>0</v>
      </c>
      <c r="N216" s="27"/>
      <c r="O216" s="27"/>
      <c r="P216" s="27">
        <f t="shared" si="52"/>
        <v>0</v>
      </c>
      <c r="Q216" s="27">
        <v>4856</v>
      </c>
      <c r="R216" s="27">
        <v>4856</v>
      </c>
      <c r="S216" s="27">
        <f t="shared" si="53"/>
        <v>0</v>
      </c>
      <c r="T216" s="27">
        <v>0</v>
      </c>
      <c r="U216" s="27">
        <v>0</v>
      </c>
      <c r="V216" s="27">
        <f t="shared" si="54"/>
        <v>0</v>
      </c>
      <c r="W216" s="27">
        <v>0</v>
      </c>
      <c r="X216" s="27">
        <v>0</v>
      </c>
      <c r="Y216" s="27">
        <f t="shared" si="55"/>
        <v>0</v>
      </c>
      <c r="Z216" s="27">
        <v>0</v>
      </c>
      <c r="AA216" s="27">
        <v>0</v>
      </c>
      <c r="AB216" s="27">
        <f t="shared" si="56"/>
        <v>0</v>
      </c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</row>
    <row r="217" spans="1:249" ht="47.25">
      <c r="A217" s="32" t="s">
        <v>204</v>
      </c>
      <c r="B217" s="27">
        <f t="shared" si="48"/>
        <v>12558</v>
      </c>
      <c r="C217" s="27">
        <f t="shared" si="48"/>
        <v>12558</v>
      </c>
      <c r="D217" s="27">
        <f t="shared" si="48"/>
        <v>0</v>
      </c>
      <c r="E217" s="27">
        <v>0</v>
      </c>
      <c r="F217" s="27">
        <v>0</v>
      </c>
      <c r="G217" s="27">
        <f t="shared" si="49"/>
        <v>0</v>
      </c>
      <c r="H217" s="27">
        <v>0</v>
      </c>
      <c r="I217" s="27">
        <v>0</v>
      </c>
      <c r="J217" s="27">
        <f t="shared" si="50"/>
        <v>0</v>
      </c>
      <c r="K217" s="27">
        <v>0</v>
      </c>
      <c r="L217" s="27">
        <v>0</v>
      </c>
      <c r="M217" s="27">
        <f t="shared" si="51"/>
        <v>0</v>
      </c>
      <c r="N217" s="27"/>
      <c r="O217" s="27"/>
      <c r="P217" s="27">
        <f t="shared" si="52"/>
        <v>0</v>
      </c>
      <c r="Q217" s="27">
        <v>12558</v>
      </c>
      <c r="R217" s="27">
        <v>12558</v>
      </c>
      <c r="S217" s="27">
        <f t="shared" si="53"/>
        <v>0</v>
      </c>
      <c r="T217" s="27">
        <v>0</v>
      </c>
      <c r="U217" s="27">
        <v>0</v>
      </c>
      <c r="V217" s="27">
        <f t="shared" si="54"/>
        <v>0</v>
      </c>
      <c r="W217" s="27">
        <v>0</v>
      </c>
      <c r="X217" s="27">
        <v>0</v>
      </c>
      <c r="Y217" s="27">
        <f t="shared" si="55"/>
        <v>0</v>
      </c>
      <c r="Z217" s="27">
        <v>0</v>
      </c>
      <c r="AA217" s="27">
        <v>0</v>
      </c>
      <c r="AB217" s="27">
        <f t="shared" si="56"/>
        <v>0</v>
      </c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</row>
    <row r="218" spans="1:249" ht="63">
      <c r="A218" s="32" t="s">
        <v>205</v>
      </c>
      <c r="B218" s="27">
        <f t="shared" si="48"/>
        <v>4478</v>
      </c>
      <c r="C218" s="27">
        <f t="shared" si="48"/>
        <v>4478</v>
      </c>
      <c r="D218" s="27">
        <f t="shared" si="48"/>
        <v>0</v>
      </c>
      <c r="E218" s="27">
        <v>0</v>
      </c>
      <c r="F218" s="27">
        <v>0</v>
      </c>
      <c r="G218" s="27">
        <f t="shared" si="49"/>
        <v>0</v>
      </c>
      <c r="H218" s="27">
        <v>0</v>
      </c>
      <c r="I218" s="27">
        <v>0</v>
      </c>
      <c r="J218" s="27">
        <f t="shared" si="50"/>
        <v>0</v>
      </c>
      <c r="K218" s="27">
        <v>0</v>
      </c>
      <c r="L218" s="27">
        <v>0</v>
      </c>
      <c r="M218" s="27">
        <f t="shared" si="51"/>
        <v>0</v>
      </c>
      <c r="N218" s="27"/>
      <c r="O218" s="27"/>
      <c r="P218" s="27">
        <f t="shared" si="52"/>
        <v>0</v>
      </c>
      <c r="Q218" s="27">
        <v>4478</v>
      </c>
      <c r="R218" s="27">
        <v>4478</v>
      </c>
      <c r="S218" s="27">
        <f t="shared" si="53"/>
        <v>0</v>
      </c>
      <c r="T218" s="27">
        <v>0</v>
      </c>
      <c r="U218" s="27">
        <v>0</v>
      </c>
      <c r="V218" s="27">
        <f t="shared" si="54"/>
        <v>0</v>
      </c>
      <c r="W218" s="27">
        <v>0</v>
      </c>
      <c r="X218" s="27">
        <v>0</v>
      </c>
      <c r="Y218" s="27">
        <f t="shared" si="55"/>
        <v>0</v>
      </c>
      <c r="Z218" s="27">
        <v>0</v>
      </c>
      <c r="AA218" s="27">
        <v>0</v>
      </c>
      <c r="AB218" s="27">
        <f t="shared" si="56"/>
        <v>0</v>
      </c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</row>
    <row r="219" spans="1:249" ht="47.25">
      <c r="A219" s="32" t="s">
        <v>206</v>
      </c>
      <c r="B219" s="27">
        <f t="shared" si="48"/>
        <v>2273</v>
      </c>
      <c r="C219" s="27">
        <f t="shared" si="48"/>
        <v>2273</v>
      </c>
      <c r="D219" s="27">
        <f t="shared" si="48"/>
        <v>0</v>
      </c>
      <c r="E219" s="27">
        <v>0</v>
      </c>
      <c r="F219" s="27">
        <v>0</v>
      </c>
      <c r="G219" s="27">
        <f t="shared" si="49"/>
        <v>0</v>
      </c>
      <c r="H219" s="27">
        <v>0</v>
      </c>
      <c r="I219" s="27">
        <v>0</v>
      </c>
      <c r="J219" s="27">
        <f t="shared" si="50"/>
        <v>0</v>
      </c>
      <c r="K219" s="27">
        <v>0</v>
      </c>
      <c r="L219" s="27">
        <v>0</v>
      </c>
      <c r="M219" s="27">
        <f t="shared" si="51"/>
        <v>0</v>
      </c>
      <c r="N219" s="27"/>
      <c r="O219" s="27"/>
      <c r="P219" s="27">
        <f t="shared" si="52"/>
        <v>0</v>
      </c>
      <c r="Q219" s="27">
        <v>2273</v>
      </c>
      <c r="R219" s="27">
        <v>2273</v>
      </c>
      <c r="S219" s="27">
        <f t="shared" si="53"/>
        <v>0</v>
      </c>
      <c r="T219" s="27">
        <v>0</v>
      </c>
      <c r="U219" s="27">
        <v>0</v>
      </c>
      <c r="V219" s="27">
        <f t="shared" si="54"/>
        <v>0</v>
      </c>
      <c r="W219" s="27">
        <v>0</v>
      </c>
      <c r="X219" s="27">
        <v>0</v>
      </c>
      <c r="Y219" s="27">
        <f t="shared" si="55"/>
        <v>0</v>
      </c>
      <c r="Z219" s="27">
        <v>0</v>
      </c>
      <c r="AA219" s="27">
        <v>0</v>
      </c>
      <c r="AB219" s="27">
        <f t="shared" si="56"/>
        <v>0</v>
      </c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</row>
    <row r="220" spans="1:249" ht="31.5">
      <c r="A220" s="32" t="s">
        <v>207</v>
      </c>
      <c r="B220" s="27">
        <f t="shared" si="48"/>
        <v>3490</v>
      </c>
      <c r="C220" s="27">
        <f t="shared" si="48"/>
        <v>3490</v>
      </c>
      <c r="D220" s="27">
        <f t="shared" si="48"/>
        <v>0</v>
      </c>
      <c r="E220" s="27">
        <v>0</v>
      </c>
      <c r="F220" s="27">
        <v>0</v>
      </c>
      <c r="G220" s="27">
        <f t="shared" si="49"/>
        <v>0</v>
      </c>
      <c r="H220" s="27">
        <v>0</v>
      </c>
      <c r="I220" s="27">
        <v>0</v>
      </c>
      <c r="J220" s="27">
        <f t="shared" si="50"/>
        <v>0</v>
      </c>
      <c r="K220" s="27">
        <v>0</v>
      </c>
      <c r="L220" s="27">
        <v>0</v>
      </c>
      <c r="M220" s="27">
        <f t="shared" si="51"/>
        <v>0</v>
      </c>
      <c r="N220" s="27"/>
      <c r="O220" s="27"/>
      <c r="P220" s="27">
        <f t="shared" si="52"/>
        <v>0</v>
      </c>
      <c r="Q220" s="27">
        <v>3490</v>
      </c>
      <c r="R220" s="27">
        <v>3490</v>
      </c>
      <c r="S220" s="27">
        <f t="shared" si="53"/>
        <v>0</v>
      </c>
      <c r="T220" s="27">
        <v>0</v>
      </c>
      <c r="U220" s="27">
        <v>0</v>
      </c>
      <c r="V220" s="27">
        <f t="shared" si="54"/>
        <v>0</v>
      </c>
      <c r="W220" s="27">
        <v>0</v>
      </c>
      <c r="X220" s="27">
        <v>0</v>
      </c>
      <c r="Y220" s="27">
        <f t="shared" si="55"/>
        <v>0</v>
      </c>
      <c r="Z220" s="27">
        <v>0</v>
      </c>
      <c r="AA220" s="27">
        <v>0</v>
      </c>
      <c r="AB220" s="27">
        <f t="shared" si="56"/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</row>
    <row r="221" spans="1:249" ht="31.5">
      <c r="A221" s="32" t="s">
        <v>208</v>
      </c>
      <c r="B221" s="27">
        <f t="shared" si="48"/>
        <v>3523</v>
      </c>
      <c r="C221" s="27">
        <f t="shared" si="48"/>
        <v>3523</v>
      </c>
      <c r="D221" s="27">
        <f t="shared" si="48"/>
        <v>0</v>
      </c>
      <c r="E221" s="27">
        <v>0</v>
      </c>
      <c r="F221" s="27">
        <v>0</v>
      </c>
      <c r="G221" s="27">
        <f t="shared" si="49"/>
        <v>0</v>
      </c>
      <c r="H221" s="27">
        <v>0</v>
      </c>
      <c r="I221" s="27">
        <v>0</v>
      </c>
      <c r="J221" s="27">
        <f t="shared" si="50"/>
        <v>0</v>
      </c>
      <c r="K221" s="27">
        <v>0</v>
      </c>
      <c r="L221" s="27">
        <v>0</v>
      </c>
      <c r="M221" s="27">
        <f t="shared" si="51"/>
        <v>0</v>
      </c>
      <c r="N221" s="27"/>
      <c r="O221" s="27"/>
      <c r="P221" s="27">
        <f t="shared" si="52"/>
        <v>0</v>
      </c>
      <c r="Q221" s="27">
        <v>3523</v>
      </c>
      <c r="R221" s="27">
        <v>3523</v>
      </c>
      <c r="S221" s="27">
        <f t="shared" si="53"/>
        <v>0</v>
      </c>
      <c r="T221" s="27">
        <v>0</v>
      </c>
      <c r="U221" s="27">
        <v>0</v>
      </c>
      <c r="V221" s="27">
        <f t="shared" si="54"/>
        <v>0</v>
      </c>
      <c r="W221" s="27">
        <v>0</v>
      </c>
      <c r="X221" s="27">
        <v>0</v>
      </c>
      <c r="Y221" s="27">
        <f t="shared" si="55"/>
        <v>0</v>
      </c>
      <c r="Z221" s="27">
        <v>0</v>
      </c>
      <c r="AA221" s="27">
        <v>0</v>
      </c>
      <c r="AB221" s="27">
        <f t="shared" si="56"/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</row>
    <row r="222" spans="1:249" ht="31.5">
      <c r="A222" s="23" t="s">
        <v>121</v>
      </c>
      <c r="B222" s="24">
        <f t="shared" si="48"/>
        <v>375927</v>
      </c>
      <c r="C222" s="24">
        <f t="shared" si="48"/>
        <v>375927</v>
      </c>
      <c r="D222" s="24">
        <f t="shared" si="48"/>
        <v>0</v>
      </c>
      <c r="E222" s="24">
        <f>SUM(E223:E231)</f>
        <v>0</v>
      </c>
      <c r="F222" s="24">
        <f>SUM(F223:F231)</f>
        <v>0</v>
      </c>
      <c r="G222" s="24">
        <f t="shared" si="49"/>
        <v>0</v>
      </c>
      <c r="H222" s="24">
        <f>SUM(H223:H231)</f>
        <v>0</v>
      </c>
      <c r="I222" s="24">
        <f>SUM(I223:I231)</f>
        <v>0</v>
      </c>
      <c r="J222" s="24">
        <f t="shared" si="50"/>
        <v>0</v>
      </c>
      <c r="K222" s="24">
        <f>SUM(K223:K231)</f>
        <v>32917</v>
      </c>
      <c r="L222" s="24">
        <f>SUM(L223:L231)</f>
        <v>32917</v>
      </c>
      <c r="M222" s="24">
        <f t="shared" si="51"/>
        <v>0</v>
      </c>
      <c r="N222" s="24">
        <f>SUM(N223:N231)</f>
        <v>0</v>
      </c>
      <c r="O222" s="24">
        <f>SUM(O223:O231)</f>
        <v>0</v>
      </c>
      <c r="P222" s="24">
        <f t="shared" si="52"/>
        <v>0</v>
      </c>
      <c r="Q222" s="24">
        <f>SUM(Q223:Q231)</f>
        <v>343010</v>
      </c>
      <c r="R222" s="24">
        <f>SUM(R223:R231)</f>
        <v>343010</v>
      </c>
      <c r="S222" s="24">
        <f t="shared" si="53"/>
        <v>0</v>
      </c>
      <c r="T222" s="24">
        <f>SUM(T223:T231)</f>
        <v>0</v>
      </c>
      <c r="U222" s="24">
        <f>SUM(U223:U231)</f>
        <v>0</v>
      </c>
      <c r="V222" s="24">
        <f t="shared" si="54"/>
        <v>0</v>
      </c>
      <c r="W222" s="24">
        <f>SUM(W223:W231)</f>
        <v>0</v>
      </c>
      <c r="X222" s="24">
        <f>SUM(X223:X231)</f>
        <v>0</v>
      </c>
      <c r="Y222" s="24">
        <f t="shared" si="55"/>
        <v>0</v>
      </c>
      <c r="Z222" s="24">
        <f>SUM(Z223:Z231)</f>
        <v>0</v>
      </c>
      <c r="AA222" s="24">
        <f>SUM(AA223:AA231)</f>
        <v>0</v>
      </c>
      <c r="AB222" s="24">
        <f t="shared" si="56"/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</row>
    <row r="223" spans="1:249" ht="31.5">
      <c r="A223" s="32" t="s">
        <v>209</v>
      </c>
      <c r="B223" s="35">
        <f t="shared" si="48"/>
        <v>3145</v>
      </c>
      <c r="C223" s="35">
        <f t="shared" si="48"/>
        <v>3145</v>
      </c>
      <c r="D223" s="35">
        <f t="shared" si="48"/>
        <v>0</v>
      </c>
      <c r="E223" s="35">
        <v>0</v>
      </c>
      <c r="F223" s="35">
        <v>0</v>
      </c>
      <c r="G223" s="35">
        <f t="shared" si="49"/>
        <v>0</v>
      </c>
      <c r="H223" s="35">
        <v>0</v>
      </c>
      <c r="I223" s="35">
        <v>0</v>
      </c>
      <c r="J223" s="35">
        <f t="shared" si="50"/>
        <v>0</v>
      </c>
      <c r="K223" s="35">
        <v>0</v>
      </c>
      <c r="L223" s="35">
        <v>0</v>
      </c>
      <c r="M223" s="35">
        <f t="shared" si="51"/>
        <v>0</v>
      </c>
      <c r="N223" s="35">
        <v>0</v>
      </c>
      <c r="O223" s="35">
        <v>0</v>
      </c>
      <c r="P223" s="35">
        <f t="shared" si="52"/>
        <v>0</v>
      </c>
      <c r="Q223" s="35">
        <v>3145</v>
      </c>
      <c r="R223" s="35">
        <v>3145</v>
      </c>
      <c r="S223" s="35">
        <f t="shared" si="53"/>
        <v>0</v>
      </c>
      <c r="T223" s="35">
        <v>0</v>
      </c>
      <c r="U223" s="35">
        <v>0</v>
      </c>
      <c r="V223" s="35">
        <f t="shared" si="54"/>
        <v>0</v>
      </c>
      <c r="W223" s="35">
        <v>0</v>
      </c>
      <c r="X223" s="35">
        <v>0</v>
      </c>
      <c r="Y223" s="35">
        <f t="shared" si="55"/>
        <v>0</v>
      </c>
      <c r="Z223" s="35">
        <v>0</v>
      </c>
      <c r="AA223" s="35">
        <v>0</v>
      </c>
      <c r="AB223" s="35">
        <f t="shared" si="56"/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</row>
    <row r="224" spans="1:249" ht="31.5">
      <c r="A224" s="28" t="s">
        <v>210</v>
      </c>
      <c r="B224" s="29">
        <f t="shared" si="48"/>
        <v>9114</v>
      </c>
      <c r="C224" s="29">
        <f t="shared" si="48"/>
        <v>9114</v>
      </c>
      <c r="D224" s="29">
        <f t="shared" si="48"/>
        <v>0</v>
      </c>
      <c r="E224" s="29">
        <v>0</v>
      </c>
      <c r="F224" s="29">
        <v>0</v>
      </c>
      <c r="G224" s="29">
        <f t="shared" si="49"/>
        <v>0</v>
      </c>
      <c r="H224" s="29">
        <v>0</v>
      </c>
      <c r="I224" s="29">
        <v>0</v>
      </c>
      <c r="J224" s="29">
        <f t="shared" si="50"/>
        <v>0</v>
      </c>
      <c r="K224" s="29">
        <v>9114</v>
      </c>
      <c r="L224" s="29">
        <v>9114</v>
      </c>
      <c r="M224" s="29">
        <f t="shared" si="51"/>
        <v>0</v>
      </c>
      <c r="N224" s="29">
        <v>0</v>
      </c>
      <c r="O224" s="29">
        <v>0</v>
      </c>
      <c r="P224" s="29">
        <f t="shared" si="52"/>
        <v>0</v>
      </c>
      <c r="Q224" s="29"/>
      <c r="R224" s="29"/>
      <c r="S224" s="29">
        <f t="shared" si="53"/>
        <v>0</v>
      </c>
      <c r="T224" s="29">
        <v>0</v>
      </c>
      <c r="U224" s="29">
        <v>0</v>
      </c>
      <c r="V224" s="29">
        <f t="shared" si="54"/>
        <v>0</v>
      </c>
      <c r="W224" s="29">
        <v>0</v>
      </c>
      <c r="X224" s="29">
        <v>0</v>
      </c>
      <c r="Y224" s="29">
        <f t="shared" si="55"/>
        <v>0</v>
      </c>
      <c r="Z224" s="29">
        <v>0</v>
      </c>
      <c r="AA224" s="29">
        <v>0</v>
      </c>
      <c r="AB224" s="29">
        <f t="shared" si="56"/>
        <v>0</v>
      </c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</row>
    <row r="225" spans="1:249" ht="47.25">
      <c r="A225" s="28" t="s">
        <v>211</v>
      </c>
      <c r="B225" s="29">
        <f t="shared" si="48"/>
        <v>14996</v>
      </c>
      <c r="C225" s="29">
        <f t="shared" si="48"/>
        <v>14996</v>
      </c>
      <c r="D225" s="29">
        <f t="shared" si="48"/>
        <v>0</v>
      </c>
      <c r="E225" s="29">
        <v>0</v>
      </c>
      <c r="F225" s="29">
        <v>0</v>
      </c>
      <c r="G225" s="29">
        <f t="shared" si="49"/>
        <v>0</v>
      </c>
      <c r="H225" s="29">
        <v>0</v>
      </c>
      <c r="I225" s="29">
        <v>0</v>
      </c>
      <c r="J225" s="29">
        <f t="shared" si="50"/>
        <v>0</v>
      </c>
      <c r="K225" s="29">
        <f>11851+3145</f>
        <v>14996</v>
      </c>
      <c r="L225" s="29">
        <f>11851+3145</f>
        <v>14996</v>
      </c>
      <c r="M225" s="29">
        <f t="shared" si="51"/>
        <v>0</v>
      </c>
      <c r="N225" s="29">
        <v>0</v>
      </c>
      <c r="O225" s="29">
        <v>0</v>
      </c>
      <c r="P225" s="29">
        <f t="shared" si="52"/>
        <v>0</v>
      </c>
      <c r="Q225" s="29"/>
      <c r="R225" s="29"/>
      <c r="S225" s="29">
        <f t="shared" si="53"/>
        <v>0</v>
      </c>
      <c r="T225" s="29">
        <v>0</v>
      </c>
      <c r="U225" s="29">
        <v>0</v>
      </c>
      <c r="V225" s="29">
        <f t="shared" si="54"/>
        <v>0</v>
      </c>
      <c r="W225" s="29">
        <v>0</v>
      </c>
      <c r="X225" s="29">
        <v>0</v>
      </c>
      <c r="Y225" s="29">
        <f t="shared" si="55"/>
        <v>0</v>
      </c>
      <c r="Z225" s="29">
        <v>0</v>
      </c>
      <c r="AA225" s="29">
        <v>0</v>
      </c>
      <c r="AB225" s="29">
        <f t="shared" si="56"/>
        <v>0</v>
      </c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</row>
    <row r="226" spans="1:249" ht="31.5">
      <c r="A226" s="28" t="s">
        <v>212</v>
      </c>
      <c r="B226" s="29">
        <f t="shared" si="48"/>
        <v>2890</v>
      </c>
      <c r="C226" s="29">
        <f t="shared" si="48"/>
        <v>2890</v>
      </c>
      <c r="D226" s="29">
        <f t="shared" si="48"/>
        <v>0</v>
      </c>
      <c r="E226" s="29">
        <v>0</v>
      </c>
      <c r="F226" s="29">
        <v>0</v>
      </c>
      <c r="G226" s="29">
        <f t="shared" si="49"/>
        <v>0</v>
      </c>
      <c r="H226" s="29">
        <v>0</v>
      </c>
      <c r="I226" s="29">
        <v>0</v>
      </c>
      <c r="J226" s="29">
        <f t="shared" si="50"/>
        <v>0</v>
      </c>
      <c r="K226" s="29">
        <v>2890</v>
      </c>
      <c r="L226" s="29">
        <v>2890</v>
      </c>
      <c r="M226" s="29">
        <f t="shared" si="51"/>
        <v>0</v>
      </c>
      <c r="N226" s="29">
        <v>0</v>
      </c>
      <c r="O226" s="29">
        <v>0</v>
      </c>
      <c r="P226" s="29">
        <f t="shared" si="52"/>
        <v>0</v>
      </c>
      <c r="Q226" s="29"/>
      <c r="R226" s="29"/>
      <c r="S226" s="29">
        <f t="shared" si="53"/>
        <v>0</v>
      </c>
      <c r="T226" s="29">
        <v>0</v>
      </c>
      <c r="U226" s="29">
        <v>0</v>
      </c>
      <c r="V226" s="29">
        <f t="shared" si="54"/>
        <v>0</v>
      </c>
      <c r="W226" s="29">
        <v>0</v>
      </c>
      <c r="X226" s="29">
        <v>0</v>
      </c>
      <c r="Y226" s="29">
        <f t="shared" si="55"/>
        <v>0</v>
      </c>
      <c r="Z226" s="29">
        <v>0</v>
      </c>
      <c r="AA226" s="29">
        <v>0</v>
      </c>
      <c r="AB226" s="29">
        <f t="shared" si="56"/>
        <v>0</v>
      </c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</row>
    <row r="227" spans="1:249" ht="31.5">
      <c r="A227" s="28" t="s">
        <v>213</v>
      </c>
      <c r="B227" s="29">
        <f t="shared" si="48"/>
        <v>2195</v>
      </c>
      <c r="C227" s="29">
        <f t="shared" si="48"/>
        <v>2195</v>
      </c>
      <c r="D227" s="29">
        <f t="shared" si="48"/>
        <v>0</v>
      </c>
      <c r="E227" s="29">
        <v>0</v>
      </c>
      <c r="F227" s="29">
        <v>0</v>
      </c>
      <c r="G227" s="29">
        <f t="shared" si="49"/>
        <v>0</v>
      </c>
      <c r="H227" s="29">
        <v>0</v>
      </c>
      <c r="I227" s="29">
        <v>0</v>
      </c>
      <c r="J227" s="29">
        <f t="shared" si="50"/>
        <v>0</v>
      </c>
      <c r="K227" s="29">
        <v>0</v>
      </c>
      <c r="L227" s="29">
        <v>0</v>
      </c>
      <c r="M227" s="29">
        <f t="shared" si="51"/>
        <v>0</v>
      </c>
      <c r="N227" s="29">
        <v>0</v>
      </c>
      <c r="O227" s="29">
        <v>0</v>
      </c>
      <c r="P227" s="29">
        <f t="shared" si="52"/>
        <v>0</v>
      </c>
      <c r="Q227" s="29">
        <v>2195</v>
      </c>
      <c r="R227" s="29">
        <v>2195</v>
      </c>
      <c r="S227" s="29">
        <f t="shared" si="53"/>
        <v>0</v>
      </c>
      <c r="T227" s="29">
        <v>0</v>
      </c>
      <c r="U227" s="29">
        <v>0</v>
      </c>
      <c r="V227" s="29">
        <f t="shared" si="54"/>
        <v>0</v>
      </c>
      <c r="W227" s="29">
        <v>0</v>
      </c>
      <c r="X227" s="29">
        <v>0</v>
      </c>
      <c r="Y227" s="29">
        <f t="shared" si="55"/>
        <v>0</v>
      </c>
      <c r="Z227" s="29">
        <v>0</v>
      </c>
      <c r="AA227" s="29">
        <v>0</v>
      </c>
      <c r="AB227" s="29">
        <f t="shared" si="56"/>
        <v>0</v>
      </c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</row>
    <row r="228" spans="1:249" ht="31.5">
      <c r="A228" s="28" t="s">
        <v>213</v>
      </c>
      <c r="B228" s="29">
        <f t="shared" si="48"/>
        <v>17328</v>
      </c>
      <c r="C228" s="29">
        <f t="shared" si="48"/>
        <v>17328</v>
      </c>
      <c r="D228" s="29">
        <f t="shared" si="48"/>
        <v>0</v>
      </c>
      <c r="E228" s="29">
        <v>0</v>
      </c>
      <c r="F228" s="29">
        <v>0</v>
      </c>
      <c r="G228" s="29">
        <f t="shared" si="49"/>
        <v>0</v>
      </c>
      <c r="H228" s="29">
        <v>0</v>
      </c>
      <c r="I228" s="29">
        <v>0</v>
      </c>
      <c r="J228" s="29">
        <f t="shared" si="50"/>
        <v>0</v>
      </c>
      <c r="K228" s="29">
        <v>0</v>
      </c>
      <c r="L228" s="29">
        <v>0</v>
      </c>
      <c r="M228" s="29">
        <f t="shared" si="51"/>
        <v>0</v>
      </c>
      <c r="N228" s="29">
        <v>0</v>
      </c>
      <c r="O228" s="29">
        <v>0</v>
      </c>
      <c r="P228" s="29">
        <f t="shared" si="52"/>
        <v>0</v>
      </c>
      <c r="Q228" s="29">
        <v>17328</v>
      </c>
      <c r="R228" s="29">
        <v>17328</v>
      </c>
      <c r="S228" s="29">
        <f t="shared" si="53"/>
        <v>0</v>
      </c>
      <c r="T228" s="29">
        <v>0</v>
      </c>
      <c r="U228" s="29">
        <v>0</v>
      </c>
      <c r="V228" s="29">
        <f t="shared" si="54"/>
        <v>0</v>
      </c>
      <c r="W228" s="29">
        <v>0</v>
      </c>
      <c r="X228" s="29">
        <v>0</v>
      </c>
      <c r="Y228" s="29">
        <f t="shared" si="55"/>
        <v>0</v>
      </c>
      <c r="Z228" s="29">
        <v>0</v>
      </c>
      <c r="AA228" s="29">
        <v>0</v>
      </c>
      <c r="AB228" s="29">
        <f t="shared" si="56"/>
        <v>0</v>
      </c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</row>
    <row r="229" spans="1:249" ht="47.25">
      <c r="A229" s="28" t="s">
        <v>214</v>
      </c>
      <c r="B229" s="29">
        <f t="shared" si="48"/>
        <v>290620</v>
      </c>
      <c r="C229" s="29">
        <f t="shared" si="48"/>
        <v>290620</v>
      </c>
      <c r="D229" s="29">
        <f t="shared" si="48"/>
        <v>0</v>
      </c>
      <c r="E229" s="29">
        <v>0</v>
      </c>
      <c r="F229" s="29">
        <v>0</v>
      </c>
      <c r="G229" s="29">
        <f t="shared" si="49"/>
        <v>0</v>
      </c>
      <c r="H229" s="29">
        <v>0</v>
      </c>
      <c r="I229" s="29">
        <v>0</v>
      </c>
      <c r="J229" s="29">
        <f t="shared" si="50"/>
        <v>0</v>
      </c>
      <c r="K229" s="29">
        <v>0</v>
      </c>
      <c r="L229" s="29">
        <v>0</v>
      </c>
      <c r="M229" s="29">
        <f t="shared" si="51"/>
        <v>0</v>
      </c>
      <c r="N229" s="29">
        <v>0</v>
      </c>
      <c r="O229" s="29">
        <v>0</v>
      </c>
      <c r="P229" s="29">
        <f t="shared" si="52"/>
        <v>0</v>
      </c>
      <c r="Q229" s="29">
        <f>285500+5120</f>
        <v>290620</v>
      </c>
      <c r="R229" s="29">
        <f>285500+5120</f>
        <v>290620</v>
      </c>
      <c r="S229" s="29">
        <f t="shared" si="53"/>
        <v>0</v>
      </c>
      <c r="T229" s="29">
        <v>0</v>
      </c>
      <c r="U229" s="29">
        <v>0</v>
      </c>
      <c r="V229" s="29">
        <f t="shared" si="54"/>
        <v>0</v>
      </c>
      <c r="W229" s="29">
        <v>0</v>
      </c>
      <c r="X229" s="29">
        <v>0</v>
      </c>
      <c r="Y229" s="29">
        <f t="shared" si="55"/>
        <v>0</v>
      </c>
      <c r="Z229" s="29">
        <v>0</v>
      </c>
      <c r="AA229" s="29">
        <v>0</v>
      </c>
      <c r="AB229" s="29">
        <f t="shared" si="56"/>
        <v>0</v>
      </c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</row>
    <row r="230" spans="1:249" ht="27.75" customHeight="1">
      <c r="A230" s="32" t="s">
        <v>215</v>
      </c>
      <c r="B230" s="27">
        <f t="shared" si="48"/>
        <v>5917</v>
      </c>
      <c r="C230" s="27">
        <f t="shared" si="48"/>
        <v>5917</v>
      </c>
      <c r="D230" s="27">
        <f t="shared" si="48"/>
        <v>0</v>
      </c>
      <c r="E230" s="27">
        <v>0</v>
      </c>
      <c r="F230" s="27">
        <v>0</v>
      </c>
      <c r="G230" s="27">
        <f t="shared" si="49"/>
        <v>0</v>
      </c>
      <c r="H230" s="27">
        <v>0</v>
      </c>
      <c r="I230" s="27">
        <v>0</v>
      </c>
      <c r="J230" s="27">
        <f t="shared" si="50"/>
        <v>0</v>
      </c>
      <c r="K230" s="27">
        <v>5917</v>
      </c>
      <c r="L230" s="27">
        <v>5917</v>
      </c>
      <c r="M230" s="27">
        <f t="shared" si="51"/>
        <v>0</v>
      </c>
      <c r="N230" s="27">
        <v>0</v>
      </c>
      <c r="O230" s="27">
        <v>0</v>
      </c>
      <c r="P230" s="27">
        <f t="shared" si="52"/>
        <v>0</v>
      </c>
      <c r="Q230" s="27"/>
      <c r="R230" s="27"/>
      <c r="S230" s="27">
        <f t="shared" si="53"/>
        <v>0</v>
      </c>
      <c r="T230" s="27">
        <v>0</v>
      </c>
      <c r="U230" s="27">
        <v>0</v>
      </c>
      <c r="V230" s="27">
        <f t="shared" si="54"/>
        <v>0</v>
      </c>
      <c r="W230" s="27">
        <v>0</v>
      </c>
      <c r="X230" s="27">
        <v>0</v>
      </c>
      <c r="Y230" s="27">
        <f t="shared" si="55"/>
        <v>0</v>
      </c>
      <c r="Z230" s="27">
        <v>0</v>
      </c>
      <c r="AA230" s="27">
        <v>0</v>
      </c>
      <c r="AB230" s="27">
        <f t="shared" si="56"/>
        <v>0</v>
      </c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</row>
    <row r="231" spans="1:249">
      <c r="A231" s="28" t="s">
        <v>216</v>
      </c>
      <c r="B231" s="29">
        <f t="shared" si="48"/>
        <v>29722</v>
      </c>
      <c r="C231" s="29">
        <f t="shared" si="48"/>
        <v>29722</v>
      </c>
      <c r="D231" s="29">
        <f t="shared" si="48"/>
        <v>0</v>
      </c>
      <c r="E231" s="29">
        <v>0</v>
      </c>
      <c r="F231" s="29">
        <v>0</v>
      </c>
      <c r="G231" s="29">
        <f t="shared" si="49"/>
        <v>0</v>
      </c>
      <c r="H231" s="29">
        <v>0</v>
      </c>
      <c r="I231" s="29">
        <v>0</v>
      </c>
      <c r="J231" s="29">
        <f t="shared" si="50"/>
        <v>0</v>
      </c>
      <c r="K231" s="29">
        <v>0</v>
      </c>
      <c r="L231" s="29">
        <v>0</v>
      </c>
      <c r="M231" s="29">
        <f t="shared" si="51"/>
        <v>0</v>
      </c>
      <c r="N231" s="29">
        <v>0</v>
      </c>
      <c r="O231" s="29">
        <v>0</v>
      </c>
      <c r="P231" s="29">
        <f t="shared" si="52"/>
        <v>0</v>
      </c>
      <c r="Q231" s="29">
        <v>29722</v>
      </c>
      <c r="R231" s="29">
        <v>29722</v>
      </c>
      <c r="S231" s="29">
        <f t="shared" si="53"/>
        <v>0</v>
      </c>
      <c r="T231" s="29">
        <v>0</v>
      </c>
      <c r="U231" s="29">
        <v>0</v>
      </c>
      <c r="V231" s="29">
        <f t="shared" si="54"/>
        <v>0</v>
      </c>
      <c r="W231" s="29">
        <v>0</v>
      </c>
      <c r="X231" s="29">
        <v>0</v>
      </c>
      <c r="Y231" s="29">
        <f t="shared" si="55"/>
        <v>0</v>
      </c>
      <c r="Z231" s="29">
        <v>0</v>
      </c>
      <c r="AA231" s="29">
        <v>0</v>
      </c>
      <c r="AB231" s="29">
        <f t="shared" si="56"/>
        <v>0</v>
      </c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</row>
    <row r="232" spans="1:249">
      <c r="A232" s="23" t="s">
        <v>129</v>
      </c>
      <c r="B232" s="24">
        <f t="shared" si="48"/>
        <v>182569</v>
      </c>
      <c r="C232" s="24">
        <f t="shared" si="48"/>
        <v>182569</v>
      </c>
      <c r="D232" s="24">
        <f t="shared" si="48"/>
        <v>0</v>
      </c>
      <c r="E232" s="24">
        <f>SUM(E233:E235)</f>
        <v>0</v>
      </c>
      <c r="F232" s="24">
        <f>SUM(F233:F235)</f>
        <v>0</v>
      </c>
      <c r="G232" s="24">
        <f t="shared" si="49"/>
        <v>0</v>
      </c>
      <c r="H232" s="24">
        <f>SUM(H233:H235)</f>
        <v>0</v>
      </c>
      <c r="I232" s="24">
        <f>SUM(I233:I235)</f>
        <v>0</v>
      </c>
      <c r="J232" s="24">
        <f t="shared" si="50"/>
        <v>0</v>
      </c>
      <c r="K232" s="24">
        <f>SUM(K233:K235)</f>
        <v>0</v>
      </c>
      <c r="L232" s="24">
        <f>SUM(L233:L235)</f>
        <v>0</v>
      </c>
      <c r="M232" s="24">
        <f t="shared" si="51"/>
        <v>0</v>
      </c>
      <c r="N232" s="24">
        <f>SUM(N233:N235)</f>
        <v>0</v>
      </c>
      <c r="O232" s="24">
        <f>SUM(O233:O235)</f>
        <v>0</v>
      </c>
      <c r="P232" s="24">
        <f t="shared" si="52"/>
        <v>0</v>
      </c>
      <c r="Q232" s="24">
        <f>SUM(Q233:Q235)</f>
        <v>33680</v>
      </c>
      <c r="R232" s="24">
        <f>SUM(R233:R235)</f>
        <v>33680</v>
      </c>
      <c r="S232" s="24">
        <f t="shared" si="53"/>
        <v>0</v>
      </c>
      <c r="T232" s="24">
        <f>SUM(T233:T235)</f>
        <v>0</v>
      </c>
      <c r="U232" s="24">
        <f>SUM(U233:U235)</f>
        <v>0</v>
      </c>
      <c r="V232" s="24">
        <f t="shared" si="54"/>
        <v>0</v>
      </c>
      <c r="W232" s="24">
        <f>SUM(W233:W235)</f>
        <v>0</v>
      </c>
      <c r="X232" s="24">
        <f>SUM(X233:X235)</f>
        <v>0</v>
      </c>
      <c r="Y232" s="24">
        <f t="shared" si="55"/>
        <v>0</v>
      </c>
      <c r="Z232" s="24">
        <f>SUM(Z233:Z235)</f>
        <v>148889</v>
      </c>
      <c r="AA232" s="24">
        <f>SUM(AA233:AA235)</f>
        <v>148889</v>
      </c>
      <c r="AB232" s="24">
        <f t="shared" si="56"/>
        <v>0</v>
      </c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</row>
    <row r="233" spans="1:249" ht="31.5">
      <c r="A233" s="32" t="s">
        <v>217</v>
      </c>
      <c r="B233" s="35">
        <f t="shared" si="48"/>
        <v>96079</v>
      </c>
      <c r="C233" s="35">
        <f t="shared" si="48"/>
        <v>96079</v>
      </c>
      <c r="D233" s="35">
        <f t="shared" si="48"/>
        <v>0</v>
      </c>
      <c r="E233" s="35">
        <v>0</v>
      </c>
      <c r="F233" s="35">
        <v>0</v>
      </c>
      <c r="G233" s="35">
        <f t="shared" si="49"/>
        <v>0</v>
      </c>
      <c r="H233" s="35">
        <v>0</v>
      </c>
      <c r="I233" s="35">
        <v>0</v>
      </c>
      <c r="J233" s="35">
        <f t="shared" si="50"/>
        <v>0</v>
      </c>
      <c r="K233" s="35"/>
      <c r="L233" s="35"/>
      <c r="M233" s="35">
        <f t="shared" si="51"/>
        <v>0</v>
      </c>
      <c r="N233" s="35">
        <v>0</v>
      </c>
      <c r="O233" s="35">
        <v>0</v>
      </c>
      <c r="P233" s="35">
        <f t="shared" si="52"/>
        <v>0</v>
      </c>
      <c r="Q233" s="35">
        <v>0</v>
      </c>
      <c r="R233" s="35">
        <v>0</v>
      </c>
      <c r="S233" s="35">
        <f t="shared" si="53"/>
        <v>0</v>
      </c>
      <c r="T233" s="35">
        <v>0</v>
      </c>
      <c r="U233" s="35">
        <v>0</v>
      </c>
      <c r="V233" s="35">
        <f t="shared" si="54"/>
        <v>0</v>
      </c>
      <c r="W233" s="35"/>
      <c r="X233" s="35"/>
      <c r="Y233" s="35">
        <f t="shared" si="55"/>
        <v>0</v>
      </c>
      <c r="Z233" s="35">
        <v>96079</v>
      </c>
      <c r="AA233" s="35">
        <v>96079</v>
      </c>
      <c r="AB233" s="35">
        <f t="shared" si="56"/>
        <v>0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</row>
    <row r="234" spans="1:249" ht="31.5">
      <c r="A234" s="32" t="s">
        <v>218</v>
      </c>
      <c r="B234" s="35">
        <f t="shared" si="48"/>
        <v>33680</v>
      </c>
      <c r="C234" s="35">
        <f t="shared" si="48"/>
        <v>33680</v>
      </c>
      <c r="D234" s="35">
        <f t="shared" si="48"/>
        <v>0</v>
      </c>
      <c r="E234" s="35">
        <v>0</v>
      </c>
      <c r="F234" s="35">
        <v>0</v>
      </c>
      <c r="G234" s="35">
        <f t="shared" si="49"/>
        <v>0</v>
      </c>
      <c r="H234" s="35">
        <v>0</v>
      </c>
      <c r="I234" s="35">
        <v>0</v>
      </c>
      <c r="J234" s="35">
        <f t="shared" si="50"/>
        <v>0</v>
      </c>
      <c r="K234" s="35"/>
      <c r="L234" s="35"/>
      <c r="M234" s="35">
        <f t="shared" si="51"/>
        <v>0</v>
      </c>
      <c r="N234" s="35">
        <v>0</v>
      </c>
      <c r="O234" s="35">
        <v>0</v>
      </c>
      <c r="P234" s="35">
        <f t="shared" si="52"/>
        <v>0</v>
      </c>
      <c r="Q234" s="35">
        <v>33680</v>
      </c>
      <c r="R234" s="35">
        <v>33680</v>
      </c>
      <c r="S234" s="35">
        <f t="shared" si="53"/>
        <v>0</v>
      </c>
      <c r="T234" s="35">
        <v>0</v>
      </c>
      <c r="U234" s="35">
        <v>0</v>
      </c>
      <c r="V234" s="35">
        <f t="shared" si="54"/>
        <v>0</v>
      </c>
      <c r="W234" s="35"/>
      <c r="X234" s="35"/>
      <c r="Y234" s="35">
        <f t="shared" si="55"/>
        <v>0</v>
      </c>
      <c r="Z234" s="35"/>
      <c r="AA234" s="35"/>
      <c r="AB234" s="35">
        <f t="shared" si="56"/>
        <v>0</v>
      </c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</row>
    <row r="235" spans="1:249" ht="31.5">
      <c r="A235" s="32" t="s">
        <v>219</v>
      </c>
      <c r="B235" s="35">
        <f t="shared" si="48"/>
        <v>52810</v>
      </c>
      <c r="C235" s="35">
        <f t="shared" si="48"/>
        <v>52810</v>
      </c>
      <c r="D235" s="35">
        <f t="shared" si="48"/>
        <v>0</v>
      </c>
      <c r="E235" s="35">
        <v>0</v>
      </c>
      <c r="F235" s="35">
        <v>0</v>
      </c>
      <c r="G235" s="35">
        <f t="shared" si="49"/>
        <v>0</v>
      </c>
      <c r="H235" s="35">
        <v>0</v>
      </c>
      <c r="I235" s="35">
        <v>0</v>
      </c>
      <c r="J235" s="35">
        <f t="shared" si="50"/>
        <v>0</v>
      </c>
      <c r="K235" s="35"/>
      <c r="L235" s="35"/>
      <c r="M235" s="35">
        <f t="shared" si="51"/>
        <v>0</v>
      </c>
      <c r="N235" s="35">
        <v>0</v>
      </c>
      <c r="O235" s="35">
        <v>0</v>
      </c>
      <c r="P235" s="35">
        <f t="shared" si="52"/>
        <v>0</v>
      </c>
      <c r="Q235" s="35">
        <v>0</v>
      </c>
      <c r="R235" s="35">
        <v>0</v>
      </c>
      <c r="S235" s="35">
        <f t="shared" si="53"/>
        <v>0</v>
      </c>
      <c r="T235" s="35">
        <v>0</v>
      </c>
      <c r="U235" s="35">
        <v>0</v>
      </c>
      <c r="V235" s="35">
        <f t="shared" si="54"/>
        <v>0</v>
      </c>
      <c r="W235" s="35"/>
      <c r="X235" s="35"/>
      <c r="Y235" s="35">
        <f t="shared" si="55"/>
        <v>0</v>
      </c>
      <c r="Z235" s="35">
        <v>52810</v>
      </c>
      <c r="AA235" s="35">
        <v>52810</v>
      </c>
      <c r="AB235" s="35">
        <f t="shared" si="56"/>
        <v>0</v>
      </c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  <c r="IL235" s="22"/>
      <c r="IM235" s="22"/>
      <c r="IN235" s="22"/>
      <c r="IO235" s="22"/>
    </row>
    <row r="236" spans="1:249">
      <c r="A236" s="23" t="s">
        <v>131</v>
      </c>
      <c r="B236" s="24">
        <f t="shared" si="48"/>
        <v>41092</v>
      </c>
      <c r="C236" s="24">
        <f t="shared" si="48"/>
        <v>41092</v>
      </c>
      <c r="D236" s="24">
        <f t="shared" si="48"/>
        <v>0</v>
      </c>
      <c r="E236" s="24">
        <f>SUM(E237:E237)</f>
        <v>0</v>
      </c>
      <c r="F236" s="24">
        <f>SUM(F237:F237)</f>
        <v>0</v>
      </c>
      <c r="G236" s="24">
        <f t="shared" si="49"/>
        <v>0</v>
      </c>
      <c r="H236" s="24">
        <f>SUM(H237:H237)</f>
        <v>0</v>
      </c>
      <c r="I236" s="24">
        <f>SUM(I237:I237)</f>
        <v>0</v>
      </c>
      <c r="J236" s="24">
        <f t="shared" si="50"/>
        <v>0</v>
      </c>
      <c r="K236" s="24">
        <f>SUM(K237:K237)</f>
        <v>8629</v>
      </c>
      <c r="L236" s="24">
        <f>SUM(L237:L237)</f>
        <v>8629</v>
      </c>
      <c r="M236" s="24">
        <f t="shared" si="51"/>
        <v>0</v>
      </c>
      <c r="N236" s="24">
        <f>SUM(N237:N237)</f>
        <v>0</v>
      </c>
      <c r="O236" s="24">
        <f>SUM(O237:O237)</f>
        <v>0</v>
      </c>
      <c r="P236" s="24">
        <f t="shared" si="52"/>
        <v>0</v>
      </c>
      <c r="Q236" s="24">
        <f>SUM(Q237:Q237)</f>
        <v>0</v>
      </c>
      <c r="R236" s="24">
        <f>SUM(R237:R237)</f>
        <v>0</v>
      </c>
      <c r="S236" s="24">
        <f t="shared" si="53"/>
        <v>0</v>
      </c>
      <c r="T236" s="24">
        <f>SUM(T237:T237)</f>
        <v>0</v>
      </c>
      <c r="U236" s="24">
        <f>SUM(U237:U237)</f>
        <v>0</v>
      </c>
      <c r="V236" s="24">
        <f t="shared" si="54"/>
        <v>0</v>
      </c>
      <c r="W236" s="24">
        <f>SUM(W237:W237)</f>
        <v>32463</v>
      </c>
      <c r="X236" s="24">
        <f>SUM(X237:X237)</f>
        <v>32463</v>
      </c>
      <c r="Y236" s="24">
        <f t="shared" si="55"/>
        <v>0</v>
      </c>
      <c r="Z236" s="24">
        <f>SUM(Z237:Z237)</f>
        <v>0</v>
      </c>
      <c r="AA236" s="24">
        <f>SUM(AA237:AA237)</f>
        <v>0</v>
      </c>
      <c r="AB236" s="24">
        <f t="shared" si="56"/>
        <v>0</v>
      </c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</row>
    <row r="237" spans="1:249" ht="63">
      <c r="A237" s="32" t="s">
        <v>220</v>
      </c>
      <c r="B237" s="35">
        <f t="shared" si="48"/>
        <v>41092</v>
      </c>
      <c r="C237" s="35">
        <f t="shared" si="48"/>
        <v>41092</v>
      </c>
      <c r="D237" s="35">
        <f t="shared" si="48"/>
        <v>0</v>
      </c>
      <c r="E237" s="35">
        <v>0</v>
      </c>
      <c r="F237" s="35">
        <v>0</v>
      </c>
      <c r="G237" s="35">
        <f t="shared" si="49"/>
        <v>0</v>
      </c>
      <c r="H237" s="35">
        <v>0</v>
      </c>
      <c r="I237" s="35">
        <v>0</v>
      </c>
      <c r="J237" s="35">
        <f t="shared" si="50"/>
        <v>0</v>
      </c>
      <c r="K237" s="35">
        <v>8629</v>
      </c>
      <c r="L237" s="35">
        <v>8629</v>
      </c>
      <c r="M237" s="35">
        <f t="shared" si="51"/>
        <v>0</v>
      </c>
      <c r="N237" s="35">
        <v>0</v>
      </c>
      <c r="O237" s="35">
        <v>0</v>
      </c>
      <c r="P237" s="35">
        <f t="shared" si="52"/>
        <v>0</v>
      </c>
      <c r="Q237" s="35">
        <v>0</v>
      </c>
      <c r="R237" s="35">
        <v>0</v>
      </c>
      <c r="S237" s="35">
        <f t="shared" si="53"/>
        <v>0</v>
      </c>
      <c r="T237" s="35">
        <v>0</v>
      </c>
      <c r="U237" s="35">
        <v>0</v>
      </c>
      <c r="V237" s="35">
        <f t="shared" si="54"/>
        <v>0</v>
      </c>
      <c r="W237" s="35">
        <v>32463</v>
      </c>
      <c r="X237" s="35">
        <v>32463</v>
      </c>
      <c r="Y237" s="35">
        <f t="shared" si="55"/>
        <v>0</v>
      </c>
      <c r="Z237" s="35">
        <v>0</v>
      </c>
      <c r="AA237" s="35">
        <v>0</v>
      </c>
      <c r="AB237" s="35">
        <f t="shared" si="56"/>
        <v>0</v>
      </c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  <c r="IL237" s="22"/>
      <c r="IM237" s="22"/>
      <c r="IN237" s="22"/>
      <c r="IO237" s="22"/>
    </row>
    <row r="238" spans="1:249">
      <c r="A238" s="23" t="s">
        <v>190</v>
      </c>
      <c r="B238" s="24">
        <f t="shared" si="48"/>
        <v>180000</v>
      </c>
      <c r="C238" s="24">
        <f t="shared" si="48"/>
        <v>180000</v>
      </c>
      <c r="D238" s="24">
        <f t="shared" si="48"/>
        <v>0</v>
      </c>
      <c r="E238" s="24">
        <f>SUM(E239)</f>
        <v>0</v>
      </c>
      <c r="F238" s="24">
        <f>SUM(F239)</f>
        <v>0</v>
      </c>
      <c r="G238" s="24">
        <f t="shared" si="49"/>
        <v>0</v>
      </c>
      <c r="H238" s="24">
        <f>SUM(H239)</f>
        <v>0</v>
      </c>
      <c r="I238" s="24">
        <f>SUM(I239)</f>
        <v>0</v>
      </c>
      <c r="J238" s="24">
        <f t="shared" si="50"/>
        <v>0</v>
      </c>
      <c r="K238" s="24">
        <f>SUM(K239)</f>
        <v>0</v>
      </c>
      <c r="L238" s="24">
        <f>SUM(L239)</f>
        <v>0</v>
      </c>
      <c r="M238" s="24">
        <f t="shared" si="51"/>
        <v>0</v>
      </c>
      <c r="N238" s="24">
        <f>SUM(N239)</f>
        <v>0</v>
      </c>
      <c r="O238" s="24">
        <f>SUM(O239)</f>
        <v>0</v>
      </c>
      <c r="P238" s="24">
        <f t="shared" si="52"/>
        <v>0</v>
      </c>
      <c r="Q238" s="24">
        <f>SUM(Q239)</f>
        <v>0</v>
      </c>
      <c r="R238" s="24">
        <f>SUM(R239)</f>
        <v>0</v>
      </c>
      <c r="S238" s="24">
        <f t="shared" si="53"/>
        <v>0</v>
      </c>
      <c r="T238" s="24">
        <f>SUM(T239)</f>
        <v>0</v>
      </c>
      <c r="U238" s="24">
        <f>SUM(U239)</f>
        <v>0</v>
      </c>
      <c r="V238" s="24">
        <f t="shared" si="54"/>
        <v>0</v>
      </c>
      <c r="W238" s="24">
        <f>SUM(W239)</f>
        <v>0</v>
      </c>
      <c r="X238" s="24">
        <f>SUM(X239)</f>
        <v>0</v>
      </c>
      <c r="Y238" s="24">
        <f t="shared" si="55"/>
        <v>0</v>
      </c>
      <c r="Z238" s="24">
        <f>SUM(Z239)</f>
        <v>180000</v>
      </c>
      <c r="AA238" s="24">
        <f>SUM(AA239)</f>
        <v>180000</v>
      </c>
      <c r="AB238" s="24">
        <f t="shared" si="56"/>
        <v>0</v>
      </c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</row>
    <row r="239" spans="1:249" ht="31.5">
      <c r="A239" s="32" t="s">
        <v>221</v>
      </c>
      <c r="B239" s="27">
        <f t="shared" si="48"/>
        <v>180000</v>
      </c>
      <c r="C239" s="27">
        <f t="shared" si="48"/>
        <v>180000</v>
      </c>
      <c r="D239" s="27">
        <f t="shared" si="48"/>
        <v>0</v>
      </c>
      <c r="E239" s="27">
        <v>0</v>
      </c>
      <c r="F239" s="27">
        <v>0</v>
      </c>
      <c r="G239" s="27">
        <f t="shared" si="49"/>
        <v>0</v>
      </c>
      <c r="H239" s="27">
        <v>0</v>
      </c>
      <c r="I239" s="27">
        <v>0</v>
      </c>
      <c r="J239" s="27">
        <f t="shared" si="50"/>
        <v>0</v>
      </c>
      <c r="K239" s="27"/>
      <c r="L239" s="27"/>
      <c r="M239" s="27">
        <f t="shared" si="51"/>
        <v>0</v>
      </c>
      <c r="N239" s="27"/>
      <c r="O239" s="27"/>
      <c r="P239" s="27">
        <f t="shared" si="52"/>
        <v>0</v>
      </c>
      <c r="Q239" s="27"/>
      <c r="R239" s="27"/>
      <c r="S239" s="27">
        <f t="shared" si="53"/>
        <v>0</v>
      </c>
      <c r="T239" s="27">
        <v>0</v>
      </c>
      <c r="U239" s="27">
        <v>0</v>
      </c>
      <c r="V239" s="27">
        <f t="shared" si="54"/>
        <v>0</v>
      </c>
      <c r="W239" s="27">
        <v>0</v>
      </c>
      <c r="X239" s="27">
        <v>0</v>
      </c>
      <c r="Y239" s="27">
        <f t="shared" si="55"/>
        <v>0</v>
      </c>
      <c r="Z239" s="27">
        <v>180000</v>
      </c>
      <c r="AA239" s="27">
        <v>180000</v>
      </c>
      <c r="AB239" s="27">
        <f t="shared" si="56"/>
        <v>0</v>
      </c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</row>
    <row r="240" spans="1:249" ht="31.5">
      <c r="A240" s="23" t="s">
        <v>65</v>
      </c>
      <c r="B240" s="24">
        <f t="shared" ref="B240:D307" si="66">E240+H240+K240+N240+Q240+T240+W240+Z240</f>
        <v>23390241</v>
      </c>
      <c r="C240" s="24">
        <f t="shared" si="66"/>
        <v>23326218</v>
      </c>
      <c r="D240" s="24">
        <f t="shared" si="66"/>
        <v>-64023</v>
      </c>
      <c r="E240" s="24">
        <f>SUM(E243,E245,E265,E253,E241)</f>
        <v>1049771</v>
      </c>
      <c r="F240" s="24">
        <f>SUM(F243,F245,F265,F253,F241)</f>
        <v>1275646</v>
      </c>
      <c r="G240" s="24">
        <f t="shared" ref="G240:G307" si="67">F240-E240</f>
        <v>225875</v>
      </c>
      <c r="H240" s="24">
        <f t="shared" ref="H240:I240" si="68">SUM(H243,H245,H265,H253,H241)</f>
        <v>252100</v>
      </c>
      <c r="I240" s="24">
        <f t="shared" si="68"/>
        <v>261604</v>
      </c>
      <c r="J240" s="24">
        <f t="shared" ref="J240" si="69">I240-H240</f>
        <v>9504</v>
      </c>
      <c r="K240" s="24">
        <f t="shared" ref="K240:L240" si="70">SUM(K243,K245,K265,K253,K241)</f>
        <v>2272231</v>
      </c>
      <c r="L240" s="24">
        <f t="shared" si="70"/>
        <v>2305313</v>
      </c>
      <c r="M240" s="24">
        <f t="shared" ref="M240" si="71">L240-K240</f>
        <v>33082</v>
      </c>
      <c r="N240" s="24">
        <f t="shared" ref="N240:O240" si="72">SUM(N243,N245,N265,N253,N241)</f>
        <v>217265</v>
      </c>
      <c r="O240" s="24">
        <f t="shared" si="72"/>
        <v>217265</v>
      </c>
      <c r="P240" s="24">
        <f t="shared" ref="P240" si="73">O240-N240</f>
        <v>0</v>
      </c>
      <c r="Q240" s="24">
        <f t="shared" ref="Q240:R240" si="74">SUM(Q243,Q245,Q265,Q253,Q241)</f>
        <v>0</v>
      </c>
      <c r="R240" s="24">
        <f t="shared" si="74"/>
        <v>0</v>
      </c>
      <c r="S240" s="24">
        <f t="shared" ref="S240" si="75">R240-Q240</f>
        <v>0</v>
      </c>
      <c r="T240" s="24">
        <f t="shared" ref="T240:U240" si="76">SUM(T243,T245,T265,T253,T241)</f>
        <v>2765372</v>
      </c>
      <c r="U240" s="24">
        <f t="shared" si="76"/>
        <v>2765372</v>
      </c>
      <c r="V240" s="24">
        <f t="shared" ref="V240" si="77">U240-T240</f>
        <v>0</v>
      </c>
      <c r="W240" s="24">
        <f t="shared" ref="W240:X240" si="78">SUM(W243,W245,W265,W253,W241)</f>
        <v>3989625</v>
      </c>
      <c r="X240" s="24">
        <f t="shared" si="78"/>
        <v>3989625</v>
      </c>
      <c r="Y240" s="24">
        <f t="shared" ref="Y240" si="79">X240-W240</f>
        <v>0</v>
      </c>
      <c r="Z240" s="24">
        <f t="shared" ref="Z240:AA240" si="80">SUM(Z243,Z245,Z265,Z253,Z241)</f>
        <v>12843877</v>
      </c>
      <c r="AA240" s="24">
        <f t="shared" si="80"/>
        <v>12511393</v>
      </c>
      <c r="AB240" s="24">
        <f t="shared" ref="AB240" si="81">AA240-Z240</f>
        <v>-332484</v>
      </c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</row>
    <row r="241" spans="1:249">
      <c r="A241" s="23" t="s">
        <v>111</v>
      </c>
      <c r="B241" s="24">
        <f t="shared" si="66"/>
        <v>17000</v>
      </c>
      <c r="C241" s="24">
        <f t="shared" si="66"/>
        <v>17000</v>
      </c>
      <c r="D241" s="24">
        <f t="shared" si="66"/>
        <v>0</v>
      </c>
      <c r="E241" s="24">
        <f>SUM(E242:E242)</f>
        <v>0</v>
      </c>
      <c r="F241" s="24">
        <f>SUM(F242:F242)</f>
        <v>0</v>
      </c>
      <c r="G241" s="24">
        <f t="shared" si="67"/>
        <v>0</v>
      </c>
      <c r="H241" s="24">
        <f>SUM(H242:H242)</f>
        <v>0</v>
      </c>
      <c r="I241" s="24">
        <f>SUM(I242:I242)</f>
        <v>0</v>
      </c>
      <c r="J241" s="24">
        <f t="shared" ref="J241:J307" si="82">I241-H241</f>
        <v>0</v>
      </c>
      <c r="K241" s="24">
        <f>SUM(K242:K242)</f>
        <v>0</v>
      </c>
      <c r="L241" s="24">
        <f>SUM(L242:L242)</f>
        <v>0</v>
      </c>
      <c r="M241" s="24">
        <f t="shared" ref="M241:M307" si="83">L241-K241</f>
        <v>0</v>
      </c>
      <c r="N241" s="24">
        <f>SUM(N242:N242)</f>
        <v>17000</v>
      </c>
      <c r="O241" s="24">
        <f>SUM(O242:O242)</f>
        <v>17000</v>
      </c>
      <c r="P241" s="24">
        <f t="shared" ref="P241:P307" si="84">O241-N241</f>
        <v>0</v>
      </c>
      <c r="Q241" s="24">
        <f>SUM(Q242:Q242)</f>
        <v>0</v>
      </c>
      <c r="R241" s="24">
        <f>SUM(R242:R242)</f>
        <v>0</v>
      </c>
      <c r="S241" s="24">
        <f t="shared" ref="S241:S307" si="85">R241-Q241</f>
        <v>0</v>
      </c>
      <c r="T241" s="24">
        <f>SUM(T242:T242)</f>
        <v>0</v>
      </c>
      <c r="U241" s="24">
        <f>SUM(U242:U242)</f>
        <v>0</v>
      </c>
      <c r="V241" s="24">
        <f t="shared" ref="V241:V307" si="86">U241-T241</f>
        <v>0</v>
      </c>
      <c r="W241" s="24">
        <f>SUM(W242:W242)</f>
        <v>0</v>
      </c>
      <c r="X241" s="24">
        <f>SUM(X242:X242)</f>
        <v>0</v>
      </c>
      <c r="Y241" s="24">
        <f t="shared" ref="Y241:Y307" si="87">X241-W241</f>
        <v>0</v>
      </c>
      <c r="Z241" s="24">
        <f>SUM(Z242:Z242)</f>
        <v>0</v>
      </c>
      <c r="AA241" s="24">
        <f>SUM(AA242:AA242)</f>
        <v>0</v>
      </c>
      <c r="AB241" s="24">
        <f t="shared" ref="AB241:AB307" si="88">AA241-Z241</f>
        <v>0</v>
      </c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</row>
    <row r="242" spans="1:249" ht="78.75">
      <c r="A242" s="28" t="s">
        <v>222</v>
      </c>
      <c r="B242" s="29">
        <f t="shared" si="66"/>
        <v>17000</v>
      </c>
      <c r="C242" s="29">
        <f t="shared" si="66"/>
        <v>17000</v>
      </c>
      <c r="D242" s="29">
        <f t="shared" si="66"/>
        <v>0</v>
      </c>
      <c r="E242" s="29">
        <v>0</v>
      </c>
      <c r="F242" s="29">
        <v>0</v>
      </c>
      <c r="G242" s="29">
        <f t="shared" si="67"/>
        <v>0</v>
      </c>
      <c r="H242" s="29">
        <v>0</v>
      </c>
      <c r="I242" s="29">
        <v>0</v>
      </c>
      <c r="J242" s="29">
        <f t="shared" si="82"/>
        <v>0</v>
      </c>
      <c r="K242" s="29">
        <v>0</v>
      </c>
      <c r="L242" s="29">
        <v>0</v>
      </c>
      <c r="M242" s="29">
        <f t="shared" si="83"/>
        <v>0</v>
      </c>
      <c r="N242" s="29">
        <v>17000</v>
      </c>
      <c r="O242" s="29">
        <v>17000</v>
      </c>
      <c r="P242" s="29">
        <f t="shared" si="84"/>
        <v>0</v>
      </c>
      <c r="Q242" s="29">
        <v>0</v>
      </c>
      <c r="R242" s="29">
        <v>0</v>
      </c>
      <c r="S242" s="29">
        <f t="shared" si="85"/>
        <v>0</v>
      </c>
      <c r="T242" s="29">
        <v>0</v>
      </c>
      <c r="U242" s="29">
        <v>0</v>
      </c>
      <c r="V242" s="29">
        <f t="shared" si="86"/>
        <v>0</v>
      </c>
      <c r="W242" s="29">
        <v>0</v>
      </c>
      <c r="X242" s="29">
        <v>0</v>
      </c>
      <c r="Y242" s="29">
        <f t="shared" si="87"/>
        <v>0</v>
      </c>
      <c r="Z242" s="29">
        <v>0</v>
      </c>
      <c r="AA242" s="29">
        <v>0</v>
      </c>
      <c r="AB242" s="29">
        <f t="shared" si="88"/>
        <v>0</v>
      </c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</row>
    <row r="243" spans="1:249" ht="31.5">
      <c r="A243" s="23" t="s">
        <v>121</v>
      </c>
      <c r="B243" s="24">
        <f t="shared" si="66"/>
        <v>200265</v>
      </c>
      <c r="C243" s="24">
        <f t="shared" si="66"/>
        <v>200265</v>
      </c>
      <c r="D243" s="24">
        <f t="shared" si="66"/>
        <v>0</v>
      </c>
      <c r="E243" s="24">
        <f>SUM(E244:E244)</f>
        <v>0</v>
      </c>
      <c r="F243" s="24">
        <f>SUM(F244:F244)</f>
        <v>0</v>
      </c>
      <c r="G243" s="24">
        <f t="shared" si="67"/>
        <v>0</v>
      </c>
      <c r="H243" s="24">
        <f>SUM(H244:H244)</f>
        <v>0</v>
      </c>
      <c r="I243" s="24">
        <f>SUM(I244:I244)</f>
        <v>0</v>
      </c>
      <c r="J243" s="24">
        <f t="shared" si="82"/>
        <v>0</v>
      </c>
      <c r="K243" s="24">
        <f>SUM(K244:K244)</f>
        <v>0</v>
      </c>
      <c r="L243" s="24">
        <f>SUM(L244:L244)</f>
        <v>0</v>
      </c>
      <c r="M243" s="24">
        <f t="shared" si="83"/>
        <v>0</v>
      </c>
      <c r="N243" s="24">
        <f>SUM(N244:N244)</f>
        <v>200265</v>
      </c>
      <c r="O243" s="24">
        <f>SUM(O244:O244)</f>
        <v>200265</v>
      </c>
      <c r="P243" s="24">
        <f t="shared" si="84"/>
        <v>0</v>
      </c>
      <c r="Q243" s="24">
        <f>SUM(Q244:Q244)</f>
        <v>0</v>
      </c>
      <c r="R243" s="24">
        <f>SUM(R244:R244)</f>
        <v>0</v>
      </c>
      <c r="S243" s="24">
        <f t="shared" si="85"/>
        <v>0</v>
      </c>
      <c r="T243" s="24">
        <f>SUM(T244:T244)</f>
        <v>0</v>
      </c>
      <c r="U243" s="24">
        <f>SUM(U244:U244)</f>
        <v>0</v>
      </c>
      <c r="V243" s="24">
        <f t="shared" si="86"/>
        <v>0</v>
      </c>
      <c r="W243" s="24">
        <f>SUM(W244:W244)</f>
        <v>0</v>
      </c>
      <c r="X243" s="24">
        <f>SUM(X244:X244)</f>
        <v>0</v>
      </c>
      <c r="Y243" s="24">
        <f t="shared" si="87"/>
        <v>0</v>
      </c>
      <c r="Z243" s="24">
        <f>SUM(Z244:Z244)</f>
        <v>0</v>
      </c>
      <c r="AA243" s="24">
        <f>SUM(AA244:AA244)</f>
        <v>0</v>
      </c>
      <c r="AB243" s="24">
        <f t="shared" si="88"/>
        <v>0</v>
      </c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</row>
    <row r="244" spans="1:249" ht="78.75">
      <c r="A244" s="31" t="s">
        <v>223</v>
      </c>
      <c r="B244" s="29">
        <f t="shared" si="66"/>
        <v>200265</v>
      </c>
      <c r="C244" s="29">
        <f t="shared" si="66"/>
        <v>200265</v>
      </c>
      <c r="D244" s="29">
        <f t="shared" si="66"/>
        <v>0</v>
      </c>
      <c r="E244" s="29">
        <v>0</v>
      </c>
      <c r="F244" s="29">
        <v>0</v>
      </c>
      <c r="G244" s="29">
        <f t="shared" si="67"/>
        <v>0</v>
      </c>
      <c r="H244" s="29">
        <v>0</v>
      </c>
      <c r="I244" s="29">
        <v>0</v>
      </c>
      <c r="J244" s="29">
        <f t="shared" si="82"/>
        <v>0</v>
      </c>
      <c r="K244" s="29">
        <v>0</v>
      </c>
      <c r="L244" s="29">
        <v>0</v>
      </c>
      <c r="M244" s="29">
        <f t="shared" si="83"/>
        <v>0</v>
      </c>
      <c r="N244" s="29">
        <v>200265</v>
      </c>
      <c r="O244" s="29">
        <v>200265</v>
      </c>
      <c r="P244" s="29">
        <f t="shared" si="84"/>
        <v>0</v>
      </c>
      <c r="Q244" s="29">
        <v>0</v>
      </c>
      <c r="R244" s="29">
        <v>0</v>
      </c>
      <c r="S244" s="29">
        <f t="shared" si="85"/>
        <v>0</v>
      </c>
      <c r="T244" s="29">
        <v>0</v>
      </c>
      <c r="U244" s="29">
        <v>0</v>
      </c>
      <c r="V244" s="29">
        <f t="shared" si="86"/>
        <v>0</v>
      </c>
      <c r="W244" s="29">
        <v>0</v>
      </c>
      <c r="X244" s="29">
        <v>0</v>
      </c>
      <c r="Y244" s="29">
        <f t="shared" si="87"/>
        <v>0</v>
      </c>
      <c r="Z244" s="29">
        <v>0</v>
      </c>
      <c r="AA244" s="29">
        <v>0</v>
      </c>
      <c r="AB244" s="29">
        <f t="shared" si="88"/>
        <v>0</v>
      </c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</row>
    <row r="245" spans="1:249">
      <c r="A245" s="23" t="s">
        <v>129</v>
      </c>
      <c r="B245" s="24">
        <f t="shared" si="66"/>
        <v>898760</v>
      </c>
      <c r="C245" s="24">
        <f t="shared" si="66"/>
        <v>890880</v>
      </c>
      <c r="D245" s="24">
        <f t="shared" si="66"/>
        <v>-7880</v>
      </c>
      <c r="E245" s="24">
        <f>SUM(E246:E252)</f>
        <v>0</v>
      </c>
      <c r="F245" s="24">
        <f>SUM(F246:F252)</f>
        <v>0</v>
      </c>
      <c r="G245" s="24">
        <f t="shared" si="67"/>
        <v>0</v>
      </c>
      <c r="H245" s="24">
        <f>SUM(H246:H252)</f>
        <v>0</v>
      </c>
      <c r="I245" s="24">
        <f>SUM(I246:I252)</f>
        <v>0</v>
      </c>
      <c r="J245" s="24">
        <f t="shared" si="82"/>
        <v>0</v>
      </c>
      <c r="K245" s="24">
        <f>SUM(K246:K252)</f>
        <v>898760</v>
      </c>
      <c r="L245" s="24">
        <f>SUM(L246:L252)</f>
        <v>890880</v>
      </c>
      <c r="M245" s="24">
        <f t="shared" si="83"/>
        <v>-7880</v>
      </c>
      <c r="N245" s="24">
        <f>SUM(N246:N252)</f>
        <v>0</v>
      </c>
      <c r="O245" s="24">
        <f>SUM(O246:O252)</f>
        <v>0</v>
      </c>
      <c r="P245" s="24">
        <f t="shared" si="84"/>
        <v>0</v>
      </c>
      <c r="Q245" s="24">
        <f>SUM(Q246:Q252)</f>
        <v>0</v>
      </c>
      <c r="R245" s="24">
        <f>SUM(R246:R252)</f>
        <v>0</v>
      </c>
      <c r="S245" s="24">
        <f t="shared" si="85"/>
        <v>0</v>
      </c>
      <c r="T245" s="24">
        <f>SUM(T246:T252)</f>
        <v>0</v>
      </c>
      <c r="U245" s="24">
        <f>SUM(U246:U252)</f>
        <v>0</v>
      </c>
      <c r="V245" s="24">
        <f t="shared" si="86"/>
        <v>0</v>
      </c>
      <c r="W245" s="24">
        <f>SUM(W246:W252)</f>
        <v>0</v>
      </c>
      <c r="X245" s="24">
        <f>SUM(X246:X252)</f>
        <v>0</v>
      </c>
      <c r="Y245" s="24">
        <f t="shared" si="87"/>
        <v>0</v>
      </c>
      <c r="Z245" s="24">
        <f>SUM(Z246:Z252)</f>
        <v>0</v>
      </c>
      <c r="AA245" s="24">
        <f>SUM(AA246:AA252)</f>
        <v>0</v>
      </c>
      <c r="AB245" s="24">
        <f t="shared" si="88"/>
        <v>0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</row>
    <row r="246" spans="1:249">
      <c r="A246" s="31" t="s">
        <v>224</v>
      </c>
      <c r="B246" s="29">
        <f t="shared" si="66"/>
        <v>29880</v>
      </c>
      <c r="C246" s="29">
        <f t="shared" si="66"/>
        <v>22000</v>
      </c>
      <c r="D246" s="29">
        <f t="shared" si="66"/>
        <v>-7880</v>
      </c>
      <c r="E246" s="29">
        <v>0</v>
      </c>
      <c r="F246" s="29">
        <v>0</v>
      </c>
      <c r="G246" s="29">
        <f t="shared" si="67"/>
        <v>0</v>
      </c>
      <c r="H246" s="29">
        <v>0</v>
      </c>
      <c r="I246" s="29">
        <v>0</v>
      </c>
      <c r="J246" s="29">
        <f t="shared" si="82"/>
        <v>0</v>
      </c>
      <c r="K246" s="29">
        <v>29880</v>
      </c>
      <c r="L246" s="29">
        <f>29880-7880</f>
        <v>22000</v>
      </c>
      <c r="M246" s="29">
        <f t="shared" si="83"/>
        <v>-7880</v>
      </c>
      <c r="N246" s="29">
        <v>0</v>
      </c>
      <c r="O246" s="29">
        <v>0</v>
      </c>
      <c r="P246" s="29">
        <f t="shared" si="84"/>
        <v>0</v>
      </c>
      <c r="Q246" s="29">
        <v>0</v>
      </c>
      <c r="R246" s="29">
        <v>0</v>
      </c>
      <c r="S246" s="29">
        <f t="shared" si="85"/>
        <v>0</v>
      </c>
      <c r="T246" s="29">
        <v>0</v>
      </c>
      <c r="U246" s="29">
        <v>0</v>
      </c>
      <c r="V246" s="29">
        <f t="shared" si="86"/>
        <v>0</v>
      </c>
      <c r="W246" s="29">
        <v>0</v>
      </c>
      <c r="X246" s="29">
        <v>0</v>
      </c>
      <c r="Y246" s="29">
        <f t="shared" si="87"/>
        <v>0</v>
      </c>
      <c r="Z246" s="29">
        <v>0</v>
      </c>
      <c r="AA246" s="29">
        <v>0</v>
      </c>
      <c r="AB246" s="29">
        <f t="shared" si="88"/>
        <v>0</v>
      </c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</row>
    <row r="247" spans="1:249">
      <c r="A247" s="31" t="s">
        <v>225</v>
      </c>
      <c r="B247" s="29">
        <f t="shared" si="66"/>
        <v>35000</v>
      </c>
      <c r="C247" s="29">
        <f t="shared" si="66"/>
        <v>35000</v>
      </c>
      <c r="D247" s="29">
        <f t="shared" si="66"/>
        <v>0</v>
      </c>
      <c r="E247" s="29">
        <v>0</v>
      </c>
      <c r="F247" s="29">
        <v>0</v>
      </c>
      <c r="G247" s="29">
        <f t="shared" si="67"/>
        <v>0</v>
      </c>
      <c r="H247" s="29">
        <v>0</v>
      </c>
      <c r="I247" s="29">
        <v>0</v>
      </c>
      <c r="J247" s="29">
        <f t="shared" si="82"/>
        <v>0</v>
      </c>
      <c r="K247" s="29">
        <v>35000</v>
      </c>
      <c r="L247" s="29">
        <v>35000</v>
      </c>
      <c r="M247" s="29">
        <f t="shared" si="83"/>
        <v>0</v>
      </c>
      <c r="N247" s="29">
        <v>0</v>
      </c>
      <c r="O247" s="29">
        <v>0</v>
      </c>
      <c r="P247" s="29">
        <f t="shared" si="84"/>
        <v>0</v>
      </c>
      <c r="Q247" s="29">
        <v>0</v>
      </c>
      <c r="R247" s="29">
        <v>0</v>
      </c>
      <c r="S247" s="29">
        <f t="shared" si="85"/>
        <v>0</v>
      </c>
      <c r="T247" s="29">
        <v>0</v>
      </c>
      <c r="U247" s="29">
        <v>0</v>
      </c>
      <c r="V247" s="29">
        <f t="shared" si="86"/>
        <v>0</v>
      </c>
      <c r="W247" s="29">
        <v>0</v>
      </c>
      <c r="X247" s="29">
        <v>0</v>
      </c>
      <c r="Y247" s="29">
        <f t="shared" si="87"/>
        <v>0</v>
      </c>
      <c r="Z247" s="29">
        <v>0</v>
      </c>
      <c r="AA247" s="29">
        <v>0</v>
      </c>
      <c r="AB247" s="29">
        <f t="shared" si="88"/>
        <v>0</v>
      </c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</row>
    <row r="248" spans="1:249" ht="31.5">
      <c r="A248" s="31" t="s">
        <v>226</v>
      </c>
      <c r="B248" s="29">
        <f t="shared" si="66"/>
        <v>46560</v>
      </c>
      <c r="C248" s="29">
        <f t="shared" si="66"/>
        <v>46560</v>
      </c>
      <c r="D248" s="29">
        <f t="shared" si="66"/>
        <v>0</v>
      </c>
      <c r="E248" s="29">
        <v>0</v>
      </c>
      <c r="F248" s="29">
        <v>0</v>
      </c>
      <c r="G248" s="29">
        <f t="shared" si="67"/>
        <v>0</v>
      </c>
      <c r="H248" s="29">
        <v>0</v>
      </c>
      <c r="I248" s="29">
        <v>0</v>
      </c>
      <c r="J248" s="29">
        <f t="shared" si="82"/>
        <v>0</v>
      </c>
      <c r="K248" s="29">
        <v>46560</v>
      </c>
      <c r="L248" s="29">
        <v>46560</v>
      </c>
      <c r="M248" s="29">
        <f t="shared" si="83"/>
        <v>0</v>
      </c>
      <c r="N248" s="29">
        <v>0</v>
      </c>
      <c r="O248" s="29">
        <v>0</v>
      </c>
      <c r="P248" s="29">
        <f t="shared" si="84"/>
        <v>0</v>
      </c>
      <c r="Q248" s="29">
        <v>0</v>
      </c>
      <c r="R248" s="29">
        <v>0</v>
      </c>
      <c r="S248" s="29">
        <f t="shared" si="85"/>
        <v>0</v>
      </c>
      <c r="T248" s="29">
        <v>0</v>
      </c>
      <c r="U248" s="29">
        <v>0</v>
      </c>
      <c r="V248" s="29">
        <f t="shared" si="86"/>
        <v>0</v>
      </c>
      <c r="W248" s="29">
        <v>0</v>
      </c>
      <c r="X248" s="29">
        <v>0</v>
      </c>
      <c r="Y248" s="29">
        <f t="shared" si="87"/>
        <v>0</v>
      </c>
      <c r="Z248" s="29">
        <v>0</v>
      </c>
      <c r="AA248" s="29">
        <v>0</v>
      </c>
      <c r="AB248" s="29">
        <f t="shared" si="88"/>
        <v>0</v>
      </c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</row>
    <row r="249" spans="1:249">
      <c r="A249" s="31" t="s">
        <v>227</v>
      </c>
      <c r="B249" s="29">
        <f t="shared" si="66"/>
        <v>31320</v>
      </c>
      <c r="C249" s="29">
        <f t="shared" si="66"/>
        <v>31320</v>
      </c>
      <c r="D249" s="29">
        <f t="shared" si="66"/>
        <v>0</v>
      </c>
      <c r="E249" s="29">
        <v>0</v>
      </c>
      <c r="F249" s="29">
        <v>0</v>
      </c>
      <c r="G249" s="29">
        <f t="shared" si="67"/>
        <v>0</v>
      </c>
      <c r="H249" s="29">
        <v>0</v>
      </c>
      <c r="I249" s="29">
        <v>0</v>
      </c>
      <c r="J249" s="29">
        <f t="shared" si="82"/>
        <v>0</v>
      </c>
      <c r="K249" s="29">
        <v>31320</v>
      </c>
      <c r="L249" s="29">
        <v>31320</v>
      </c>
      <c r="M249" s="29">
        <f t="shared" si="83"/>
        <v>0</v>
      </c>
      <c r="N249" s="29">
        <v>0</v>
      </c>
      <c r="O249" s="29">
        <v>0</v>
      </c>
      <c r="P249" s="29">
        <f t="shared" si="84"/>
        <v>0</v>
      </c>
      <c r="Q249" s="29">
        <v>0</v>
      </c>
      <c r="R249" s="29">
        <v>0</v>
      </c>
      <c r="S249" s="29">
        <f t="shared" si="85"/>
        <v>0</v>
      </c>
      <c r="T249" s="29">
        <v>0</v>
      </c>
      <c r="U249" s="29">
        <v>0</v>
      </c>
      <c r="V249" s="29">
        <f t="shared" si="86"/>
        <v>0</v>
      </c>
      <c r="W249" s="29">
        <v>0</v>
      </c>
      <c r="X249" s="29">
        <v>0</v>
      </c>
      <c r="Y249" s="29">
        <f t="shared" si="87"/>
        <v>0</v>
      </c>
      <c r="Z249" s="29">
        <v>0</v>
      </c>
      <c r="AA249" s="29">
        <v>0</v>
      </c>
      <c r="AB249" s="29">
        <f t="shared" si="88"/>
        <v>0</v>
      </c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</row>
    <row r="250" spans="1:249">
      <c r="A250" s="28" t="s">
        <v>228</v>
      </c>
      <c r="B250" s="29">
        <f t="shared" si="66"/>
        <v>30000</v>
      </c>
      <c r="C250" s="29">
        <f t="shared" si="66"/>
        <v>30000</v>
      </c>
      <c r="D250" s="29">
        <f t="shared" si="66"/>
        <v>0</v>
      </c>
      <c r="E250" s="29">
        <v>0</v>
      </c>
      <c r="F250" s="29">
        <v>0</v>
      </c>
      <c r="G250" s="29">
        <f t="shared" si="67"/>
        <v>0</v>
      </c>
      <c r="H250" s="29">
        <v>0</v>
      </c>
      <c r="I250" s="29">
        <v>0</v>
      </c>
      <c r="J250" s="29">
        <f t="shared" si="82"/>
        <v>0</v>
      </c>
      <c r="K250" s="29">
        <v>30000</v>
      </c>
      <c r="L250" s="29">
        <v>30000</v>
      </c>
      <c r="M250" s="29">
        <f t="shared" si="83"/>
        <v>0</v>
      </c>
      <c r="N250" s="29">
        <v>0</v>
      </c>
      <c r="O250" s="29">
        <v>0</v>
      </c>
      <c r="P250" s="29">
        <f t="shared" si="84"/>
        <v>0</v>
      </c>
      <c r="Q250" s="29"/>
      <c r="R250" s="29"/>
      <c r="S250" s="29">
        <f t="shared" si="85"/>
        <v>0</v>
      </c>
      <c r="T250" s="29">
        <v>0</v>
      </c>
      <c r="U250" s="29">
        <v>0</v>
      </c>
      <c r="V250" s="29">
        <f t="shared" si="86"/>
        <v>0</v>
      </c>
      <c r="W250" s="29">
        <v>0</v>
      </c>
      <c r="X250" s="29">
        <v>0</v>
      </c>
      <c r="Y250" s="29">
        <f t="shared" si="87"/>
        <v>0</v>
      </c>
      <c r="Z250" s="29">
        <v>0</v>
      </c>
      <c r="AA250" s="29">
        <v>0</v>
      </c>
      <c r="AB250" s="29">
        <f t="shared" si="88"/>
        <v>0</v>
      </c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</row>
    <row r="251" spans="1:249">
      <c r="A251" s="31" t="s">
        <v>229</v>
      </c>
      <c r="B251" s="29">
        <f t="shared" si="66"/>
        <v>280000</v>
      </c>
      <c r="C251" s="29">
        <f t="shared" si="66"/>
        <v>280000</v>
      </c>
      <c r="D251" s="29">
        <f t="shared" si="66"/>
        <v>0</v>
      </c>
      <c r="E251" s="29">
        <v>0</v>
      </c>
      <c r="F251" s="29">
        <v>0</v>
      </c>
      <c r="G251" s="29">
        <f t="shared" si="67"/>
        <v>0</v>
      </c>
      <c r="H251" s="29">
        <v>0</v>
      </c>
      <c r="I251" s="29">
        <v>0</v>
      </c>
      <c r="J251" s="29">
        <f t="shared" si="82"/>
        <v>0</v>
      </c>
      <c r="K251" s="29">
        <v>280000</v>
      </c>
      <c r="L251" s="29">
        <v>280000</v>
      </c>
      <c r="M251" s="29">
        <f t="shared" si="83"/>
        <v>0</v>
      </c>
      <c r="N251" s="29">
        <v>0</v>
      </c>
      <c r="O251" s="29">
        <v>0</v>
      </c>
      <c r="P251" s="29">
        <f t="shared" si="84"/>
        <v>0</v>
      </c>
      <c r="Q251" s="29">
        <v>0</v>
      </c>
      <c r="R251" s="29">
        <v>0</v>
      </c>
      <c r="S251" s="29">
        <f t="shared" si="85"/>
        <v>0</v>
      </c>
      <c r="T251" s="29">
        <v>0</v>
      </c>
      <c r="U251" s="29">
        <v>0</v>
      </c>
      <c r="V251" s="29">
        <f t="shared" si="86"/>
        <v>0</v>
      </c>
      <c r="W251" s="29">
        <v>0</v>
      </c>
      <c r="X251" s="29">
        <v>0</v>
      </c>
      <c r="Y251" s="29">
        <f t="shared" si="87"/>
        <v>0</v>
      </c>
      <c r="Z251" s="29">
        <v>0</v>
      </c>
      <c r="AA251" s="29">
        <v>0</v>
      </c>
      <c r="AB251" s="29">
        <f t="shared" si="88"/>
        <v>0</v>
      </c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</row>
    <row r="252" spans="1:249" ht="31.5">
      <c r="A252" s="31" t="s">
        <v>230</v>
      </c>
      <c r="B252" s="29">
        <f t="shared" si="66"/>
        <v>446000</v>
      </c>
      <c r="C252" s="29">
        <f t="shared" si="66"/>
        <v>446000</v>
      </c>
      <c r="D252" s="29">
        <f t="shared" si="66"/>
        <v>0</v>
      </c>
      <c r="E252" s="29">
        <v>0</v>
      </c>
      <c r="F252" s="29">
        <v>0</v>
      </c>
      <c r="G252" s="29">
        <f t="shared" si="67"/>
        <v>0</v>
      </c>
      <c r="H252" s="29">
        <v>0</v>
      </c>
      <c r="I252" s="29">
        <v>0</v>
      </c>
      <c r="J252" s="29">
        <f t="shared" si="82"/>
        <v>0</v>
      </c>
      <c r="K252" s="29">
        <v>446000</v>
      </c>
      <c r="L252" s="29">
        <v>446000</v>
      </c>
      <c r="M252" s="29">
        <f t="shared" si="83"/>
        <v>0</v>
      </c>
      <c r="N252" s="29">
        <v>0</v>
      </c>
      <c r="O252" s="29">
        <v>0</v>
      </c>
      <c r="P252" s="29">
        <f t="shared" si="84"/>
        <v>0</v>
      </c>
      <c r="Q252" s="29">
        <v>0</v>
      </c>
      <c r="R252" s="29">
        <v>0</v>
      </c>
      <c r="S252" s="29">
        <f t="shared" si="85"/>
        <v>0</v>
      </c>
      <c r="T252" s="29">
        <v>0</v>
      </c>
      <c r="U252" s="29">
        <v>0</v>
      </c>
      <c r="V252" s="29">
        <f t="shared" si="86"/>
        <v>0</v>
      </c>
      <c r="W252" s="29">
        <v>0</v>
      </c>
      <c r="X252" s="29">
        <v>0</v>
      </c>
      <c r="Y252" s="29">
        <f t="shared" si="87"/>
        <v>0</v>
      </c>
      <c r="Z252" s="29">
        <v>0</v>
      </c>
      <c r="AA252" s="29">
        <v>0</v>
      </c>
      <c r="AB252" s="29">
        <f t="shared" si="88"/>
        <v>0</v>
      </c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</row>
    <row r="253" spans="1:249">
      <c r="A253" s="23" t="s">
        <v>131</v>
      </c>
      <c r="B253" s="24">
        <f t="shared" si="66"/>
        <v>74716</v>
      </c>
      <c r="C253" s="24">
        <f t="shared" si="66"/>
        <v>81736</v>
      </c>
      <c r="D253" s="24">
        <f t="shared" si="66"/>
        <v>7020</v>
      </c>
      <c r="E253" s="24">
        <f>SUM(E254:E264)</f>
        <v>0</v>
      </c>
      <c r="F253" s="24">
        <f>SUM(F254:F264)</f>
        <v>0</v>
      </c>
      <c r="G253" s="24">
        <f t="shared" si="67"/>
        <v>0</v>
      </c>
      <c r="H253" s="24">
        <f>SUM(H254:H264)</f>
        <v>0</v>
      </c>
      <c r="I253" s="24">
        <f>SUM(I254:I264)</f>
        <v>7020</v>
      </c>
      <c r="J253" s="24">
        <f t="shared" si="82"/>
        <v>7020</v>
      </c>
      <c r="K253" s="24">
        <f>SUM(K254:K264)</f>
        <v>74716</v>
      </c>
      <c r="L253" s="24">
        <f>SUM(L254:L264)</f>
        <v>74716</v>
      </c>
      <c r="M253" s="24">
        <f t="shared" si="83"/>
        <v>0</v>
      </c>
      <c r="N253" s="24">
        <f>SUM(N254:N264)</f>
        <v>0</v>
      </c>
      <c r="O253" s="24">
        <f>SUM(O254:O264)</f>
        <v>0</v>
      </c>
      <c r="P253" s="24">
        <f t="shared" si="84"/>
        <v>0</v>
      </c>
      <c r="Q253" s="24">
        <f>SUM(Q254:Q264)</f>
        <v>0</v>
      </c>
      <c r="R253" s="24">
        <f>SUM(R254:R264)</f>
        <v>0</v>
      </c>
      <c r="S253" s="24">
        <f t="shared" si="85"/>
        <v>0</v>
      </c>
      <c r="T253" s="24">
        <f>SUM(T254:T264)</f>
        <v>0</v>
      </c>
      <c r="U253" s="24">
        <f>SUM(U254:U264)</f>
        <v>0</v>
      </c>
      <c r="V253" s="24">
        <f t="shared" si="86"/>
        <v>0</v>
      </c>
      <c r="W253" s="24">
        <f>SUM(W254:W264)</f>
        <v>0</v>
      </c>
      <c r="X253" s="24">
        <f>SUM(X254:X264)</f>
        <v>0</v>
      </c>
      <c r="Y253" s="24">
        <f t="shared" si="87"/>
        <v>0</v>
      </c>
      <c r="Z253" s="24">
        <f>SUM(Z254:Z264)</f>
        <v>0</v>
      </c>
      <c r="AA253" s="24">
        <f>SUM(AA254:AA264)</f>
        <v>0</v>
      </c>
      <c r="AB253" s="24">
        <f t="shared" si="88"/>
        <v>0</v>
      </c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</row>
    <row r="254" spans="1:249" ht="31.5">
      <c r="A254" s="31" t="s">
        <v>231</v>
      </c>
      <c r="B254" s="29">
        <f t="shared" si="66"/>
        <v>46703</v>
      </c>
      <c r="C254" s="29">
        <f t="shared" si="66"/>
        <v>46703</v>
      </c>
      <c r="D254" s="29">
        <f t="shared" si="66"/>
        <v>0</v>
      </c>
      <c r="E254" s="29">
        <v>0</v>
      </c>
      <c r="F254" s="29">
        <v>0</v>
      </c>
      <c r="G254" s="29">
        <f t="shared" si="67"/>
        <v>0</v>
      </c>
      <c r="H254" s="29">
        <v>0</v>
      </c>
      <c r="I254" s="29">
        <v>0</v>
      </c>
      <c r="J254" s="29">
        <f t="shared" si="82"/>
        <v>0</v>
      </c>
      <c r="K254" s="29">
        <v>46703</v>
      </c>
      <c r="L254" s="29">
        <v>46703</v>
      </c>
      <c r="M254" s="29">
        <f t="shared" si="83"/>
        <v>0</v>
      </c>
      <c r="N254" s="29">
        <v>0</v>
      </c>
      <c r="O254" s="29">
        <v>0</v>
      </c>
      <c r="P254" s="29">
        <f t="shared" si="84"/>
        <v>0</v>
      </c>
      <c r="Q254" s="29">
        <v>0</v>
      </c>
      <c r="R254" s="29">
        <v>0</v>
      </c>
      <c r="S254" s="29">
        <f t="shared" si="85"/>
        <v>0</v>
      </c>
      <c r="T254" s="29">
        <v>0</v>
      </c>
      <c r="U254" s="29">
        <v>0</v>
      </c>
      <c r="V254" s="29">
        <f t="shared" si="86"/>
        <v>0</v>
      </c>
      <c r="W254" s="29">
        <v>0</v>
      </c>
      <c r="X254" s="29">
        <v>0</v>
      </c>
      <c r="Y254" s="29">
        <f t="shared" si="87"/>
        <v>0</v>
      </c>
      <c r="Z254" s="29">
        <v>0</v>
      </c>
      <c r="AA254" s="29">
        <v>0</v>
      </c>
      <c r="AB254" s="29">
        <f t="shared" si="88"/>
        <v>0</v>
      </c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</row>
    <row r="255" spans="1:249" ht="47.25">
      <c r="A255" s="31" t="s">
        <v>232</v>
      </c>
      <c r="B255" s="29">
        <f t="shared" si="66"/>
        <v>8280</v>
      </c>
      <c r="C255" s="29">
        <f t="shared" si="66"/>
        <v>8280</v>
      </c>
      <c r="D255" s="29">
        <f t="shared" si="66"/>
        <v>0</v>
      </c>
      <c r="E255" s="29">
        <v>0</v>
      </c>
      <c r="F255" s="29">
        <v>0</v>
      </c>
      <c r="G255" s="29">
        <f t="shared" si="67"/>
        <v>0</v>
      </c>
      <c r="H255" s="29">
        <v>0</v>
      </c>
      <c r="I255" s="29">
        <v>0</v>
      </c>
      <c r="J255" s="29">
        <f t="shared" si="82"/>
        <v>0</v>
      </c>
      <c r="K255" s="29">
        <v>8280</v>
      </c>
      <c r="L255" s="29">
        <v>8280</v>
      </c>
      <c r="M255" s="29">
        <f t="shared" si="83"/>
        <v>0</v>
      </c>
      <c r="N255" s="29">
        <v>0</v>
      </c>
      <c r="O255" s="29">
        <v>0</v>
      </c>
      <c r="P255" s="29">
        <f t="shared" si="84"/>
        <v>0</v>
      </c>
      <c r="Q255" s="29">
        <v>0</v>
      </c>
      <c r="R255" s="29">
        <v>0</v>
      </c>
      <c r="S255" s="29">
        <f t="shared" si="85"/>
        <v>0</v>
      </c>
      <c r="T255" s="29">
        <v>0</v>
      </c>
      <c r="U255" s="29">
        <v>0</v>
      </c>
      <c r="V255" s="29">
        <f t="shared" si="86"/>
        <v>0</v>
      </c>
      <c r="W255" s="29">
        <v>0</v>
      </c>
      <c r="X255" s="29">
        <v>0</v>
      </c>
      <c r="Y255" s="29">
        <f t="shared" si="87"/>
        <v>0</v>
      </c>
      <c r="Z255" s="29">
        <v>0</v>
      </c>
      <c r="AA255" s="29">
        <v>0</v>
      </c>
      <c r="AB255" s="29">
        <f t="shared" si="88"/>
        <v>0</v>
      </c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</row>
    <row r="256" spans="1:249">
      <c r="A256" s="31" t="s">
        <v>233</v>
      </c>
      <c r="B256" s="29">
        <f t="shared" si="66"/>
        <v>6500</v>
      </c>
      <c r="C256" s="29">
        <f t="shared" si="66"/>
        <v>6500</v>
      </c>
      <c r="D256" s="29">
        <f t="shared" si="66"/>
        <v>0</v>
      </c>
      <c r="E256" s="29">
        <v>0</v>
      </c>
      <c r="F256" s="29">
        <v>0</v>
      </c>
      <c r="G256" s="29">
        <f t="shared" si="67"/>
        <v>0</v>
      </c>
      <c r="H256" s="29">
        <v>0</v>
      </c>
      <c r="I256" s="29">
        <v>0</v>
      </c>
      <c r="J256" s="29">
        <f t="shared" si="82"/>
        <v>0</v>
      </c>
      <c r="K256" s="29">
        <v>6500</v>
      </c>
      <c r="L256" s="29">
        <v>6500</v>
      </c>
      <c r="M256" s="29">
        <f t="shared" si="83"/>
        <v>0</v>
      </c>
      <c r="N256" s="29"/>
      <c r="O256" s="29"/>
      <c r="P256" s="29">
        <f t="shared" si="84"/>
        <v>0</v>
      </c>
      <c r="Q256" s="29">
        <v>0</v>
      </c>
      <c r="R256" s="29">
        <v>0</v>
      </c>
      <c r="S256" s="29">
        <f t="shared" si="85"/>
        <v>0</v>
      </c>
      <c r="T256" s="29">
        <v>0</v>
      </c>
      <c r="U256" s="29">
        <v>0</v>
      </c>
      <c r="V256" s="29">
        <f t="shared" si="86"/>
        <v>0</v>
      </c>
      <c r="W256" s="29">
        <v>0</v>
      </c>
      <c r="X256" s="29">
        <v>0</v>
      </c>
      <c r="Y256" s="29">
        <f t="shared" si="87"/>
        <v>0</v>
      </c>
      <c r="Z256" s="29">
        <v>0</v>
      </c>
      <c r="AA256" s="29">
        <v>0</v>
      </c>
      <c r="AB256" s="29">
        <f t="shared" si="88"/>
        <v>0</v>
      </c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</row>
    <row r="257" spans="1:249" ht="31.5">
      <c r="A257" s="31" t="s">
        <v>234</v>
      </c>
      <c r="B257" s="29">
        <f t="shared" si="66"/>
        <v>0</v>
      </c>
      <c r="C257" s="29">
        <f t="shared" si="66"/>
        <v>7020</v>
      </c>
      <c r="D257" s="29">
        <f t="shared" si="66"/>
        <v>7020</v>
      </c>
      <c r="E257" s="29">
        <v>0</v>
      </c>
      <c r="F257" s="29">
        <v>0</v>
      </c>
      <c r="G257" s="29">
        <f t="shared" si="67"/>
        <v>0</v>
      </c>
      <c r="H257" s="29">
        <v>0</v>
      </c>
      <c r="I257" s="29">
        <v>7020</v>
      </c>
      <c r="J257" s="29">
        <f t="shared" si="82"/>
        <v>7020</v>
      </c>
      <c r="K257" s="29">
        <v>0</v>
      </c>
      <c r="L257" s="29">
        <v>0</v>
      </c>
      <c r="M257" s="29">
        <f t="shared" si="83"/>
        <v>0</v>
      </c>
      <c r="N257" s="29"/>
      <c r="O257" s="29"/>
      <c r="P257" s="29">
        <f t="shared" si="84"/>
        <v>0</v>
      </c>
      <c r="Q257" s="29">
        <v>0</v>
      </c>
      <c r="R257" s="29">
        <v>0</v>
      </c>
      <c r="S257" s="29">
        <f t="shared" si="85"/>
        <v>0</v>
      </c>
      <c r="T257" s="29">
        <v>0</v>
      </c>
      <c r="U257" s="29">
        <v>0</v>
      </c>
      <c r="V257" s="29">
        <f t="shared" si="86"/>
        <v>0</v>
      </c>
      <c r="W257" s="29">
        <v>0</v>
      </c>
      <c r="X257" s="29">
        <v>0</v>
      </c>
      <c r="Y257" s="29">
        <f t="shared" si="87"/>
        <v>0</v>
      </c>
      <c r="Z257" s="29">
        <v>0</v>
      </c>
      <c r="AA257" s="29">
        <v>0</v>
      </c>
      <c r="AB257" s="29">
        <f t="shared" si="88"/>
        <v>0</v>
      </c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</row>
    <row r="258" spans="1:249">
      <c r="A258" s="31" t="s">
        <v>235</v>
      </c>
      <c r="B258" s="29">
        <f t="shared" si="66"/>
        <v>1614</v>
      </c>
      <c r="C258" s="29">
        <f t="shared" si="66"/>
        <v>1614</v>
      </c>
      <c r="D258" s="29">
        <f t="shared" si="66"/>
        <v>0</v>
      </c>
      <c r="E258" s="29">
        <v>0</v>
      </c>
      <c r="F258" s="29">
        <v>0</v>
      </c>
      <c r="G258" s="29">
        <f t="shared" si="67"/>
        <v>0</v>
      </c>
      <c r="H258" s="29">
        <v>0</v>
      </c>
      <c r="I258" s="29">
        <v>0</v>
      </c>
      <c r="J258" s="29">
        <f t="shared" si="82"/>
        <v>0</v>
      </c>
      <c r="K258" s="29">
        <v>1614</v>
      </c>
      <c r="L258" s="29">
        <v>1614</v>
      </c>
      <c r="M258" s="29">
        <f t="shared" si="83"/>
        <v>0</v>
      </c>
      <c r="N258" s="29">
        <v>0</v>
      </c>
      <c r="O258" s="29">
        <v>0</v>
      </c>
      <c r="P258" s="29">
        <f t="shared" si="84"/>
        <v>0</v>
      </c>
      <c r="Q258" s="29">
        <v>0</v>
      </c>
      <c r="R258" s="29">
        <v>0</v>
      </c>
      <c r="S258" s="29">
        <f t="shared" si="85"/>
        <v>0</v>
      </c>
      <c r="T258" s="29">
        <v>0</v>
      </c>
      <c r="U258" s="29">
        <v>0</v>
      </c>
      <c r="V258" s="29">
        <f t="shared" si="86"/>
        <v>0</v>
      </c>
      <c r="W258" s="29">
        <v>0</v>
      </c>
      <c r="X258" s="29">
        <v>0</v>
      </c>
      <c r="Y258" s="29">
        <f t="shared" si="87"/>
        <v>0</v>
      </c>
      <c r="Z258" s="29">
        <v>0</v>
      </c>
      <c r="AA258" s="29">
        <v>0</v>
      </c>
      <c r="AB258" s="29">
        <f t="shared" si="88"/>
        <v>0</v>
      </c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</row>
    <row r="259" spans="1:249">
      <c r="A259" s="31" t="s">
        <v>236</v>
      </c>
      <c r="B259" s="29">
        <f t="shared" si="66"/>
        <v>1614</v>
      </c>
      <c r="C259" s="29">
        <f t="shared" si="66"/>
        <v>1614</v>
      </c>
      <c r="D259" s="29">
        <f t="shared" si="66"/>
        <v>0</v>
      </c>
      <c r="E259" s="29">
        <v>0</v>
      </c>
      <c r="F259" s="29">
        <v>0</v>
      </c>
      <c r="G259" s="29">
        <f t="shared" si="67"/>
        <v>0</v>
      </c>
      <c r="H259" s="29">
        <v>0</v>
      </c>
      <c r="I259" s="29">
        <v>0</v>
      </c>
      <c r="J259" s="29">
        <f t="shared" si="82"/>
        <v>0</v>
      </c>
      <c r="K259" s="29">
        <v>1614</v>
      </c>
      <c r="L259" s="29">
        <v>1614</v>
      </c>
      <c r="M259" s="29">
        <f t="shared" si="83"/>
        <v>0</v>
      </c>
      <c r="N259" s="29">
        <v>0</v>
      </c>
      <c r="O259" s="29">
        <v>0</v>
      </c>
      <c r="P259" s="29">
        <f t="shared" si="84"/>
        <v>0</v>
      </c>
      <c r="Q259" s="29">
        <v>0</v>
      </c>
      <c r="R259" s="29">
        <v>0</v>
      </c>
      <c r="S259" s="29">
        <f t="shared" si="85"/>
        <v>0</v>
      </c>
      <c r="T259" s="29">
        <v>0</v>
      </c>
      <c r="U259" s="29">
        <v>0</v>
      </c>
      <c r="V259" s="29">
        <f t="shared" si="86"/>
        <v>0</v>
      </c>
      <c r="W259" s="29">
        <v>0</v>
      </c>
      <c r="X259" s="29">
        <v>0</v>
      </c>
      <c r="Y259" s="29">
        <f t="shared" si="87"/>
        <v>0</v>
      </c>
      <c r="Z259" s="29">
        <v>0</v>
      </c>
      <c r="AA259" s="29">
        <v>0</v>
      </c>
      <c r="AB259" s="29">
        <f t="shared" si="88"/>
        <v>0</v>
      </c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</row>
    <row r="260" spans="1:249">
      <c r="A260" s="31" t="s">
        <v>237</v>
      </c>
      <c r="B260" s="29">
        <f t="shared" si="66"/>
        <v>1614</v>
      </c>
      <c r="C260" s="29">
        <f t="shared" si="66"/>
        <v>1614</v>
      </c>
      <c r="D260" s="29">
        <f t="shared" si="66"/>
        <v>0</v>
      </c>
      <c r="E260" s="29">
        <v>0</v>
      </c>
      <c r="F260" s="29">
        <v>0</v>
      </c>
      <c r="G260" s="29">
        <f t="shared" si="67"/>
        <v>0</v>
      </c>
      <c r="H260" s="29">
        <v>0</v>
      </c>
      <c r="I260" s="29">
        <v>0</v>
      </c>
      <c r="J260" s="29">
        <f t="shared" si="82"/>
        <v>0</v>
      </c>
      <c r="K260" s="29">
        <v>1614</v>
      </c>
      <c r="L260" s="29">
        <v>1614</v>
      </c>
      <c r="M260" s="29">
        <f t="shared" si="83"/>
        <v>0</v>
      </c>
      <c r="N260" s="29">
        <v>0</v>
      </c>
      <c r="O260" s="29">
        <v>0</v>
      </c>
      <c r="P260" s="29">
        <f t="shared" si="84"/>
        <v>0</v>
      </c>
      <c r="Q260" s="29">
        <v>0</v>
      </c>
      <c r="R260" s="29">
        <v>0</v>
      </c>
      <c r="S260" s="29">
        <f t="shared" si="85"/>
        <v>0</v>
      </c>
      <c r="T260" s="29">
        <v>0</v>
      </c>
      <c r="U260" s="29">
        <v>0</v>
      </c>
      <c r="V260" s="29">
        <f t="shared" si="86"/>
        <v>0</v>
      </c>
      <c r="W260" s="29">
        <v>0</v>
      </c>
      <c r="X260" s="29">
        <v>0</v>
      </c>
      <c r="Y260" s="29">
        <f t="shared" si="87"/>
        <v>0</v>
      </c>
      <c r="Z260" s="29">
        <v>0</v>
      </c>
      <c r="AA260" s="29">
        <v>0</v>
      </c>
      <c r="AB260" s="29">
        <f t="shared" si="88"/>
        <v>0</v>
      </c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</row>
    <row r="261" spans="1:249">
      <c r="A261" s="31" t="s">
        <v>238</v>
      </c>
      <c r="B261" s="29">
        <f t="shared" si="66"/>
        <v>2199</v>
      </c>
      <c r="C261" s="29">
        <f t="shared" si="66"/>
        <v>2199</v>
      </c>
      <c r="D261" s="29">
        <f t="shared" si="66"/>
        <v>0</v>
      </c>
      <c r="E261" s="29">
        <v>0</v>
      </c>
      <c r="F261" s="29">
        <v>0</v>
      </c>
      <c r="G261" s="29">
        <f t="shared" si="67"/>
        <v>0</v>
      </c>
      <c r="H261" s="29">
        <v>0</v>
      </c>
      <c r="I261" s="29">
        <v>0</v>
      </c>
      <c r="J261" s="29">
        <f t="shared" si="82"/>
        <v>0</v>
      </c>
      <c r="K261" s="29">
        <v>2199</v>
      </c>
      <c r="L261" s="29">
        <v>2199</v>
      </c>
      <c r="M261" s="29">
        <f t="shared" si="83"/>
        <v>0</v>
      </c>
      <c r="N261" s="29">
        <v>0</v>
      </c>
      <c r="O261" s="29">
        <v>0</v>
      </c>
      <c r="P261" s="29">
        <f t="shared" si="84"/>
        <v>0</v>
      </c>
      <c r="Q261" s="29">
        <v>0</v>
      </c>
      <c r="R261" s="29">
        <v>0</v>
      </c>
      <c r="S261" s="29">
        <f t="shared" si="85"/>
        <v>0</v>
      </c>
      <c r="T261" s="29">
        <v>0</v>
      </c>
      <c r="U261" s="29">
        <v>0</v>
      </c>
      <c r="V261" s="29">
        <f t="shared" si="86"/>
        <v>0</v>
      </c>
      <c r="W261" s="29">
        <v>0</v>
      </c>
      <c r="X261" s="29">
        <v>0</v>
      </c>
      <c r="Y261" s="29">
        <f t="shared" si="87"/>
        <v>0</v>
      </c>
      <c r="Z261" s="29">
        <v>0</v>
      </c>
      <c r="AA261" s="29">
        <v>0</v>
      </c>
      <c r="AB261" s="29">
        <f t="shared" si="88"/>
        <v>0</v>
      </c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</row>
    <row r="262" spans="1:249">
      <c r="A262" s="31" t="s">
        <v>239</v>
      </c>
      <c r="B262" s="29">
        <f t="shared" si="66"/>
        <v>1712</v>
      </c>
      <c r="C262" s="29">
        <f t="shared" si="66"/>
        <v>1712</v>
      </c>
      <c r="D262" s="29">
        <f t="shared" si="66"/>
        <v>0</v>
      </c>
      <c r="E262" s="29">
        <v>0</v>
      </c>
      <c r="F262" s="29">
        <v>0</v>
      </c>
      <c r="G262" s="29">
        <f t="shared" si="67"/>
        <v>0</v>
      </c>
      <c r="H262" s="29">
        <v>0</v>
      </c>
      <c r="I262" s="29">
        <v>0</v>
      </c>
      <c r="J262" s="29">
        <f t="shared" si="82"/>
        <v>0</v>
      </c>
      <c r="K262" s="29">
        <v>1712</v>
      </c>
      <c r="L262" s="29">
        <v>1712</v>
      </c>
      <c r="M262" s="29">
        <f t="shared" si="83"/>
        <v>0</v>
      </c>
      <c r="N262" s="29">
        <v>0</v>
      </c>
      <c r="O262" s="29">
        <v>0</v>
      </c>
      <c r="P262" s="29">
        <f t="shared" si="84"/>
        <v>0</v>
      </c>
      <c r="Q262" s="29">
        <v>0</v>
      </c>
      <c r="R262" s="29">
        <v>0</v>
      </c>
      <c r="S262" s="29">
        <f t="shared" si="85"/>
        <v>0</v>
      </c>
      <c r="T262" s="29">
        <v>0</v>
      </c>
      <c r="U262" s="29">
        <v>0</v>
      </c>
      <c r="V262" s="29">
        <f t="shared" si="86"/>
        <v>0</v>
      </c>
      <c r="W262" s="29">
        <v>0</v>
      </c>
      <c r="X262" s="29">
        <v>0</v>
      </c>
      <c r="Y262" s="29">
        <f t="shared" si="87"/>
        <v>0</v>
      </c>
      <c r="Z262" s="29">
        <v>0</v>
      </c>
      <c r="AA262" s="29">
        <v>0</v>
      </c>
      <c r="AB262" s="29">
        <f t="shared" si="88"/>
        <v>0</v>
      </c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</row>
    <row r="263" spans="1:249" ht="31.5">
      <c r="A263" s="31" t="s">
        <v>240</v>
      </c>
      <c r="B263" s="29">
        <f t="shared" si="66"/>
        <v>2580</v>
      </c>
      <c r="C263" s="29">
        <f t="shared" si="66"/>
        <v>2580</v>
      </c>
      <c r="D263" s="29">
        <f t="shared" si="66"/>
        <v>0</v>
      </c>
      <c r="E263" s="29">
        <v>0</v>
      </c>
      <c r="F263" s="29">
        <v>0</v>
      </c>
      <c r="G263" s="29">
        <f t="shared" si="67"/>
        <v>0</v>
      </c>
      <c r="H263" s="29">
        <v>0</v>
      </c>
      <c r="I263" s="29">
        <v>0</v>
      </c>
      <c r="J263" s="29">
        <f t="shared" si="82"/>
        <v>0</v>
      </c>
      <c r="K263" s="29">
        <v>2580</v>
      </c>
      <c r="L263" s="29">
        <v>2580</v>
      </c>
      <c r="M263" s="29">
        <f t="shared" si="83"/>
        <v>0</v>
      </c>
      <c r="N263" s="29">
        <v>0</v>
      </c>
      <c r="O263" s="29">
        <v>0</v>
      </c>
      <c r="P263" s="29">
        <f t="shared" si="84"/>
        <v>0</v>
      </c>
      <c r="Q263" s="29">
        <v>0</v>
      </c>
      <c r="R263" s="29">
        <v>0</v>
      </c>
      <c r="S263" s="29">
        <f t="shared" si="85"/>
        <v>0</v>
      </c>
      <c r="T263" s="29">
        <v>0</v>
      </c>
      <c r="U263" s="29">
        <v>0</v>
      </c>
      <c r="V263" s="29">
        <f t="shared" si="86"/>
        <v>0</v>
      </c>
      <c r="W263" s="29">
        <v>0</v>
      </c>
      <c r="X263" s="29">
        <v>0</v>
      </c>
      <c r="Y263" s="29">
        <f t="shared" si="87"/>
        <v>0</v>
      </c>
      <c r="Z263" s="29">
        <v>0</v>
      </c>
      <c r="AA263" s="29">
        <v>0</v>
      </c>
      <c r="AB263" s="29">
        <f t="shared" si="88"/>
        <v>0</v>
      </c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</row>
    <row r="264" spans="1:249" ht="31.5">
      <c r="A264" s="31" t="s">
        <v>241</v>
      </c>
      <c r="B264" s="29">
        <f t="shared" si="66"/>
        <v>1900</v>
      </c>
      <c r="C264" s="29">
        <f t="shared" si="66"/>
        <v>1900</v>
      </c>
      <c r="D264" s="29">
        <f t="shared" si="66"/>
        <v>0</v>
      </c>
      <c r="E264" s="29">
        <v>0</v>
      </c>
      <c r="F264" s="29">
        <v>0</v>
      </c>
      <c r="G264" s="29">
        <f t="shared" si="67"/>
        <v>0</v>
      </c>
      <c r="H264" s="29">
        <v>0</v>
      </c>
      <c r="I264" s="29">
        <v>0</v>
      </c>
      <c r="J264" s="29">
        <f t="shared" si="82"/>
        <v>0</v>
      </c>
      <c r="K264" s="29">
        <v>1900</v>
      </c>
      <c r="L264" s="29">
        <v>1900</v>
      </c>
      <c r="M264" s="29">
        <f t="shared" si="83"/>
        <v>0</v>
      </c>
      <c r="N264" s="29">
        <v>0</v>
      </c>
      <c r="O264" s="29">
        <v>0</v>
      </c>
      <c r="P264" s="29">
        <f t="shared" si="84"/>
        <v>0</v>
      </c>
      <c r="Q264" s="29">
        <v>0</v>
      </c>
      <c r="R264" s="29">
        <v>0</v>
      </c>
      <c r="S264" s="29">
        <f t="shared" si="85"/>
        <v>0</v>
      </c>
      <c r="T264" s="29">
        <v>0</v>
      </c>
      <c r="U264" s="29">
        <v>0</v>
      </c>
      <c r="V264" s="29">
        <f t="shared" si="86"/>
        <v>0</v>
      </c>
      <c r="W264" s="29">
        <v>0</v>
      </c>
      <c r="X264" s="29">
        <v>0</v>
      </c>
      <c r="Y264" s="29">
        <f t="shared" si="87"/>
        <v>0</v>
      </c>
      <c r="Z264" s="29">
        <v>0</v>
      </c>
      <c r="AA264" s="29">
        <v>0</v>
      </c>
      <c r="AB264" s="29">
        <f t="shared" si="88"/>
        <v>0</v>
      </c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</row>
    <row r="265" spans="1:249">
      <c r="A265" s="23" t="s">
        <v>242</v>
      </c>
      <c r="B265" s="24">
        <f t="shared" si="66"/>
        <v>22199500</v>
      </c>
      <c r="C265" s="24">
        <f t="shared" si="66"/>
        <v>22136337</v>
      </c>
      <c r="D265" s="24">
        <f t="shared" si="66"/>
        <v>-63163</v>
      </c>
      <c r="E265" s="24">
        <f>SUM(E266:E312)</f>
        <v>1049771</v>
      </c>
      <c r="F265" s="24">
        <f>SUM(F266:F312)</f>
        <v>1275646</v>
      </c>
      <c r="G265" s="24">
        <f t="shared" si="67"/>
        <v>225875</v>
      </c>
      <c r="H265" s="24">
        <f>SUM(H266:H312)</f>
        <v>252100</v>
      </c>
      <c r="I265" s="24">
        <f>SUM(I266:I312)</f>
        <v>254584</v>
      </c>
      <c r="J265" s="24">
        <f t="shared" si="82"/>
        <v>2484</v>
      </c>
      <c r="K265" s="24">
        <f>SUM(K266:K312)</f>
        <v>1298755</v>
      </c>
      <c r="L265" s="24">
        <f>SUM(L266:L312)</f>
        <v>1339717</v>
      </c>
      <c r="M265" s="24">
        <f t="shared" si="83"/>
        <v>40962</v>
      </c>
      <c r="N265" s="24">
        <f>SUM(N266:N312)</f>
        <v>0</v>
      </c>
      <c r="O265" s="24">
        <f>SUM(O266:O312)</f>
        <v>0</v>
      </c>
      <c r="P265" s="24">
        <f t="shared" si="84"/>
        <v>0</v>
      </c>
      <c r="Q265" s="24">
        <f>SUM(Q266:Q312)</f>
        <v>0</v>
      </c>
      <c r="R265" s="24">
        <f>SUM(R266:R312)</f>
        <v>0</v>
      </c>
      <c r="S265" s="24">
        <f t="shared" si="85"/>
        <v>0</v>
      </c>
      <c r="T265" s="24">
        <f>SUM(T266:T312)</f>
        <v>2765372</v>
      </c>
      <c r="U265" s="24">
        <f>SUM(U266:U312)</f>
        <v>2765372</v>
      </c>
      <c r="V265" s="24">
        <f t="shared" si="86"/>
        <v>0</v>
      </c>
      <c r="W265" s="24">
        <f>SUM(W266:W312)</f>
        <v>3989625</v>
      </c>
      <c r="X265" s="24">
        <f>SUM(X266:X312)</f>
        <v>3989625</v>
      </c>
      <c r="Y265" s="24">
        <f t="shared" si="87"/>
        <v>0</v>
      </c>
      <c r="Z265" s="24">
        <f>SUM(Z266:Z312)</f>
        <v>12843877</v>
      </c>
      <c r="AA265" s="24">
        <f>SUM(AA266:AA312)</f>
        <v>12511393</v>
      </c>
      <c r="AB265" s="24">
        <f t="shared" si="88"/>
        <v>-332484</v>
      </c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</row>
    <row r="266" spans="1:249" ht="31.5">
      <c r="A266" s="28" t="s">
        <v>243</v>
      </c>
      <c r="B266" s="29">
        <f t="shared" si="66"/>
        <v>15000</v>
      </c>
      <c r="C266" s="29">
        <f t="shared" si="66"/>
        <v>15000</v>
      </c>
      <c r="D266" s="29">
        <f t="shared" si="66"/>
        <v>0</v>
      </c>
      <c r="E266" s="29">
        <v>0</v>
      </c>
      <c r="F266" s="29">
        <v>0</v>
      </c>
      <c r="G266" s="29">
        <f t="shared" si="67"/>
        <v>0</v>
      </c>
      <c r="H266" s="29">
        <v>0</v>
      </c>
      <c r="I266" s="29">
        <v>0</v>
      </c>
      <c r="J266" s="29">
        <f t="shared" si="82"/>
        <v>0</v>
      </c>
      <c r="K266" s="29">
        <v>15000</v>
      </c>
      <c r="L266" s="29">
        <v>15000</v>
      </c>
      <c r="M266" s="29">
        <f t="shared" si="83"/>
        <v>0</v>
      </c>
      <c r="N266" s="29">
        <v>0</v>
      </c>
      <c r="O266" s="29">
        <v>0</v>
      </c>
      <c r="P266" s="29">
        <f t="shared" si="84"/>
        <v>0</v>
      </c>
      <c r="Q266" s="29">
        <v>0</v>
      </c>
      <c r="R266" s="29">
        <v>0</v>
      </c>
      <c r="S266" s="29">
        <f t="shared" si="85"/>
        <v>0</v>
      </c>
      <c r="T266" s="29">
        <v>0</v>
      </c>
      <c r="U266" s="29">
        <v>0</v>
      </c>
      <c r="V266" s="29">
        <f t="shared" si="86"/>
        <v>0</v>
      </c>
      <c r="W266" s="29">
        <v>0</v>
      </c>
      <c r="X266" s="29">
        <v>0</v>
      </c>
      <c r="Y266" s="29">
        <f t="shared" si="87"/>
        <v>0</v>
      </c>
      <c r="Z266" s="29">
        <v>0</v>
      </c>
      <c r="AA266" s="29">
        <v>0</v>
      </c>
      <c r="AB266" s="29">
        <f t="shared" si="88"/>
        <v>0</v>
      </c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</row>
    <row r="267" spans="1:249" ht="31.5">
      <c r="A267" s="31" t="s">
        <v>244</v>
      </c>
      <c r="B267" s="29">
        <f t="shared" si="66"/>
        <v>0</v>
      </c>
      <c r="C267" s="29">
        <f t="shared" si="66"/>
        <v>40962</v>
      </c>
      <c r="D267" s="29">
        <f t="shared" si="66"/>
        <v>40962</v>
      </c>
      <c r="E267" s="29">
        <v>0</v>
      </c>
      <c r="F267" s="29">
        <v>0</v>
      </c>
      <c r="G267" s="29">
        <f t="shared" si="67"/>
        <v>0</v>
      </c>
      <c r="H267" s="29">
        <v>0</v>
      </c>
      <c r="I267" s="29">
        <v>0</v>
      </c>
      <c r="J267" s="29">
        <f t="shared" si="82"/>
        <v>0</v>
      </c>
      <c r="K267" s="29">
        <v>0</v>
      </c>
      <c r="L267" s="29">
        <v>40962</v>
      </c>
      <c r="M267" s="29">
        <f t="shared" si="83"/>
        <v>40962</v>
      </c>
      <c r="N267" s="29">
        <v>0</v>
      </c>
      <c r="O267" s="29">
        <v>0</v>
      </c>
      <c r="P267" s="29">
        <f t="shared" si="84"/>
        <v>0</v>
      </c>
      <c r="Q267" s="29">
        <v>0</v>
      </c>
      <c r="R267" s="29">
        <v>0</v>
      </c>
      <c r="S267" s="29">
        <f t="shared" si="85"/>
        <v>0</v>
      </c>
      <c r="T267" s="29">
        <v>0</v>
      </c>
      <c r="U267" s="29">
        <v>0</v>
      </c>
      <c r="V267" s="29">
        <f t="shared" si="86"/>
        <v>0</v>
      </c>
      <c r="W267" s="29">
        <v>0</v>
      </c>
      <c r="X267" s="29">
        <v>0</v>
      </c>
      <c r="Y267" s="29">
        <f t="shared" si="87"/>
        <v>0</v>
      </c>
      <c r="Z267" s="29">
        <v>0</v>
      </c>
      <c r="AA267" s="29">
        <v>0</v>
      </c>
      <c r="AB267" s="29">
        <f t="shared" si="88"/>
        <v>0</v>
      </c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</row>
    <row r="268" spans="1:249" ht="33" customHeight="1">
      <c r="A268" s="28" t="s">
        <v>245</v>
      </c>
      <c r="B268" s="29">
        <f t="shared" si="66"/>
        <v>5520</v>
      </c>
      <c r="C268" s="29">
        <f t="shared" si="66"/>
        <v>5520</v>
      </c>
      <c r="D268" s="29">
        <f t="shared" si="66"/>
        <v>0</v>
      </c>
      <c r="E268" s="29">
        <v>0</v>
      </c>
      <c r="F268" s="29">
        <v>0</v>
      </c>
      <c r="G268" s="29">
        <f t="shared" si="67"/>
        <v>0</v>
      </c>
      <c r="H268" s="29">
        <v>0</v>
      </c>
      <c r="I268" s="29">
        <v>0</v>
      </c>
      <c r="J268" s="29">
        <f t="shared" si="82"/>
        <v>0</v>
      </c>
      <c r="K268" s="29">
        <v>5520</v>
      </c>
      <c r="L268" s="29">
        <v>5520</v>
      </c>
      <c r="M268" s="29">
        <f t="shared" si="83"/>
        <v>0</v>
      </c>
      <c r="N268" s="29">
        <v>0</v>
      </c>
      <c r="O268" s="29">
        <v>0</v>
      </c>
      <c r="P268" s="29">
        <f t="shared" si="84"/>
        <v>0</v>
      </c>
      <c r="Q268" s="29">
        <v>0</v>
      </c>
      <c r="R268" s="29">
        <v>0</v>
      </c>
      <c r="S268" s="29">
        <f t="shared" si="85"/>
        <v>0</v>
      </c>
      <c r="T268" s="29">
        <v>0</v>
      </c>
      <c r="U268" s="29">
        <v>0</v>
      </c>
      <c r="V268" s="29">
        <f t="shared" si="86"/>
        <v>0</v>
      </c>
      <c r="W268" s="29">
        <v>0</v>
      </c>
      <c r="X268" s="29">
        <v>0</v>
      </c>
      <c r="Y268" s="29">
        <f t="shared" si="87"/>
        <v>0</v>
      </c>
      <c r="Z268" s="29">
        <v>0</v>
      </c>
      <c r="AA268" s="29">
        <v>0</v>
      </c>
      <c r="AB268" s="29">
        <f t="shared" si="88"/>
        <v>0</v>
      </c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</row>
    <row r="269" spans="1:249">
      <c r="A269" s="31" t="s">
        <v>246</v>
      </c>
      <c r="B269" s="29">
        <f t="shared" si="66"/>
        <v>5400</v>
      </c>
      <c r="C269" s="29">
        <f t="shared" si="66"/>
        <v>5400</v>
      </c>
      <c r="D269" s="29">
        <f t="shared" si="66"/>
        <v>0</v>
      </c>
      <c r="E269" s="29">
        <v>0</v>
      </c>
      <c r="F269" s="29">
        <v>0</v>
      </c>
      <c r="G269" s="29">
        <f t="shared" si="67"/>
        <v>0</v>
      </c>
      <c r="H269" s="29">
        <v>0</v>
      </c>
      <c r="I269" s="29">
        <v>0</v>
      </c>
      <c r="J269" s="29">
        <f t="shared" si="82"/>
        <v>0</v>
      </c>
      <c r="K269" s="29">
        <v>5400</v>
      </c>
      <c r="L269" s="29">
        <v>5400</v>
      </c>
      <c r="M269" s="29">
        <f t="shared" si="83"/>
        <v>0</v>
      </c>
      <c r="N269" s="29">
        <v>0</v>
      </c>
      <c r="O269" s="29">
        <v>0</v>
      </c>
      <c r="P269" s="29">
        <f t="shared" si="84"/>
        <v>0</v>
      </c>
      <c r="Q269" s="29">
        <v>0</v>
      </c>
      <c r="R269" s="29">
        <v>0</v>
      </c>
      <c r="S269" s="29">
        <f t="shared" si="85"/>
        <v>0</v>
      </c>
      <c r="T269" s="29">
        <v>0</v>
      </c>
      <c r="U269" s="29">
        <v>0</v>
      </c>
      <c r="V269" s="29">
        <f t="shared" si="86"/>
        <v>0</v>
      </c>
      <c r="W269" s="29">
        <v>0</v>
      </c>
      <c r="X269" s="29">
        <v>0</v>
      </c>
      <c r="Y269" s="29">
        <f t="shared" si="87"/>
        <v>0</v>
      </c>
      <c r="Z269" s="29">
        <v>0</v>
      </c>
      <c r="AA269" s="29">
        <v>0</v>
      </c>
      <c r="AB269" s="29">
        <f t="shared" si="88"/>
        <v>0</v>
      </c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</row>
    <row r="270" spans="1:249">
      <c r="A270" s="31" t="s">
        <v>247</v>
      </c>
      <c r="B270" s="29">
        <f t="shared" si="66"/>
        <v>1440</v>
      </c>
      <c r="C270" s="29">
        <f t="shared" si="66"/>
        <v>1440</v>
      </c>
      <c r="D270" s="29">
        <f t="shared" si="66"/>
        <v>0</v>
      </c>
      <c r="E270" s="29">
        <v>0</v>
      </c>
      <c r="F270" s="29">
        <v>0</v>
      </c>
      <c r="G270" s="29">
        <f t="shared" si="67"/>
        <v>0</v>
      </c>
      <c r="H270" s="29">
        <v>0</v>
      </c>
      <c r="I270" s="29">
        <v>0</v>
      </c>
      <c r="J270" s="29">
        <f t="shared" si="82"/>
        <v>0</v>
      </c>
      <c r="K270" s="29">
        <v>1440</v>
      </c>
      <c r="L270" s="29">
        <v>1440</v>
      </c>
      <c r="M270" s="29">
        <f t="shared" si="83"/>
        <v>0</v>
      </c>
      <c r="N270" s="29"/>
      <c r="O270" s="29"/>
      <c r="P270" s="29">
        <f t="shared" si="84"/>
        <v>0</v>
      </c>
      <c r="Q270" s="29">
        <v>0</v>
      </c>
      <c r="R270" s="29">
        <v>0</v>
      </c>
      <c r="S270" s="29">
        <f t="shared" si="85"/>
        <v>0</v>
      </c>
      <c r="T270" s="29">
        <v>0</v>
      </c>
      <c r="U270" s="29">
        <v>0</v>
      </c>
      <c r="V270" s="29">
        <f t="shared" si="86"/>
        <v>0</v>
      </c>
      <c r="W270" s="29">
        <v>0</v>
      </c>
      <c r="X270" s="29">
        <v>0</v>
      </c>
      <c r="Y270" s="29">
        <f t="shared" si="87"/>
        <v>0</v>
      </c>
      <c r="Z270" s="29">
        <v>0</v>
      </c>
      <c r="AA270" s="29">
        <v>0</v>
      </c>
      <c r="AB270" s="29">
        <f t="shared" si="88"/>
        <v>0</v>
      </c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</row>
    <row r="271" spans="1:249">
      <c r="A271" s="28" t="s">
        <v>248</v>
      </c>
      <c r="B271" s="29">
        <f t="shared" si="66"/>
        <v>18045</v>
      </c>
      <c r="C271" s="29">
        <f t="shared" si="66"/>
        <v>18045</v>
      </c>
      <c r="D271" s="29">
        <f t="shared" si="66"/>
        <v>0</v>
      </c>
      <c r="E271" s="29">
        <v>0</v>
      </c>
      <c r="F271" s="29">
        <v>0</v>
      </c>
      <c r="G271" s="29">
        <f t="shared" si="67"/>
        <v>0</v>
      </c>
      <c r="H271" s="29">
        <v>0</v>
      </c>
      <c r="I271" s="29">
        <v>0</v>
      </c>
      <c r="J271" s="29">
        <f t="shared" si="82"/>
        <v>0</v>
      </c>
      <c r="K271" s="29">
        <v>18045</v>
      </c>
      <c r="L271" s="29">
        <v>18045</v>
      </c>
      <c r="M271" s="29">
        <f t="shared" si="83"/>
        <v>0</v>
      </c>
      <c r="N271" s="29">
        <v>0</v>
      </c>
      <c r="O271" s="29">
        <v>0</v>
      </c>
      <c r="P271" s="29">
        <f t="shared" si="84"/>
        <v>0</v>
      </c>
      <c r="Q271" s="29">
        <v>0</v>
      </c>
      <c r="R271" s="29">
        <v>0</v>
      </c>
      <c r="S271" s="29">
        <f t="shared" si="85"/>
        <v>0</v>
      </c>
      <c r="T271" s="29">
        <v>0</v>
      </c>
      <c r="U271" s="29">
        <v>0</v>
      </c>
      <c r="V271" s="29">
        <f t="shared" si="86"/>
        <v>0</v>
      </c>
      <c r="W271" s="29">
        <v>0</v>
      </c>
      <c r="X271" s="29">
        <v>0</v>
      </c>
      <c r="Y271" s="29">
        <f t="shared" si="87"/>
        <v>0</v>
      </c>
      <c r="Z271" s="29">
        <v>0</v>
      </c>
      <c r="AA271" s="29">
        <v>0</v>
      </c>
      <c r="AB271" s="29">
        <f t="shared" si="88"/>
        <v>0</v>
      </c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</row>
    <row r="272" spans="1:249">
      <c r="A272" s="28" t="s">
        <v>249</v>
      </c>
      <c r="B272" s="29">
        <f t="shared" si="66"/>
        <v>18828</v>
      </c>
      <c r="C272" s="29">
        <f t="shared" si="66"/>
        <v>18828</v>
      </c>
      <c r="D272" s="29">
        <f t="shared" si="66"/>
        <v>0</v>
      </c>
      <c r="E272" s="29">
        <v>0</v>
      </c>
      <c r="F272" s="29">
        <v>0</v>
      </c>
      <c r="G272" s="29">
        <f t="shared" si="67"/>
        <v>0</v>
      </c>
      <c r="H272" s="29">
        <v>0</v>
      </c>
      <c r="I272" s="29">
        <v>0</v>
      </c>
      <c r="J272" s="29">
        <f t="shared" si="82"/>
        <v>0</v>
      </c>
      <c r="K272" s="29">
        <f>18827+1</f>
        <v>18828</v>
      </c>
      <c r="L272" s="29">
        <f>18827+1</f>
        <v>18828</v>
      </c>
      <c r="M272" s="29">
        <f t="shared" si="83"/>
        <v>0</v>
      </c>
      <c r="N272" s="29">
        <v>0</v>
      </c>
      <c r="O272" s="29">
        <v>0</v>
      </c>
      <c r="P272" s="29">
        <f t="shared" si="84"/>
        <v>0</v>
      </c>
      <c r="Q272" s="29">
        <v>0</v>
      </c>
      <c r="R272" s="29">
        <v>0</v>
      </c>
      <c r="S272" s="29">
        <f t="shared" si="85"/>
        <v>0</v>
      </c>
      <c r="T272" s="29">
        <v>0</v>
      </c>
      <c r="U272" s="29">
        <v>0</v>
      </c>
      <c r="V272" s="29">
        <f t="shared" si="86"/>
        <v>0</v>
      </c>
      <c r="W272" s="29">
        <v>0</v>
      </c>
      <c r="X272" s="29">
        <v>0</v>
      </c>
      <c r="Y272" s="29">
        <f t="shared" si="87"/>
        <v>0</v>
      </c>
      <c r="Z272" s="29">
        <v>0</v>
      </c>
      <c r="AA272" s="29">
        <v>0</v>
      </c>
      <c r="AB272" s="29">
        <f t="shared" si="88"/>
        <v>0</v>
      </c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</row>
    <row r="273" spans="1:249">
      <c r="A273" s="28" t="s">
        <v>250</v>
      </c>
      <c r="B273" s="29">
        <f t="shared" si="66"/>
        <v>21663</v>
      </c>
      <c r="C273" s="29">
        <f t="shared" si="66"/>
        <v>21663</v>
      </c>
      <c r="D273" s="29">
        <f t="shared" si="66"/>
        <v>0</v>
      </c>
      <c r="E273" s="29">
        <v>0</v>
      </c>
      <c r="F273" s="29">
        <v>0</v>
      </c>
      <c r="G273" s="29">
        <f t="shared" si="67"/>
        <v>0</v>
      </c>
      <c r="H273" s="29">
        <v>0</v>
      </c>
      <c r="I273" s="29">
        <v>0</v>
      </c>
      <c r="J273" s="29">
        <f t="shared" si="82"/>
        <v>0</v>
      </c>
      <c r="K273" s="29">
        <v>21663</v>
      </c>
      <c r="L273" s="29">
        <v>21663</v>
      </c>
      <c r="M273" s="29">
        <f t="shared" si="83"/>
        <v>0</v>
      </c>
      <c r="N273" s="29">
        <v>0</v>
      </c>
      <c r="O273" s="29">
        <v>0</v>
      </c>
      <c r="P273" s="29">
        <f t="shared" si="84"/>
        <v>0</v>
      </c>
      <c r="Q273" s="29">
        <v>0</v>
      </c>
      <c r="R273" s="29">
        <v>0</v>
      </c>
      <c r="S273" s="29">
        <f t="shared" si="85"/>
        <v>0</v>
      </c>
      <c r="T273" s="29">
        <v>0</v>
      </c>
      <c r="U273" s="29">
        <v>0</v>
      </c>
      <c r="V273" s="29">
        <f t="shared" si="86"/>
        <v>0</v>
      </c>
      <c r="W273" s="29">
        <v>0</v>
      </c>
      <c r="X273" s="29">
        <v>0</v>
      </c>
      <c r="Y273" s="29">
        <f t="shared" si="87"/>
        <v>0</v>
      </c>
      <c r="Z273" s="29">
        <v>0</v>
      </c>
      <c r="AA273" s="29">
        <v>0</v>
      </c>
      <c r="AB273" s="29">
        <f t="shared" si="88"/>
        <v>0</v>
      </c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</row>
    <row r="274" spans="1:249" ht="31.5">
      <c r="A274" s="28" t="s">
        <v>251</v>
      </c>
      <c r="B274" s="29">
        <f t="shared" si="66"/>
        <v>15000</v>
      </c>
      <c r="C274" s="29">
        <f t="shared" si="66"/>
        <v>15000</v>
      </c>
      <c r="D274" s="29">
        <f t="shared" si="66"/>
        <v>0</v>
      </c>
      <c r="E274" s="29">
        <v>0</v>
      </c>
      <c r="F274" s="29">
        <v>0</v>
      </c>
      <c r="G274" s="29">
        <f t="shared" si="67"/>
        <v>0</v>
      </c>
      <c r="H274" s="29">
        <v>0</v>
      </c>
      <c r="I274" s="29">
        <v>0</v>
      </c>
      <c r="J274" s="29">
        <f t="shared" si="82"/>
        <v>0</v>
      </c>
      <c r="K274" s="29">
        <v>15000</v>
      </c>
      <c r="L274" s="29">
        <v>15000</v>
      </c>
      <c r="M274" s="29">
        <f t="shared" si="83"/>
        <v>0</v>
      </c>
      <c r="N274" s="29">
        <v>0</v>
      </c>
      <c r="O274" s="29">
        <v>0</v>
      </c>
      <c r="P274" s="29">
        <f t="shared" si="84"/>
        <v>0</v>
      </c>
      <c r="Q274" s="29">
        <v>0</v>
      </c>
      <c r="R274" s="29">
        <v>0</v>
      </c>
      <c r="S274" s="29">
        <f t="shared" si="85"/>
        <v>0</v>
      </c>
      <c r="T274" s="29">
        <v>0</v>
      </c>
      <c r="U274" s="29">
        <v>0</v>
      </c>
      <c r="V274" s="29">
        <f t="shared" si="86"/>
        <v>0</v>
      </c>
      <c r="W274" s="29">
        <v>0</v>
      </c>
      <c r="X274" s="29">
        <v>0</v>
      </c>
      <c r="Y274" s="29">
        <f t="shared" si="87"/>
        <v>0</v>
      </c>
      <c r="Z274" s="29">
        <v>0</v>
      </c>
      <c r="AA274" s="29">
        <v>0</v>
      </c>
      <c r="AB274" s="29">
        <f t="shared" si="88"/>
        <v>0</v>
      </c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</row>
    <row r="275" spans="1:249" ht="47.25">
      <c r="A275" s="28" t="s">
        <v>252</v>
      </c>
      <c r="B275" s="29">
        <f t="shared" si="66"/>
        <v>7514</v>
      </c>
      <c r="C275" s="29">
        <f t="shared" si="66"/>
        <v>7514</v>
      </c>
      <c r="D275" s="29">
        <f t="shared" si="66"/>
        <v>0</v>
      </c>
      <c r="E275" s="29">
        <v>0</v>
      </c>
      <c r="F275" s="29">
        <v>0</v>
      </c>
      <c r="G275" s="29">
        <f t="shared" si="67"/>
        <v>0</v>
      </c>
      <c r="H275" s="29">
        <v>0</v>
      </c>
      <c r="I275" s="29">
        <v>0</v>
      </c>
      <c r="J275" s="29">
        <f t="shared" si="82"/>
        <v>0</v>
      </c>
      <c r="K275" s="29">
        <v>7514</v>
      </c>
      <c r="L275" s="29">
        <v>7514</v>
      </c>
      <c r="M275" s="29">
        <f t="shared" si="83"/>
        <v>0</v>
      </c>
      <c r="N275" s="29">
        <v>0</v>
      </c>
      <c r="O275" s="29">
        <v>0</v>
      </c>
      <c r="P275" s="29">
        <f t="shared" si="84"/>
        <v>0</v>
      </c>
      <c r="Q275" s="29">
        <v>0</v>
      </c>
      <c r="R275" s="29">
        <v>0</v>
      </c>
      <c r="S275" s="29">
        <f t="shared" si="85"/>
        <v>0</v>
      </c>
      <c r="T275" s="29">
        <v>0</v>
      </c>
      <c r="U275" s="29">
        <v>0</v>
      </c>
      <c r="V275" s="29">
        <f t="shared" si="86"/>
        <v>0</v>
      </c>
      <c r="W275" s="29">
        <v>0</v>
      </c>
      <c r="X275" s="29">
        <v>0</v>
      </c>
      <c r="Y275" s="29">
        <f t="shared" si="87"/>
        <v>0</v>
      </c>
      <c r="Z275" s="29">
        <v>0</v>
      </c>
      <c r="AA275" s="29">
        <v>0</v>
      </c>
      <c r="AB275" s="29">
        <f t="shared" si="88"/>
        <v>0</v>
      </c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</row>
    <row r="276" spans="1:249" ht="47.25">
      <c r="A276" s="28" t="s">
        <v>253</v>
      </c>
      <c r="B276" s="29">
        <f t="shared" si="66"/>
        <v>8987</v>
      </c>
      <c r="C276" s="29">
        <f t="shared" si="66"/>
        <v>8987</v>
      </c>
      <c r="D276" s="29">
        <f t="shared" si="66"/>
        <v>0</v>
      </c>
      <c r="E276" s="29">
        <v>0</v>
      </c>
      <c r="F276" s="29">
        <v>0</v>
      </c>
      <c r="G276" s="29">
        <f t="shared" si="67"/>
        <v>0</v>
      </c>
      <c r="H276" s="29">
        <v>0</v>
      </c>
      <c r="I276" s="29">
        <v>0</v>
      </c>
      <c r="J276" s="29">
        <f t="shared" si="82"/>
        <v>0</v>
      </c>
      <c r="K276" s="29">
        <v>8987</v>
      </c>
      <c r="L276" s="29">
        <v>8987</v>
      </c>
      <c r="M276" s="29">
        <f t="shared" si="83"/>
        <v>0</v>
      </c>
      <c r="N276" s="29">
        <v>0</v>
      </c>
      <c r="O276" s="29">
        <v>0</v>
      </c>
      <c r="P276" s="29">
        <f t="shared" si="84"/>
        <v>0</v>
      </c>
      <c r="Q276" s="29">
        <v>0</v>
      </c>
      <c r="R276" s="29">
        <v>0</v>
      </c>
      <c r="S276" s="29">
        <f t="shared" si="85"/>
        <v>0</v>
      </c>
      <c r="T276" s="29">
        <v>0</v>
      </c>
      <c r="U276" s="29">
        <v>0</v>
      </c>
      <c r="V276" s="29">
        <f t="shared" si="86"/>
        <v>0</v>
      </c>
      <c r="W276" s="29">
        <v>0</v>
      </c>
      <c r="X276" s="29">
        <v>0</v>
      </c>
      <c r="Y276" s="29">
        <f t="shared" si="87"/>
        <v>0</v>
      </c>
      <c r="Z276" s="29">
        <v>0</v>
      </c>
      <c r="AA276" s="29">
        <v>0</v>
      </c>
      <c r="AB276" s="29">
        <f t="shared" si="88"/>
        <v>0</v>
      </c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</row>
    <row r="277" spans="1:249" ht="31.5">
      <c r="A277" s="28" t="s">
        <v>254</v>
      </c>
      <c r="B277" s="29">
        <f t="shared" si="66"/>
        <v>12437</v>
      </c>
      <c r="C277" s="29">
        <f t="shared" si="66"/>
        <v>12437</v>
      </c>
      <c r="D277" s="29">
        <f t="shared" si="66"/>
        <v>0</v>
      </c>
      <c r="E277" s="29">
        <v>0</v>
      </c>
      <c r="F277" s="29">
        <v>0</v>
      </c>
      <c r="G277" s="29">
        <f t="shared" si="67"/>
        <v>0</v>
      </c>
      <c r="H277" s="29">
        <v>0</v>
      </c>
      <c r="I277" s="29">
        <v>0</v>
      </c>
      <c r="J277" s="29">
        <f t="shared" si="82"/>
        <v>0</v>
      </c>
      <c r="K277" s="29">
        <v>12437</v>
      </c>
      <c r="L277" s="29">
        <v>12437</v>
      </c>
      <c r="M277" s="29">
        <f t="shared" si="83"/>
        <v>0</v>
      </c>
      <c r="N277" s="29">
        <v>0</v>
      </c>
      <c r="O277" s="29">
        <v>0</v>
      </c>
      <c r="P277" s="29">
        <f t="shared" si="84"/>
        <v>0</v>
      </c>
      <c r="Q277" s="29">
        <v>0</v>
      </c>
      <c r="R277" s="29">
        <v>0</v>
      </c>
      <c r="S277" s="29">
        <f t="shared" si="85"/>
        <v>0</v>
      </c>
      <c r="T277" s="29">
        <v>0</v>
      </c>
      <c r="U277" s="29">
        <v>0</v>
      </c>
      <c r="V277" s="29">
        <f t="shared" si="86"/>
        <v>0</v>
      </c>
      <c r="W277" s="29">
        <v>0</v>
      </c>
      <c r="X277" s="29">
        <v>0</v>
      </c>
      <c r="Y277" s="29">
        <f t="shared" si="87"/>
        <v>0</v>
      </c>
      <c r="Z277" s="29">
        <v>0</v>
      </c>
      <c r="AA277" s="29">
        <v>0</v>
      </c>
      <c r="AB277" s="29">
        <f t="shared" si="88"/>
        <v>0</v>
      </c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</row>
    <row r="278" spans="1:249" ht="31.5">
      <c r="A278" s="28" t="s">
        <v>255</v>
      </c>
      <c r="B278" s="29">
        <f t="shared" si="66"/>
        <v>34367</v>
      </c>
      <c r="C278" s="29">
        <f t="shared" si="66"/>
        <v>34367</v>
      </c>
      <c r="D278" s="29">
        <f t="shared" si="66"/>
        <v>0</v>
      </c>
      <c r="E278" s="29">
        <v>0</v>
      </c>
      <c r="F278" s="29">
        <v>0</v>
      </c>
      <c r="G278" s="29">
        <f t="shared" si="67"/>
        <v>0</v>
      </c>
      <c r="H278" s="29">
        <v>0</v>
      </c>
      <c r="I278" s="29">
        <v>0</v>
      </c>
      <c r="J278" s="29">
        <f t="shared" si="82"/>
        <v>0</v>
      </c>
      <c r="K278" s="29">
        <f>27278+7089</f>
        <v>34367</v>
      </c>
      <c r="L278" s="29">
        <f>27278+7089</f>
        <v>34367</v>
      </c>
      <c r="M278" s="29">
        <f t="shared" si="83"/>
        <v>0</v>
      </c>
      <c r="N278" s="29">
        <v>0</v>
      </c>
      <c r="O278" s="29">
        <v>0</v>
      </c>
      <c r="P278" s="29">
        <f t="shared" si="84"/>
        <v>0</v>
      </c>
      <c r="Q278" s="29">
        <v>0</v>
      </c>
      <c r="R278" s="29">
        <v>0</v>
      </c>
      <c r="S278" s="29">
        <f t="shared" si="85"/>
        <v>0</v>
      </c>
      <c r="T278" s="29">
        <v>0</v>
      </c>
      <c r="U278" s="29">
        <v>0</v>
      </c>
      <c r="V278" s="29">
        <f t="shared" si="86"/>
        <v>0</v>
      </c>
      <c r="W278" s="29">
        <v>0</v>
      </c>
      <c r="X278" s="29">
        <v>0</v>
      </c>
      <c r="Y278" s="29">
        <f t="shared" si="87"/>
        <v>0</v>
      </c>
      <c r="Z278" s="29">
        <v>0</v>
      </c>
      <c r="AA278" s="29">
        <v>0</v>
      </c>
      <c r="AB278" s="29">
        <f t="shared" si="88"/>
        <v>0</v>
      </c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</row>
    <row r="279" spans="1:249">
      <c r="A279" s="28" t="s">
        <v>256</v>
      </c>
      <c r="B279" s="29">
        <f t="shared" si="66"/>
        <v>6807</v>
      </c>
      <c r="C279" s="29">
        <f t="shared" si="66"/>
        <v>6807</v>
      </c>
      <c r="D279" s="29">
        <f t="shared" si="66"/>
        <v>0</v>
      </c>
      <c r="E279" s="29"/>
      <c r="F279" s="29"/>
      <c r="G279" s="29">
        <f t="shared" si="67"/>
        <v>0</v>
      </c>
      <c r="H279" s="29"/>
      <c r="I279" s="29"/>
      <c r="J279" s="29">
        <f t="shared" si="82"/>
        <v>0</v>
      </c>
      <c r="K279" s="29">
        <v>6807</v>
      </c>
      <c r="L279" s="29">
        <v>6807</v>
      </c>
      <c r="M279" s="29">
        <f t="shared" si="83"/>
        <v>0</v>
      </c>
      <c r="N279" s="29"/>
      <c r="O279" s="29"/>
      <c r="P279" s="29">
        <f t="shared" si="84"/>
        <v>0</v>
      </c>
      <c r="Q279" s="29"/>
      <c r="R279" s="29"/>
      <c r="S279" s="29">
        <f t="shared" si="85"/>
        <v>0</v>
      </c>
      <c r="T279" s="29"/>
      <c r="U279" s="29"/>
      <c r="V279" s="29">
        <f t="shared" si="86"/>
        <v>0</v>
      </c>
      <c r="W279" s="29"/>
      <c r="X279" s="29"/>
      <c r="Y279" s="29">
        <f t="shared" si="87"/>
        <v>0</v>
      </c>
      <c r="Z279" s="29"/>
      <c r="AA279" s="29"/>
      <c r="AB279" s="29">
        <f t="shared" si="88"/>
        <v>0</v>
      </c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</row>
    <row r="280" spans="1:249" ht="31.5">
      <c r="A280" s="28" t="s">
        <v>257</v>
      </c>
      <c r="B280" s="29">
        <f>E280+H280+K280+N280+Q280+T280+W280+Z280</f>
        <v>106198</v>
      </c>
      <c r="C280" s="29">
        <f t="shared" si="66"/>
        <v>106198</v>
      </c>
      <c r="D280" s="29">
        <f t="shared" si="66"/>
        <v>0</v>
      </c>
      <c r="E280" s="29">
        <v>0</v>
      </c>
      <c r="F280" s="29">
        <v>0</v>
      </c>
      <c r="G280" s="29">
        <f t="shared" si="67"/>
        <v>0</v>
      </c>
      <c r="H280" s="29">
        <v>0</v>
      </c>
      <c r="I280" s="29">
        <v>0</v>
      </c>
      <c r="J280" s="29">
        <f t="shared" si="82"/>
        <v>0</v>
      </c>
      <c r="K280" s="29">
        <f>35500+7505+70000-6807</f>
        <v>106198</v>
      </c>
      <c r="L280" s="29">
        <f>35500+7505+70000-6807</f>
        <v>106198</v>
      </c>
      <c r="M280" s="29">
        <f t="shared" si="83"/>
        <v>0</v>
      </c>
      <c r="N280" s="29">
        <v>0</v>
      </c>
      <c r="O280" s="29">
        <v>0</v>
      </c>
      <c r="P280" s="29">
        <f t="shared" si="84"/>
        <v>0</v>
      </c>
      <c r="Q280" s="29">
        <v>0</v>
      </c>
      <c r="R280" s="29">
        <v>0</v>
      </c>
      <c r="S280" s="29">
        <f t="shared" si="85"/>
        <v>0</v>
      </c>
      <c r="T280" s="29">
        <v>0</v>
      </c>
      <c r="U280" s="29">
        <v>0</v>
      </c>
      <c r="V280" s="29">
        <f t="shared" si="86"/>
        <v>0</v>
      </c>
      <c r="W280" s="29">
        <v>0</v>
      </c>
      <c r="X280" s="29">
        <v>0</v>
      </c>
      <c r="Y280" s="29">
        <f t="shared" si="87"/>
        <v>0</v>
      </c>
      <c r="Z280" s="29">
        <f>21000-21000</f>
        <v>0</v>
      </c>
      <c r="AA280" s="29">
        <f>21000-21000</f>
        <v>0</v>
      </c>
      <c r="AB280" s="29">
        <f t="shared" si="88"/>
        <v>0</v>
      </c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</row>
    <row r="281" spans="1:249" ht="31.5">
      <c r="A281" s="32" t="s">
        <v>258</v>
      </c>
      <c r="B281" s="29">
        <f t="shared" si="66"/>
        <v>275627</v>
      </c>
      <c r="C281" s="29">
        <f t="shared" si="66"/>
        <v>275627</v>
      </c>
      <c r="D281" s="29">
        <f t="shared" si="66"/>
        <v>0</v>
      </c>
      <c r="E281" s="29"/>
      <c r="F281" s="29"/>
      <c r="G281" s="29">
        <f t="shared" si="67"/>
        <v>0</v>
      </c>
      <c r="H281" s="29">
        <v>0</v>
      </c>
      <c r="I281" s="29">
        <v>0</v>
      </c>
      <c r="J281" s="29">
        <f t="shared" si="82"/>
        <v>0</v>
      </c>
      <c r="K281" s="29">
        <v>0</v>
      </c>
      <c r="L281" s="29">
        <v>0</v>
      </c>
      <c r="M281" s="29">
        <f t="shared" si="83"/>
        <v>0</v>
      </c>
      <c r="N281" s="29">
        <v>0</v>
      </c>
      <c r="O281" s="29">
        <v>0</v>
      </c>
      <c r="P281" s="29">
        <f t="shared" si="84"/>
        <v>0</v>
      </c>
      <c r="Q281" s="29">
        <v>0</v>
      </c>
      <c r="R281" s="29">
        <v>0</v>
      </c>
      <c r="S281" s="29">
        <f t="shared" si="85"/>
        <v>0</v>
      </c>
      <c r="T281" s="29">
        <v>275627</v>
      </c>
      <c r="U281" s="29">
        <v>275627</v>
      </c>
      <c r="V281" s="29">
        <f t="shared" si="86"/>
        <v>0</v>
      </c>
      <c r="W281" s="29">
        <v>0</v>
      </c>
      <c r="X281" s="29">
        <v>0</v>
      </c>
      <c r="Y281" s="29">
        <f t="shared" si="87"/>
        <v>0</v>
      </c>
      <c r="Z281" s="29">
        <f>275627-275627</f>
        <v>0</v>
      </c>
      <c r="AA281" s="29">
        <f>275627-275627</f>
        <v>0</v>
      </c>
      <c r="AB281" s="29">
        <f t="shared" si="88"/>
        <v>0</v>
      </c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</row>
    <row r="282" spans="1:249" ht="31.5">
      <c r="A282" s="32" t="s">
        <v>259</v>
      </c>
      <c r="B282" s="29">
        <f t="shared" si="66"/>
        <v>77227</v>
      </c>
      <c r="C282" s="29">
        <f t="shared" si="66"/>
        <v>77227</v>
      </c>
      <c r="D282" s="29">
        <f t="shared" si="66"/>
        <v>0</v>
      </c>
      <c r="E282" s="29"/>
      <c r="F282" s="29"/>
      <c r="G282" s="29">
        <f t="shared" si="67"/>
        <v>0</v>
      </c>
      <c r="H282" s="29">
        <v>0</v>
      </c>
      <c r="I282" s="29">
        <v>0</v>
      </c>
      <c r="J282" s="29">
        <f t="shared" si="82"/>
        <v>0</v>
      </c>
      <c r="K282" s="29">
        <v>0</v>
      </c>
      <c r="L282" s="29">
        <v>0</v>
      </c>
      <c r="M282" s="29">
        <f t="shared" si="83"/>
        <v>0</v>
      </c>
      <c r="N282" s="29">
        <v>0</v>
      </c>
      <c r="O282" s="29">
        <v>0</v>
      </c>
      <c r="P282" s="29">
        <f t="shared" si="84"/>
        <v>0</v>
      </c>
      <c r="Q282" s="29">
        <v>0</v>
      </c>
      <c r="R282" s="29">
        <v>0</v>
      </c>
      <c r="S282" s="29">
        <f t="shared" si="85"/>
        <v>0</v>
      </c>
      <c r="T282" s="29">
        <v>77227</v>
      </c>
      <c r="U282" s="29">
        <v>77227</v>
      </c>
      <c r="V282" s="29">
        <f t="shared" si="86"/>
        <v>0</v>
      </c>
      <c r="W282" s="29">
        <v>0</v>
      </c>
      <c r="X282" s="29">
        <v>0</v>
      </c>
      <c r="Y282" s="29">
        <f t="shared" si="87"/>
        <v>0</v>
      </c>
      <c r="Z282" s="29">
        <f t="shared" ref="Z282:AA285" si="89">75615-75615</f>
        <v>0</v>
      </c>
      <c r="AA282" s="29">
        <f t="shared" si="89"/>
        <v>0</v>
      </c>
      <c r="AB282" s="29">
        <f t="shared" si="88"/>
        <v>0</v>
      </c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</row>
    <row r="283" spans="1:249" ht="31.5">
      <c r="A283" s="32" t="s">
        <v>260</v>
      </c>
      <c r="B283" s="29">
        <f t="shared" si="66"/>
        <v>49824</v>
      </c>
      <c r="C283" s="29">
        <f t="shared" si="66"/>
        <v>49824</v>
      </c>
      <c r="D283" s="29">
        <f t="shared" si="66"/>
        <v>0</v>
      </c>
      <c r="E283" s="29"/>
      <c r="F283" s="29"/>
      <c r="G283" s="29">
        <f t="shared" si="67"/>
        <v>0</v>
      </c>
      <c r="H283" s="29">
        <v>0</v>
      </c>
      <c r="I283" s="29">
        <v>0</v>
      </c>
      <c r="J283" s="29">
        <f t="shared" si="82"/>
        <v>0</v>
      </c>
      <c r="K283" s="29">
        <v>0</v>
      </c>
      <c r="L283" s="29">
        <v>0</v>
      </c>
      <c r="M283" s="29">
        <f t="shared" si="83"/>
        <v>0</v>
      </c>
      <c r="N283" s="29">
        <v>0</v>
      </c>
      <c r="O283" s="29">
        <v>0</v>
      </c>
      <c r="P283" s="29">
        <f t="shared" si="84"/>
        <v>0</v>
      </c>
      <c r="Q283" s="29">
        <v>0</v>
      </c>
      <c r="R283" s="29">
        <v>0</v>
      </c>
      <c r="S283" s="29">
        <f t="shared" si="85"/>
        <v>0</v>
      </c>
      <c r="T283" s="29">
        <v>49824</v>
      </c>
      <c r="U283" s="29">
        <v>49824</v>
      </c>
      <c r="V283" s="29">
        <f t="shared" si="86"/>
        <v>0</v>
      </c>
      <c r="W283" s="29">
        <v>0</v>
      </c>
      <c r="X283" s="29">
        <v>0</v>
      </c>
      <c r="Y283" s="29">
        <f t="shared" si="87"/>
        <v>0</v>
      </c>
      <c r="Z283" s="29">
        <f t="shared" si="89"/>
        <v>0</v>
      </c>
      <c r="AA283" s="29">
        <f t="shared" si="89"/>
        <v>0</v>
      </c>
      <c r="AB283" s="29">
        <f t="shared" si="88"/>
        <v>0</v>
      </c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</row>
    <row r="284" spans="1:249" ht="31.5">
      <c r="A284" s="32" t="s">
        <v>261</v>
      </c>
      <c r="B284" s="29">
        <f t="shared" si="66"/>
        <v>46087</v>
      </c>
      <c r="C284" s="29">
        <f t="shared" si="66"/>
        <v>46087</v>
      </c>
      <c r="D284" s="29">
        <f t="shared" si="66"/>
        <v>0</v>
      </c>
      <c r="E284" s="29"/>
      <c r="F284" s="29"/>
      <c r="G284" s="29">
        <f t="shared" si="67"/>
        <v>0</v>
      </c>
      <c r="H284" s="29">
        <v>0</v>
      </c>
      <c r="I284" s="29">
        <v>0</v>
      </c>
      <c r="J284" s="29">
        <f t="shared" si="82"/>
        <v>0</v>
      </c>
      <c r="K284" s="29">
        <v>0</v>
      </c>
      <c r="L284" s="29">
        <v>0</v>
      </c>
      <c r="M284" s="29">
        <f t="shared" si="83"/>
        <v>0</v>
      </c>
      <c r="N284" s="29">
        <v>0</v>
      </c>
      <c r="O284" s="29">
        <v>0</v>
      </c>
      <c r="P284" s="29">
        <f t="shared" si="84"/>
        <v>0</v>
      </c>
      <c r="Q284" s="29">
        <v>0</v>
      </c>
      <c r="R284" s="29">
        <v>0</v>
      </c>
      <c r="S284" s="29">
        <f t="shared" si="85"/>
        <v>0</v>
      </c>
      <c r="T284" s="29">
        <v>46087</v>
      </c>
      <c r="U284" s="29">
        <v>46087</v>
      </c>
      <c r="V284" s="29">
        <f t="shared" si="86"/>
        <v>0</v>
      </c>
      <c r="W284" s="29">
        <v>0</v>
      </c>
      <c r="X284" s="29">
        <v>0</v>
      </c>
      <c r="Y284" s="29">
        <f t="shared" si="87"/>
        <v>0</v>
      </c>
      <c r="Z284" s="29">
        <f t="shared" si="89"/>
        <v>0</v>
      </c>
      <c r="AA284" s="29">
        <f t="shared" si="89"/>
        <v>0</v>
      </c>
      <c r="AB284" s="29">
        <f t="shared" si="88"/>
        <v>0</v>
      </c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</row>
    <row r="285" spans="1:249" ht="31.5">
      <c r="A285" s="32" t="s">
        <v>262</v>
      </c>
      <c r="B285" s="29">
        <f t="shared" si="66"/>
        <v>83454</v>
      </c>
      <c r="C285" s="29">
        <f t="shared" si="66"/>
        <v>83454</v>
      </c>
      <c r="D285" s="29">
        <f t="shared" si="66"/>
        <v>0</v>
      </c>
      <c r="E285" s="29"/>
      <c r="F285" s="29"/>
      <c r="G285" s="29">
        <f t="shared" si="67"/>
        <v>0</v>
      </c>
      <c r="H285" s="29">
        <v>0</v>
      </c>
      <c r="I285" s="29">
        <v>0</v>
      </c>
      <c r="J285" s="29">
        <f t="shared" si="82"/>
        <v>0</v>
      </c>
      <c r="K285" s="29">
        <v>0</v>
      </c>
      <c r="L285" s="29">
        <v>0</v>
      </c>
      <c r="M285" s="29">
        <f t="shared" si="83"/>
        <v>0</v>
      </c>
      <c r="N285" s="29">
        <v>0</v>
      </c>
      <c r="O285" s="29">
        <v>0</v>
      </c>
      <c r="P285" s="29">
        <f t="shared" si="84"/>
        <v>0</v>
      </c>
      <c r="Q285" s="29">
        <v>0</v>
      </c>
      <c r="R285" s="29">
        <v>0</v>
      </c>
      <c r="S285" s="29">
        <f t="shared" si="85"/>
        <v>0</v>
      </c>
      <c r="T285" s="29">
        <v>83454</v>
      </c>
      <c r="U285" s="29">
        <v>83454</v>
      </c>
      <c r="V285" s="29">
        <f t="shared" si="86"/>
        <v>0</v>
      </c>
      <c r="W285" s="29">
        <v>0</v>
      </c>
      <c r="X285" s="29">
        <v>0</v>
      </c>
      <c r="Y285" s="29">
        <f t="shared" si="87"/>
        <v>0</v>
      </c>
      <c r="Z285" s="29">
        <f t="shared" si="89"/>
        <v>0</v>
      </c>
      <c r="AA285" s="29">
        <f t="shared" si="89"/>
        <v>0</v>
      </c>
      <c r="AB285" s="29">
        <f t="shared" si="88"/>
        <v>0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</row>
    <row r="286" spans="1:249" ht="31.5">
      <c r="A286" s="32" t="s">
        <v>263</v>
      </c>
      <c r="B286" s="29">
        <f t="shared" si="66"/>
        <v>330000</v>
      </c>
      <c r="C286" s="29">
        <f t="shared" si="66"/>
        <v>330000</v>
      </c>
      <c r="D286" s="29">
        <f t="shared" si="66"/>
        <v>0</v>
      </c>
      <c r="E286" s="29"/>
      <c r="F286" s="29">
        <v>330000</v>
      </c>
      <c r="G286" s="29">
        <f t="shared" si="67"/>
        <v>330000</v>
      </c>
      <c r="H286" s="29">
        <v>0</v>
      </c>
      <c r="I286" s="29">
        <v>0</v>
      </c>
      <c r="J286" s="29">
        <f t="shared" si="82"/>
        <v>0</v>
      </c>
      <c r="K286" s="29">
        <f>21831-21831</f>
        <v>0</v>
      </c>
      <c r="L286" s="29">
        <f>21831-21831</f>
        <v>0</v>
      </c>
      <c r="M286" s="29">
        <f t="shared" si="83"/>
        <v>0</v>
      </c>
      <c r="N286" s="29">
        <v>0</v>
      </c>
      <c r="O286" s="29">
        <v>0</v>
      </c>
      <c r="P286" s="29">
        <f t="shared" si="84"/>
        <v>0</v>
      </c>
      <c r="Q286" s="29">
        <v>0</v>
      </c>
      <c r="R286" s="29">
        <v>0</v>
      </c>
      <c r="S286" s="29">
        <f t="shared" si="85"/>
        <v>0</v>
      </c>
      <c r="T286" s="29"/>
      <c r="U286" s="29"/>
      <c r="V286" s="29">
        <f t="shared" si="86"/>
        <v>0</v>
      </c>
      <c r="W286" s="29">
        <v>0</v>
      </c>
      <c r="X286" s="29">
        <v>0</v>
      </c>
      <c r="Y286" s="29">
        <f t="shared" si="87"/>
        <v>0</v>
      </c>
      <c r="Z286" s="29">
        <f>325639+4361</f>
        <v>330000</v>
      </c>
      <c r="AA286" s="29">
        <f>325639+4361-330000</f>
        <v>0</v>
      </c>
      <c r="AB286" s="29">
        <f t="shared" si="88"/>
        <v>-330000</v>
      </c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</row>
    <row r="287" spans="1:249">
      <c r="A287" s="32" t="s">
        <v>264</v>
      </c>
      <c r="B287" s="29">
        <f t="shared" si="66"/>
        <v>65000</v>
      </c>
      <c r="C287" s="29">
        <f t="shared" si="66"/>
        <v>65000</v>
      </c>
      <c r="D287" s="29">
        <f t="shared" si="66"/>
        <v>0</v>
      </c>
      <c r="E287" s="29"/>
      <c r="F287" s="29"/>
      <c r="G287" s="29">
        <f t="shared" si="67"/>
        <v>0</v>
      </c>
      <c r="H287" s="29">
        <v>0</v>
      </c>
      <c r="I287" s="29">
        <v>0</v>
      </c>
      <c r="J287" s="29">
        <f t="shared" si="82"/>
        <v>0</v>
      </c>
      <c r="K287" s="29">
        <v>65000</v>
      </c>
      <c r="L287" s="29">
        <v>65000</v>
      </c>
      <c r="M287" s="29">
        <f t="shared" si="83"/>
        <v>0</v>
      </c>
      <c r="N287" s="29">
        <v>0</v>
      </c>
      <c r="O287" s="29">
        <v>0</v>
      </c>
      <c r="P287" s="29">
        <f t="shared" si="84"/>
        <v>0</v>
      </c>
      <c r="Q287" s="29">
        <v>0</v>
      </c>
      <c r="R287" s="29">
        <v>0</v>
      </c>
      <c r="S287" s="29">
        <f t="shared" si="85"/>
        <v>0</v>
      </c>
      <c r="T287" s="29"/>
      <c r="U287" s="29"/>
      <c r="V287" s="29">
        <f t="shared" si="86"/>
        <v>0</v>
      </c>
      <c r="W287" s="29">
        <v>0</v>
      </c>
      <c r="X287" s="29">
        <v>0</v>
      </c>
      <c r="Y287" s="29">
        <f t="shared" si="87"/>
        <v>0</v>
      </c>
      <c r="Z287" s="29">
        <f t="shared" ref="Z287:AA289" si="90">151023-151023</f>
        <v>0</v>
      </c>
      <c r="AA287" s="29">
        <f t="shared" si="90"/>
        <v>0</v>
      </c>
      <c r="AB287" s="29">
        <f t="shared" si="88"/>
        <v>0</v>
      </c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</row>
    <row r="288" spans="1:249" ht="47.25">
      <c r="A288" s="32" t="s">
        <v>265</v>
      </c>
      <c r="B288" s="29">
        <f t="shared" si="66"/>
        <v>98147</v>
      </c>
      <c r="C288" s="29">
        <f t="shared" si="66"/>
        <v>98147</v>
      </c>
      <c r="D288" s="29">
        <f t="shared" si="66"/>
        <v>0</v>
      </c>
      <c r="E288" s="29"/>
      <c r="F288" s="29"/>
      <c r="G288" s="29">
        <f t="shared" si="67"/>
        <v>0</v>
      </c>
      <c r="H288" s="29">
        <v>0</v>
      </c>
      <c r="I288" s="29">
        <v>0</v>
      </c>
      <c r="J288" s="29">
        <f t="shared" si="82"/>
        <v>0</v>
      </c>
      <c r="K288" s="29">
        <f>32952+23129+21116+20950</f>
        <v>98147</v>
      </c>
      <c r="L288" s="29">
        <f>32952+23129+21116+20950</f>
        <v>98147</v>
      </c>
      <c r="M288" s="29">
        <f t="shared" si="83"/>
        <v>0</v>
      </c>
      <c r="N288" s="29">
        <v>0</v>
      </c>
      <c r="O288" s="29">
        <v>0</v>
      </c>
      <c r="P288" s="29">
        <f t="shared" si="84"/>
        <v>0</v>
      </c>
      <c r="Q288" s="29">
        <v>0</v>
      </c>
      <c r="R288" s="29">
        <v>0</v>
      </c>
      <c r="S288" s="29">
        <f t="shared" si="85"/>
        <v>0</v>
      </c>
      <c r="T288" s="29"/>
      <c r="U288" s="29"/>
      <c r="V288" s="29">
        <f t="shared" si="86"/>
        <v>0</v>
      </c>
      <c r="W288" s="29">
        <v>0</v>
      </c>
      <c r="X288" s="29">
        <v>0</v>
      </c>
      <c r="Y288" s="29">
        <f t="shared" si="87"/>
        <v>0</v>
      </c>
      <c r="Z288" s="29">
        <f t="shared" si="90"/>
        <v>0</v>
      </c>
      <c r="AA288" s="29">
        <f t="shared" si="90"/>
        <v>0</v>
      </c>
      <c r="AB288" s="29">
        <f t="shared" si="88"/>
        <v>0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</row>
    <row r="289" spans="1:252" ht="31.5" customHeight="1">
      <c r="A289" s="32" t="s">
        <v>266</v>
      </c>
      <c r="B289" s="29">
        <f t="shared" si="66"/>
        <v>282895</v>
      </c>
      <c r="C289" s="29">
        <f t="shared" si="66"/>
        <v>282895</v>
      </c>
      <c r="D289" s="29">
        <f t="shared" si="66"/>
        <v>0</v>
      </c>
      <c r="E289" s="29"/>
      <c r="F289" s="29"/>
      <c r="G289" s="29">
        <f t="shared" si="67"/>
        <v>0</v>
      </c>
      <c r="H289" s="29">
        <v>0</v>
      </c>
      <c r="I289" s="29">
        <v>0</v>
      </c>
      <c r="J289" s="29">
        <f t="shared" si="82"/>
        <v>0</v>
      </c>
      <c r="K289" s="29">
        <v>24902</v>
      </c>
      <c r="L289" s="29">
        <v>24902</v>
      </c>
      <c r="M289" s="29">
        <f t="shared" si="83"/>
        <v>0</v>
      </c>
      <c r="N289" s="29">
        <v>0</v>
      </c>
      <c r="O289" s="29">
        <v>0</v>
      </c>
      <c r="P289" s="29">
        <f t="shared" si="84"/>
        <v>0</v>
      </c>
      <c r="Q289" s="29">
        <v>0</v>
      </c>
      <c r="R289" s="29">
        <v>0</v>
      </c>
      <c r="S289" s="29">
        <f t="shared" si="85"/>
        <v>0</v>
      </c>
      <c r="T289" s="29">
        <v>257993</v>
      </c>
      <c r="U289" s="29">
        <v>257993</v>
      </c>
      <c r="V289" s="29">
        <f t="shared" si="86"/>
        <v>0</v>
      </c>
      <c r="W289" s="29">
        <v>0</v>
      </c>
      <c r="X289" s="29">
        <v>0</v>
      </c>
      <c r="Y289" s="29">
        <f t="shared" si="87"/>
        <v>0</v>
      </c>
      <c r="Z289" s="29">
        <f t="shared" si="90"/>
        <v>0</v>
      </c>
      <c r="AA289" s="29">
        <f t="shared" si="90"/>
        <v>0</v>
      </c>
      <c r="AB289" s="29">
        <f t="shared" si="88"/>
        <v>0</v>
      </c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</row>
    <row r="290" spans="1:252" ht="30" customHeight="1">
      <c r="A290" s="31" t="s">
        <v>267</v>
      </c>
      <c r="B290" s="29">
        <f t="shared" si="66"/>
        <v>14994</v>
      </c>
      <c r="C290" s="29">
        <f t="shared" si="66"/>
        <v>14994</v>
      </c>
      <c r="D290" s="29">
        <f t="shared" si="66"/>
        <v>0</v>
      </c>
      <c r="E290" s="29">
        <v>0</v>
      </c>
      <c r="F290" s="29">
        <v>0</v>
      </c>
      <c r="G290" s="29">
        <f t="shared" si="67"/>
        <v>0</v>
      </c>
      <c r="H290" s="29">
        <v>0</v>
      </c>
      <c r="I290" s="29">
        <v>0</v>
      </c>
      <c r="J290" s="29">
        <f t="shared" si="82"/>
        <v>0</v>
      </c>
      <c r="K290" s="29">
        <v>0</v>
      </c>
      <c r="L290" s="29">
        <v>0</v>
      </c>
      <c r="M290" s="29">
        <f t="shared" si="83"/>
        <v>0</v>
      </c>
      <c r="N290" s="29">
        <v>0</v>
      </c>
      <c r="O290" s="29">
        <v>0</v>
      </c>
      <c r="P290" s="29">
        <f t="shared" si="84"/>
        <v>0</v>
      </c>
      <c r="Q290" s="29">
        <v>0</v>
      </c>
      <c r="R290" s="29">
        <v>0</v>
      </c>
      <c r="S290" s="29">
        <f t="shared" si="85"/>
        <v>0</v>
      </c>
      <c r="T290" s="29">
        <f>17390-17390</f>
        <v>0</v>
      </c>
      <c r="U290" s="29">
        <f>17390-17390</f>
        <v>0</v>
      </c>
      <c r="V290" s="29">
        <f t="shared" si="86"/>
        <v>0</v>
      </c>
      <c r="W290" s="29">
        <v>14994</v>
      </c>
      <c r="X290" s="29">
        <v>14994</v>
      </c>
      <c r="Y290" s="29">
        <f t="shared" si="87"/>
        <v>0</v>
      </c>
      <c r="Z290" s="29">
        <v>0</v>
      </c>
      <c r="AA290" s="29">
        <v>0</v>
      </c>
      <c r="AB290" s="29">
        <f t="shared" si="88"/>
        <v>0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</row>
    <row r="291" spans="1:252">
      <c r="A291" s="31" t="s">
        <v>268</v>
      </c>
      <c r="B291" s="29">
        <f t="shared" si="66"/>
        <v>14002</v>
      </c>
      <c r="C291" s="29">
        <f t="shared" si="66"/>
        <v>14002</v>
      </c>
      <c r="D291" s="29">
        <f t="shared" si="66"/>
        <v>0</v>
      </c>
      <c r="E291" s="29">
        <v>0</v>
      </c>
      <c r="F291" s="29">
        <v>0</v>
      </c>
      <c r="G291" s="29">
        <f t="shared" si="67"/>
        <v>0</v>
      </c>
      <c r="H291" s="29">
        <v>0</v>
      </c>
      <c r="I291" s="29">
        <v>0</v>
      </c>
      <c r="J291" s="29">
        <f t="shared" si="82"/>
        <v>0</v>
      </c>
      <c r="K291" s="29">
        <v>0</v>
      </c>
      <c r="L291" s="29">
        <v>0</v>
      </c>
      <c r="M291" s="29">
        <f t="shared" si="83"/>
        <v>0</v>
      </c>
      <c r="N291" s="29">
        <v>0</v>
      </c>
      <c r="O291" s="29">
        <v>0</v>
      </c>
      <c r="P291" s="29">
        <f t="shared" si="84"/>
        <v>0</v>
      </c>
      <c r="Q291" s="29">
        <v>0</v>
      </c>
      <c r="R291" s="29">
        <v>0</v>
      </c>
      <c r="S291" s="29">
        <f t="shared" si="85"/>
        <v>0</v>
      </c>
      <c r="T291" s="29">
        <f>17390-17390</f>
        <v>0</v>
      </c>
      <c r="U291" s="29">
        <f>17390-17390</f>
        <v>0</v>
      </c>
      <c r="V291" s="29">
        <f t="shared" si="86"/>
        <v>0</v>
      </c>
      <c r="W291" s="29">
        <v>14002</v>
      </c>
      <c r="X291" s="29">
        <v>14002</v>
      </c>
      <c r="Y291" s="29">
        <f t="shared" si="87"/>
        <v>0</v>
      </c>
      <c r="Z291" s="29">
        <v>0</v>
      </c>
      <c r="AA291" s="29">
        <v>0</v>
      </c>
      <c r="AB291" s="29">
        <f t="shared" si="88"/>
        <v>0</v>
      </c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</row>
    <row r="292" spans="1:252" ht="31.5">
      <c r="A292" s="31" t="s">
        <v>269</v>
      </c>
      <c r="B292" s="29">
        <f t="shared" si="66"/>
        <v>19624</v>
      </c>
      <c r="C292" s="29">
        <f t="shared" si="66"/>
        <v>19624</v>
      </c>
      <c r="D292" s="29">
        <f t="shared" si="66"/>
        <v>0</v>
      </c>
      <c r="E292" s="29">
        <v>0</v>
      </c>
      <c r="F292" s="29">
        <v>0</v>
      </c>
      <c r="G292" s="29">
        <f t="shared" si="67"/>
        <v>0</v>
      </c>
      <c r="H292" s="29">
        <v>0</v>
      </c>
      <c r="I292" s="29">
        <v>0</v>
      </c>
      <c r="J292" s="29">
        <f t="shared" si="82"/>
        <v>0</v>
      </c>
      <c r="K292" s="29">
        <v>2234</v>
      </c>
      <c r="L292" s="29">
        <v>2234</v>
      </c>
      <c r="M292" s="29">
        <f t="shared" si="83"/>
        <v>0</v>
      </c>
      <c r="N292" s="29"/>
      <c r="O292" s="29"/>
      <c r="P292" s="29">
        <f t="shared" si="84"/>
        <v>0</v>
      </c>
      <c r="Q292" s="29">
        <v>0</v>
      </c>
      <c r="R292" s="29">
        <v>0</v>
      </c>
      <c r="S292" s="29">
        <f t="shared" si="85"/>
        <v>0</v>
      </c>
      <c r="T292" s="29">
        <v>17390</v>
      </c>
      <c r="U292" s="29">
        <v>17390</v>
      </c>
      <c r="V292" s="29">
        <f t="shared" si="86"/>
        <v>0</v>
      </c>
      <c r="W292" s="29">
        <v>0</v>
      </c>
      <c r="X292" s="29">
        <v>0</v>
      </c>
      <c r="Y292" s="29">
        <f t="shared" si="87"/>
        <v>0</v>
      </c>
      <c r="Z292" s="29">
        <v>0</v>
      </c>
      <c r="AA292" s="29">
        <v>0</v>
      </c>
      <c r="AB292" s="29">
        <f t="shared" si="88"/>
        <v>0</v>
      </c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</row>
    <row r="293" spans="1:252" ht="31.5">
      <c r="A293" s="31" t="s">
        <v>270</v>
      </c>
      <c r="B293" s="29">
        <f t="shared" si="66"/>
        <v>3740</v>
      </c>
      <c r="C293" s="29">
        <f t="shared" si="66"/>
        <v>3740</v>
      </c>
      <c r="D293" s="29">
        <f t="shared" si="66"/>
        <v>0</v>
      </c>
      <c r="E293" s="29">
        <v>0</v>
      </c>
      <c r="F293" s="29">
        <v>0</v>
      </c>
      <c r="G293" s="29">
        <f t="shared" si="67"/>
        <v>0</v>
      </c>
      <c r="H293" s="29">
        <v>0</v>
      </c>
      <c r="I293" s="29">
        <v>0</v>
      </c>
      <c r="J293" s="29">
        <f t="shared" si="82"/>
        <v>0</v>
      </c>
      <c r="K293" s="29">
        <v>3740</v>
      </c>
      <c r="L293" s="29">
        <v>3740</v>
      </c>
      <c r="M293" s="29">
        <f t="shared" si="83"/>
        <v>0</v>
      </c>
      <c r="N293" s="29"/>
      <c r="O293" s="29"/>
      <c r="P293" s="29">
        <f t="shared" si="84"/>
        <v>0</v>
      </c>
      <c r="Q293" s="29">
        <v>0</v>
      </c>
      <c r="R293" s="29">
        <v>0</v>
      </c>
      <c r="S293" s="29">
        <f t="shared" si="85"/>
        <v>0</v>
      </c>
      <c r="T293" s="29">
        <v>0</v>
      </c>
      <c r="U293" s="29">
        <v>0</v>
      </c>
      <c r="V293" s="29">
        <f t="shared" si="86"/>
        <v>0</v>
      </c>
      <c r="W293" s="29">
        <v>0</v>
      </c>
      <c r="X293" s="29">
        <v>0</v>
      </c>
      <c r="Y293" s="29">
        <f t="shared" si="87"/>
        <v>0</v>
      </c>
      <c r="Z293" s="29">
        <v>0</v>
      </c>
      <c r="AA293" s="29">
        <v>0</v>
      </c>
      <c r="AB293" s="29">
        <f t="shared" si="88"/>
        <v>0</v>
      </c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</row>
    <row r="294" spans="1:252">
      <c r="A294" s="31" t="s">
        <v>271</v>
      </c>
      <c r="B294" s="29">
        <f t="shared" si="66"/>
        <v>3499</v>
      </c>
      <c r="C294" s="29">
        <f t="shared" si="66"/>
        <v>3499</v>
      </c>
      <c r="D294" s="29">
        <f t="shared" si="66"/>
        <v>0</v>
      </c>
      <c r="E294" s="29">
        <v>0</v>
      </c>
      <c r="F294" s="29">
        <v>0</v>
      </c>
      <c r="G294" s="29">
        <f t="shared" si="67"/>
        <v>0</v>
      </c>
      <c r="H294" s="29">
        <v>0</v>
      </c>
      <c r="I294" s="29">
        <v>0</v>
      </c>
      <c r="J294" s="29">
        <f t="shared" si="82"/>
        <v>0</v>
      </c>
      <c r="K294" s="29">
        <v>3499</v>
      </c>
      <c r="L294" s="29">
        <v>3499</v>
      </c>
      <c r="M294" s="29">
        <f t="shared" si="83"/>
        <v>0</v>
      </c>
      <c r="N294" s="29"/>
      <c r="O294" s="29"/>
      <c r="P294" s="29">
        <f t="shared" si="84"/>
        <v>0</v>
      </c>
      <c r="Q294" s="29">
        <v>0</v>
      </c>
      <c r="R294" s="29">
        <v>0</v>
      </c>
      <c r="S294" s="29">
        <f t="shared" si="85"/>
        <v>0</v>
      </c>
      <c r="T294" s="29">
        <v>0</v>
      </c>
      <c r="U294" s="29">
        <v>0</v>
      </c>
      <c r="V294" s="29">
        <f t="shared" si="86"/>
        <v>0</v>
      </c>
      <c r="W294" s="29">
        <v>0</v>
      </c>
      <c r="X294" s="29">
        <v>0</v>
      </c>
      <c r="Y294" s="29">
        <f t="shared" si="87"/>
        <v>0</v>
      </c>
      <c r="Z294" s="29">
        <v>0</v>
      </c>
      <c r="AA294" s="29">
        <v>0</v>
      </c>
      <c r="AB294" s="29">
        <f t="shared" si="88"/>
        <v>0</v>
      </c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</row>
    <row r="295" spans="1:252" ht="31.5">
      <c r="A295" s="31" t="s">
        <v>272</v>
      </c>
      <c r="B295" s="29">
        <f t="shared" si="66"/>
        <v>12437</v>
      </c>
      <c r="C295" s="29">
        <f t="shared" si="66"/>
        <v>12437</v>
      </c>
      <c r="D295" s="29">
        <f t="shared" si="66"/>
        <v>0</v>
      </c>
      <c r="E295" s="29">
        <v>0</v>
      </c>
      <c r="F295" s="29">
        <v>0</v>
      </c>
      <c r="G295" s="29">
        <f t="shared" si="67"/>
        <v>0</v>
      </c>
      <c r="H295" s="29">
        <v>0</v>
      </c>
      <c r="I295" s="29">
        <v>0</v>
      </c>
      <c r="J295" s="29">
        <f t="shared" si="82"/>
        <v>0</v>
      </c>
      <c r="K295" s="29">
        <v>12437</v>
      </c>
      <c r="L295" s="29">
        <v>12437</v>
      </c>
      <c r="M295" s="29">
        <f t="shared" si="83"/>
        <v>0</v>
      </c>
      <c r="N295" s="29"/>
      <c r="O295" s="29"/>
      <c r="P295" s="29">
        <f t="shared" si="84"/>
        <v>0</v>
      </c>
      <c r="Q295" s="29">
        <v>0</v>
      </c>
      <c r="R295" s="29">
        <v>0</v>
      </c>
      <c r="S295" s="29">
        <f t="shared" si="85"/>
        <v>0</v>
      </c>
      <c r="T295" s="29">
        <v>0</v>
      </c>
      <c r="U295" s="29">
        <v>0</v>
      </c>
      <c r="V295" s="29">
        <f t="shared" si="86"/>
        <v>0</v>
      </c>
      <c r="W295" s="29">
        <v>0</v>
      </c>
      <c r="X295" s="29">
        <v>0</v>
      </c>
      <c r="Y295" s="29">
        <f t="shared" si="87"/>
        <v>0</v>
      </c>
      <c r="Z295" s="29">
        <v>0</v>
      </c>
      <c r="AA295" s="29">
        <v>0</v>
      </c>
      <c r="AB295" s="29">
        <f t="shared" si="88"/>
        <v>0</v>
      </c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</row>
    <row r="296" spans="1:252" ht="47.25">
      <c r="A296" s="31" t="s">
        <v>273</v>
      </c>
      <c r="B296" s="29">
        <f t="shared" si="66"/>
        <v>10300000</v>
      </c>
      <c r="C296" s="29">
        <f t="shared" si="66"/>
        <v>10300000</v>
      </c>
      <c r="D296" s="29">
        <f t="shared" si="66"/>
        <v>0</v>
      </c>
      <c r="E296" s="29">
        <v>0</v>
      </c>
      <c r="F296" s="29">
        <v>0</v>
      </c>
      <c r="G296" s="29">
        <f t="shared" si="67"/>
        <v>0</v>
      </c>
      <c r="H296" s="29">
        <v>0</v>
      </c>
      <c r="I296" s="29">
        <v>0</v>
      </c>
      <c r="J296" s="29">
        <f t="shared" si="82"/>
        <v>0</v>
      </c>
      <c r="K296" s="29"/>
      <c r="L296" s="29"/>
      <c r="M296" s="29">
        <f t="shared" si="83"/>
        <v>0</v>
      </c>
      <c r="N296" s="29"/>
      <c r="O296" s="29"/>
      <c r="P296" s="29">
        <f t="shared" si="84"/>
        <v>0</v>
      </c>
      <c r="Q296" s="29">
        <v>0</v>
      </c>
      <c r="R296" s="29">
        <v>0</v>
      </c>
      <c r="S296" s="29">
        <f t="shared" si="85"/>
        <v>0</v>
      </c>
      <c r="T296" s="29">
        <v>0</v>
      </c>
      <c r="U296" s="29">
        <v>0</v>
      </c>
      <c r="V296" s="29">
        <f t="shared" si="86"/>
        <v>0</v>
      </c>
      <c r="W296" s="29">
        <v>0</v>
      </c>
      <c r="X296" s="29">
        <v>0</v>
      </c>
      <c r="Y296" s="29">
        <f t="shared" si="87"/>
        <v>0</v>
      </c>
      <c r="Z296" s="29">
        <v>10300000</v>
      </c>
      <c r="AA296" s="29">
        <v>10300000</v>
      </c>
      <c r="AB296" s="29">
        <f t="shared" si="88"/>
        <v>0</v>
      </c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</row>
    <row r="297" spans="1:252" ht="94.5">
      <c r="A297" s="26" t="s">
        <v>274</v>
      </c>
      <c r="B297" s="29">
        <f t="shared" si="66"/>
        <v>2114682</v>
      </c>
      <c r="C297" s="29">
        <f t="shared" si="66"/>
        <v>2114682</v>
      </c>
      <c r="D297" s="29">
        <f t="shared" si="66"/>
        <v>0</v>
      </c>
      <c r="E297" s="29"/>
      <c r="F297" s="29"/>
      <c r="G297" s="29">
        <f t="shared" si="67"/>
        <v>0</v>
      </c>
      <c r="H297" s="29">
        <f>322000-120000+50100</f>
        <v>252100</v>
      </c>
      <c r="I297" s="29">
        <f>322000-120000+50100+2484</f>
        <v>254584</v>
      </c>
      <c r="J297" s="29">
        <f t="shared" si="82"/>
        <v>2484</v>
      </c>
      <c r="K297" s="29">
        <f>120000-50100</f>
        <v>69900</v>
      </c>
      <c r="L297" s="29">
        <f>120000-50100</f>
        <v>69900</v>
      </c>
      <c r="M297" s="29">
        <f t="shared" si="83"/>
        <v>0</v>
      </c>
      <c r="N297" s="29">
        <v>0</v>
      </c>
      <c r="O297" s="29">
        <v>0</v>
      </c>
      <c r="P297" s="29">
        <f t="shared" si="84"/>
        <v>0</v>
      </c>
      <c r="Q297" s="29">
        <v>0</v>
      </c>
      <c r="R297" s="29">
        <v>0</v>
      </c>
      <c r="S297" s="29">
        <f t="shared" si="85"/>
        <v>0</v>
      </c>
      <c r="T297" s="29">
        <f>652613+136049+961108</f>
        <v>1749770</v>
      </c>
      <c r="U297" s="29">
        <f>652613+136049+961108</f>
        <v>1749770</v>
      </c>
      <c r="V297" s="29">
        <f t="shared" si="86"/>
        <v>0</v>
      </c>
      <c r="W297" s="29"/>
      <c r="X297" s="29"/>
      <c r="Y297" s="29">
        <f t="shared" si="87"/>
        <v>0</v>
      </c>
      <c r="Z297" s="29">
        <f>1004020-961108</f>
        <v>42912</v>
      </c>
      <c r="AA297" s="29">
        <f>1004020-961108-2484</f>
        <v>40428</v>
      </c>
      <c r="AB297" s="29">
        <f t="shared" si="88"/>
        <v>-2484</v>
      </c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</row>
    <row r="298" spans="1:252" ht="94.5">
      <c r="A298" s="26" t="s">
        <v>275</v>
      </c>
      <c r="B298" s="29">
        <f t="shared" si="66"/>
        <v>96000</v>
      </c>
      <c r="C298" s="29">
        <f t="shared" si="66"/>
        <v>96000</v>
      </c>
      <c r="D298" s="29">
        <f t="shared" si="66"/>
        <v>0</v>
      </c>
      <c r="E298" s="29">
        <v>0</v>
      </c>
      <c r="F298" s="29">
        <v>0</v>
      </c>
      <c r="G298" s="29">
        <f t="shared" si="67"/>
        <v>0</v>
      </c>
      <c r="H298" s="29">
        <v>0</v>
      </c>
      <c r="I298" s="29">
        <v>0</v>
      </c>
      <c r="J298" s="29">
        <f t="shared" si="82"/>
        <v>0</v>
      </c>
      <c r="K298" s="29">
        <v>0</v>
      </c>
      <c r="L298" s="29">
        <v>0</v>
      </c>
      <c r="M298" s="29">
        <f t="shared" si="83"/>
        <v>0</v>
      </c>
      <c r="N298" s="29">
        <v>0</v>
      </c>
      <c r="O298" s="29">
        <v>0</v>
      </c>
      <c r="P298" s="29">
        <f t="shared" si="84"/>
        <v>0</v>
      </c>
      <c r="Q298" s="29">
        <v>0</v>
      </c>
      <c r="R298" s="29">
        <v>0</v>
      </c>
      <c r="S298" s="29">
        <f t="shared" si="85"/>
        <v>0</v>
      </c>
      <c r="T298" s="29">
        <v>68000</v>
      </c>
      <c r="U298" s="29">
        <v>68000</v>
      </c>
      <c r="V298" s="29">
        <f t="shared" si="86"/>
        <v>0</v>
      </c>
      <c r="W298" s="29">
        <v>0</v>
      </c>
      <c r="X298" s="29">
        <v>0</v>
      </c>
      <c r="Y298" s="29">
        <f t="shared" si="87"/>
        <v>0</v>
      </c>
      <c r="Z298" s="29">
        <v>28000</v>
      </c>
      <c r="AA298" s="29">
        <v>28000</v>
      </c>
      <c r="AB298" s="29">
        <f t="shared" si="88"/>
        <v>0</v>
      </c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</row>
    <row r="299" spans="1:252" ht="63">
      <c r="A299" s="26" t="s">
        <v>276</v>
      </c>
      <c r="B299" s="29">
        <f t="shared" si="66"/>
        <v>96000</v>
      </c>
      <c r="C299" s="29">
        <f t="shared" si="66"/>
        <v>96000</v>
      </c>
      <c r="D299" s="29">
        <f t="shared" si="66"/>
        <v>0</v>
      </c>
      <c r="E299" s="29">
        <v>0</v>
      </c>
      <c r="F299" s="29">
        <v>0</v>
      </c>
      <c r="G299" s="29">
        <f t="shared" si="67"/>
        <v>0</v>
      </c>
      <c r="H299" s="29">
        <v>0</v>
      </c>
      <c r="I299" s="29">
        <v>0</v>
      </c>
      <c r="J299" s="29">
        <f t="shared" si="82"/>
        <v>0</v>
      </c>
      <c r="K299" s="29">
        <v>0</v>
      </c>
      <c r="L299" s="29">
        <v>0</v>
      </c>
      <c r="M299" s="29">
        <f t="shared" si="83"/>
        <v>0</v>
      </c>
      <c r="N299" s="29">
        <v>0</v>
      </c>
      <c r="O299" s="29">
        <v>0</v>
      </c>
      <c r="P299" s="29">
        <f t="shared" si="84"/>
        <v>0</v>
      </c>
      <c r="Q299" s="29">
        <v>0</v>
      </c>
      <c r="R299" s="29">
        <v>0</v>
      </c>
      <c r="S299" s="29">
        <f t="shared" si="85"/>
        <v>0</v>
      </c>
      <c r="T299" s="29">
        <v>68000</v>
      </c>
      <c r="U299" s="29">
        <v>68000</v>
      </c>
      <c r="V299" s="29">
        <f t="shared" si="86"/>
        <v>0</v>
      </c>
      <c r="W299" s="29">
        <v>0</v>
      </c>
      <c r="X299" s="29">
        <v>0</v>
      </c>
      <c r="Y299" s="29">
        <f t="shared" si="87"/>
        <v>0</v>
      </c>
      <c r="Z299" s="29">
        <v>28000</v>
      </c>
      <c r="AA299" s="29">
        <v>28000</v>
      </c>
      <c r="AB299" s="29">
        <f t="shared" si="88"/>
        <v>0</v>
      </c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</row>
    <row r="300" spans="1:252" ht="63">
      <c r="A300" s="26" t="s">
        <v>277</v>
      </c>
      <c r="B300" s="29">
        <f t="shared" si="66"/>
        <v>102000</v>
      </c>
      <c r="C300" s="29">
        <f t="shared" si="66"/>
        <v>102000</v>
      </c>
      <c r="D300" s="29">
        <f t="shared" si="66"/>
        <v>0</v>
      </c>
      <c r="E300" s="29">
        <v>0</v>
      </c>
      <c r="F300" s="29">
        <v>0</v>
      </c>
      <c r="G300" s="29">
        <f t="shared" si="67"/>
        <v>0</v>
      </c>
      <c r="H300" s="29">
        <v>0</v>
      </c>
      <c r="I300" s="29">
        <v>0</v>
      </c>
      <c r="J300" s="29">
        <f t="shared" si="82"/>
        <v>0</v>
      </c>
      <c r="K300" s="29">
        <v>0</v>
      </c>
      <c r="L300" s="29">
        <v>0</v>
      </c>
      <c r="M300" s="29">
        <f t="shared" si="83"/>
        <v>0</v>
      </c>
      <c r="N300" s="29">
        <v>0</v>
      </c>
      <c r="O300" s="29">
        <v>0</v>
      </c>
      <c r="P300" s="29">
        <f t="shared" si="84"/>
        <v>0</v>
      </c>
      <c r="Q300" s="29">
        <v>0</v>
      </c>
      <c r="R300" s="29">
        <v>0</v>
      </c>
      <c r="S300" s="29">
        <f t="shared" si="85"/>
        <v>0</v>
      </c>
      <c r="T300" s="29">
        <v>72000</v>
      </c>
      <c r="U300" s="29">
        <v>72000</v>
      </c>
      <c r="V300" s="29">
        <f t="shared" si="86"/>
        <v>0</v>
      </c>
      <c r="W300" s="29">
        <v>0</v>
      </c>
      <c r="X300" s="29">
        <v>0</v>
      </c>
      <c r="Y300" s="29">
        <f t="shared" si="87"/>
        <v>0</v>
      </c>
      <c r="Z300" s="29">
        <v>30000</v>
      </c>
      <c r="AA300" s="29">
        <v>30000</v>
      </c>
      <c r="AB300" s="29">
        <f t="shared" si="88"/>
        <v>0</v>
      </c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</row>
    <row r="301" spans="1:252" ht="94.5">
      <c r="A301" s="28" t="s">
        <v>278</v>
      </c>
      <c r="B301" s="29">
        <f t="shared" si="66"/>
        <v>593351</v>
      </c>
      <c r="C301" s="29">
        <f t="shared" si="66"/>
        <v>593351</v>
      </c>
      <c r="D301" s="29">
        <f t="shared" si="66"/>
        <v>0</v>
      </c>
      <c r="E301" s="29">
        <v>0</v>
      </c>
      <c r="F301" s="29">
        <v>0</v>
      </c>
      <c r="G301" s="29">
        <f t="shared" si="67"/>
        <v>0</v>
      </c>
      <c r="H301" s="29">
        <v>0</v>
      </c>
      <c r="I301" s="29">
        <v>0</v>
      </c>
      <c r="J301" s="29">
        <f t="shared" si="82"/>
        <v>0</v>
      </c>
      <c r="K301" s="29">
        <f>20793+12558</f>
        <v>33351</v>
      </c>
      <c r="L301" s="29">
        <f>20793+12558</f>
        <v>33351</v>
      </c>
      <c r="M301" s="29">
        <f t="shared" si="83"/>
        <v>0</v>
      </c>
      <c r="N301" s="29">
        <v>0</v>
      </c>
      <c r="O301" s="29">
        <v>0</v>
      </c>
      <c r="P301" s="29">
        <f t="shared" si="84"/>
        <v>0</v>
      </c>
      <c r="Q301" s="29">
        <v>0</v>
      </c>
      <c r="R301" s="29">
        <v>0</v>
      </c>
      <c r="S301" s="29">
        <f t="shared" si="85"/>
        <v>0</v>
      </c>
      <c r="T301" s="29"/>
      <c r="U301" s="29"/>
      <c r="V301" s="29">
        <f t="shared" si="86"/>
        <v>0</v>
      </c>
      <c r="W301" s="29">
        <v>0</v>
      </c>
      <c r="X301" s="29">
        <v>0</v>
      </c>
      <c r="Y301" s="29">
        <f t="shared" si="87"/>
        <v>0</v>
      </c>
      <c r="Z301" s="29">
        <v>560000</v>
      </c>
      <c r="AA301" s="29">
        <v>560000</v>
      </c>
      <c r="AB301" s="29">
        <f t="shared" si="88"/>
        <v>0</v>
      </c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</row>
    <row r="302" spans="1:252" ht="110.25">
      <c r="A302" s="26" t="s">
        <v>279</v>
      </c>
      <c r="B302" s="29">
        <f t="shared" si="66"/>
        <v>85232</v>
      </c>
      <c r="C302" s="29">
        <f t="shared" si="66"/>
        <v>85232</v>
      </c>
      <c r="D302" s="29">
        <f t="shared" si="66"/>
        <v>0</v>
      </c>
      <c r="E302" s="29">
        <f>106970+151023-257993</f>
        <v>0</v>
      </c>
      <c r="F302" s="29">
        <f>106970+151023-257993</f>
        <v>0</v>
      </c>
      <c r="G302" s="29">
        <f t="shared" si="67"/>
        <v>0</v>
      </c>
      <c r="H302" s="29">
        <v>0</v>
      </c>
      <c r="I302" s="29">
        <v>0</v>
      </c>
      <c r="J302" s="29">
        <f t="shared" si="82"/>
        <v>0</v>
      </c>
      <c r="K302" s="29">
        <v>85232</v>
      </c>
      <c r="L302" s="29">
        <v>85232</v>
      </c>
      <c r="M302" s="29">
        <f t="shared" si="83"/>
        <v>0</v>
      </c>
      <c r="N302" s="29">
        <v>0</v>
      </c>
      <c r="O302" s="29">
        <v>0</v>
      </c>
      <c r="P302" s="29">
        <f t="shared" si="84"/>
        <v>0</v>
      </c>
      <c r="Q302" s="29">
        <v>0</v>
      </c>
      <c r="R302" s="29">
        <v>0</v>
      </c>
      <c r="S302" s="29">
        <f t="shared" si="85"/>
        <v>0</v>
      </c>
      <c r="T302" s="29"/>
      <c r="U302" s="29"/>
      <c r="V302" s="29">
        <f t="shared" si="86"/>
        <v>0</v>
      </c>
      <c r="W302" s="29">
        <v>0</v>
      </c>
      <c r="X302" s="29">
        <v>0</v>
      </c>
      <c r="Y302" s="29">
        <f t="shared" si="87"/>
        <v>0</v>
      </c>
      <c r="Z302" s="29">
        <v>0</v>
      </c>
      <c r="AA302" s="29">
        <v>0</v>
      </c>
      <c r="AB302" s="29">
        <f t="shared" si="88"/>
        <v>0</v>
      </c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</row>
    <row r="303" spans="1:252" ht="110.25">
      <c r="A303" s="26" t="s">
        <v>280</v>
      </c>
      <c r="B303" s="29">
        <f t="shared" si="66"/>
        <v>100017</v>
      </c>
      <c r="C303" s="29">
        <f t="shared" si="66"/>
        <v>100017</v>
      </c>
      <c r="D303" s="29">
        <f t="shared" si="66"/>
        <v>0</v>
      </c>
      <c r="E303" s="29">
        <v>0</v>
      </c>
      <c r="F303" s="29">
        <v>0</v>
      </c>
      <c r="G303" s="29">
        <f t="shared" si="67"/>
        <v>0</v>
      </c>
      <c r="H303" s="29"/>
      <c r="I303" s="29"/>
      <c r="J303" s="29">
        <f t="shared" si="82"/>
        <v>0</v>
      </c>
      <c r="K303" s="29"/>
      <c r="L303" s="29"/>
      <c r="M303" s="29">
        <f t="shared" si="83"/>
        <v>0</v>
      </c>
      <c r="N303" s="29">
        <v>0</v>
      </c>
      <c r="O303" s="29">
        <v>0</v>
      </c>
      <c r="P303" s="29">
        <f t="shared" si="84"/>
        <v>0</v>
      </c>
      <c r="Q303" s="29">
        <v>0</v>
      </c>
      <c r="R303" s="29">
        <v>0</v>
      </c>
      <c r="S303" s="29">
        <f t="shared" si="85"/>
        <v>0</v>
      </c>
      <c r="T303" s="29">
        <v>0</v>
      </c>
      <c r="U303" s="29">
        <v>0</v>
      </c>
      <c r="V303" s="29">
        <f t="shared" si="86"/>
        <v>0</v>
      </c>
      <c r="W303" s="29">
        <v>0</v>
      </c>
      <c r="X303" s="29">
        <v>0</v>
      </c>
      <c r="Y303" s="29">
        <f t="shared" si="87"/>
        <v>0</v>
      </c>
      <c r="Z303" s="29">
        <v>100017</v>
      </c>
      <c r="AA303" s="29">
        <v>100017</v>
      </c>
      <c r="AB303" s="29">
        <f t="shared" si="88"/>
        <v>0</v>
      </c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</row>
    <row r="304" spans="1:252" ht="63">
      <c r="A304" s="28" t="s">
        <v>281</v>
      </c>
      <c r="B304" s="29">
        <f t="shared" si="66"/>
        <v>102428</v>
      </c>
      <c r="C304" s="29">
        <f t="shared" si="66"/>
        <v>102428</v>
      </c>
      <c r="D304" s="29">
        <f t="shared" si="66"/>
        <v>0</v>
      </c>
      <c r="E304" s="29">
        <v>0</v>
      </c>
      <c r="F304" s="29">
        <v>0</v>
      </c>
      <c r="G304" s="29">
        <f t="shared" si="67"/>
        <v>0</v>
      </c>
      <c r="H304" s="29">
        <v>0</v>
      </c>
      <c r="I304" s="29">
        <v>0</v>
      </c>
      <c r="J304" s="29">
        <f t="shared" si="82"/>
        <v>0</v>
      </c>
      <c r="K304" s="29">
        <v>102428</v>
      </c>
      <c r="L304" s="29">
        <v>102428</v>
      </c>
      <c r="M304" s="29">
        <f t="shared" si="83"/>
        <v>0</v>
      </c>
      <c r="N304" s="29">
        <v>0</v>
      </c>
      <c r="O304" s="29">
        <v>0</v>
      </c>
      <c r="P304" s="29">
        <f t="shared" si="84"/>
        <v>0</v>
      </c>
      <c r="Q304" s="29">
        <v>0</v>
      </c>
      <c r="R304" s="29">
        <v>0</v>
      </c>
      <c r="S304" s="29">
        <f t="shared" si="85"/>
        <v>0</v>
      </c>
      <c r="T304" s="29">
        <v>0</v>
      </c>
      <c r="U304" s="29">
        <v>0</v>
      </c>
      <c r="V304" s="29">
        <f t="shared" si="86"/>
        <v>0</v>
      </c>
      <c r="W304" s="29">
        <v>0</v>
      </c>
      <c r="X304" s="29">
        <v>0</v>
      </c>
      <c r="Y304" s="29">
        <f t="shared" si="87"/>
        <v>0</v>
      </c>
      <c r="Z304" s="29">
        <v>0</v>
      </c>
      <c r="AA304" s="29">
        <v>0</v>
      </c>
      <c r="AB304" s="29">
        <f t="shared" si="88"/>
        <v>0</v>
      </c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  <c r="IP304" s="7"/>
      <c r="IQ304" s="7"/>
      <c r="IR304" s="7"/>
    </row>
    <row r="305" spans="1:249" ht="31.5">
      <c r="A305" s="26" t="s">
        <v>282</v>
      </c>
      <c r="B305" s="29">
        <f t="shared" si="66"/>
        <v>152000</v>
      </c>
      <c r="C305" s="29">
        <f t="shared" si="66"/>
        <v>152000</v>
      </c>
      <c r="D305" s="29">
        <f t="shared" si="66"/>
        <v>0</v>
      </c>
      <c r="E305" s="29">
        <v>0</v>
      </c>
      <c r="F305" s="29">
        <v>0</v>
      </c>
      <c r="G305" s="29">
        <f t="shared" si="67"/>
        <v>0</v>
      </c>
      <c r="H305" s="29">
        <v>0</v>
      </c>
      <c r="I305" s="29">
        <v>0</v>
      </c>
      <c r="J305" s="29">
        <f t="shared" si="82"/>
        <v>0</v>
      </c>
      <c r="K305" s="29">
        <v>152000</v>
      </c>
      <c r="L305" s="29">
        <v>152000</v>
      </c>
      <c r="M305" s="29">
        <f t="shared" si="83"/>
        <v>0</v>
      </c>
      <c r="N305" s="29">
        <v>0</v>
      </c>
      <c r="O305" s="29">
        <v>0</v>
      </c>
      <c r="P305" s="29">
        <f t="shared" si="84"/>
        <v>0</v>
      </c>
      <c r="Q305" s="29">
        <v>0</v>
      </c>
      <c r="R305" s="29">
        <v>0</v>
      </c>
      <c r="S305" s="29">
        <f t="shared" si="85"/>
        <v>0</v>
      </c>
      <c r="T305" s="29">
        <v>0</v>
      </c>
      <c r="U305" s="29">
        <v>0</v>
      </c>
      <c r="V305" s="29">
        <f t="shared" si="86"/>
        <v>0</v>
      </c>
      <c r="W305" s="29">
        <v>0</v>
      </c>
      <c r="X305" s="29">
        <v>0</v>
      </c>
      <c r="Y305" s="29">
        <f t="shared" si="87"/>
        <v>0</v>
      </c>
      <c r="Z305" s="29">
        <v>0</v>
      </c>
      <c r="AA305" s="29">
        <v>0</v>
      </c>
      <c r="AB305" s="29">
        <f t="shared" si="88"/>
        <v>0</v>
      </c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</row>
    <row r="306" spans="1:249" ht="31.5">
      <c r="A306" s="26" t="s">
        <v>283</v>
      </c>
      <c r="B306" s="29">
        <f t="shared" si="66"/>
        <v>5465</v>
      </c>
      <c r="C306" s="29">
        <f t="shared" si="66"/>
        <v>5465</v>
      </c>
      <c r="D306" s="29">
        <f t="shared" si="66"/>
        <v>0</v>
      </c>
      <c r="E306" s="29">
        <v>0</v>
      </c>
      <c r="F306" s="29">
        <v>0</v>
      </c>
      <c r="G306" s="29">
        <f t="shared" si="67"/>
        <v>0</v>
      </c>
      <c r="H306" s="29">
        <v>0</v>
      </c>
      <c r="I306" s="29">
        <v>0</v>
      </c>
      <c r="J306" s="29">
        <f t="shared" si="82"/>
        <v>0</v>
      </c>
      <c r="K306" s="29">
        <v>5465</v>
      </c>
      <c r="L306" s="29">
        <v>5465</v>
      </c>
      <c r="M306" s="29">
        <f t="shared" si="83"/>
        <v>0</v>
      </c>
      <c r="N306" s="29">
        <v>0</v>
      </c>
      <c r="O306" s="29">
        <v>0</v>
      </c>
      <c r="P306" s="29">
        <f t="shared" si="84"/>
        <v>0</v>
      </c>
      <c r="Q306" s="29">
        <v>0</v>
      </c>
      <c r="R306" s="29">
        <v>0</v>
      </c>
      <c r="S306" s="29">
        <f t="shared" si="85"/>
        <v>0</v>
      </c>
      <c r="T306" s="29">
        <v>0</v>
      </c>
      <c r="U306" s="29">
        <v>0</v>
      </c>
      <c r="V306" s="29">
        <f t="shared" si="86"/>
        <v>0</v>
      </c>
      <c r="W306" s="29">
        <v>0</v>
      </c>
      <c r="X306" s="29">
        <v>0</v>
      </c>
      <c r="Y306" s="29">
        <f t="shared" si="87"/>
        <v>0</v>
      </c>
      <c r="Z306" s="29">
        <v>0</v>
      </c>
      <c r="AA306" s="29">
        <v>0</v>
      </c>
      <c r="AB306" s="29">
        <f t="shared" si="88"/>
        <v>0</v>
      </c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</row>
    <row r="307" spans="1:249" ht="31.5">
      <c r="A307" s="26" t="s">
        <v>284</v>
      </c>
      <c r="B307" s="29">
        <f t="shared" si="66"/>
        <v>192158</v>
      </c>
      <c r="C307" s="29">
        <f t="shared" si="66"/>
        <v>192158</v>
      </c>
      <c r="D307" s="29">
        <f t="shared" si="66"/>
        <v>0</v>
      </c>
      <c r="E307" s="29">
        <v>0</v>
      </c>
      <c r="F307" s="29">
        <v>0</v>
      </c>
      <c r="G307" s="29">
        <f t="shared" si="67"/>
        <v>0</v>
      </c>
      <c r="H307" s="29">
        <v>0</v>
      </c>
      <c r="I307" s="29">
        <v>0</v>
      </c>
      <c r="J307" s="29">
        <f t="shared" si="82"/>
        <v>0</v>
      </c>
      <c r="K307" s="29">
        <v>58420</v>
      </c>
      <c r="L307" s="29">
        <v>58420</v>
      </c>
      <c r="M307" s="29">
        <f t="shared" si="83"/>
        <v>0</v>
      </c>
      <c r="N307" s="29">
        <v>0</v>
      </c>
      <c r="O307" s="29">
        <v>0</v>
      </c>
      <c r="P307" s="29">
        <f t="shared" si="84"/>
        <v>0</v>
      </c>
      <c r="Q307" s="29">
        <v>0</v>
      </c>
      <c r="R307" s="29">
        <v>0</v>
      </c>
      <c r="S307" s="29">
        <f t="shared" si="85"/>
        <v>0</v>
      </c>
      <c r="T307" s="29"/>
      <c r="U307" s="29"/>
      <c r="V307" s="29">
        <f t="shared" si="86"/>
        <v>0</v>
      </c>
      <c r="W307" s="29">
        <v>0</v>
      </c>
      <c r="X307" s="29">
        <v>0</v>
      </c>
      <c r="Y307" s="29">
        <f t="shared" si="87"/>
        <v>0</v>
      </c>
      <c r="Z307" s="29">
        <f>150000-16262</f>
        <v>133738</v>
      </c>
      <c r="AA307" s="29">
        <f>150000-16262</f>
        <v>133738</v>
      </c>
      <c r="AB307" s="29">
        <f t="shared" si="88"/>
        <v>0</v>
      </c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</row>
    <row r="308" spans="1:249" ht="141.75">
      <c r="A308" s="26" t="s">
        <v>285</v>
      </c>
      <c r="B308" s="29">
        <f t="shared" ref="B308:D376" si="91">E308+H308+K308+N308+Q308+T308+W308+Z308</f>
        <v>1142269</v>
      </c>
      <c r="C308" s="29">
        <f t="shared" si="91"/>
        <v>1038144</v>
      </c>
      <c r="D308" s="29">
        <f t="shared" si="91"/>
        <v>-104125</v>
      </c>
      <c r="E308" s="29">
        <v>1049771</v>
      </c>
      <c r="F308" s="29">
        <f>1049771-22464-81661</f>
        <v>945646</v>
      </c>
      <c r="G308" s="29">
        <f t="shared" ref="G308:G376" si="92">F308-E308</f>
        <v>-104125</v>
      </c>
      <c r="H308" s="29">
        <v>0</v>
      </c>
      <c r="I308" s="29">
        <v>0</v>
      </c>
      <c r="J308" s="29">
        <f t="shared" ref="J308:J376" si="93">I308-H308</f>
        <v>0</v>
      </c>
      <c r="K308" s="29">
        <v>92498</v>
      </c>
      <c r="L308" s="29">
        <v>92498</v>
      </c>
      <c r="M308" s="29">
        <f t="shared" ref="M308:M376" si="94">L308-K308</f>
        <v>0</v>
      </c>
      <c r="N308" s="29">
        <f>1049771-1049771</f>
        <v>0</v>
      </c>
      <c r="O308" s="29">
        <f>1049771-1049771</f>
        <v>0</v>
      </c>
      <c r="P308" s="29">
        <f t="shared" ref="P308:P376" si="95">O308-N308</f>
        <v>0</v>
      </c>
      <c r="Q308" s="29">
        <v>0</v>
      </c>
      <c r="R308" s="29">
        <v>0</v>
      </c>
      <c r="S308" s="29">
        <f t="shared" ref="S308:S376" si="96">R308-Q308</f>
        <v>0</v>
      </c>
      <c r="T308" s="29">
        <v>0</v>
      </c>
      <c r="U308" s="29">
        <v>0</v>
      </c>
      <c r="V308" s="29">
        <f t="shared" ref="V308:V376" si="97">U308-T308</f>
        <v>0</v>
      </c>
      <c r="W308" s="29">
        <v>0</v>
      </c>
      <c r="X308" s="29">
        <v>0</v>
      </c>
      <c r="Y308" s="29">
        <f t="shared" ref="Y308:Y376" si="98">X308-W308</f>
        <v>0</v>
      </c>
      <c r="Z308" s="29">
        <v>0</v>
      </c>
      <c r="AA308" s="29">
        <v>0</v>
      </c>
      <c r="AB308" s="29">
        <f t="shared" ref="AB308:AB376" si="99">AA308-Z308</f>
        <v>0</v>
      </c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</row>
    <row r="309" spans="1:249" ht="31.5">
      <c r="A309" s="28" t="s">
        <v>286</v>
      </c>
      <c r="B309" s="29">
        <f t="shared" si="91"/>
        <v>6411</v>
      </c>
      <c r="C309" s="29">
        <f t="shared" si="91"/>
        <v>6411</v>
      </c>
      <c r="D309" s="29">
        <f t="shared" si="91"/>
        <v>0</v>
      </c>
      <c r="E309" s="29">
        <v>0</v>
      </c>
      <c r="F309" s="29">
        <v>0</v>
      </c>
      <c r="G309" s="29">
        <f t="shared" si="92"/>
        <v>0</v>
      </c>
      <c r="H309" s="29">
        <v>0</v>
      </c>
      <c r="I309" s="29">
        <v>0</v>
      </c>
      <c r="J309" s="29">
        <f t="shared" si="93"/>
        <v>0</v>
      </c>
      <c r="K309" s="29">
        <v>6411</v>
      </c>
      <c r="L309" s="29">
        <v>6411</v>
      </c>
      <c r="M309" s="29">
        <f t="shared" si="94"/>
        <v>0</v>
      </c>
      <c r="N309" s="29">
        <v>0</v>
      </c>
      <c r="O309" s="29">
        <v>0</v>
      </c>
      <c r="P309" s="29">
        <f t="shared" si="95"/>
        <v>0</v>
      </c>
      <c r="Q309" s="29">
        <v>0</v>
      </c>
      <c r="R309" s="29">
        <v>0</v>
      </c>
      <c r="S309" s="29">
        <f t="shared" si="96"/>
        <v>0</v>
      </c>
      <c r="T309" s="29"/>
      <c r="U309" s="29"/>
      <c r="V309" s="29">
        <f t="shared" si="97"/>
        <v>0</v>
      </c>
      <c r="W309" s="29">
        <v>0</v>
      </c>
      <c r="X309" s="29">
        <v>0</v>
      </c>
      <c r="Y309" s="29">
        <f t="shared" si="98"/>
        <v>0</v>
      </c>
      <c r="Z309" s="29">
        <v>0</v>
      </c>
      <c r="AA309" s="29">
        <v>0</v>
      </c>
      <c r="AB309" s="29">
        <f t="shared" si="99"/>
        <v>0</v>
      </c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</row>
    <row r="310" spans="1:249">
      <c r="A310" s="28" t="s">
        <v>287</v>
      </c>
      <c r="B310" s="29">
        <f t="shared" si="91"/>
        <v>62095</v>
      </c>
      <c r="C310" s="29">
        <f t="shared" si="91"/>
        <v>62095</v>
      </c>
      <c r="D310" s="29">
        <f t="shared" si="91"/>
        <v>0</v>
      </c>
      <c r="E310" s="29">
        <v>0</v>
      </c>
      <c r="F310" s="29">
        <v>0</v>
      </c>
      <c r="G310" s="29">
        <f t="shared" si="92"/>
        <v>0</v>
      </c>
      <c r="H310" s="29">
        <v>0</v>
      </c>
      <c r="I310" s="29">
        <v>0</v>
      </c>
      <c r="J310" s="29">
        <f t="shared" si="93"/>
        <v>0</v>
      </c>
      <c r="K310" s="29">
        <v>62095</v>
      </c>
      <c r="L310" s="29">
        <v>62095</v>
      </c>
      <c r="M310" s="29">
        <f t="shared" si="94"/>
        <v>0</v>
      </c>
      <c r="N310" s="29">
        <v>0</v>
      </c>
      <c r="O310" s="29">
        <v>0</v>
      </c>
      <c r="P310" s="29">
        <f t="shared" si="95"/>
        <v>0</v>
      </c>
      <c r="Q310" s="29">
        <v>0</v>
      </c>
      <c r="R310" s="29">
        <v>0</v>
      </c>
      <c r="S310" s="29">
        <f t="shared" si="96"/>
        <v>0</v>
      </c>
      <c r="T310" s="29">
        <v>0</v>
      </c>
      <c r="U310" s="29">
        <v>0</v>
      </c>
      <c r="V310" s="29">
        <f t="shared" si="97"/>
        <v>0</v>
      </c>
      <c r="W310" s="29">
        <v>0</v>
      </c>
      <c r="X310" s="29">
        <v>0</v>
      </c>
      <c r="Y310" s="29">
        <f t="shared" si="98"/>
        <v>0</v>
      </c>
      <c r="Z310" s="29">
        <v>0</v>
      </c>
      <c r="AA310" s="29">
        <v>0</v>
      </c>
      <c r="AB310" s="29">
        <f t="shared" si="99"/>
        <v>0</v>
      </c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</row>
    <row r="311" spans="1:249" ht="31.5">
      <c r="A311" s="28" t="s">
        <v>288</v>
      </c>
      <c r="B311" s="29">
        <f t="shared" si="91"/>
        <v>121441</v>
      </c>
      <c r="C311" s="29">
        <f t="shared" si="91"/>
        <v>121441</v>
      </c>
      <c r="D311" s="29">
        <f t="shared" si="91"/>
        <v>0</v>
      </c>
      <c r="E311" s="29">
        <v>0</v>
      </c>
      <c r="F311" s="29">
        <v>0</v>
      </c>
      <c r="G311" s="29">
        <f t="shared" si="92"/>
        <v>0</v>
      </c>
      <c r="H311" s="29">
        <v>0</v>
      </c>
      <c r="I311" s="29">
        <v>0</v>
      </c>
      <c r="J311" s="29">
        <f t="shared" si="93"/>
        <v>0</v>
      </c>
      <c r="K311" s="29">
        <f>17754+1248+102439</f>
        <v>121441</v>
      </c>
      <c r="L311" s="29">
        <f>17754+1248+102439</f>
        <v>121441</v>
      </c>
      <c r="M311" s="29">
        <f t="shared" si="94"/>
        <v>0</v>
      </c>
      <c r="N311" s="29">
        <v>0</v>
      </c>
      <c r="O311" s="29">
        <v>0</v>
      </c>
      <c r="P311" s="29">
        <f t="shared" si="95"/>
        <v>0</v>
      </c>
      <c r="Q311" s="29">
        <v>0</v>
      </c>
      <c r="R311" s="29">
        <v>0</v>
      </c>
      <c r="S311" s="29">
        <f t="shared" si="96"/>
        <v>0</v>
      </c>
      <c r="T311" s="29">
        <v>0</v>
      </c>
      <c r="U311" s="29">
        <v>0</v>
      </c>
      <c r="V311" s="29">
        <f t="shared" si="97"/>
        <v>0</v>
      </c>
      <c r="W311" s="29">
        <v>0</v>
      </c>
      <c r="X311" s="29">
        <v>0</v>
      </c>
      <c r="Y311" s="29">
        <f t="shared" si="98"/>
        <v>0</v>
      </c>
      <c r="Z311" s="29">
        <v>0</v>
      </c>
      <c r="AA311" s="29">
        <v>0</v>
      </c>
      <c r="AB311" s="29">
        <f t="shared" si="99"/>
        <v>0</v>
      </c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</row>
    <row r="312" spans="1:249" ht="31.5">
      <c r="A312" s="28" t="s">
        <v>289</v>
      </c>
      <c r="B312" s="29">
        <f t="shared" si="91"/>
        <v>5274188</v>
      </c>
      <c r="C312" s="29">
        <f t="shared" si="91"/>
        <v>5274188</v>
      </c>
      <c r="D312" s="29">
        <f t="shared" si="91"/>
        <v>0</v>
      </c>
      <c r="E312" s="29">
        <v>0</v>
      </c>
      <c r="F312" s="29">
        <v>0</v>
      </c>
      <c r="G312" s="29">
        <f t="shared" si="92"/>
        <v>0</v>
      </c>
      <c r="H312" s="29">
        <v>0</v>
      </c>
      <c r="I312" s="29">
        <v>0</v>
      </c>
      <c r="J312" s="29">
        <f t="shared" si="93"/>
        <v>0</v>
      </c>
      <c r="K312" s="29">
        <v>22349</v>
      </c>
      <c r="L312" s="29">
        <v>22349</v>
      </c>
      <c r="M312" s="29">
        <f t="shared" si="94"/>
        <v>0</v>
      </c>
      <c r="N312" s="29">
        <v>0</v>
      </c>
      <c r="O312" s="29">
        <v>0</v>
      </c>
      <c r="P312" s="29">
        <f t="shared" si="95"/>
        <v>0</v>
      </c>
      <c r="Q312" s="29">
        <v>0</v>
      </c>
      <c r="R312" s="29">
        <v>0</v>
      </c>
      <c r="S312" s="29">
        <f t="shared" si="96"/>
        <v>0</v>
      </c>
      <c r="T312" s="29">
        <v>0</v>
      </c>
      <c r="U312" s="29">
        <v>0</v>
      </c>
      <c r="V312" s="29">
        <f t="shared" si="97"/>
        <v>0</v>
      </c>
      <c r="W312" s="29">
        <f>2179821+1439746+341062</f>
        <v>3960629</v>
      </c>
      <c r="X312" s="29">
        <f>2179821+1439746+341062</f>
        <v>3960629</v>
      </c>
      <c r="Y312" s="29">
        <f t="shared" si="98"/>
        <v>0</v>
      </c>
      <c r="Z312" s="29">
        <f>6276644+35880-1038336-2179821-1439746-22349-341062</f>
        <v>1291210</v>
      </c>
      <c r="AA312" s="29">
        <f>6276644+35880-1038336-2179821-1439746-22349-341062</f>
        <v>1291210</v>
      </c>
      <c r="AB312" s="29">
        <f t="shared" si="99"/>
        <v>0</v>
      </c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</row>
    <row r="313" spans="1:249" ht="31.5">
      <c r="A313" s="23" t="s">
        <v>91</v>
      </c>
      <c r="B313" s="24">
        <f t="shared" si="91"/>
        <v>515542</v>
      </c>
      <c r="C313" s="24">
        <f t="shared" si="91"/>
        <v>526889</v>
      </c>
      <c r="D313" s="24">
        <f t="shared" si="91"/>
        <v>11347</v>
      </c>
      <c r="E313" s="24">
        <f>SUM(E323,E340,E337,E314,E344,E333)</f>
        <v>0</v>
      </c>
      <c r="F313" s="24">
        <f>SUM(F323,F340,F337,F314,F344,F333)</f>
        <v>0</v>
      </c>
      <c r="G313" s="24">
        <f t="shared" si="92"/>
        <v>0</v>
      </c>
      <c r="H313" s="24">
        <f>SUM(H323,H340,H337,H314,H344,H333)</f>
        <v>0</v>
      </c>
      <c r="I313" s="24">
        <f>SUM(I323,I340,I337,I314,I344,I333)</f>
        <v>0</v>
      </c>
      <c r="J313" s="24">
        <f t="shared" si="93"/>
        <v>0</v>
      </c>
      <c r="K313" s="24">
        <f>SUM(K323,K340,K337,K314,K344,K333)</f>
        <v>233599</v>
      </c>
      <c r="L313" s="24">
        <f>SUM(L323,L340,L337,L314,L344,L333)</f>
        <v>244946</v>
      </c>
      <c r="M313" s="24">
        <f t="shared" si="94"/>
        <v>11347</v>
      </c>
      <c r="N313" s="24">
        <f>SUM(N323,N340,N337,N314,N344,N333)</f>
        <v>1999</v>
      </c>
      <c r="O313" s="24">
        <f>SUM(O323,O340,O337,O314,O344,O333)</f>
        <v>1999</v>
      </c>
      <c r="P313" s="24">
        <f t="shared" si="95"/>
        <v>0</v>
      </c>
      <c r="Q313" s="24">
        <f>SUM(Q323,Q340,Q337,Q314,Q344,Q333)</f>
        <v>85308</v>
      </c>
      <c r="R313" s="24">
        <f>SUM(R323,R340,R337,R314,R344,R333)</f>
        <v>85308</v>
      </c>
      <c r="S313" s="24">
        <f t="shared" si="96"/>
        <v>0</v>
      </c>
      <c r="T313" s="24">
        <f>SUM(T323,T340,T337,T314,T344,T333)</f>
        <v>190604</v>
      </c>
      <c r="U313" s="24">
        <f>SUM(U323,U340,U337,U314,U344,U333)</f>
        <v>190604</v>
      </c>
      <c r="V313" s="24">
        <f t="shared" si="97"/>
        <v>0</v>
      </c>
      <c r="W313" s="24">
        <f>SUM(W323,W340,W337,W314,W344,W333)</f>
        <v>4032</v>
      </c>
      <c r="X313" s="24">
        <f>SUM(X323,X340,X337,X314,X344,X333)</f>
        <v>4032</v>
      </c>
      <c r="Y313" s="24">
        <f t="shared" si="98"/>
        <v>0</v>
      </c>
      <c r="Z313" s="24">
        <f>SUM(Z323,Z340,Z337,Z314,Z344,Z333)</f>
        <v>0</v>
      </c>
      <c r="AA313" s="24">
        <f>SUM(AA323,AA340,AA337,AA314,AA344,AA333)</f>
        <v>0</v>
      </c>
      <c r="AB313" s="24">
        <f t="shared" si="99"/>
        <v>0</v>
      </c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  <c r="EE313" s="22"/>
      <c r="EF313" s="22"/>
      <c r="EG313" s="22"/>
      <c r="EH313" s="22"/>
      <c r="EI313" s="22"/>
      <c r="EJ313" s="22"/>
      <c r="EK313" s="22"/>
      <c r="EL313" s="22"/>
      <c r="EM313" s="22"/>
      <c r="EN313" s="22"/>
      <c r="EO313" s="22"/>
      <c r="EP313" s="22"/>
      <c r="EQ313" s="22"/>
      <c r="ER313" s="22"/>
      <c r="ES313" s="22"/>
      <c r="ET313" s="22"/>
      <c r="EU313" s="22"/>
      <c r="EV313" s="22"/>
      <c r="EW313" s="22"/>
      <c r="EX313" s="22"/>
      <c r="EY313" s="22"/>
      <c r="EZ313" s="22"/>
      <c r="FA313" s="22"/>
      <c r="FB313" s="22"/>
      <c r="FC313" s="22"/>
      <c r="FD313" s="22"/>
      <c r="FE313" s="22"/>
      <c r="FF313" s="22"/>
      <c r="FG313" s="22"/>
      <c r="FH313" s="22"/>
      <c r="FI313" s="22"/>
      <c r="FJ313" s="22"/>
      <c r="FK313" s="22"/>
      <c r="FL313" s="22"/>
      <c r="FM313" s="22"/>
      <c r="FN313" s="22"/>
      <c r="FO313" s="22"/>
      <c r="FP313" s="22"/>
      <c r="FQ313" s="22"/>
      <c r="FR313" s="22"/>
      <c r="FS313" s="22"/>
      <c r="FT313" s="22"/>
      <c r="FU313" s="22"/>
      <c r="FV313" s="22"/>
      <c r="FW313" s="22"/>
      <c r="FX313" s="22"/>
      <c r="FY313" s="22"/>
      <c r="FZ313" s="22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</row>
    <row r="314" spans="1:249">
      <c r="A314" s="23" t="s">
        <v>111</v>
      </c>
      <c r="B314" s="24">
        <f t="shared" si="91"/>
        <v>31580</v>
      </c>
      <c r="C314" s="24">
        <f t="shared" si="91"/>
        <v>31580</v>
      </c>
      <c r="D314" s="24">
        <f t="shared" si="91"/>
        <v>0</v>
      </c>
      <c r="E314" s="24">
        <f>SUM(E315:E322)</f>
        <v>0</v>
      </c>
      <c r="F314" s="24">
        <f>SUM(F315:F322)</f>
        <v>0</v>
      </c>
      <c r="G314" s="24">
        <f t="shared" si="92"/>
        <v>0</v>
      </c>
      <c r="H314" s="24">
        <f>SUM(H315:H322)</f>
        <v>0</v>
      </c>
      <c r="I314" s="24">
        <f>SUM(I315:I322)</f>
        <v>0</v>
      </c>
      <c r="J314" s="24">
        <f t="shared" si="93"/>
        <v>0</v>
      </c>
      <c r="K314" s="24">
        <f>SUM(K315:K322)</f>
        <v>9328</v>
      </c>
      <c r="L314" s="24">
        <f>SUM(L315:L322)</f>
        <v>9328</v>
      </c>
      <c r="M314" s="24">
        <f t="shared" si="94"/>
        <v>0</v>
      </c>
      <c r="N314" s="24">
        <f>SUM(N315:N322)</f>
        <v>1999</v>
      </c>
      <c r="O314" s="24">
        <f>SUM(O315:O322)</f>
        <v>1999</v>
      </c>
      <c r="P314" s="24">
        <f t="shared" si="95"/>
        <v>0</v>
      </c>
      <c r="Q314" s="24">
        <f>SUM(Q315:Q322)</f>
        <v>16221</v>
      </c>
      <c r="R314" s="24">
        <f>SUM(R315:R322)</f>
        <v>16221</v>
      </c>
      <c r="S314" s="24">
        <f t="shared" si="96"/>
        <v>0</v>
      </c>
      <c r="T314" s="24">
        <f>SUM(T315:T322)</f>
        <v>0</v>
      </c>
      <c r="U314" s="24">
        <f>SUM(U315:U322)</f>
        <v>0</v>
      </c>
      <c r="V314" s="24">
        <f t="shared" si="97"/>
        <v>0</v>
      </c>
      <c r="W314" s="24">
        <f>SUM(W315:W322)</f>
        <v>4032</v>
      </c>
      <c r="X314" s="24">
        <f>SUM(X315:X322)</f>
        <v>4032</v>
      </c>
      <c r="Y314" s="24">
        <f t="shared" si="98"/>
        <v>0</v>
      </c>
      <c r="Z314" s="24">
        <f>SUM(Z315:Z322)</f>
        <v>0</v>
      </c>
      <c r="AA314" s="24">
        <f>SUM(AA315:AA322)</f>
        <v>0</v>
      </c>
      <c r="AB314" s="24">
        <f t="shared" si="99"/>
        <v>0</v>
      </c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  <c r="EE314" s="22"/>
      <c r="EF314" s="22"/>
      <c r="EG314" s="22"/>
      <c r="EH314" s="22"/>
      <c r="EI314" s="22"/>
      <c r="EJ314" s="22"/>
      <c r="EK314" s="22"/>
      <c r="EL314" s="22"/>
      <c r="EM314" s="22"/>
      <c r="EN314" s="22"/>
      <c r="EO314" s="22"/>
      <c r="EP314" s="22"/>
      <c r="EQ314" s="22"/>
      <c r="ER314" s="22"/>
      <c r="ES314" s="22"/>
      <c r="ET314" s="22"/>
      <c r="EU314" s="22"/>
      <c r="EV314" s="22"/>
      <c r="EW314" s="22"/>
      <c r="EX314" s="22"/>
      <c r="EY314" s="22"/>
      <c r="EZ314" s="22"/>
      <c r="FA314" s="22"/>
      <c r="FB314" s="22"/>
      <c r="FC314" s="22"/>
      <c r="FD314" s="22"/>
      <c r="FE314" s="22"/>
      <c r="FF314" s="22"/>
      <c r="FG314" s="22"/>
      <c r="FH314" s="22"/>
      <c r="FI314" s="22"/>
      <c r="FJ314" s="22"/>
      <c r="FK314" s="22"/>
      <c r="FL314" s="22"/>
      <c r="FM314" s="22"/>
      <c r="FN314" s="22"/>
      <c r="FO314" s="22"/>
      <c r="FP314" s="22"/>
      <c r="FQ314" s="22"/>
      <c r="FR314" s="22"/>
      <c r="FS314" s="22"/>
      <c r="FT314" s="22"/>
      <c r="FU314" s="22"/>
      <c r="FV314" s="22"/>
      <c r="FW314" s="22"/>
      <c r="FX314" s="22"/>
      <c r="FY314" s="22"/>
      <c r="FZ314" s="22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</row>
    <row r="315" spans="1:249" ht="30.75" customHeight="1">
      <c r="A315" s="28" t="s">
        <v>290</v>
      </c>
      <c r="B315" s="29">
        <f t="shared" si="91"/>
        <v>3600</v>
      </c>
      <c r="C315" s="29">
        <f t="shared" si="91"/>
        <v>3600</v>
      </c>
      <c r="D315" s="29">
        <f t="shared" si="91"/>
        <v>0</v>
      </c>
      <c r="E315" s="29">
        <v>0</v>
      </c>
      <c r="F315" s="29">
        <v>0</v>
      </c>
      <c r="G315" s="29">
        <f t="shared" si="92"/>
        <v>0</v>
      </c>
      <c r="H315" s="29">
        <v>0</v>
      </c>
      <c r="I315" s="29">
        <v>0</v>
      </c>
      <c r="J315" s="29">
        <f t="shared" si="93"/>
        <v>0</v>
      </c>
      <c r="K315" s="29">
        <v>3600</v>
      </c>
      <c r="L315" s="29">
        <v>3600</v>
      </c>
      <c r="M315" s="29">
        <f t="shared" si="94"/>
        <v>0</v>
      </c>
      <c r="N315" s="29">
        <v>0</v>
      </c>
      <c r="O315" s="29">
        <v>0</v>
      </c>
      <c r="P315" s="29">
        <f t="shared" si="95"/>
        <v>0</v>
      </c>
      <c r="Q315" s="29">
        <v>0</v>
      </c>
      <c r="R315" s="29">
        <v>0</v>
      </c>
      <c r="S315" s="29">
        <f t="shared" si="96"/>
        <v>0</v>
      </c>
      <c r="T315" s="29">
        <v>0</v>
      </c>
      <c r="U315" s="29">
        <v>0</v>
      </c>
      <c r="V315" s="29">
        <f t="shared" si="97"/>
        <v>0</v>
      </c>
      <c r="W315" s="29">
        <v>0</v>
      </c>
      <c r="X315" s="29">
        <v>0</v>
      </c>
      <c r="Y315" s="29">
        <f t="shared" si="98"/>
        <v>0</v>
      </c>
      <c r="Z315" s="29">
        <v>0</v>
      </c>
      <c r="AA315" s="29">
        <v>0</v>
      </c>
      <c r="AB315" s="29">
        <f t="shared" si="99"/>
        <v>0</v>
      </c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</row>
    <row r="316" spans="1:249">
      <c r="A316" s="28" t="s">
        <v>291</v>
      </c>
      <c r="B316" s="29">
        <f t="shared" si="91"/>
        <v>1631</v>
      </c>
      <c r="C316" s="29">
        <f t="shared" si="91"/>
        <v>1631</v>
      </c>
      <c r="D316" s="29">
        <f t="shared" si="91"/>
        <v>0</v>
      </c>
      <c r="E316" s="29">
        <v>0</v>
      </c>
      <c r="F316" s="29">
        <v>0</v>
      </c>
      <c r="G316" s="29">
        <f t="shared" si="92"/>
        <v>0</v>
      </c>
      <c r="H316" s="29">
        <v>0</v>
      </c>
      <c r="I316" s="29">
        <v>0</v>
      </c>
      <c r="J316" s="29">
        <f t="shared" si="93"/>
        <v>0</v>
      </c>
      <c r="K316" s="29"/>
      <c r="L316" s="29"/>
      <c r="M316" s="29">
        <f t="shared" si="94"/>
        <v>0</v>
      </c>
      <c r="N316" s="29">
        <v>0</v>
      </c>
      <c r="O316" s="29">
        <v>0</v>
      </c>
      <c r="P316" s="29">
        <f t="shared" si="95"/>
        <v>0</v>
      </c>
      <c r="Q316" s="29">
        <v>1631</v>
      </c>
      <c r="R316" s="29">
        <v>1631</v>
      </c>
      <c r="S316" s="29">
        <f t="shared" si="96"/>
        <v>0</v>
      </c>
      <c r="T316" s="29">
        <v>0</v>
      </c>
      <c r="U316" s="29">
        <v>0</v>
      </c>
      <c r="V316" s="29">
        <f t="shared" si="97"/>
        <v>0</v>
      </c>
      <c r="W316" s="29">
        <v>0</v>
      </c>
      <c r="X316" s="29">
        <v>0</v>
      </c>
      <c r="Y316" s="29">
        <f t="shared" si="98"/>
        <v>0</v>
      </c>
      <c r="Z316" s="29">
        <v>0</v>
      </c>
      <c r="AA316" s="29">
        <v>0</v>
      </c>
      <c r="AB316" s="29">
        <f t="shared" si="99"/>
        <v>0</v>
      </c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</row>
    <row r="317" spans="1:249" s="41" customFormat="1" ht="30.75" customHeight="1">
      <c r="A317" s="39" t="s">
        <v>292</v>
      </c>
      <c r="B317" s="29">
        <f t="shared" si="91"/>
        <v>12532</v>
      </c>
      <c r="C317" s="29">
        <f t="shared" si="91"/>
        <v>12532</v>
      </c>
      <c r="D317" s="29">
        <f t="shared" si="91"/>
        <v>0</v>
      </c>
      <c r="E317" s="29">
        <v>0</v>
      </c>
      <c r="F317" s="29">
        <v>0</v>
      </c>
      <c r="G317" s="29">
        <f t="shared" si="92"/>
        <v>0</v>
      </c>
      <c r="H317" s="29">
        <v>0</v>
      </c>
      <c r="I317" s="29">
        <v>0</v>
      </c>
      <c r="J317" s="29">
        <f t="shared" si="93"/>
        <v>0</v>
      </c>
      <c r="K317" s="29"/>
      <c r="L317" s="29"/>
      <c r="M317" s="29">
        <f t="shared" si="94"/>
        <v>0</v>
      </c>
      <c r="N317" s="29">
        <v>0</v>
      </c>
      <c r="O317" s="29">
        <v>0</v>
      </c>
      <c r="P317" s="29">
        <f t="shared" si="95"/>
        <v>0</v>
      </c>
      <c r="Q317" s="29">
        <v>8500</v>
      </c>
      <c r="R317" s="29">
        <v>8500</v>
      </c>
      <c r="S317" s="29">
        <f t="shared" si="96"/>
        <v>0</v>
      </c>
      <c r="T317" s="29">
        <v>0</v>
      </c>
      <c r="U317" s="29">
        <v>0</v>
      </c>
      <c r="V317" s="29">
        <f t="shared" si="97"/>
        <v>0</v>
      </c>
      <c r="W317" s="29">
        <v>4032</v>
      </c>
      <c r="X317" s="29">
        <v>4032</v>
      </c>
      <c r="Y317" s="29">
        <f t="shared" si="98"/>
        <v>0</v>
      </c>
      <c r="Z317" s="29">
        <v>0</v>
      </c>
      <c r="AA317" s="29">
        <v>0</v>
      </c>
      <c r="AB317" s="29">
        <f t="shared" si="99"/>
        <v>0</v>
      </c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  <c r="CA317" s="40"/>
      <c r="CB317" s="40"/>
      <c r="CC317" s="40"/>
      <c r="CD317" s="40"/>
      <c r="CE317" s="40"/>
      <c r="CF317" s="40"/>
      <c r="CG317" s="40"/>
      <c r="CH317" s="40"/>
      <c r="CI317" s="40"/>
      <c r="CJ317" s="40"/>
      <c r="CK317" s="40"/>
      <c r="CL317" s="40"/>
      <c r="CM317" s="40"/>
      <c r="CN317" s="40"/>
      <c r="CO317" s="40"/>
      <c r="CP317" s="40"/>
      <c r="CQ317" s="40"/>
      <c r="CR317" s="40"/>
      <c r="CS317" s="40"/>
      <c r="CT317" s="40"/>
      <c r="CU317" s="40"/>
      <c r="CV317" s="40"/>
      <c r="CW317" s="40"/>
      <c r="CX317" s="40"/>
      <c r="CY317" s="40"/>
      <c r="CZ317" s="40"/>
      <c r="DA317" s="40"/>
      <c r="DB317" s="40"/>
      <c r="DC317" s="40"/>
      <c r="DD317" s="40"/>
      <c r="DE317" s="40"/>
      <c r="DF317" s="40"/>
      <c r="DG317" s="40"/>
      <c r="DH317" s="40"/>
      <c r="DI317" s="40"/>
      <c r="DJ317" s="40"/>
      <c r="DK317" s="40"/>
      <c r="DL317" s="40"/>
      <c r="DM317" s="40"/>
      <c r="DN317" s="40"/>
      <c r="DO317" s="40"/>
      <c r="DP317" s="40"/>
      <c r="DQ317" s="40"/>
      <c r="DR317" s="40"/>
      <c r="DS317" s="40"/>
      <c r="DT317" s="40"/>
      <c r="DU317" s="40"/>
      <c r="DV317" s="40"/>
      <c r="DW317" s="40"/>
      <c r="DX317" s="40"/>
      <c r="DY317" s="40"/>
      <c r="DZ317" s="40"/>
      <c r="EA317" s="40"/>
      <c r="EB317" s="40"/>
      <c r="EC317" s="40"/>
      <c r="ED317" s="40"/>
      <c r="EE317" s="40"/>
      <c r="EF317" s="40"/>
      <c r="EG317" s="40"/>
      <c r="EH317" s="40"/>
      <c r="EI317" s="40"/>
      <c r="EJ317" s="40"/>
      <c r="EK317" s="40"/>
      <c r="EL317" s="40"/>
      <c r="EM317" s="40"/>
      <c r="EN317" s="40"/>
      <c r="EO317" s="40"/>
      <c r="EP317" s="40"/>
      <c r="EQ317" s="40"/>
      <c r="ER317" s="40"/>
      <c r="ES317" s="40"/>
      <c r="ET317" s="40"/>
      <c r="EU317" s="40"/>
      <c r="EV317" s="40"/>
      <c r="EW317" s="40"/>
      <c r="EX317" s="40"/>
      <c r="EY317" s="40"/>
      <c r="EZ317" s="40"/>
      <c r="FA317" s="40"/>
      <c r="FB317" s="40"/>
      <c r="FC317" s="40"/>
      <c r="FD317" s="40"/>
      <c r="FE317" s="40"/>
      <c r="FF317" s="40"/>
      <c r="FG317" s="40"/>
      <c r="FH317" s="40"/>
      <c r="FI317" s="40"/>
      <c r="FJ317" s="40"/>
      <c r="FK317" s="40"/>
      <c r="FL317" s="40"/>
      <c r="FM317" s="40"/>
      <c r="FN317" s="40"/>
      <c r="FO317" s="40"/>
      <c r="FP317" s="40"/>
      <c r="FQ317" s="40"/>
      <c r="FR317" s="40"/>
      <c r="FS317" s="40"/>
      <c r="FT317" s="40"/>
      <c r="FU317" s="40"/>
      <c r="FV317" s="40"/>
      <c r="FW317" s="40"/>
      <c r="FX317" s="40"/>
      <c r="FY317" s="40"/>
      <c r="FZ317" s="40"/>
      <c r="GA317" s="40"/>
      <c r="GB317" s="40"/>
      <c r="GC317" s="40"/>
      <c r="GD317" s="40"/>
      <c r="GE317" s="40"/>
      <c r="GF317" s="40"/>
      <c r="GG317" s="40"/>
      <c r="GH317" s="40"/>
      <c r="GI317" s="40"/>
      <c r="GJ317" s="40"/>
      <c r="GK317" s="40"/>
      <c r="GL317" s="40"/>
      <c r="GM317" s="40"/>
      <c r="GN317" s="40"/>
      <c r="GO317" s="40"/>
      <c r="GP317" s="40"/>
      <c r="GQ317" s="40"/>
      <c r="GR317" s="40"/>
      <c r="GS317" s="40"/>
      <c r="GT317" s="40"/>
      <c r="GU317" s="40"/>
      <c r="GV317" s="40"/>
      <c r="GW317" s="40"/>
      <c r="GX317" s="40"/>
      <c r="GY317" s="40"/>
      <c r="GZ317" s="40"/>
      <c r="HA317" s="40"/>
      <c r="HB317" s="40"/>
      <c r="HC317" s="40"/>
      <c r="HD317" s="40"/>
      <c r="HE317" s="40"/>
      <c r="HF317" s="40"/>
      <c r="HG317" s="40"/>
      <c r="HH317" s="40"/>
      <c r="HI317" s="40"/>
      <c r="HJ317" s="40"/>
      <c r="HK317" s="40"/>
      <c r="HL317" s="40"/>
      <c r="HM317" s="40"/>
      <c r="HN317" s="40"/>
      <c r="HO317" s="40"/>
      <c r="HP317" s="40"/>
      <c r="HQ317" s="40"/>
      <c r="HR317" s="40"/>
      <c r="HS317" s="40"/>
      <c r="HT317" s="40"/>
      <c r="HU317" s="40"/>
      <c r="HV317" s="40"/>
      <c r="HW317" s="40"/>
      <c r="HX317" s="40"/>
      <c r="HY317" s="40"/>
      <c r="HZ317" s="40"/>
      <c r="IA317" s="40"/>
      <c r="IB317" s="40"/>
      <c r="IC317" s="40"/>
      <c r="ID317" s="40"/>
      <c r="IE317" s="40"/>
      <c r="IF317" s="40"/>
      <c r="IG317" s="40"/>
      <c r="IH317" s="40"/>
      <c r="II317" s="40"/>
      <c r="IJ317" s="40"/>
      <c r="IK317" s="40"/>
      <c r="IL317" s="40"/>
      <c r="IM317" s="40"/>
      <c r="IN317" s="40"/>
      <c r="IO317" s="40"/>
    </row>
    <row r="318" spans="1:249" s="41" customFormat="1" ht="63">
      <c r="A318" s="39" t="s">
        <v>293</v>
      </c>
      <c r="B318" s="29">
        <f t="shared" si="91"/>
        <v>1999</v>
      </c>
      <c r="C318" s="29">
        <f t="shared" si="91"/>
        <v>1999</v>
      </c>
      <c r="D318" s="29">
        <f t="shared" si="91"/>
        <v>0</v>
      </c>
      <c r="E318" s="29">
        <v>0</v>
      </c>
      <c r="F318" s="29">
        <v>0</v>
      </c>
      <c r="G318" s="29">
        <f t="shared" si="92"/>
        <v>0</v>
      </c>
      <c r="H318" s="29">
        <v>0</v>
      </c>
      <c r="I318" s="29">
        <v>0</v>
      </c>
      <c r="J318" s="29">
        <f t="shared" si="93"/>
        <v>0</v>
      </c>
      <c r="K318" s="29"/>
      <c r="L318" s="29"/>
      <c r="M318" s="29">
        <f t="shared" si="94"/>
        <v>0</v>
      </c>
      <c r="N318" s="29">
        <v>1999</v>
      </c>
      <c r="O318" s="29">
        <v>1999</v>
      </c>
      <c r="P318" s="29">
        <f t="shared" si="95"/>
        <v>0</v>
      </c>
      <c r="Q318" s="29"/>
      <c r="R318" s="29"/>
      <c r="S318" s="29">
        <f t="shared" si="96"/>
        <v>0</v>
      </c>
      <c r="T318" s="29">
        <v>0</v>
      </c>
      <c r="U318" s="29">
        <v>0</v>
      </c>
      <c r="V318" s="29">
        <f t="shared" si="97"/>
        <v>0</v>
      </c>
      <c r="W318" s="29">
        <v>0</v>
      </c>
      <c r="X318" s="29">
        <v>0</v>
      </c>
      <c r="Y318" s="29">
        <f t="shared" si="98"/>
        <v>0</v>
      </c>
      <c r="Z318" s="29">
        <v>0</v>
      </c>
      <c r="AA318" s="29">
        <v>0</v>
      </c>
      <c r="AB318" s="29">
        <f t="shared" si="99"/>
        <v>0</v>
      </c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  <c r="CA318" s="40"/>
      <c r="CB318" s="40"/>
      <c r="CC318" s="40"/>
      <c r="CD318" s="40"/>
      <c r="CE318" s="40"/>
      <c r="CF318" s="40"/>
      <c r="CG318" s="40"/>
      <c r="CH318" s="40"/>
      <c r="CI318" s="40"/>
      <c r="CJ318" s="40"/>
      <c r="CK318" s="40"/>
      <c r="CL318" s="40"/>
      <c r="CM318" s="40"/>
      <c r="CN318" s="40"/>
      <c r="CO318" s="40"/>
      <c r="CP318" s="40"/>
      <c r="CQ318" s="40"/>
      <c r="CR318" s="40"/>
      <c r="CS318" s="40"/>
      <c r="CT318" s="40"/>
      <c r="CU318" s="40"/>
      <c r="CV318" s="40"/>
      <c r="CW318" s="40"/>
      <c r="CX318" s="40"/>
      <c r="CY318" s="40"/>
      <c r="CZ318" s="40"/>
      <c r="DA318" s="40"/>
      <c r="DB318" s="40"/>
      <c r="DC318" s="40"/>
      <c r="DD318" s="40"/>
      <c r="DE318" s="40"/>
      <c r="DF318" s="40"/>
      <c r="DG318" s="40"/>
      <c r="DH318" s="40"/>
      <c r="DI318" s="40"/>
      <c r="DJ318" s="40"/>
      <c r="DK318" s="40"/>
      <c r="DL318" s="40"/>
      <c r="DM318" s="40"/>
      <c r="DN318" s="40"/>
      <c r="DO318" s="40"/>
      <c r="DP318" s="40"/>
      <c r="DQ318" s="40"/>
      <c r="DR318" s="40"/>
      <c r="DS318" s="40"/>
      <c r="DT318" s="40"/>
      <c r="DU318" s="40"/>
      <c r="DV318" s="40"/>
      <c r="DW318" s="40"/>
      <c r="DX318" s="40"/>
      <c r="DY318" s="40"/>
      <c r="DZ318" s="40"/>
      <c r="EA318" s="40"/>
      <c r="EB318" s="40"/>
      <c r="EC318" s="40"/>
      <c r="ED318" s="40"/>
      <c r="EE318" s="40"/>
      <c r="EF318" s="40"/>
      <c r="EG318" s="40"/>
      <c r="EH318" s="40"/>
      <c r="EI318" s="40"/>
      <c r="EJ318" s="40"/>
      <c r="EK318" s="40"/>
      <c r="EL318" s="40"/>
      <c r="EM318" s="40"/>
      <c r="EN318" s="40"/>
      <c r="EO318" s="40"/>
      <c r="EP318" s="40"/>
      <c r="EQ318" s="40"/>
      <c r="ER318" s="40"/>
      <c r="ES318" s="40"/>
      <c r="ET318" s="40"/>
      <c r="EU318" s="40"/>
      <c r="EV318" s="40"/>
      <c r="EW318" s="40"/>
      <c r="EX318" s="40"/>
      <c r="EY318" s="40"/>
      <c r="EZ318" s="40"/>
      <c r="FA318" s="40"/>
      <c r="FB318" s="40"/>
      <c r="FC318" s="40"/>
      <c r="FD318" s="40"/>
      <c r="FE318" s="40"/>
      <c r="FF318" s="40"/>
      <c r="FG318" s="40"/>
      <c r="FH318" s="40"/>
      <c r="FI318" s="40"/>
      <c r="FJ318" s="40"/>
      <c r="FK318" s="40"/>
      <c r="FL318" s="40"/>
      <c r="FM318" s="40"/>
      <c r="FN318" s="40"/>
      <c r="FO318" s="40"/>
      <c r="FP318" s="40"/>
      <c r="FQ318" s="40"/>
      <c r="FR318" s="40"/>
      <c r="FS318" s="40"/>
      <c r="FT318" s="40"/>
      <c r="FU318" s="40"/>
      <c r="FV318" s="40"/>
      <c r="FW318" s="40"/>
      <c r="FX318" s="40"/>
      <c r="FY318" s="40"/>
      <c r="FZ318" s="40"/>
      <c r="GA318" s="40"/>
      <c r="GB318" s="40"/>
      <c r="GC318" s="40"/>
      <c r="GD318" s="40"/>
      <c r="GE318" s="40"/>
      <c r="GF318" s="40"/>
      <c r="GG318" s="40"/>
      <c r="GH318" s="40"/>
      <c r="GI318" s="40"/>
      <c r="GJ318" s="40"/>
      <c r="GK318" s="40"/>
      <c r="GL318" s="40"/>
      <c r="GM318" s="40"/>
      <c r="GN318" s="40"/>
      <c r="GO318" s="40"/>
      <c r="GP318" s="40"/>
      <c r="GQ318" s="40"/>
      <c r="GR318" s="40"/>
      <c r="GS318" s="40"/>
      <c r="GT318" s="40"/>
      <c r="GU318" s="40"/>
      <c r="GV318" s="40"/>
      <c r="GW318" s="40"/>
      <c r="GX318" s="40"/>
      <c r="GY318" s="40"/>
      <c r="GZ318" s="40"/>
      <c r="HA318" s="40"/>
      <c r="HB318" s="40"/>
      <c r="HC318" s="40"/>
      <c r="HD318" s="40"/>
      <c r="HE318" s="40"/>
      <c r="HF318" s="40"/>
      <c r="HG318" s="40"/>
      <c r="HH318" s="40"/>
      <c r="HI318" s="40"/>
      <c r="HJ318" s="40"/>
      <c r="HK318" s="40"/>
      <c r="HL318" s="40"/>
      <c r="HM318" s="40"/>
      <c r="HN318" s="40"/>
      <c r="HO318" s="40"/>
      <c r="HP318" s="40"/>
      <c r="HQ318" s="40"/>
      <c r="HR318" s="40"/>
      <c r="HS318" s="40"/>
      <c r="HT318" s="40"/>
      <c r="HU318" s="40"/>
      <c r="HV318" s="40"/>
      <c r="HW318" s="40"/>
      <c r="HX318" s="40"/>
      <c r="HY318" s="40"/>
      <c r="HZ318" s="40"/>
      <c r="IA318" s="40"/>
      <c r="IB318" s="40"/>
      <c r="IC318" s="40"/>
      <c r="ID318" s="40"/>
      <c r="IE318" s="40"/>
      <c r="IF318" s="40"/>
      <c r="IG318" s="40"/>
      <c r="IH318" s="40"/>
      <c r="II318" s="40"/>
      <c r="IJ318" s="40"/>
      <c r="IK318" s="40"/>
      <c r="IL318" s="40"/>
      <c r="IM318" s="40"/>
      <c r="IN318" s="40"/>
      <c r="IO318" s="40"/>
    </row>
    <row r="319" spans="1:249" ht="30.75" customHeight="1">
      <c r="A319" s="28" t="s">
        <v>294</v>
      </c>
      <c r="B319" s="29">
        <f t="shared" si="91"/>
        <v>2461</v>
      </c>
      <c r="C319" s="29">
        <f t="shared" si="91"/>
        <v>2461</v>
      </c>
      <c r="D319" s="29">
        <f t="shared" si="91"/>
        <v>0</v>
      </c>
      <c r="E319" s="29">
        <v>0</v>
      </c>
      <c r="F319" s="29">
        <v>0</v>
      </c>
      <c r="G319" s="29">
        <f t="shared" si="92"/>
        <v>0</v>
      </c>
      <c r="H319" s="29">
        <v>0</v>
      </c>
      <c r="I319" s="29">
        <v>0</v>
      </c>
      <c r="J319" s="29">
        <f t="shared" si="93"/>
        <v>0</v>
      </c>
      <c r="K319" s="29">
        <v>2461</v>
      </c>
      <c r="L319" s="29">
        <v>2461</v>
      </c>
      <c r="M319" s="29">
        <f t="shared" si="94"/>
        <v>0</v>
      </c>
      <c r="N319" s="29">
        <v>0</v>
      </c>
      <c r="O319" s="29">
        <v>0</v>
      </c>
      <c r="P319" s="29">
        <f t="shared" si="95"/>
        <v>0</v>
      </c>
      <c r="Q319" s="29">
        <v>0</v>
      </c>
      <c r="R319" s="29">
        <v>0</v>
      </c>
      <c r="S319" s="29">
        <f t="shared" si="96"/>
        <v>0</v>
      </c>
      <c r="T319" s="29">
        <v>0</v>
      </c>
      <c r="U319" s="29">
        <v>0</v>
      </c>
      <c r="V319" s="29">
        <f t="shared" si="97"/>
        <v>0</v>
      </c>
      <c r="W319" s="29">
        <v>0</v>
      </c>
      <c r="X319" s="29">
        <v>0</v>
      </c>
      <c r="Y319" s="29">
        <f t="shared" si="98"/>
        <v>0</v>
      </c>
      <c r="Z319" s="29">
        <v>0</v>
      </c>
      <c r="AA319" s="29">
        <v>0</v>
      </c>
      <c r="AB319" s="29">
        <f t="shared" si="99"/>
        <v>0</v>
      </c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</row>
    <row r="320" spans="1:249" ht="29.25" customHeight="1">
      <c r="A320" s="28" t="s">
        <v>295</v>
      </c>
      <c r="B320" s="29">
        <f t="shared" si="91"/>
        <v>1367</v>
      </c>
      <c r="C320" s="29">
        <f t="shared" si="91"/>
        <v>1367</v>
      </c>
      <c r="D320" s="29">
        <f t="shared" si="91"/>
        <v>0</v>
      </c>
      <c r="E320" s="29">
        <v>0</v>
      </c>
      <c r="F320" s="29">
        <v>0</v>
      </c>
      <c r="G320" s="29">
        <f t="shared" si="92"/>
        <v>0</v>
      </c>
      <c r="H320" s="29">
        <v>0</v>
      </c>
      <c r="I320" s="29">
        <v>0</v>
      </c>
      <c r="J320" s="29">
        <f t="shared" si="93"/>
        <v>0</v>
      </c>
      <c r="K320" s="29">
        <f>1800-433</f>
        <v>1367</v>
      </c>
      <c r="L320" s="29">
        <f>1800-433</f>
        <v>1367</v>
      </c>
      <c r="M320" s="29">
        <f t="shared" si="94"/>
        <v>0</v>
      </c>
      <c r="N320" s="29">
        <v>0</v>
      </c>
      <c r="O320" s="29">
        <v>0</v>
      </c>
      <c r="P320" s="29">
        <f t="shared" si="95"/>
        <v>0</v>
      </c>
      <c r="Q320" s="29">
        <v>0</v>
      </c>
      <c r="R320" s="29">
        <v>0</v>
      </c>
      <c r="S320" s="29">
        <f t="shared" si="96"/>
        <v>0</v>
      </c>
      <c r="T320" s="29">
        <v>0</v>
      </c>
      <c r="U320" s="29">
        <v>0</v>
      </c>
      <c r="V320" s="29">
        <f t="shared" si="97"/>
        <v>0</v>
      </c>
      <c r="W320" s="29">
        <v>0</v>
      </c>
      <c r="X320" s="29">
        <v>0</v>
      </c>
      <c r="Y320" s="29">
        <f t="shared" si="98"/>
        <v>0</v>
      </c>
      <c r="Z320" s="29">
        <v>0</v>
      </c>
      <c r="AA320" s="29">
        <v>0</v>
      </c>
      <c r="AB320" s="29">
        <f t="shared" si="99"/>
        <v>0</v>
      </c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</row>
    <row r="321" spans="1:249">
      <c r="A321" s="28" t="s">
        <v>296</v>
      </c>
      <c r="B321" s="29">
        <f t="shared" si="91"/>
        <v>1900</v>
      </c>
      <c r="C321" s="29">
        <f t="shared" si="91"/>
        <v>1900</v>
      </c>
      <c r="D321" s="29">
        <f t="shared" si="91"/>
        <v>0</v>
      </c>
      <c r="E321" s="29">
        <v>0</v>
      </c>
      <c r="F321" s="29">
        <v>0</v>
      </c>
      <c r="G321" s="29">
        <f t="shared" si="92"/>
        <v>0</v>
      </c>
      <c r="H321" s="29">
        <v>0</v>
      </c>
      <c r="I321" s="29">
        <v>0</v>
      </c>
      <c r="J321" s="29">
        <f t="shared" si="93"/>
        <v>0</v>
      </c>
      <c r="K321" s="29">
        <v>1900</v>
      </c>
      <c r="L321" s="29">
        <v>1900</v>
      </c>
      <c r="M321" s="29">
        <f t="shared" si="94"/>
        <v>0</v>
      </c>
      <c r="N321" s="29">
        <v>0</v>
      </c>
      <c r="O321" s="29">
        <v>0</v>
      </c>
      <c r="P321" s="29">
        <f t="shared" si="95"/>
        <v>0</v>
      </c>
      <c r="Q321" s="29"/>
      <c r="R321" s="29"/>
      <c r="S321" s="29">
        <f t="shared" si="96"/>
        <v>0</v>
      </c>
      <c r="T321" s="29">
        <v>0</v>
      </c>
      <c r="U321" s="29">
        <v>0</v>
      </c>
      <c r="V321" s="29">
        <f t="shared" si="97"/>
        <v>0</v>
      </c>
      <c r="W321" s="29">
        <v>0</v>
      </c>
      <c r="X321" s="29">
        <v>0</v>
      </c>
      <c r="Y321" s="29">
        <f t="shared" si="98"/>
        <v>0</v>
      </c>
      <c r="Z321" s="29">
        <v>0</v>
      </c>
      <c r="AA321" s="29">
        <v>0</v>
      </c>
      <c r="AB321" s="29">
        <f t="shared" si="99"/>
        <v>0</v>
      </c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</row>
    <row r="322" spans="1:249" ht="30.75" customHeight="1">
      <c r="A322" s="28" t="s">
        <v>297</v>
      </c>
      <c r="B322" s="29">
        <f t="shared" si="91"/>
        <v>6090</v>
      </c>
      <c r="C322" s="29">
        <f t="shared" si="91"/>
        <v>6090</v>
      </c>
      <c r="D322" s="29">
        <f t="shared" si="91"/>
        <v>0</v>
      </c>
      <c r="E322" s="29">
        <v>0</v>
      </c>
      <c r="F322" s="29">
        <v>0</v>
      </c>
      <c r="G322" s="29">
        <f t="shared" si="92"/>
        <v>0</v>
      </c>
      <c r="H322" s="29">
        <v>0</v>
      </c>
      <c r="I322" s="29">
        <v>0</v>
      </c>
      <c r="J322" s="29">
        <f t="shared" si="93"/>
        <v>0</v>
      </c>
      <c r="K322" s="29"/>
      <c r="L322" s="29"/>
      <c r="M322" s="29">
        <f t="shared" si="94"/>
        <v>0</v>
      </c>
      <c r="N322" s="29">
        <v>0</v>
      </c>
      <c r="O322" s="29">
        <v>0</v>
      </c>
      <c r="P322" s="29">
        <f t="shared" si="95"/>
        <v>0</v>
      </c>
      <c r="Q322" s="29">
        <v>6090</v>
      </c>
      <c r="R322" s="29">
        <v>6090</v>
      </c>
      <c r="S322" s="29">
        <f t="shared" si="96"/>
        <v>0</v>
      </c>
      <c r="T322" s="29">
        <v>0</v>
      </c>
      <c r="U322" s="29">
        <v>0</v>
      </c>
      <c r="V322" s="29">
        <f t="shared" si="97"/>
        <v>0</v>
      </c>
      <c r="W322" s="29">
        <v>0</v>
      </c>
      <c r="X322" s="29">
        <v>0</v>
      </c>
      <c r="Y322" s="29">
        <f t="shared" si="98"/>
        <v>0</v>
      </c>
      <c r="Z322" s="29">
        <v>0</v>
      </c>
      <c r="AA322" s="29">
        <v>0</v>
      </c>
      <c r="AB322" s="29">
        <f t="shared" si="99"/>
        <v>0</v>
      </c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</row>
    <row r="323" spans="1:249" ht="31.5">
      <c r="A323" s="23" t="s">
        <v>121</v>
      </c>
      <c r="B323" s="24">
        <f t="shared" si="91"/>
        <v>54155</v>
      </c>
      <c r="C323" s="24">
        <f t="shared" si="91"/>
        <v>65613</v>
      </c>
      <c r="D323" s="24">
        <f t="shared" si="91"/>
        <v>11458</v>
      </c>
      <c r="E323" s="24">
        <f>SUM(E324:E332)</f>
        <v>0</v>
      </c>
      <c r="F323" s="24">
        <f>SUM(F324:F332)</f>
        <v>0</v>
      </c>
      <c r="G323" s="24">
        <f t="shared" si="92"/>
        <v>0</v>
      </c>
      <c r="H323" s="24">
        <f>SUM(H324:H332)</f>
        <v>0</v>
      </c>
      <c r="I323" s="24">
        <f>SUM(I324:I332)</f>
        <v>0</v>
      </c>
      <c r="J323" s="24">
        <f t="shared" si="93"/>
        <v>0</v>
      </c>
      <c r="K323" s="24">
        <f>SUM(K324:K332)</f>
        <v>47655</v>
      </c>
      <c r="L323" s="24">
        <f>SUM(L324:L332)</f>
        <v>59113</v>
      </c>
      <c r="M323" s="24">
        <f t="shared" si="94"/>
        <v>11458</v>
      </c>
      <c r="N323" s="24">
        <f>SUM(N324:N332)</f>
        <v>0</v>
      </c>
      <c r="O323" s="24">
        <f>SUM(O324:O332)</f>
        <v>0</v>
      </c>
      <c r="P323" s="24">
        <f t="shared" si="95"/>
        <v>0</v>
      </c>
      <c r="Q323" s="24">
        <f>SUM(Q324:Q332)</f>
        <v>6500</v>
      </c>
      <c r="R323" s="24">
        <f>SUM(R324:R332)</f>
        <v>6500</v>
      </c>
      <c r="S323" s="24">
        <f t="shared" si="96"/>
        <v>0</v>
      </c>
      <c r="T323" s="24">
        <f>SUM(T324:T332)</f>
        <v>0</v>
      </c>
      <c r="U323" s="24">
        <f>SUM(U324:U332)</f>
        <v>0</v>
      </c>
      <c r="V323" s="24">
        <f t="shared" si="97"/>
        <v>0</v>
      </c>
      <c r="W323" s="24">
        <f>SUM(W324:W332)</f>
        <v>0</v>
      </c>
      <c r="X323" s="24">
        <f>SUM(X324:X332)</f>
        <v>0</v>
      </c>
      <c r="Y323" s="24">
        <f t="shared" si="98"/>
        <v>0</v>
      </c>
      <c r="Z323" s="24">
        <f>SUM(Z324:Z332)</f>
        <v>0</v>
      </c>
      <c r="AA323" s="24">
        <f>SUM(AA324:AA332)</f>
        <v>0</v>
      </c>
      <c r="AB323" s="24">
        <f t="shared" si="99"/>
        <v>0</v>
      </c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  <c r="FI323" s="22"/>
      <c r="FJ323" s="22"/>
      <c r="FK323" s="22"/>
      <c r="FL323" s="22"/>
      <c r="FM323" s="22"/>
      <c r="FN323" s="22"/>
      <c r="FO323" s="22"/>
      <c r="FP323" s="22"/>
      <c r="FQ323" s="22"/>
      <c r="FR323" s="22"/>
      <c r="FS323" s="22"/>
      <c r="FT323" s="22"/>
      <c r="FU323" s="22"/>
      <c r="FV323" s="22"/>
      <c r="FW323" s="22"/>
      <c r="FX323" s="22"/>
      <c r="FY323" s="22"/>
      <c r="FZ323" s="22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  <c r="IB323" s="7"/>
      <c r="IC323" s="7"/>
      <c r="ID323" s="7"/>
      <c r="IE323" s="7"/>
      <c r="IF323" s="7"/>
      <c r="IG323" s="7"/>
      <c r="IH323" s="7"/>
      <c r="II323" s="7"/>
      <c r="IJ323" s="7"/>
      <c r="IK323" s="7"/>
      <c r="IL323" s="7"/>
      <c r="IM323" s="7"/>
      <c r="IN323" s="7"/>
      <c r="IO323" s="7"/>
    </row>
    <row r="324" spans="1:249" ht="30.75" customHeight="1">
      <c r="A324" s="28" t="s">
        <v>298</v>
      </c>
      <c r="B324" s="29">
        <f t="shared" si="91"/>
        <v>3000</v>
      </c>
      <c r="C324" s="29">
        <f t="shared" si="91"/>
        <v>3000</v>
      </c>
      <c r="D324" s="29">
        <f t="shared" si="91"/>
        <v>0</v>
      </c>
      <c r="E324" s="29">
        <v>0</v>
      </c>
      <c r="F324" s="29">
        <v>0</v>
      </c>
      <c r="G324" s="29">
        <f t="shared" si="92"/>
        <v>0</v>
      </c>
      <c r="H324" s="29">
        <v>0</v>
      </c>
      <c r="I324" s="29">
        <v>0</v>
      </c>
      <c r="J324" s="29">
        <f t="shared" si="93"/>
        <v>0</v>
      </c>
      <c r="K324" s="29"/>
      <c r="L324" s="29"/>
      <c r="M324" s="29">
        <f t="shared" si="94"/>
        <v>0</v>
      </c>
      <c r="N324" s="29">
        <v>0</v>
      </c>
      <c r="O324" s="29">
        <v>0</v>
      </c>
      <c r="P324" s="29">
        <f t="shared" si="95"/>
        <v>0</v>
      </c>
      <c r="Q324" s="29">
        <v>3000</v>
      </c>
      <c r="R324" s="29">
        <v>3000</v>
      </c>
      <c r="S324" s="29">
        <f t="shared" si="96"/>
        <v>0</v>
      </c>
      <c r="T324" s="29">
        <v>0</v>
      </c>
      <c r="U324" s="29">
        <v>0</v>
      </c>
      <c r="V324" s="29">
        <f t="shared" si="97"/>
        <v>0</v>
      </c>
      <c r="W324" s="29">
        <v>0</v>
      </c>
      <c r="X324" s="29">
        <v>0</v>
      </c>
      <c r="Y324" s="29">
        <f t="shared" si="98"/>
        <v>0</v>
      </c>
      <c r="Z324" s="29">
        <v>0</v>
      </c>
      <c r="AA324" s="29">
        <v>0</v>
      </c>
      <c r="AB324" s="29">
        <f t="shared" si="99"/>
        <v>0</v>
      </c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</row>
    <row r="325" spans="1:249" ht="30.75" customHeight="1">
      <c r="A325" s="28" t="s">
        <v>299</v>
      </c>
      <c r="B325" s="29">
        <f t="shared" si="91"/>
        <v>22000</v>
      </c>
      <c r="C325" s="29">
        <f t="shared" si="91"/>
        <v>22000</v>
      </c>
      <c r="D325" s="29">
        <f t="shared" si="91"/>
        <v>0</v>
      </c>
      <c r="E325" s="29">
        <v>0</v>
      </c>
      <c r="F325" s="29">
        <v>0</v>
      </c>
      <c r="G325" s="29">
        <f t="shared" si="92"/>
        <v>0</v>
      </c>
      <c r="H325" s="29">
        <v>0</v>
      </c>
      <c r="I325" s="29">
        <v>0</v>
      </c>
      <c r="J325" s="29">
        <f t="shared" si="93"/>
        <v>0</v>
      </c>
      <c r="K325" s="29">
        <v>22000</v>
      </c>
      <c r="L325" s="29">
        <v>22000</v>
      </c>
      <c r="M325" s="29">
        <f t="shared" si="94"/>
        <v>0</v>
      </c>
      <c r="N325" s="29"/>
      <c r="O325" s="29"/>
      <c r="P325" s="29">
        <f t="shared" si="95"/>
        <v>0</v>
      </c>
      <c r="Q325" s="29"/>
      <c r="R325" s="29"/>
      <c r="S325" s="29">
        <f t="shared" si="96"/>
        <v>0</v>
      </c>
      <c r="T325" s="29">
        <v>0</v>
      </c>
      <c r="U325" s="29">
        <v>0</v>
      </c>
      <c r="V325" s="29">
        <f t="shared" si="97"/>
        <v>0</v>
      </c>
      <c r="W325" s="29">
        <v>0</v>
      </c>
      <c r="X325" s="29">
        <v>0</v>
      </c>
      <c r="Y325" s="29">
        <f t="shared" si="98"/>
        <v>0</v>
      </c>
      <c r="Z325" s="29">
        <v>0</v>
      </c>
      <c r="AA325" s="29">
        <v>0</v>
      </c>
      <c r="AB325" s="29">
        <f t="shared" si="99"/>
        <v>0</v>
      </c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</row>
    <row r="326" spans="1:249" ht="30.75" customHeight="1">
      <c r="A326" s="28" t="s">
        <v>300</v>
      </c>
      <c r="B326" s="29">
        <f t="shared" si="91"/>
        <v>3500</v>
      </c>
      <c r="C326" s="29">
        <f t="shared" si="91"/>
        <v>3500</v>
      </c>
      <c r="D326" s="29">
        <f t="shared" si="91"/>
        <v>0</v>
      </c>
      <c r="E326" s="29">
        <v>0</v>
      </c>
      <c r="F326" s="29">
        <v>0</v>
      </c>
      <c r="G326" s="29">
        <f t="shared" si="92"/>
        <v>0</v>
      </c>
      <c r="H326" s="29">
        <v>0</v>
      </c>
      <c r="I326" s="29">
        <v>0</v>
      </c>
      <c r="J326" s="29">
        <f t="shared" si="93"/>
        <v>0</v>
      </c>
      <c r="K326" s="29"/>
      <c r="L326" s="29"/>
      <c r="M326" s="29">
        <f t="shared" si="94"/>
        <v>0</v>
      </c>
      <c r="N326" s="29"/>
      <c r="O326" s="29"/>
      <c r="P326" s="29">
        <f t="shared" si="95"/>
        <v>0</v>
      </c>
      <c r="Q326" s="29">
        <v>3500</v>
      </c>
      <c r="R326" s="29">
        <v>3500</v>
      </c>
      <c r="S326" s="29">
        <f t="shared" si="96"/>
        <v>0</v>
      </c>
      <c r="T326" s="29">
        <v>0</v>
      </c>
      <c r="U326" s="29">
        <v>0</v>
      </c>
      <c r="V326" s="29">
        <f t="shared" si="97"/>
        <v>0</v>
      </c>
      <c r="W326" s="29">
        <v>0</v>
      </c>
      <c r="X326" s="29">
        <v>0</v>
      </c>
      <c r="Y326" s="29">
        <f t="shared" si="98"/>
        <v>0</v>
      </c>
      <c r="Z326" s="29">
        <v>0</v>
      </c>
      <c r="AA326" s="29">
        <v>0</v>
      </c>
      <c r="AB326" s="29">
        <f t="shared" si="99"/>
        <v>0</v>
      </c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</row>
    <row r="327" spans="1:249" ht="31.5">
      <c r="A327" s="32" t="s">
        <v>301</v>
      </c>
      <c r="B327" s="29">
        <f t="shared" si="91"/>
        <v>4568</v>
      </c>
      <c r="C327" s="29">
        <f t="shared" si="91"/>
        <v>4568</v>
      </c>
      <c r="D327" s="29">
        <f t="shared" si="91"/>
        <v>0</v>
      </c>
      <c r="E327" s="29">
        <v>0</v>
      </c>
      <c r="F327" s="29">
        <v>0</v>
      </c>
      <c r="G327" s="29">
        <f t="shared" si="92"/>
        <v>0</v>
      </c>
      <c r="H327" s="29">
        <v>0</v>
      </c>
      <c r="I327" s="29">
        <v>0</v>
      </c>
      <c r="J327" s="29">
        <f t="shared" si="93"/>
        <v>0</v>
      </c>
      <c r="K327" s="29">
        <v>4568</v>
      </c>
      <c r="L327" s="29">
        <v>4568</v>
      </c>
      <c r="M327" s="29">
        <f t="shared" si="94"/>
        <v>0</v>
      </c>
      <c r="N327" s="29">
        <v>0</v>
      </c>
      <c r="O327" s="29">
        <v>0</v>
      </c>
      <c r="P327" s="29">
        <f t="shared" si="95"/>
        <v>0</v>
      </c>
      <c r="Q327" s="29">
        <v>0</v>
      </c>
      <c r="R327" s="29">
        <v>0</v>
      </c>
      <c r="S327" s="29">
        <f t="shared" si="96"/>
        <v>0</v>
      </c>
      <c r="T327" s="29">
        <v>0</v>
      </c>
      <c r="U327" s="29">
        <v>0</v>
      </c>
      <c r="V327" s="29">
        <f t="shared" si="97"/>
        <v>0</v>
      </c>
      <c r="W327" s="29">
        <v>0</v>
      </c>
      <c r="X327" s="29">
        <v>0</v>
      </c>
      <c r="Y327" s="29">
        <f t="shared" si="98"/>
        <v>0</v>
      </c>
      <c r="Z327" s="29">
        <v>0</v>
      </c>
      <c r="AA327" s="29">
        <v>0</v>
      </c>
      <c r="AB327" s="29">
        <f t="shared" si="99"/>
        <v>0</v>
      </c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</row>
    <row r="328" spans="1:249" ht="30.75" customHeight="1">
      <c r="A328" s="28" t="s">
        <v>302</v>
      </c>
      <c r="B328" s="29">
        <f t="shared" si="91"/>
        <v>6092</v>
      </c>
      <c r="C328" s="29">
        <f t="shared" si="91"/>
        <v>6092</v>
      </c>
      <c r="D328" s="29">
        <f t="shared" si="91"/>
        <v>0</v>
      </c>
      <c r="E328" s="29">
        <v>0</v>
      </c>
      <c r="F328" s="29">
        <v>0</v>
      </c>
      <c r="G328" s="29">
        <f t="shared" si="92"/>
        <v>0</v>
      </c>
      <c r="H328" s="29">
        <v>0</v>
      </c>
      <c r="I328" s="29">
        <v>0</v>
      </c>
      <c r="J328" s="29">
        <f t="shared" si="93"/>
        <v>0</v>
      </c>
      <c r="K328" s="29">
        <v>6092</v>
      </c>
      <c r="L328" s="29">
        <v>6092</v>
      </c>
      <c r="M328" s="29">
        <f t="shared" si="94"/>
        <v>0</v>
      </c>
      <c r="N328" s="29">
        <v>0</v>
      </c>
      <c r="O328" s="29">
        <v>0</v>
      </c>
      <c r="P328" s="29">
        <f t="shared" si="95"/>
        <v>0</v>
      </c>
      <c r="Q328" s="29">
        <v>0</v>
      </c>
      <c r="R328" s="29">
        <v>0</v>
      </c>
      <c r="S328" s="29">
        <f t="shared" si="96"/>
        <v>0</v>
      </c>
      <c r="T328" s="29">
        <v>0</v>
      </c>
      <c r="U328" s="29">
        <v>0</v>
      </c>
      <c r="V328" s="29">
        <f t="shared" si="97"/>
        <v>0</v>
      </c>
      <c r="W328" s="29">
        <v>0</v>
      </c>
      <c r="X328" s="29">
        <v>0</v>
      </c>
      <c r="Y328" s="29">
        <f t="shared" si="98"/>
        <v>0</v>
      </c>
      <c r="Z328" s="29">
        <v>0</v>
      </c>
      <c r="AA328" s="29">
        <v>0</v>
      </c>
      <c r="AB328" s="29">
        <f t="shared" si="99"/>
        <v>0</v>
      </c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</row>
    <row r="329" spans="1:249" ht="30.75" customHeight="1">
      <c r="A329" s="28" t="s">
        <v>303</v>
      </c>
      <c r="B329" s="29">
        <f t="shared" si="91"/>
        <v>2195</v>
      </c>
      <c r="C329" s="29">
        <f t="shared" si="91"/>
        <v>2195</v>
      </c>
      <c r="D329" s="29">
        <f t="shared" si="91"/>
        <v>0</v>
      </c>
      <c r="E329" s="29">
        <v>0</v>
      </c>
      <c r="F329" s="29">
        <v>0</v>
      </c>
      <c r="G329" s="29">
        <f t="shared" si="92"/>
        <v>0</v>
      </c>
      <c r="H329" s="29">
        <v>0</v>
      </c>
      <c r="I329" s="29">
        <v>0</v>
      </c>
      <c r="J329" s="29">
        <f t="shared" si="93"/>
        <v>0</v>
      </c>
      <c r="K329" s="29">
        <f>1988+207</f>
        <v>2195</v>
      </c>
      <c r="L329" s="29">
        <f>1988+207</f>
        <v>2195</v>
      </c>
      <c r="M329" s="29">
        <f t="shared" si="94"/>
        <v>0</v>
      </c>
      <c r="N329" s="29">
        <v>0</v>
      </c>
      <c r="O329" s="29">
        <v>0</v>
      </c>
      <c r="P329" s="29">
        <f t="shared" si="95"/>
        <v>0</v>
      </c>
      <c r="Q329" s="29">
        <v>0</v>
      </c>
      <c r="R329" s="29">
        <v>0</v>
      </c>
      <c r="S329" s="29">
        <f t="shared" si="96"/>
        <v>0</v>
      </c>
      <c r="T329" s="29">
        <v>0</v>
      </c>
      <c r="U329" s="29">
        <v>0</v>
      </c>
      <c r="V329" s="29">
        <f t="shared" si="97"/>
        <v>0</v>
      </c>
      <c r="W329" s="29">
        <v>0</v>
      </c>
      <c r="X329" s="29">
        <v>0</v>
      </c>
      <c r="Y329" s="29">
        <f t="shared" si="98"/>
        <v>0</v>
      </c>
      <c r="Z329" s="29">
        <v>0</v>
      </c>
      <c r="AA329" s="29">
        <v>0</v>
      </c>
      <c r="AB329" s="29">
        <f t="shared" si="99"/>
        <v>0</v>
      </c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</row>
    <row r="330" spans="1:249" ht="29.25" customHeight="1">
      <c r="A330" s="28" t="s">
        <v>304</v>
      </c>
      <c r="B330" s="29">
        <f t="shared" si="91"/>
        <v>0</v>
      </c>
      <c r="C330" s="29">
        <f t="shared" si="91"/>
        <v>2268</v>
      </c>
      <c r="D330" s="29">
        <f t="shared" si="91"/>
        <v>2268</v>
      </c>
      <c r="E330" s="29">
        <v>0</v>
      </c>
      <c r="F330" s="29">
        <v>0</v>
      </c>
      <c r="G330" s="29">
        <f t="shared" si="92"/>
        <v>0</v>
      </c>
      <c r="H330" s="29">
        <v>0</v>
      </c>
      <c r="I330" s="29">
        <v>0</v>
      </c>
      <c r="J330" s="29">
        <f t="shared" si="93"/>
        <v>0</v>
      </c>
      <c r="K330" s="29">
        <f>9900-9900</f>
        <v>0</v>
      </c>
      <c r="L330" s="29">
        <v>2268</v>
      </c>
      <c r="M330" s="29">
        <f t="shared" si="94"/>
        <v>2268</v>
      </c>
      <c r="N330" s="29">
        <v>0</v>
      </c>
      <c r="O330" s="29">
        <v>0</v>
      </c>
      <c r="P330" s="29">
        <f t="shared" si="95"/>
        <v>0</v>
      </c>
      <c r="Q330" s="29">
        <v>0</v>
      </c>
      <c r="R330" s="29">
        <v>0</v>
      </c>
      <c r="S330" s="29">
        <f t="shared" si="96"/>
        <v>0</v>
      </c>
      <c r="T330" s="29">
        <v>0</v>
      </c>
      <c r="U330" s="29">
        <v>0</v>
      </c>
      <c r="V330" s="29">
        <f t="shared" si="97"/>
        <v>0</v>
      </c>
      <c r="W330" s="29">
        <v>0</v>
      </c>
      <c r="X330" s="29">
        <v>0</v>
      </c>
      <c r="Y330" s="29">
        <f t="shared" si="98"/>
        <v>0</v>
      </c>
      <c r="Z330" s="29">
        <v>0</v>
      </c>
      <c r="AA330" s="29">
        <v>0</v>
      </c>
      <c r="AB330" s="29">
        <f t="shared" si="99"/>
        <v>0</v>
      </c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22"/>
      <c r="FH330" s="22"/>
      <c r="FI330" s="22"/>
      <c r="FJ330" s="22"/>
      <c r="FK330" s="22"/>
      <c r="FL330" s="22"/>
      <c r="FM330" s="22"/>
      <c r="FN330" s="22"/>
      <c r="FO330" s="22"/>
      <c r="FP330" s="22"/>
      <c r="FQ330" s="22"/>
      <c r="FR330" s="22"/>
      <c r="FS330" s="22"/>
      <c r="FT330" s="22"/>
      <c r="FU330" s="22"/>
      <c r="FV330" s="22"/>
      <c r="FW330" s="22"/>
      <c r="FX330" s="22"/>
      <c r="FY330" s="22"/>
      <c r="FZ330" s="22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</row>
    <row r="331" spans="1:249" ht="29.25" customHeight="1">
      <c r="A331" s="28" t="s">
        <v>305</v>
      </c>
      <c r="B331" s="29">
        <f t="shared" si="91"/>
        <v>0</v>
      </c>
      <c r="C331" s="29">
        <f t="shared" si="91"/>
        <v>9190</v>
      </c>
      <c r="D331" s="29">
        <f t="shared" si="91"/>
        <v>9190</v>
      </c>
      <c r="E331" s="29">
        <v>0</v>
      </c>
      <c r="F331" s="29">
        <v>0</v>
      </c>
      <c r="G331" s="29">
        <f t="shared" si="92"/>
        <v>0</v>
      </c>
      <c r="H331" s="29">
        <v>0</v>
      </c>
      <c r="I331" s="29">
        <v>0</v>
      </c>
      <c r="J331" s="29">
        <f t="shared" si="93"/>
        <v>0</v>
      </c>
      <c r="K331" s="29">
        <f>9900-9900</f>
        <v>0</v>
      </c>
      <c r="L331" s="29">
        <v>9190</v>
      </c>
      <c r="M331" s="29">
        <f t="shared" si="94"/>
        <v>9190</v>
      </c>
      <c r="N331" s="29">
        <v>0</v>
      </c>
      <c r="O331" s="29">
        <v>0</v>
      </c>
      <c r="P331" s="29">
        <f t="shared" si="95"/>
        <v>0</v>
      </c>
      <c r="Q331" s="29">
        <v>0</v>
      </c>
      <c r="R331" s="29">
        <v>0</v>
      </c>
      <c r="S331" s="29">
        <f t="shared" si="96"/>
        <v>0</v>
      </c>
      <c r="T331" s="29">
        <v>0</v>
      </c>
      <c r="U331" s="29">
        <v>0</v>
      </c>
      <c r="V331" s="29">
        <f t="shared" si="97"/>
        <v>0</v>
      </c>
      <c r="W331" s="29">
        <v>0</v>
      </c>
      <c r="X331" s="29">
        <v>0</v>
      </c>
      <c r="Y331" s="29">
        <f t="shared" si="98"/>
        <v>0</v>
      </c>
      <c r="Z331" s="29">
        <v>0</v>
      </c>
      <c r="AA331" s="29">
        <v>0</v>
      </c>
      <c r="AB331" s="29">
        <f t="shared" si="99"/>
        <v>0</v>
      </c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</row>
    <row r="332" spans="1:249" ht="29.25" customHeight="1">
      <c r="A332" s="28" t="s">
        <v>306</v>
      </c>
      <c r="B332" s="29">
        <f t="shared" si="91"/>
        <v>12800</v>
      </c>
      <c r="C332" s="29">
        <f t="shared" si="91"/>
        <v>12800</v>
      </c>
      <c r="D332" s="29">
        <f t="shared" si="91"/>
        <v>0</v>
      </c>
      <c r="E332" s="29">
        <v>0</v>
      </c>
      <c r="F332" s="29">
        <v>0</v>
      </c>
      <c r="G332" s="29">
        <f t="shared" si="92"/>
        <v>0</v>
      </c>
      <c r="H332" s="29">
        <v>0</v>
      </c>
      <c r="I332" s="29">
        <v>0</v>
      </c>
      <c r="J332" s="29">
        <f t="shared" si="93"/>
        <v>0</v>
      </c>
      <c r="K332" s="29">
        <f>12600+200</f>
        <v>12800</v>
      </c>
      <c r="L332" s="29">
        <f>12600+200</f>
        <v>12800</v>
      </c>
      <c r="M332" s="29">
        <f t="shared" si="94"/>
        <v>0</v>
      </c>
      <c r="N332" s="29">
        <v>0</v>
      </c>
      <c r="O332" s="29">
        <v>0</v>
      </c>
      <c r="P332" s="29">
        <f t="shared" si="95"/>
        <v>0</v>
      </c>
      <c r="Q332" s="29">
        <v>0</v>
      </c>
      <c r="R332" s="29">
        <v>0</v>
      </c>
      <c r="S332" s="29">
        <f t="shared" si="96"/>
        <v>0</v>
      </c>
      <c r="T332" s="29">
        <v>0</v>
      </c>
      <c r="U332" s="29">
        <v>0</v>
      </c>
      <c r="V332" s="29">
        <f t="shared" si="97"/>
        <v>0</v>
      </c>
      <c r="W332" s="29">
        <v>0</v>
      </c>
      <c r="X332" s="29">
        <v>0</v>
      </c>
      <c r="Y332" s="29">
        <f t="shared" si="98"/>
        <v>0</v>
      </c>
      <c r="Z332" s="29">
        <v>0</v>
      </c>
      <c r="AA332" s="29">
        <v>0</v>
      </c>
      <c r="AB332" s="29">
        <f t="shared" si="99"/>
        <v>0</v>
      </c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</row>
    <row r="333" spans="1:249">
      <c r="A333" s="23" t="s">
        <v>129</v>
      </c>
      <c r="B333" s="24">
        <f t="shared" si="91"/>
        <v>140783</v>
      </c>
      <c r="C333" s="24">
        <f t="shared" si="91"/>
        <v>140783</v>
      </c>
      <c r="D333" s="24">
        <f t="shared" si="91"/>
        <v>0</v>
      </c>
      <c r="E333" s="24">
        <f>SUM(E334:E336)</f>
        <v>0</v>
      </c>
      <c r="F333" s="24">
        <f>SUM(F334:F336)</f>
        <v>0</v>
      </c>
      <c r="G333" s="24">
        <f t="shared" si="92"/>
        <v>0</v>
      </c>
      <c r="H333" s="24">
        <f>SUM(H334:H336)</f>
        <v>0</v>
      </c>
      <c r="I333" s="24">
        <f>SUM(I334:I336)</f>
        <v>0</v>
      </c>
      <c r="J333" s="24">
        <f t="shared" si="93"/>
        <v>0</v>
      </c>
      <c r="K333" s="24">
        <f>SUM(K334:K336)</f>
        <v>80883</v>
      </c>
      <c r="L333" s="24">
        <f>SUM(L334:L336)</f>
        <v>80883</v>
      </c>
      <c r="M333" s="24">
        <f t="shared" si="94"/>
        <v>0</v>
      </c>
      <c r="N333" s="24">
        <f>SUM(N334:N336)</f>
        <v>0</v>
      </c>
      <c r="O333" s="24">
        <f>SUM(O334:O336)</f>
        <v>0</v>
      </c>
      <c r="P333" s="24">
        <f t="shared" si="95"/>
        <v>0</v>
      </c>
      <c r="Q333" s="24">
        <f>SUM(Q334:Q336)</f>
        <v>59900</v>
      </c>
      <c r="R333" s="24">
        <f>SUM(R334:R336)</f>
        <v>59900</v>
      </c>
      <c r="S333" s="24">
        <f t="shared" si="96"/>
        <v>0</v>
      </c>
      <c r="T333" s="24">
        <f>SUM(T334:T336)</f>
        <v>0</v>
      </c>
      <c r="U333" s="24">
        <f>SUM(U334:U336)</f>
        <v>0</v>
      </c>
      <c r="V333" s="24">
        <f t="shared" si="97"/>
        <v>0</v>
      </c>
      <c r="W333" s="24">
        <f>SUM(W334:W336)</f>
        <v>0</v>
      </c>
      <c r="X333" s="24">
        <f>SUM(X334:X336)</f>
        <v>0</v>
      </c>
      <c r="Y333" s="24">
        <f t="shared" si="98"/>
        <v>0</v>
      </c>
      <c r="Z333" s="24">
        <f>SUM(Z334:Z336)</f>
        <v>0</v>
      </c>
      <c r="AA333" s="24">
        <f>SUM(AA334:AA336)</f>
        <v>0</v>
      </c>
      <c r="AB333" s="24">
        <f t="shared" si="99"/>
        <v>0</v>
      </c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  <c r="EE333" s="22"/>
      <c r="EF333" s="22"/>
      <c r="EG333" s="22"/>
      <c r="EH333" s="22"/>
      <c r="EI333" s="22"/>
      <c r="EJ333" s="22"/>
      <c r="EK333" s="22"/>
      <c r="EL333" s="22"/>
      <c r="EM333" s="22"/>
      <c r="EN333" s="22"/>
      <c r="EO333" s="22"/>
      <c r="EP333" s="22"/>
      <c r="EQ333" s="22"/>
      <c r="ER333" s="22"/>
      <c r="ES333" s="22"/>
      <c r="ET333" s="22"/>
      <c r="EU333" s="22"/>
      <c r="EV333" s="22"/>
      <c r="EW333" s="22"/>
      <c r="EX333" s="22"/>
      <c r="EY333" s="22"/>
      <c r="EZ333" s="22"/>
      <c r="FA333" s="22"/>
      <c r="FB333" s="22"/>
      <c r="FC333" s="22"/>
      <c r="FD333" s="22"/>
      <c r="FE333" s="22"/>
      <c r="FF333" s="22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  <c r="FX333" s="22"/>
      <c r="FY333" s="22"/>
      <c r="FZ333" s="22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</row>
    <row r="334" spans="1:249" ht="63">
      <c r="A334" s="28" t="s">
        <v>307</v>
      </c>
      <c r="B334" s="29">
        <f t="shared" si="91"/>
        <v>28560</v>
      </c>
      <c r="C334" s="29">
        <f t="shared" si="91"/>
        <v>28560</v>
      </c>
      <c r="D334" s="29">
        <f t="shared" si="91"/>
        <v>0</v>
      </c>
      <c r="E334" s="29"/>
      <c r="F334" s="29"/>
      <c r="G334" s="29">
        <f t="shared" si="92"/>
        <v>0</v>
      </c>
      <c r="H334" s="29"/>
      <c r="I334" s="29"/>
      <c r="J334" s="29">
        <f t="shared" si="93"/>
        <v>0</v>
      </c>
      <c r="K334" s="29">
        <v>28560</v>
      </c>
      <c r="L334" s="29">
        <v>28560</v>
      </c>
      <c r="M334" s="29">
        <f t="shared" si="94"/>
        <v>0</v>
      </c>
      <c r="N334" s="29"/>
      <c r="O334" s="29"/>
      <c r="P334" s="29">
        <f t="shared" si="95"/>
        <v>0</v>
      </c>
      <c r="Q334" s="29"/>
      <c r="R334" s="29"/>
      <c r="S334" s="29">
        <f t="shared" si="96"/>
        <v>0</v>
      </c>
      <c r="T334" s="29"/>
      <c r="U334" s="29"/>
      <c r="V334" s="29">
        <f t="shared" si="97"/>
        <v>0</v>
      </c>
      <c r="W334" s="29"/>
      <c r="X334" s="29"/>
      <c r="Y334" s="29">
        <f t="shared" si="98"/>
        <v>0</v>
      </c>
      <c r="Z334" s="29"/>
      <c r="AA334" s="29"/>
      <c r="AB334" s="29">
        <f t="shared" si="99"/>
        <v>0</v>
      </c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</row>
    <row r="335" spans="1:249">
      <c r="A335" s="28" t="s">
        <v>308</v>
      </c>
      <c r="B335" s="29">
        <f t="shared" si="91"/>
        <v>52323</v>
      </c>
      <c r="C335" s="29">
        <f t="shared" si="91"/>
        <v>52323</v>
      </c>
      <c r="D335" s="29">
        <f t="shared" si="91"/>
        <v>0</v>
      </c>
      <c r="E335" s="29"/>
      <c r="F335" s="29"/>
      <c r="G335" s="29">
        <f t="shared" si="92"/>
        <v>0</v>
      </c>
      <c r="H335" s="29"/>
      <c r="I335" s="29"/>
      <c r="J335" s="29">
        <f t="shared" si="93"/>
        <v>0</v>
      </c>
      <c r="K335" s="29">
        <f>49163+3160</f>
        <v>52323</v>
      </c>
      <c r="L335" s="29">
        <f>49163+3160</f>
        <v>52323</v>
      </c>
      <c r="M335" s="29">
        <f t="shared" si="94"/>
        <v>0</v>
      </c>
      <c r="N335" s="29"/>
      <c r="O335" s="29"/>
      <c r="P335" s="29">
        <f t="shared" si="95"/>
        <v>0</v>
      </c>
      <c r="Q335" s="29"/>
      <c r="R335" s="29"/>
      <c r="S335" s="29">
        <f t="shared" si="96"/>
        <v>0</v>
      </c>
      <c r="T335" s="29"/>
      <c r="U335" s="29"/>
      <c r="V335" s="29">
        <f t="shared" si="97"/>
        <v>0</v>
      </c>
      <c r="W335" s="29"/>
      <c r="X335" s="29"/>
      <c r="Y335" s="29">
        <f t="shared" si="98"/>
        <v>0</v>
      </c>
      <c r="Z335" s="29"/>
      <c r="AA335" s="29"/>
      <c r="AB335" s="29">
        <f t="shared" si="99"/>
        <v>0</v>
      </c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22"/>
      <c r="FH335" s="22"/>
      <c r="FI335" s="22"/>
      <c r="FJ335" s="22"/>
      <c r="FK335" s="22"/>
      <c r="FL335" s="22"/>
      <c r="FM335" s="22"/>
      <c r="FN335" s="22"/>
      <c r="FO335" s="22"/>
      <c r="FP335" s="22"/>
      <c r="FQ335" s="22"/>
      <c r="FR335" s="22"/>
      <c r="FS335" s="22"/>
      <c r="FT335" s="22"/>
      <c r="FU335" s="22"/>
      <c r="FV335" s="22"/>
      <c r="FW335" s="22"/>
      <c r="FX335" s="22"/>
      <c r="FY335" s="22"/>
      <c r="FZ335" s="22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  <c r="IB335" s="7"/>
      <c r="IC335" s="7"/>
      <c r="ID335" s="7"/>
      <c r="IE335" s="7"/>
      <c r="IF335" s="7"/>
      <c r="IG335" s="7"/>
      <c r="IH335" s="7"/>
      <c r="II335" s="7"/>
      <c r="IJ335" s="7"/>
      <c r="IK335" s="7"/>
      <c r="IL335" s="7"/>
      <c r="IM335" s="7"/>
      <c r="IN335" s="7"/>
      <c r="IO335" s="7"/>
    </row>
    <row r="336" spans="1:249">
      <c r="A336" s="28" t="s">
        <v>309</v>
      </c>
      <c r="B336" s="29">
        <f t="shared" si="91"/>
        <v>59900</v>
      </c>
      <c r="C336" s="29">
        <f t="shared" si="91"/>
        <v>59900</v>
      </c>
      <c r="D336" s="29">
        <f t="shared" si="91"/>
        <v>0</v>
      </c>
      <c r="E336" s="29"/>
      <c r="F336" s="29"/>
      <c r="G336" s="29">
        <f t="shared" si="92"/>
        <v>0</v>
      </c>
      <c r="H336" s="29"/>
      <c r="I336" s="29"/>
      <c r="J336" s="29">
        <f t="shared" si="93"/>
        <v>0</v>
      </c>
      <c r="K336" s="29"/>
      <c r="L336" s="29"/>
      <c r="M336" s="29">
        <f t="shared" si="94"/>
        <v>0</v>
      </c>
      <c r="N336" s="29"/>
      <c r="O336" s="29"/>
      <c r="P336" s="29">
        <f t="shared" si="95"/>
        <v>0</v>
      </c>
      <c r="Q336" s="29">
        <f>60000-100</f>
        <v>59900</v>
      </c>
      <c r="R336" s="29">
        <f>60000-100</f>
        <v>59900</v>
      </c>
      <c r="S336" s="29">
        <f t="shared" si="96"/>
        <v>0</v>
      </c>
      <c r="T336" s="29"/>
      <c r="U336" s="29"/>
      <c r="V336" s="29">
        <f t="shared" si="97"/>
        <v>0</v>
      </c>
      <c r="W336" s="29"/>
      <c r="X336" s="29"/>
      <c r="Y336" s="29">
        <f t="shared" si="98"/>
        <v>0</v>
      </c>
      <c r="Z336" s="29"/>
      <c r="AA336" s="29"/>
      <c r="AB336" s="29">
        <f t="shared" si="99"/>
        <v>0</v>
      </c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22"/>
      <c r="FH336" s="22"/>
      <c r="FI336" s="22"/>
      <c r="FJ336" s="22"/>
      <c r="FK336" s="22"/>
      <c r="FL336" s="22"/>
      <c r="FM336" s="22"/>
      <c r="FN336" s="22"/>
      <c r="FO336" s="22"/>
      <c r="FP336" s="22"/>
      <c r="FQ336" s="22"/>
      <c r="FR336" s="22"/>
      <c r="FS336" s="22"/>
      <c r="FT336" s="22"/>
      <c r="FU336" s="22"/>
      <c r="FV336" s="22"/>
      <c r="FW336" s="22"/>
      <c r="FX336" s="22"/>
      <c r="FY336" s="22"/>
      <c r="FZ336" s="22"/>
      <c r="GA336" s="7"/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  <c r="IB336" s="7"/>
      <c r="IC336" s="7"/>
      <c r="ID336" s="7"/>
      <c r="IE336" s="7"/>
      <c r="IF336" s="7"/>
      <c r="IG336" s="7"/>
      <c r="IH336" s="7"/>
      <c r="II336" s="7"/>
      <c r="IJ336" s="7"/>
      <c r="IK336" s="7"/>
      <c r="IL336" s="7"/>
      <c r="IM336" s="7"/>
      <c r="IN336" s="7"/>
      <c r="IO336" s="7"/>
    </row>
    <row r="337" spans="1:249">
      <c r="A337" s="23" t="s">
        <v>131</v>
      </c>
      <c r="B337" s="24">
        <f t="shared" si="91"/>
        <v>13824</v>
      </c>
      <c r="C337" s="24">
        <f t="shared" si="91"/>
        <v>13713</v>
      </c>
      <c r="D337" s="24">
        <f t="shared" si="91"/>
        <v>-111</v>
      </c>
      <c r="E337" s="24">
        <f>SUM(E338:E339)</f>
        <v>0</v>
      </c>
      <c r="F337" s="24">
        <f>SUM(F338:F339)</f>
        <v>0</v>
      </c>
      <c r="G337" s="24">
        <f t="shared" si="92"/>
        <v>0</v>
      </c>
      <c r="H337" s="24">
        <f>SUM(H338:H339)</f>
        <v>0</v>
      </c>
      <c r="I337" s="24">
        <f>SUM(I338:I339)</f>
        <v>0</v>
      </c>
      <c r="J337" s="24">
        <f t="shared" si="93"/>
        <v>0</v>
      </c>
      <c r="K337" s="24">
        <f>SUM(K338:K339)</f>
        <v>11137</v>
      </c>
      <c r="L337" s="24">
        <f>SUM(L338:L339)</f>
        <v>11026</v>
      </c>
      <c r="M337" s="24">
        <f t="shared" si="94"/>
        <v>-111</v>
      </c>
      <c r="N337" s="24">
        <f>SUM(N338:N339)</f>
        <v>0</v>
      </c>
      <c r="O337" s="24">
        <f>SUM(O338:O339)</f>
        <v>0</v>
      </c>
      <c r="P337" s="24">
        <f t="shared" si="95"/>
        <v>0</v>
      </c>
      <c r="Q337" s="24">
        <f>SUM(Q338:Q339)</f>
        <v>2687</v>
      </c>
      <c r="R337" s="24">
        <f>SUM(R338:R339)</f>
        <v>2687</v>
      </c>
      <c r="S337" s="24">
        <f t="shared" si="96"/>
        <v>0</v>
      </c>
      <c r="T337" s="24">
        <f>SUM(T338:T339)</f>
        <v>0</v>
      </c>
      <c r="U337" s="24">
        <f>SUM(U338:U339)</f>
        <v>0</v>
      </c>
      <c r="V337" s="24">
        <f t="shared" si="97"/>
        <v>0</v>
      </c>
      <c r="W337" s="24">
        <f>SUM(W338:W339)</f>
        <v>0</v>
      </c>
      <c r="X337" s="24">
        <f>SUM(X338:X339)</f>
        <v>0</v>
      </c>
      <c r="Y337" s="24">
        <f t="shared" si="98"/>
        <v>0</v>
      </c>
      <c r="Z337" s="24">
        <f>SUM(Z338:Z339)</f>
        <v>0</v>
      </c>
      <c r="AA337" s="24">
        <f>SUM(AA338:AA339)</f>
        <v>0</v>
      </c>
      <c r="AB337" s="24">
        <f t="shared" si="99"/>
        <v>0</v>
      </c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22"/>
      <c r="DY337" s="22"/>
      <c r="DZ337" s="22"/>
      <c r="EA337" s="22"/>
      <c r="EB337" s="22"/>
      <c r="EC337" s="22"/>
      <c r="ED337" s="22"/>
      <c r="EE337" s="22"/>
      <c r="EF337" s="22"/>
      <c r="EG337" s="22"/>
      <c r="EH337" s="22"/>
      <c r="EI337" s="22"/>
      <c r="EJ337" s="22"/>
      <c r="EK337" s="22"/>
      <c r="EL337" s="22"/>
      <c r="EM337" s="22"/>
      <c r="EN337" s="22"/>
      <c r="EO337" s="22"/>
      <c r="EP337" s="22"/>
      <c r="EQ337" s="22"/>
      <c r="ER337" s="22"/>
      <c r="ES337" s="22"/>
      <c r="ET337" s="22"/>
      <c r="EU337" s="22"/>
      <c r="EV337" s="22"/>
      <c r="EW337" s="22"/>
      <c r="EX337" s="22"/>
      <c r="EY337" s="22"/>
      <c r="EZ337" s="22"/>
      <c r="FA337" s="22"/>
      <c r="FB337" s="22"/>
      <c r="FC337" s="22"/>
      <c r="FD337" s="22"/>
      <c r="FE337" s="22"/>
      <c r="FF337" s="22"/>
      <c r="FG337" s="22"/>
      <c r="FH337" s="22"/>
      <c r="FI337" s="22"/>
      <c r="FJ337" s="22"/>
      <c r="FK337" s="22"/>
      <c r="FL337" s="22"/>
      <c r="FM337" s="22"/>
      <c r="FN337" s="22"/>
      <c r="FO337" s="22"/>
      <c r="FP337" s="22"/>
      <c r="FQ337" s="22"/>
      <c r="FR337" s="22"/>
      <c r="FS337" s="22"/>
      <c r="FT337" s="22"/>
      <c r="FU337" s="22"/>
      <c r="FV337" s="22"/>
      <c r="FW337" s="22"/>
      <c r="FX337" s="22"/>
      <c r="FY337" s="22"/>
      <c r="FZ337" s="22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  <c r="IN337" s="7"/>
      <c r="IO337" s="7"/>
    </row>
    <row r="338" spans="1:249" ht="29.25" customHeight="1">
      <c r="A338" s="28" t="s">
        <v>310</v>
      </c>
      <c r="B338" s="29">
        <f t="shared" si="91"/>
        <v>11137</v>
      </c>
      <c r="C338" s="29">
        <f t="shared" si="91"/>
        <v>11026</v>
      </c>
      <c r="D338" s="29">
        <f t="shared" si="91"/>
        <v>-111</v>
      </c>
      <c r="E338" s="29">
        <v>0</v>
      </c>
      <c r="F338" s="29">
        <v>0</v>
      </c>
      <c r="G338" s="29">
        <f t="shared" si="92"/>
        <v>0</v>
      </c>
      <c r="H338" s="29">
        <v>0</v>
      </c>
      <c r="I338" s="29">
        <v>0</v>
      </c>
      <c r="J338" s="29">
        <f t="shared" si="93"/>
        <v>0</v>
      </c>
      <c r="K338" s="29">
        <f>9900+1237</f>
        <v>11137</v>
      </c>
      <c r="L338" s="29">
        <f>9900+1237-111</f>
        <v>11026</v>
      </c>
      <c r="M338" s="29">
        <f t="shared" si="94"/>
        <v>-111</v>
      </c>
      <c r="N338" s="29">
        <v>0</v>
      </c>
      <c r="O338" s="29">
        <v>0</v>
      </c>
      <c r="P338" s="29">
        <f t="shared" si="95"/>
        <v>0</v>
      </c>
      <c r="Q338" s="29">
        <v>0</v>
      </c>
      <c r="R338" s="29">
        <v>0</v>
      </c>
      <c r="S338" s="29">
        <f t="shared" si="96"/>
        <v>0</v>
      </c>
      <c r="T338" s="29">
        <v>0</v>
      </c>
      <c r="U338" s="29">
        <v>0</v>
      </c>
      <c r="V338" s="29">
        <f t="shared" si="97"/>
        <v>0</v>
      </c>
      <c r="W338" s="29">
        <v>0</v>
      </c>
      <c r="X338" s="29">
        <v>0</v>
      </c>
      <c r="Y338" s="29">
        <f t="shared" si="98"/>
        <v>0</v>
      </c>
      <c r="Z338" s="29">
        <v>0</v>
      </c>
      <c r="AA338" s="29">
        <v>0</v>
      </c>
      <c r="AB338" s="29">
        <f t="shared" si="99"/>
        <v>0</v>
      </c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22"/>
      <c r="FH338" s="22"/>
      <c r="FI338" s="22"/>
      <c r="FJ338" s="22"/>
      <c r="FK338" s="22"/>
      <c r="FL338" s="22"/>
      <c r="FM338" s="22"/>
      <c r="FN338" s="22"/>
      <c r="FO338" s="22"/>
      <c r="FP338" s="22"/>
      <c r="FQ338" s="22"/>
      <c r="FR338" s="22"/>
      <c r="FS338" s="22"/>
      <c r="FT338" s="22"/>
      <c r="FU338" s="22"/>
      <c r="FV338" s="22"/>
      <c r="FW338" s="22"/>
      <c r="FX338" s="22"/>
      <c r="FY338" s="22"/>
      <c r="FZ338" s="22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  <c r="IN338" s="7"/>
      <c r="IO338" s="7"/>
    </row>
    <row r="339" spans="1:249">
      <c r="A339" s="32" t="s">
        <v>311</v>
      </c>
      <c r="B339" s="29">
        <f t="shared" si="91"/>
        <v>2687</v>
      </c>
      <c r="C339" s="29">
        <f t="shared" si="91"/>
        <v>2687</v>
      </c>
      <c r="D339" s="29">
        <f t="shared" si="91"/>
        <v>0</v>
      </c>
      <c r="E339" s="29">
        <v>0</v>
      </c>
      <c r="F339" s="29">
        <v>0</v>
      </c>
      <c r="G339" s="29">
        <f t="shared" si="92"/>
        <v>0</v>
      </c>
      <c r="H339" s="29">
        <v>0</v>
      </c>
      <c r="I339" s="29">
        <v>0</v>
      </c>
      <c r="J339" s="29">
        <f t="shared" si="93"/>
        <v>0</v>
      </c>
      <c r="K339" s="29"/>
      <c r="L339" s="29"/>
      <c r="M339" s="29">
        <f t="shared" si="94"/>
        <v>0</v>
      </c>
      <c r="N339" s="29">
        <v>0</v>
      </c>
      <c r="O339" s="29">
        <v>0</v>
      </c>
      <c r="P339" s="29">
        <f t="shared" si="95"/>
        <v>0</v>
      </c>
      <c r="Q339" s="29">
        <v>2687</v>
      </c>
      <c r="R339" s="29">
        <v>2687</v>
      </c>
      <c r="S339" s="29">
        <f t="shared" si="96"/>
        <v>0</v>
      </c>
      <c r="T339" s="29">
        <v>0</v>
      </c>
      <c r="U339" s="29">
        <v>0</v>
      </c>
      <c r="V339" s="29">
        <f t="shared" si="97"/>
        <v>0</v>
      </c>
      <c r="W339" s="29">
        <v>0</v>
      </c>
      <c r="X339" s="29">
        <v>0</v>
      </c>
      <c r="Y339" s="29">
        <f t="shared" si="98"/>
        <v>0</v>
      </c>
      <c r="Z339" s="29">
        <v>0</v>
      </c>
      <c r="AA339" s="29">
        <v>0</v>
      </c>
      <c r="AB339" s="29">
        <f t="shared" si="99"/>
        <v>0</v>
      </c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</row>
    <row r="340" spans="1:249">
      <c r="A340" s="23" t="s">
        <v>242</v>
      </c>
      <c r="B340" s="24">
        <f t="shared" si="91"/>
        <v>240700</v>
      </c>
      <c r="C340" s="24">
        <f t="shared" si="91"/>
        <v>240700</v>
      </c>
      <c r="D340" s="24">
        <f t="shared" si="91"/>
        <v>0</v>
      </c>
      <c r="E340" s="24">
        <f>SUM(E341:E343)</f>
        <v>0</v>
      </c>
      <c r="F340" s="24">
        <f>SUM(F341:F343)</f>
        <v>0</v>
      </c>
      <c r="G340" s="24">
        <f t="shared" si="92"/>
        <v>0</v>
      </c>
      <c r="H340" s="24">
        <f>SUM(H341:H343)</f>
        <v>0</v>
      </c>
      <c r="I340" s="24">
        <f>SUM(I341:I343)</f>
        <v>0</v>
      </c>
      <c r="J340" s="24">
        <f t="shared" si="93"/>
        <v>0</v>
      </c>
      <c r="K340" s="24">
        <f>SUM(K341:K343)</f>
        <v>50096</v>
      </c>
      <c r="L340" s="24">
        <f>SUM(L341:L343)</f>
        <v>50096</v>
      </c>
      <c r="M340" s="24">
        <f t="shared" si="94"/>
        <v>0</v>
      </c>
      <c r="N340" s="24">
        <f>SUM(N341:N343)</f>
        <v>0</v>
      </c>
      <c r="O340" s="24">
        <f>SUM(O341:O343)</f>
        <v>0</v>
      </c>
      <c r="P340" s="24">
        <f t="shared" si="95"/>
        <v>0</v>
      </c>
      <c r="Q340" s="24">
        <f>SUM(Q341:Q343)</f>
        <v>0</v>
      </c>
      <c r="R340" s="24">
        <f>SUM(R341:R343)</f>
        <v>0</v>
      </c>
      <c r="S340" s="24">
        <f t="shared" si="96"/>
        <v>0</v>
      </c>
      <c r="T340" s="24">
        <f>SUM(T341:T343)</f>
        <v>190604</v>
      </c>
      <c r="U340" s="24">
        <f>SUM(U341:U343)</f>
        <v>190604</v>
      </c>
      <c r="V340" s="24">
        <f t="shared" si="97"/>
        <v>0</v>
      </c>
      <c r="W340" s="24">
        <f>SUM(W341:W343)</f>
        <v>0</v>
      </c>
      <c r="X340" s="24">
        <f>SUM(X341:X343)</f>
        <v>0</v>
      </c>
      <c r="Y340" s="24">
        <f t="shared" si="98"/>
        <v>0</v>
      </c>
      <c r="Z340" s="24">
        <f>SUM(Z341:Z343)</f>
        <v>0</v>
      </c>
      <c r="AA340" s="24">
        <f>SUM(AA341:AA343)</f>
        <v>0</v>
      </c>
      <c r="AB340" s="24">
        <f t="shared" si="99"/>
        <v>0</v>
      </c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  <c r="EE340" s="22"/>
      <c r="EF340" s="22"/>
      <c r="EG340" s="22"/>
      <c r="EH340" s="22"/>
      <c r="EI340" s="22"/>
      <c r="EJ340" s="22"/>
      <c r="EK340" s="22"/>
      <c r="EL340" s="22"/>
      <c r="EM340" s="22"/>
      <c r="EN340" s="22"/>
      <c r="EO340" s="22"/>
      <c r="EP340" s="22"/>
      <c r="EQ340" s="22"/>
      <c r="ER340" s="22"/>
      <c r="ES340" s="22"/>
      <c r="ET340" s="22"/>
      <c r="EU340" s="22"/>
      <c r="EV340" s="22"/>
      <c r="EW340" s="22"/>
      <c r="EX340" s="22"/>
      <c r="EY340" s="22"/>
      <c r="EZ340" s="22"/>
      <c r="FA340" s="22"/>
      <c r="FB340" s="22"/>
      <c r="FC340" s="22"/>
      <c r="FD340" s="22"/>
      <c r="FE340" s="22"/>
      <c r="FF340" s="22"/>
      <c r="FG340" s="22"/>
      <c r="FH340" s="22"/>
      <c r="FI340" s="22"/>
      <c r="FJ340" s="22"/>
      <c r="FK340" s="22"/>
      <c r="FL340" s="22"/>
      <c r="FM340" s="22"/>
      <c r="FN340" s="22"/>
      <c r="FO340" s="22"/>
      <c r="FP340" s="22"/>
      <c r="FQ340" s="22"/>
      <c r="FR340" s="22"/>
      <c r="FS340" s="22"/>
      <c r="FT340" s="22"/>
      <c r="FU340" s="22"/>
      <c r="FV340" s="22"/>
      <c r="FW340" s="22"/>
      <c r="FX340" s="22"/>
      <c r="FY340" s="22"/>
      <c r="FZ340" s="22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</row>
    <row r="341" spans="1:249" ht="47.25">
      <c r="A341" s="28" t="s">
        <v>312</v>
      </c>
      <c r="B341" s="29">
        <f t="shared" si="91"/>
        <v>22294</v>
      </c>
      <c r="C341" s="29">
        <f t="shared" si="91"/>
        <v>22294</v>
      </c>
      <c r="D341" s="29">
        <f t="shared" si="91"/>
        <v>0</v>
      </c>
      <c r="E341" s="29">
        <v>0</v>
      </c>
      <c r="F341" s="29">
        <v>0</v>
      </c>
      <c r="G341" s="29">
        <f t="shared" si="92"/>
        <v>0</v>
      </c>
      <c r="H341" s="29">
        <v>0</v>
      </c>
      <c r="I341" s="29">
        <v>0</v>
      </c>
      <c r="J341" s="29">
        <f t="shared" si="93"/>
        <v>0</v>
      </c>
      <c r="K341" s="29">
        <v>22294</v>
      </c>
      <c r="L341" s="29">
        <v>22294</v>
      </c>
      <c r="M341" s="29">
        <f t="shared" si="94"/>
        <v>0</v>
      </c>
      <c r="N341" s="29">
        <v>0</v>
      </c>
      <c r="O341" s="29">
        <v>0</v>
      </c>
      <c r="P341" s="29">
        <f t="shared" si="95"/>
        <v>0</v>
      </c>
      <c r="Q341" s="29">
        <v>0</v>
      </c>
      <c r="R341" s="29">
        <v>0</v>
      </c>
      <c r="S341" s="29">
        <f t="shared" si="96"/>
        <v>0</v>
      </c>
      <c r="T341" s="29">
        <v>0</v>
      </c>
      <c r="U341" s="29">
        <v>0</v>
      </c>
      <c r="V341" s="29">
        <f t="shared" si="97"/>
        <v>0</v>
      </c>
      <c r="W341" s="29">
        <v>0</v>
      </c>
      <c r="X341" s="29">
        <v>0</v>
      </c>
      <c r="Y341" s="29">
        <f t="shared" si="98"/>
        <v>0</v>
      </c>
      <c r="Z341" s="29">
        <f>21000-21000</f>
        <v>0</v>
      </c>
      <c r="AA341" s="29">
        <f>21000-21000</f>
        <v>0</v>
      </c>
      <c r="AB341" s="29">
        <f t="shared" si="99"/>
        <v>0</v>
      </c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  <c r="IB341" s="7"/>
      <c r="IC341" s="7"/>
      <c r="ID341" s="7"/>
      <c r="IE341" s="7"/>
      <c r="IF341" s="7"/>
      <c r="IG341" s="7"/>
      <c r="IH341" s="7"/>
      <c r="II341" s="7"/>
      <c r="IJ341" s="7"/>
      <c r="IK341" s="7"/>
      <c r="IL341" s="7"/>
      <c r="IM341" s="7"/>
      <c r="IN341" s="7"/>
      <c r="IO341" s="7"/>
    </row>
    <row r="342" spans="1:249" ht="31.5">
      <c r="A342" s="28" t="s">
        <v>313</v>
      </c>
      <c r="B342" s="29">
        <f t="shared" si="91"/>
        <v>27802</v>
      </c>
      <c r="C342" s="29">
        <f t="shared" si="91"/>
        <v>27802</v>
      </c>
      <c r="D342" s="29">
        <f t="shared" si="91"/>
        <v>0</v>
      </c>
      <c r="E342" s="29">
        <v>0</v>
      </c>
      <c r="F342" s="29">
        <v>0</v>
      </c>
      <c r="G342" s="29">
        <f t="shared" si="92"/>
        <v>0</v>
      </c>
      <c r="H342" s="29">
        <v>0</v>
      </c>
      <c r="I342" s="29">
        <v>0</v>
      </c>
      <c r="J342" s="29">
        <f t="shared" si="93"/>
        <v>0</v>
      </c>
      <c r="K342" s="29">
        <v>27802</v>
      </c>
      <c r="L342" s="29">
        <v>27802</v>
      </c>
      <c r="M342" s="29">
        <f t="shared" si="94"/>
        <v>0</v>
      </c>
      <c r="N342" s="29">
        <v>0</v>
      </c>
      <c r="O342" s="29">
        <v>0</v>
      </c>
      <c r="P342" s="29">
        <f t="shared" si="95"/>
        <v>0</v>
      </c>
      <c r="Q342" s="29">
        <v>0</v>
      </c>
      <c r="R342" s="29">
        <v>0</v>
      </c>
      <c r="S342" s="29">
        <f t="shared" si="96"/>
        <v>0</v>
      </c>
      <c r="T342" s="29">
        <v>0</v>
      </c>
      <c r="U342" s="29">
        <v>0</v>
      </c>
      <c r="V342" s="29">
        <f t="shared" si="97"/>
        <v>0</v>
      </c>
      <c r="W342" s="29">
        <v>0</v>
      </c>
      <c r="X342" s="29">
        <v>0</v>
      </c>
      <c r="Y342" s="29">
        <f t="shared" si="98"/>
        <v>0</v>
      </c>
      <c r="Z342" s="29">
        <f>21000-21000</f>
        <v>0</v>
      </c>
      <c r="AA342" s="29">
        <f>21000-21000</f>
        <v>0</v>
      </c>
      <c r="AB342" s="29">
        <f t="shared" si="99"/>
        <v>0</v>
      </c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  <c r="IB342" s="7"/>
      <c r="IC342" s="7"/>
      <c r="ID342" s="7"/>
      <c r="IE342" s="7"/>
      <c r="IF342" s="7"/>
      <c r="IG342" s="7"/>
      <c r="IH342" s="7"/>
      <c r="II342" s="7"/>
      <c r="IJ342" s="7"/>
      <c r="IK342" s="7"/>
      <c r="IL342" s="7"/>
      <c r="IM342" s="7"/>
      <c r="IN342" s="7"/>
      <c r="IO342" s="7"/>
    </row>
    <row r="343" spans="1:249" ht="47.25">
      <c r="A343" s="28" t="s">
        <v>314</v>
      </c>
      <c r="B343" s="29">
        <f t="shared" si="91"/>
        <v>190604</v>
      </c>
      <c r="C343" s="29">
        <f t="shared" si="91"/>
        <v>190604</v>
      </c>
      <c r="D343" s="29">
        <f t="shared" si="91"/>
        <v>0</v>
      </c>
      <c r="E343" s="29"/>
      <c r="F343" s="29"/>
      <c r="G343" s="29">
        <f t="shared" si="92"/>
        <v>0</v>
      </c>
      <c r="H343" s="29">
        <v>0</v>
      </c>
      <c r="I343" s="29">
        <v>0</v>
      </c>
      <c r="J343" s="29">
        <f t="shared" si="93"/>
        <v>0</v>
      </c>
      <c r="K343" s="29">
        <v>0</v>
      </c>
      <c r="L343" s="29">
        <v>0</v>
      </c>
      <c r="M343" s="29">
        <f t="shared" si="94"/>
        <v>0</v>
      </c>
      <c r="N343" s="29">
        <v>0</v>
      </c>
      <c r="O343" s="29">
        <v>0</v>
      </c>
      <c r="P343" s="29">
        <f t="shared" si="95"/>
        <v>0</v>
      </c>
      <c r="Q343" s="29">
        <v>0</v>
      </c>
      <c r="R343" s="29">
        <v>0</v>
      </c>
      <c r="S343" s="29">
        <f t="shared" si="96"/>
        <v>0</v>
      </c>
      <c r="T343" s="29">
        <v>190604</v>
      </c>
      <c r="U343" s="29">
        <v>190604</v>
      </c>
      <c r="V343" s="29">
        <f t="shared" si="97"/>
        <v>0</v>
      </c>
      <c r="W343" s="29">
        <v>0</v>
      </c>
      <c r="X343" s="29">
        <v>0</v>
      </c>
      <c r="Y343" s="29">
        <f t="shared" si="98"/>
        <v>0</v>
      </c>
      <c r="Z343" s="29">
        <v>0</v>
      </c>
      <c r="AA343" s="29">
        <v>0</v>
      </c>
      <c r="AB343" s="29">
        <f t="shared" si="99"/>
        <v>0</v>
      </c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22"/>
      <c r="FH343" s="22"/>
      <c r="FI343" s="22"/>
      <c r="FJ343" s="22"/>
      <c r="FK343" s="22"/>
      <c r="FL343" s="22"/>
      <c r="FM343" s="22"/>
      <c r="FN343" s="22"/>
      <c r="FO343" s="22"/>
      <c r="FP343" s="22"/>
      <c r="FQ343" s="22"/>
      <c r="FR343" s="22"/>
      <c r="FS343" s="22"/>
      <c r="FT343" s="22"/>
      <c r="FU343" s="22"/>
      <c r="FV343" s="22"/>
      <c r="FW343" s="22"/>
      <c r="FX343" s="22"/>
      <c r="FY343" s="22"/>
      <c r="FZ343" s="22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</row>
    <row r="344" spans="1:249" ht="25.5" customHeight="1">
      <c r="A344" s="23" t="s">
        <v>190</v>
      </c>
      <c r="B344" s="24">
        <f t="shared" si="91"/>
        <v>34500</v>
      </c>
      <c r="C344" s="24">
        <f t="shared" si="91"/>
        <v>34500</v>
      </c>
      <c r="D344" s="24">
        <f t="shared" si="91"/>
        <v>0</v>
      </c>
      <c r="E344" s="24">
        <f>SUM(E345:E346)</f>
        <v>0</v>
      </c>
      <c r="F344" s="24">
        <f>SUM(F345:F346)</f>
        <v>0</v>
      </c>
      <c r="G344" s="24">
        <f t="shared" si="92"/>
        <v>0</v>
      </c>
      <c r="H344" s="24">
        <f t="shared" ref="H344:I344" si="100">SUM(H345:H346)</f>
        <v>0</v>
      </c>
      <c r="I344" s="24">
        <f t="shared" si="100"/>
        <v>0</v>
      </c>
      <c r="J344" s="24">
        <f t="shared" si="93"/>
        <v>0</v>
      </c>
      <c r="K344" s="24">
        <f t="shared" ref="K344:L344" si="101">SUM(K345:K346)</f>
        <v>34500</v>
      </c>
      <c r="L344" s="24">
        <f t="shared" si="101"/>
        <v>34500</v>
      </c>
      <c r="M344" s="24">
        <f t="shared" si="94"/>
        <v>0</v>
      </c>
      <c r="N344" s="24">
        <f t="shared" ref="N344:O344" si="102">SUM(N345:N346)</f>
        <v>0</v>
      </c>
      <c r="O344" s="24">
        <f t="shared" si="102"/>
        <v>0</v>
      </c>
      <c r="P344" s="24">
        <f t="shared" si="95"/>
        <v>0</v>
      </c>
      <c r="Q344" s="24">
        <f t="shared" ref="Q344:R344" si="103">SUM(Q345:Q346)</f>
        <v>0</v>
      </c>
      <c r="R344" s="24">
        <f t="shared" si="103"/>
        <v>0</v>
      </c>
      <c r="S344" s="24">
        <f t="shared" si="96"/>
        <v>0</v>
      </c>
      <c r="T344" s="24">
        <f t="shared" ref="T344:U344" si="104">SUM(T345:T346)</f>
        <v>0</v>
      </c>
      <c r="U344" s="24">
        <f t="shared" si="104"/>
        <v>0</v>
      </c>
      <c r="V344" s="24">
        <f t="shared" si="97"/>
        <v>0</v>
      </c>
      <c r="W344" s="24">
        <f t="shared" ref="W344:X344" si="105">SUM(W345:W346)</f>
        <v>0</v>
      </c>
      <c r="X344" s="24">
        <f t="shared" si="105"/>
        <v>0</v>
      </c>
      <c r="Y344" s="24">
        <f t="shared" si="98"/>
        <v>0</v>
      </c>
      <c r="Z344" s="24">
        <f t="shared" ref="Z344:AA344" si="106">SUM(Z345:Z346)</f>
        <v>0</v>
      </c>
      <c r="AA344" s="24">
        <f t="shared" si="106"/>
        <v>0</v>
      </c>
      <c r="AB344" s="24">
        <f t="shared" si="99"/>
        <v>0</v>
      </c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22"/>
      <c r="DY344" s="22"/>
      <c r="DZ344" s="22"/>
      <c r="EA344" s="22"/>
      <c r="EB344" s="22"/>
      <c r="EC344" s="22"/>
      <c r="ED344" s="22"/>
      <c r="EE344" s="22"/>
      <c r="EF344" s="22"/>
      <c r="EG344" s="22"/>
      <c r="EH344" s="22"/>
      <c r="EI344" s="22"/>
      <c r="EJ344" s="22"/>
      <c r="EK344" s="22"/>
      <c r="EL344" s="22"/>
      <c r="EM344" s="22"/>
      <c r="EN344" s="22"/>
      <c r="EO344" s="22"/>
      <c r="EP344" s="22"/>
      <c r="EQ344" s="22"/>
      <c r="ER344" s="22"/>
      <c r="ES344" s="22"/>
      <c r="ET344" s="22"/>
      <c r="EU344" s="22"/>
      <c r="EV344" s="22"/>
      <c r="EW344" s="22"/>
      <c r="EX344" s="22"/>
      <c r="EY344" s="22"/>
      <c r="EZ344" s="22"/>
      <c r="FA344" s="22"/>
      <c r="FB344" s="22"/>
      <c r="FC344" s="22"/>
      <c r="FD344" s="22"/>
      <c r="FE344" s="22"/>
      <c r="FF344" s="22"/>
      <c r="FG344" s="22"/>
      <c r="FH344" s="22"/>
      <c r="FI344" s="22"/>
      <c r="FJ344" s="22"/>
      <c r="FK344" s="22"/>
      <c r="FL344" s="22"/>
      <c r="FM344" s="22"/>
      <c r="FN344" s="22"/>
      <c r="FO344" s="22"/>
      <c r="FP344" s="22"/>
      <c r="FQ344" s="22"/>
      <c r="FR344" s="22"/>
      <c r="FS344" s="22"/>
      <c r="FT344" s="22"/>
      <c r="FU344" s="22"/>
      <c r="FV344" s="22"/>
      <c r="FW344" s="22"/>
      <c r="FX344" s="22"/>
      <c r="FY344" s="22"/>
      <c r="FZ344" s="22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</row>
    <row r="345" spans="1:249" ht="31.5">
      <c r="A345" s="26" t="s">
        <v>315</v>
      </c>
      <c r="B345" s="29">
        <f t="shared" si="91"/>
        <v>4500</v>
      </c>
      <c r="C345" s="29">
        <f t="shared" si="91"/>
        <v>4500</v>
      </c>
      <c r="D345" s="29">
        <f t="shared" si="91"/>
        <v>0</v>
      </c>
      <c r="E345" s="29">
        <v>0</v>
      </c>
      <c r="F345" s="29">
        <v>0</v>
      </c>
      <c r="G345" s="29">
        <f t="shared" si="92"/>
        <v>0</v>
      </c>
      <c r="H345" s="29">
        <v>0</v>
      </c>
      <c r="I345" s="29">
        <v>0</v>
      </c>
      <c r="J345" s="29">
        <f t="shared" si="93"/>
        <v>0</v>
      </c>
      <c r="K345" s="29">
        <v>4500</v>
      </c>
      <c r="L345" s="29">
        <v>4500</v>
      </c>
      <c r="M345" s="29">
        <f t="shared" si="94"/>
        <v>0</v>
      </c>
      <c r="N345" s="29">
        <v>0</v>
      </c>
      <c r="O345" s="29">
        <v>0</v>
      </c>
      <c r="P345" s="29">
        <f t="shared" si="95"/>
        <v>0</v>
      </c>
      <c r="Q345" s="29">
        <v>0</v>
      </c>
      <c r="R345" s="29">
        <v>0</v>
      </c>
      <c r="S345" s="29">
        <f t="shared" si="96"/>
        <v>0</v>
      </c>
      <c r="T345" s="29">
        <v>0</v>
      </c>
      <c r="U345" s="29">
        <v>0</v>
      </c>
      <c r="V345" s="29">
        <f t="shared" si="97"/>
        <v>0</v>
      </c>
      <c r="W345" s="29">
        <v>0</v>
      </c>
      <c r="X345" s="29">
        <v>0</v>
      </c>
      <c r="Y345" s="29">
        <f t="shared" si="98"/>
        <v>0</v>
      </c>
      <c r="Z345" s="29">
        <v>0</v>
      </c>
      <c r="AA345" s="29">
        <v>0</v>
      </c>
      <c r="AB345" s="29">
        <f t="shared" si="99"/>
        <v>0</v>
      </c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22"/>
      <c r="FH345" s="22"/>
      <c r="FI345" s="22"/>
      <c r="FJ345" s="22"/>
      <c r="FK345" s="22"/>
      <c r="FL345" s="22"/>
      <c r="FM345" s="22"/>
      <c r="FN345" s="22"/>
      <c r="FO345" s="22"/>
      <c r="FP345" s="22"/>
      <c r="FQ345" s="22"/>
      <c r="FR345" s="22"/>
      <c r="FS345" s="22"/>
      <c r="FT345" s="22"/>
      <c r="FU345" s="22"/>
      <c r="FV345" s="22"/>
      <c r="FW345" s="22"/>
      <c r="FX345" s="22"/>
      <c r="FY345" s="22"/>
      <c r="FZ345" s="22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</row>
    <row r="346" spans="1:249" ht="63">
      <c r="A346" s="26" t="s">
        <v>316</v>
      </c>
      <c r="B346" s="29">
        <f t="shared" si="91"/>
        <v>30000</v>
      </c>
      <c r="C346" s="29">
        <f t="shared" si="91"/>
        <v>30000</v>
      </c>
      <c r="D346" s="29">
        <f t="shared" si="91"/>
        <v>0</v>
      </c>
      <c r="E346" s="29">
        <v>0</v>
      </c>
      <c r="F346" s="29">
        <v>0</v>
      </c>
      <c r="G346" s="29">
        <f t="shared" si="92"/>
        <v>0</v>
      </c>
      <c r="H346" s="29">
        <v>0</v>
      </c>
      <c r="I346" s="29">
        <v>0</v>
      </c>
      <c r="J346" s="29">
        <f t="shared" si="93"/>
        <v>0</v>
      </c>
      <c r="K346" s="29">
        <v>30000</v>
      </c>
      <c r="L346" s="29">
        <v>30000</v>
      </c>
      <c r="M346" s="29">
        <f t="shared" si="94"/>
        <v>0</v>
      </c>
      <c r="N346" s="29">
        <v>0</v>
      </c>
      <c r="O346" s="29">
        <v>0</v>
      </c>
      <c r="P346" s="29">
        <f t="shared" si="95"/>
        <v>0</v>
      </c>
      <c r="Q346" s="29">
        <v>0</v>
      </c>
      <c r="R346" s="29">
        <v>0</v>
      </c>
      <c r="S346" s="29">
        <f t="shared" si="96"/>
        <v>0</v>
      </c>
      <c r="T346" s="29">
        <v>0</v>
      </c>
      <c r="U346" s="29">
        <v>0</v>
      </c>
      <c r="V346" s="29">
        <f t="shared" si="97"/>
        <v>0</v>
      </c>
      <c r="W346" s="29">
        <v>0</v>
      </c>
      <c r="X346" s="29">
        <v>0</v>
      </c>
      <c r="Y346" s="29">
        <f t="shared" si="98"/>
        <v>0</v>
      </c>
      <c r="Z346" s="29">
        <v>0</v>
      </c>
      <c r="AA346" s="29">
        <v>0</v>
      </c>
      <c r="AB346" s="29">
        <f t="shared" si="99"/>
        <v>0</v>
      </c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22"/>
      <c r="FH346" s="22"/>
      <c r="FI346" s="22"/>
      <c r="FJ346" s="22"/>
      <c r="FK346" s="22"/>
      <c r="FL346" s="22"/>
      <c r="FM346" s="22"/>
      <c r="FN346" s="22"/>
      <c r="FO346" s="22"/>
      <c r="FP346" s="22"/>
      <c r="FQ346" s="22"/>
      <c r="FR346" s="22"/>
      <c r="FS346" s="22"/>
      <c r="FT346" s="22"/>
      <c r="FU346" s="22"/>
      <c r="FV346" s="22"/>
      <c r="FW346" s="22"/>
      <c r="FX346" s="22"/>
      <c r="FY346" s="22"/>
      <c r="FZ346" s="22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</row>
    <row r="347" spans="1:249">
      <c r="A347" s="23" t="s">
        <v>100</v>
      </c>
      <c r="B347" s="24">
        <f t="shared" si="91"/>
        <v>480306</v>
      </c>
      <c r="C347" s="24">
        <f t="shared" si="91"/>
        <v>480306</v>
      </c>
      <c r="D347" s="24">
        <f t="shared" si="91"/>
        <v>0</v>
      </c>
      <c r="E347" s="24">
        <f>SUM(E348,E350,E358,E356)</f>
        <v>0</v>
      </c>
      <c r="F347" s="24">
        <f>SUM(F348,F350,F358,F356)</f>
        <v>0</v>
      </c>
      <c r="G347" s="24">
        <f t="shared" si="92"/>
        <v>0</v>
      </c>
      <c r="H347" s="24">
        <f t="shared" ref="H347:I347" si="107">SUM(H348,H350,H358,H356)</f>
        <v>0</v>
      </c>
      <c r="I347" s="24">
        <f t="shared" si="107"/>
        <v>0</v>
      </c>
      <c r="J347" s="24">
        <f t="shared" si="93"/>
        <v>0</v>
      </c>
      <c r="K347" s="24">
        <f t="shared" ref="K347:L347" si="108">SUM(K348,K350,K358,K356)</f>
        <v>480306</v>
      </c>
      <c r="L347" s="24">
        <f t="shared" si="108"/>
        <v>480306</v>
      </c>
      <c r="M347" s="24">
        <f t="shared" si="94"/>
        <v>0</v>
      </c>
      <c r="N347" s="24">
        <f t="shared" ref="N347:O347" si="109">SUM(N348,N350,N358,N356)</f>
        <v>0</v>
      </c>
      <c r="O347" s="24">
        <f t="shared" si="109"/>
        <v>0</v>
      </c>
      <c r="P347" s="24">
        <f t="shared" si="95"/>
        <v>0</v>
      </c>
      <c r="Q347" s="24">
        <f t="shared" ref="Q347:R347" si="110">SUM(Q348,Q350,Q358,Q356)</f>
        <v>0</v>
      </c>
      <c r="R347" s="24">
        <f t="shared" si="110"/>
        <v>0</v>
      </c>
      <c r="S347" s="24">
        <f t="shared" si="96"/>
        <v>0</v>
      </c>
      <c r="T347" s="24">
        <f t="shared" ref="T347:U347" si="111">SUM(T348,T350,T358,T356)</f>
        <v>0</v>
      </c>
      <c r="U347" s="24">
        <f t="shared" si="111"/>
        <v>0</v>
      </c>
      <c r="V347" s="24">
        <f t="shared" si="97"/>
        <v>0</v>
      </c>
      <c r="W347" s="24">
        <f t="shared" ref="W347:X347" si="112">SUM(W348,W350,W358,W356)</f>
        <v>0</v>
      </c>
      <c r="X347" s="24">
        <f t="shared" si="112"/>
        <v>0</v>
      </c>
      <c r="Y347" s="24">
        <f t="shared" si="98"/>
        <v>0</v>
      </c>
      <c r="Z347" s="24">
        <f t="shared" ref="Z347:AA347" si="113">SUM(Z348,Z350,Z358,Z356)</f>
        <v>0</v>
      </c>
      <c r="AA347" s="24">
        <f t="shared" si="113"/>
        <v>0</v>
      </c>
      <c r="AB347" s="24">
        <f t="shared" si="99"/>
        <v>0</v>
      </c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22"/>
      <c r="FH347" s="22"/>
      <c r="FI347" s="22"/>
      <c r="FJ347" s="22"/>
      <c r="FK347" s="22"/>
      <c r="FL347" s="22"/>
      <c r="FM347" s="22"/>
      <c r="FN347" s="22"/>
      <c r="FO347" s="22"/>
      <c r="FP347" s="22"/>
      <c r="FQ347" s="22"/>
      <c r="FR347" s="22"/>
      <c r="FS347" s="22"/>
      <c r="FT347" s="22"/>
      <c r="FU347" s="22"/>
      <c r="FV347" s="22"/>
      <c r="FW347" s="22"/>
      <c r="FX347" s="22"/>
      <c r="FY347" s="22"/>
      <c r="FZ347" s="22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</row>
    <row r="348" spans="1:249">
      <c r="A348" s="23" t="s">
        <v>111</v>
      </c>
      <c r="B348" s="24">
        <f t="shared" si="91"/>
        <v>7135</v>
      </c>
      <c r="C348" s="24">
        <f t="shared" si="91"/>
        <v>7135</v>
      </c>
      <c r="D348" s="24">
        <f t="shared" si="91"/>
        <v>0</v>
      </c>
      <c r="E348" s="24">
        <f>SUM(E349)</f>
        <v>0</v>
      </c>
      <c r="F348" s="24">
        <f>SUM(F349)</f>
        <v>0</v>
      </c>
      <c r="G348" s="24">
        <f t="shared" si="92"/>
        <v>0</v>
      </c>
      <c r="H348" s="24">
        <f>SUM(H349)</f>
        <v>0</v>
      </c>
      <c r="I348" s="24">
        <f>SUM(I349)</f>
        <v>0</v>
      </c>
      <c r="J348" s="24">
        <f t="shared" si="93"/>
        <v>0</v>
      </c>
      <c r="K348" s="24">
        <f>SUM(K349)</f>
        <v>7135</v>
      </c>
      <c r="L348" s="24">
        <f>SUM(L349)</f>
        <v>7135</v>
      </c>
      <c r="M348" s="24">
        <f t="shared" si="94"/>
        <v>0</v>
      </c>
      <c r="N348" s="24">
        <f>SUM(N349)</f>
        <v>0</v>
      </c>
      <c r="O348" s="24">
        <f>SUM(O349)</f>
        <v>0</v>
      </c>
      <c r="P348" s="24">
        <f t="shared" si="95"/>
        <v>0</v>
      </c>
      <c r="Q348" s="24">
        <f>SUM(Q349)</f>
        <v>0</v>
      </c>
      <c r="R348" s="24">
        <f>SUM(R349)</f>
        <v>0</v>
      </c>
      <c r="S348" s="24">
        <f t="shared" si="96"/>
        <v>0</v>
      </c>
      <c r="T348" s="24">
        <f>SUM(T349)</f>
        <v>0</v>
      </c>
      <c r="U348" s="24">
        <f>SUM(U349)</f>
        <v>0</v>
      </c>
      <c r="V348" s="24">
        <f t="shared" si="97"/>
        <v>0</v>
      </c>
      <c r="W348" s="24">
        <f>SUM(W349)</f>
        <v>0</v>
      </c>
      <c r="X348" s="24">
        <f>SUM(X349)</f>
        <v>0</v>
      </c>
      <c r="Y348" s="24">
        <f t="shared" si="98"/>
        <v>0</v>
      </c>
      <c r="Z348" s="24">
        <f>SUM(Z349)</f>
        <v>0</v>
      </c>
      <c r="AA348" s="24">
        <f>SUM(AA349)</f>
        <v>0</v>
      </c>
      <c r="AB348" s="24">
        <f t="shared" si="99"/>
        <v>0</v>
      </c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  <c r="EE348" s="22"/>
      <c r="EF348" s="22"/>
      <c r="EG348" s="22"/>
      <c r="EH348" s="22"/>
      <c r="EI348" s="22"/>
      <c r="EJ348" s="22"/>
      <c r="EK348" s="22"/>
      <c r="EL348" s="22"/>
      <c r="EM348" s="22"/>
      <c r="EN348" s="22"/>
      <c r="EO348" s="22"/>
      <c r="EP348" s="22"/>
      <c r="EQ348" s="22"/>
      <c r="ER348" s="22"/>
      <c r="ES348" s="22"/>
      <c r="ET348" s="22"/>
      <c r="EU348" s="22"/>
      <c r="EV348" s="22"/>
      <c r="EW348" s="22"/>
      <c r="EX348" s="22"/>
      <c r="EY348" s="22"/>
      <c r="EZ348" s="22"/>
      <c r="FA348" s="22"/>
      <c r="FB348" s="22"/>
      <c r="FC348" s="22"/>
      <c r="FD348" s="22"/>
      <c r="FE348" s="22"/>
      <c r="FF348" s="22"/>
      <c r="FG348" s="22"/>
      <c r="FH348" s="22"/>
      <c r="FI348" s="22"/>
      <c r="FJ348" s="22"/>
      <c r="FK348" s="22"/>
      <c r="FL348" s="22"/>
      <c r="FM348" s="22"/>
      <c r="FN348" s="22"/>
      <c r="FO348" s="22"/>
      <c r="FP348" s="22"/>
      <c r="FQ348" s="22"/>
      <c r="FR348" s="22"/>
      <c r="FS348" s="22"/>
      <c r="FT348" s="22"/>
      <c r="FU348" s="22"/>
      <c r="FV348" s="22"/>
      <c r="FW348" s="22"/>
      <c r="FX348" s="22"/>
      <c r="FY348" s="22"/>
      <c r="FZ348" s="22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</row>
    <row r="349" spans="1:249">
      <c r="A349" s="28" t="s">
        <v>317</v>
      </c>
      <c r="B349" s="29">
        <f t="shared" si="91"/>
        <v>7135</v>
      </c>
      <c r="C349" s="29">
        <f t="shared" si="91"/>
        <v>7135</v>
      </c>
      <c r="D349" s="29">
        <f t="shared" si="91"/>
        <v>0</v>
      </c>
      <c r="E349" s="29">
        <v>0</v>
      </c>
      <c r="F349" s="29">
        <v>0</v>
      </c>
      <c r="G349" s="29">
        <f t="shared" si="92"/>
        <v>0</v>
      </c>
      <c r="H349" s="29">
        <v>0</v>
      </c>
      <c r="I349" s="29">
        <v>0</v>
      </c>
      <c r="J349" s="29">
        <f t="shared" si="93"/>
        <v>0</v>
      </c>
      <c r="K349" s="29">
        <v>7135</v>
      </c>
      <c r="L349" s="29">
        <v>7135</v>
      </c>
      <c r="M349" s="29">
        <f t="shared" si="94"/>
        <v>0</v>
      </c>
      <c r="N349" s="29">
        <v>0</v>
      </c>
      <c r="O349" s="29">
        <v>0</v>
      </c>
      <c r="P349" s="29">
        <f t="shared" si="95"/>
        <v>0</v>
      </c>
      <c r="Q349" s="29">
        <v>0</v>
      </c>
      <c r="R349" s="29">
        <v>0</v>
      </c>
      <c r="S349" s="29">
        <f t="shared" si="96"/>
        <v>0</v>
      </c>
      <c r="T349" s="29">
        <v>0</v>
      </c>
      <c r="U349" s="29">
        <v>0</v>
      </c>
      <c r="V349" s="29">
        <f t="shared" si="97"/>
        <v>0</v>
      </c>
      <c r="W349" s="29">
        <v>0</v>
      </c>
      <c r="X349" s="29">
        <v>0</v>
      </c>
      <c r="Y349" s="29">
        <f t="shared" si="98"/>
        <v>0</v>
      </c>
      <c r="Z349" s="29">
        <v>0</v>
      </c>
      <c r="AA349" s="29">
        <v>0</v>
      </c>
      <c r="AB349" s="29">
        <f t="shared" si="99"/>
        <v>0</v>
      </c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22"/>
      <c r="FH349" s="22"/>
      <c r="FI349" s="22"/>
      <c r="FJ349" s="22"/>
      <c r="FK349" s="22"/>
      <c r="FL349" s="22"/>
      <c r="FM349" s="22"/>
      <c r="FN349" s="22"/>
      <c r="FO349" s="22"/>
      <c r="FP349" s="22"/>
      <c r="FQ349" s="22"/>
      <c r="FR349" s="22"/>
      <c r="FS349" s="22"/>
      <c r="FT349" s="22"/>
      <c r="FU349" s="22"/>
      <c r="FV349" s="22"/>
      <c r="FW349" s="22"/>
      <c r="FX349" s="22"/>
      <c r="FY349" s="22"/>
      <c r="FZ349" s="22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  <c r="IB349" s="7"/>
      <c r="IC349" s="7"/>
      <c r="ID349" s="7"/>
      <c r="IE349" s="7"/>
      <c r="IF349" s="7"/>
      <c r="IG349" s="7"/>
      <c r="IH349" s="7"/>
      <c r="II349" s="7"/>
      <c r="IJ349" s="7"/>
      <c r="IK349" s="7"/>
      <c r="IL349" s="7"/>
      <c r="IM349" s="7"/>
      <c r="IN349" s="7"/>
      <c r="IO349" s="7"/>
    </row>
    <row r="350" spans="1:249" ht="31.5">
      <c r="A350" s="23" t="s">
        <v>121</v>
      </c>
      <c r="B350" s="24">
        <f t="shared" si="91"/>
        <v>143794</v>
      </c>
      <c r="C350" s="24">
        <f t="shared" si="91"/>
        <v>143794</v>
      </c>
      <c r="D350" s="24">
        <f t="shared" si="91"/>
        <v>0</v>
      </c>
      <c r="E350" s="24">
        <f>SUM(E351:E355)</f>
        <v>0</v>
      </c>
      <c r="F350" s="24">
        <f>SUM(F351:F355)</f>
        <v>0</v>
      </c>
      <c r="G350" s="24">
        <f t="shared" si="92"/>
        <v>0</v>
      </c>
      <c r="H350" s="24">
        <f>SUM(H351:H355)</f>
        <v>0</v>
      </c>
      <c r="I350" s="24">
        <f>SUM(I351:I355)</f>
        <v>0</v>
      </c>
      <c r="J350" s="24">
        <f t="shared" si="93"/>
        <v>0</v>
      </c>
      <c r="K350" s="24">
        <f>SUM(K351:K355)</f>
        <v>143794</v>
      </c>
      <c r="L350" s="24">
        <f>SUM(L351:L355)</f>
        <v>143794</v>
      </c>
      <c r="M350" s="24">
        <f t="shared" si="94"/>
        <v>0</v>
      </c>
      <c r="N350" s="24">
        <f>SUM(N351:N355)</f>
        <v>0</v>
      </c>
      <c r="O350" s="24">
        <f>SUM(O351:O355)</f>
        <v>0</v>
      </c>
      <c r="P350" s="24">
        <f t="shared" si="95"/>
        <v>0</v>
      </c>
      <c r="Q350" s="24">
        <f>SUM(Q351:Q355)</f>
        <v>0</v>
      </c>
      <c r="R350" s="24">
        <f>SUM(R351:R355)</f>
        <v>0</v>
      </c>
      <c r="S350" s="24">
        <f t="shared" si="96"/>
        <v>0</v>
      </c>
      <c r="T350" s="24">
        <f>SUM(T351:T355)</f>
        <v>0</v>
      </c>
      <c r="U350" s="24">
        <f>SUM(U351:U355)</f>
        <v>0</v>
      </c>
      <c r="V350" s="24">
        <f t="shared" si="97"/>
        <v>0</v>
      </c>
      <c r="W350" s="24">
        <f>SUM(W351:W355)</f>
        <v>0</v>
      </c>
      <c r="X350" s="24">
        <f>SUM(X351:X355)</f>
        <v>0</v>
      </c>
      <c r="Y350" s="24">
        <f t="shared" si="98"/>
        <v>0</v>
      </c>
      <c r="Z350" s="24">
        <f>SUM(Z351:Z355)</f>
        <v>0</v>
      </c>
      <c r="AA350" s="24">
        <f>SUM(AA351:AA355)</f>
        <v>0</v>
      </c>
      <c r="AB350" s="24">
        <f t="shared" si="99"/>
        <v>0</v>
      </c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22"/>
      <c r="DY350" s="22"/>
      <c r="DZ350" s="22"/>
      <c r="EA350" s="22"/>
      <c r="EB350" s="22"/>
      <c r="EC350" s="22"/>
      <c r="ED350" s="22"/>
      <c r="EE350" s="22"/>
      <c r="EF350" s="22"/>
      <c r="EG350" s="22"/>
      <c r="EH350" s="22"/>
      <c r="EI350" s="22"/>
      <c r="EJ350" s="22"/>
      <c r="EK350" s="22"/>
      <c r="EL350" s="22"/>
      <c r="EM350" s="22"/>
      <c r="EN350" s="22"/>
      <c r="EO350" s="22"/>
      <c r="EP350" s="22"/>
      <c r="EQ350" s="22"/>
      <c r="ER350" s="22"/>
      <c r="ES350" s="22"/>
      <c r="ET350" s="22"/>
      <c r="EU350" s="22"/>
      <c r="EV350" s="22"/>
      <c r="EW350" s="22"/>
      <c r="EX350" s="22"/>
      <c r="EY350" s="22"/>
      <c r="EZ350" s="22"/>
      <c r="FA350" s="22"/>
      <c r="FB350" s="22"/>
      <c r="FC350" s="22"/>
      <c r="FD350" s="22"/>
      <c r="FE350" s="22"/>
      <c r="FF350" s="22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  <c r="IB350" s="7"/>
      <c r="IC350" s="7"/>
      <c r="ID350" s="7"/>
      <c r="IE350" s="7"/>
      <c r="IF350" s="7"/>
      <c r="IG350" s="7"/>
      <c r="IH350" s="7"/>
      <c r="II350" s="7"/>
      <c r="IJ350" s="7"/>
      <c r="IK350" s="7"/>
      <c r="IL350" s="7"/>
      <c r="IM350" s="7"/>
      <c r="IN350" s="7"/>
      <c r="IO350" s="7"/>
    </row>
    <row r="351" spans="1:249" ht="31.5">
      <c r="A351" s="28" t="s">
        <v>318</v>
      </c>
      <c r="B351" s="29">
        <f t="shared" si="91"/>
        <v>2500</v>
      </c>
      <c r="C351" s="29">
        <f t="shared" si="91"/>
        <v>2500</v>
      </c>
      <c r="D351" s="29">
        <f t="shared" si="91"/>
        <v>0</v>
      </c>
      <c r="E351" s="29">
        <v>0</v>
      </c>
      <c r="F351" s="29">
        <v>0</v>
      </c>
      <c r="G351" s="29">
        <f t="shared" si="92"/>
        <v>0</v>
      </c>
      <c r="H351" s="29">
        <v>0</v>
      </c>
      <c r="I351" s="29">
        <v>0</v>
      </c>
      <c r="J351" s="29">
        <f t="shared" si="93"/>
        <v>0</v>
      </c>
      <c r="K351" s="29">
        <v>2500</v>
      </c>
      <c r="L351" s="29">
        <v>2500</v>
      </c>
      <c r="M351" s="29">
        <f t="shared" si="94"/>
        <v>0</v>
      </c>
      <c r="N351" s="29">
        <v>0</v>
      </c>
      <c r="O351" s="29">
        <v>0</v>
      </c>
      <c r="P351" s="29">
        <f t="shared" si="95"/>
        <v>0</v>
      </c>
      <c r="Q351" s="29">
        <v>0</v>
      </c>
      <c r="R351" s="29">
        <v>0</v>
      </c>
      <c r="S351" s="29">
        <f t="shared" si="96"/>
        <v>0</v>
      </c>
      <c r="T351" s="29">
        <v>0</v>
      </c>
      <c r="U351" s="29">
        <v>0</v>
      </c>
      <c r="V351" s="29">
        <f t="shared" si="97"/>
        <v>0</v>
      </c>
      <c r="W351" s="29">
        <v>0</v>
      </c>
      <c r="X351" s="29">
        <v>0</v>
      </c>
      <c r="Y351" s="29">
        <f t="shared" si="98"/>
        <v>0</v>
      </c>
      <c r="Z351" s="29">
        <v>0</v>
      </c>
      <c r="AA351" s="29">
        <v>0</v>
      </c>
      <c r="AB351" s="29">
        <f t="shared" si="99"/>
        <v>0</v>
      </c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</row>
    <row r="352" spans="1:249" ht="31.5">
      <c r="A352" s="28" t="s">
        <v>319</v>
      </c>
      <c r="B352" s="29">
        <f t="shared" si="91"/>
        <v>3500</v>
      </c>
      <c r="C352" s="29">
        <f t="shared" si="91"/>
        <v>3500</v>
      </c>
      <c r="D352" s="29">
        <f t="shared" si="91"/>
        <v>0</v>
      </c>
      <c r="E352" s="29">
        <v>0</v>
      </c>
      <c r="F352" s="29">
        <v>0</v>
      </c>
      <c r="G352" s="29">
        <f t="shared" si="92"/>
        <v>0</v>
      </c>
      <c r="H352" s="29">
        <v>0</v>
      </c>
      <c r="I352" s="29">
        <v>0</v>
      </c>
      <c r="J352" s="29">
        <f t="shared" si="93"/>
        <v>0</v>
      </c>
      <c r="K352" s="29">
        <v>3500</v>
      </c>
      <c r="L352" s="29">
        <v>3500</v>
      </c>
      <c r="M352" s="29">
        <f t="shared" si="94"/>
        <v>0</v>
      </c>
      <c r="N352" s="29">
        <v>0</v>
      </c>
      <c r="O352" s="29">
        <v>0</v>
      </c>
      <c r="P352" s="29">
        <f t="shared" si="95"/>
        <v>0</v>
      </c>
      <c r="Q352" s="29">
        <v>0</v>
      </c>
      <c r="R352" s="29">
        <v>0</v>
      </c>
      <c r="S352" s="29">
        <f t="shared" si="96"/>
        <v>0</v>
      </c>
      <c r="T352" s="29">
        <v>0</v>
      </c>
      <c r="U352" s="29">
        <v>0</v>
      </c>
      <c r="V352" s="29">
        <f t="shared" si="97"/>
        <v>0</v>
      </c>
      <c r="W352" s="29">
        <v>0</v>
      </c>
      <c r="X352" s="29">
        <v>0</v>
      </c>
      <c r="Y352" s="29">
        <f t="shared" si="98"/>
        <v>0</v>
      </c>
      <c r="Z352" s="29">
        <v>0</v>
      </c>
      <c r="AA352" s="29">
        <v>0</v>
      </c>
      <c r="AB352" s="29">
        <f t="shared" si="99"/>
        <v>0</v>
      </c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</row>
    <row r="353" spans="1:249" ht="78.75">
      <c r="A353" s="32" t="s">
        <v>320</v>
      </c>
      <c r="B353" s="29">
        <f t="shared" si="91"/>
        <v>127212</v>
      </c>
      <c r="C353" s="29">
        <f t="shared" si="91"/>
        <v>127212</v>
      </c>
      <c r="D353" s="29">
        <f t="shared" si="91"/>
        <v>0</v>
      </c>
      <c r="E353" s="29">
        <v>0</v>
      </c>
      <c r="F353" s="29">
        <v>0</v>
      </c>
      <c r="G353" s="29">
        <f t="shared" si="92"/>
        <v>0</v>
      </c>
      <c r="H353" s="29">
        <v>0</v>
      </c>
      <c r="I353" s="29">
        <v>0</v>
      </c>
      <c r="J353" s="29">
        <f t="shared" si="93"/>
        <v>0</v>
      </c>
      <c r="K353" s="29">
        <f>120000+7212</f>
        <v>127212</v>
      </c>
      <c r="L353" s="29">
        <f>120000+7212</f>
        <v>127212</v>
      </c>
      <c r="M353" s="29">
        <f t="shared" si="94"/>
        <v>0</v>
      </c>
      <c r="N353" s="29">
        <v>0</v>
      </c>
      <c r="O353" s="29">
        <v>0</v>
      </c>
      <c r="P353" s="29">
        <f t="shared" si="95"/>
        <v>0</v>
      </c>
      <c r="Q353" s="29">
        <v>0</v>
      </c>
      <c r="R353" s="29">
        <v>0</v>
      </c>
      <c r="S353" s="29">
        <f t="shared" si="96"/>
        <v>0</v>
      </c>
      <c r="T353" s="29">
        <v>0</v>
      </c>
      <c r="U353" s="29">
        <v>0</v>
      </c>
      <c r="V353" s="29">
        <f t="shared" si="97"/>
        <v>0</v>
      </c>
      <c r="W353" s="29">
        <v>0</v>
      </c>
      <c r="X353" s="29">
        <v>0</v>
      </c>
      <c r="Y353" s="29">
        <f t="shared" si="98"/>
        <v>0</v>
      </c>
      <c r="Z353" s="29">
        <v>0</v>
      </c>
      <c r="AA353" s="29">
        <v>0</v>
      </c>
      <c r="AB353" s="29">
        <f t="shared" si="99"/>
        <v>0</v>
      </c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</row>
    <row r="354" spans="1:249">
      <c r="A354" s="28" t="s">
        <v>321</v>
      </c>
      <c r="B354" s="29">
        <f t="shared" si="91"/>
        <v>5000</v>
      </c>
      <c r="C354" s="29">
        <f t="shared" si="91"/>
        <v>5000</v>
      </c>
      <c r="D354" s="29">
        <f t="shared" si="91"/>
        <v>0</v>
      </c>
      <c r="E354" s="29">
        <v>0</v>
      </c>
      <c r="F354" s="29">
        <v>0</v>
      </c>
      <c r="G354" s="29">
        <f t="shared" si="92"/>
        <v>0</v>
      </c>
      <c r="H354" s="29">
        <v>0</v>
      </c>
      <c r="I354" s="29">
        <v>0</v>
      </c>
      <c r="J354" s="29">
        <f t="shared" si="93"/>
        <v>0</v>
      </c>
      <c r="K354" s="29">
        <v>5000</v>
      </c>
      <c r="L354" s="29">
        <v>5000</v>
      </c>
      <c r="M354" s="29">
        <f t="shared" si="94"/>
        <v>0</v>
      </c>
      <c r="N354" s="29">
        <v>0</v>
      </c>
      <c r="O354" s="29">
        <v>0</v>
      </c>
      <c r="P354" s="29">
        <f t="shared" si="95"/>
        <v>0</v>
      </c>
      <c r="Q354" s="29">
        <v>0</v>
      </c>
      <c r="R354" s="29">
        <v>0</v>
      </c>
      <c r="S354" s="29">
        <f t="shared" si="96"/>
        <v>0</v>
      </c>
      <c r="T354" s="29">
        <v>0</v>
      </c>
      <c r="U354" s="29">
        <v>0</v>
      </c>
      <c r="V354" s="29">
        <f t="shared" si="97"/>
        <v>0</v>
      </c>
      <c r="W354" s="29">
        <v>0</v>
      </c>
      <c r="X354" s="29">
        <v>0</v>
      </c>
      <c r="Y354" s="29">
        <f t="shared" si="98"/>
        <v>0</v>
      </c>
      <c r="Z354" s="29">
        <v>0</v>
      </c>
      <c r="AA354" s="29">
        <v>0</v>
      </c>
      <c r="AB354" s="29">
        <f t="shared" si="99"/>
        <v>0</v>
      </c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22"/>
      <c r="FH354" s="22"/>
      <c r="FI354" s="22"/>
      <c r="FJ354" s="22"/>
      <c r="FK354" s="22"/>
      <c r="FL354" s="22"/>
      <c r="FM354" s="22"/>
      <c r="FN354" s="22"/>
      <c r="FO354" s="22"/>
      <c r="FP354" s="22"/>
      <c r="FQ354" s="22"/>
      <c r="FR354" s="22"/>
      <c r="FS354" s="22"/>
      <c r="FT354" s="22"/>
      <c r="FU354" s="22"/>
      <c r="FV354" s="22"/>
      <c r="FW354" s="22"/>
      <c r="FX354" s="22"/>
      <c r="FY354" s="22"/>
      <c r="FZ354" s="22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</row>
    <row r="355" spans="1:249">
      <c r="A355" s="28" t="s">
        <v>322</v>
      </c>
      <c r="B355" s="29">
        <f t="shared" si="91"/>
        <v>5582</v>
      </c>
      <c r="C355" s="29">
        <f t="shared" si="91"/>
        <v>5582</v>
      </c>
      <c r="D355" s="29">
        <f t="shared" si="91"/>
        <v>0</v>
      </c>
      <c r="E355" s="29">
        <v>0</v>
      </c>
      <c r="F355" s="29">
        <v>0</v>
      </c>
      <c r="G355" s="29">
        <f t="shared" si="92"/>
        <v>0</v>
      </c>
      <c r="H355" s="29">
        <v>0</v>
      </c>
      <c r="I355" s="29">
        <v>0</v>
      </c>
      <c r="J355" s="29">
        <f t="shared" si="93"/>
        <v>0</v>
      </c>
      <c r="K355" s="29">
        <v>5582</v>
      </c>
      <c r="L355" s="29">
        <v>5582</v>
      </c>
      <c r="M355" s="29">
        <f t="shared" si="94"/>
        <v>0</v>
      </c>
      <c r="N355" s="29">
        <v>0</v>
      </c>
      <c r="O355" s="29">
        <v>0</v>
      </c>
      <c r="P355" s="29">
        <f t="shared" si="95"/>
        <v>0</v>
      </c>
      <c r="Q355" s="29">
        <v>0</v>
      </c>
      <c r="R355" s="29">
        <v>0</v>
      </c>
      <c r="S355" s="29">
        <f t="shared" si="96"/>
        <v>0</v>
      </c>
      <c r="T355" s="29">
        <v>0</v>
      </c>
      <c r="U355" s="29">
        <v>0</v>
      </c>
      <c r="V355" s="29">
        <f t="shared" si="97"/>
        <v>0</v>
      </c>
      <c r="W355" s="29">
        <v>0</v>
      </c>
      <c r="X355" s="29">
        <v>0</v>
      </c>
      <c r="Y355" s="29">
        <f t="shared" si="98"/>
        <v>0</v>
      </c>
      <c r="Z355" s="29">
        <v>0</v>
      </c>
      <c r="AA355" s="29">
        <v>0</v>
      </c>
      <c r="AB355" s="29">
        <f t="shared" si="99"/>
        <v>0</v>
      </c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22"/>
      <c r="FH355" s="22"/>
      <c r="FI355" s="22"/>
      <c r="FJ355" s="22"/>
      <c r="FK355" s="22"/>
      <c r="FL355" s="22"/>
      <c r="FM355" s="22"/>
      <c r="FN355" s="22"/>
      <c r="FO355" s="22"/>
      <c r="FP355" s="22"/>
      <c r="FQ355" s="22"/>
      <c r="FR355" s="22"/>
      <c r="FS355" s="22"/>
      <c r="FT355" s="22"/>
      <c r="FU355" s="22"/>
      <c r="FV355" s="22"/>
      <c r="FW355" s="22"/>
      <c r="FX355" s="22"/>
      <c r="FY355" s="22"/>
      <c r="FZ355" s="22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  <c r="IB355" s="7"/>
      <c r="IC355" s="7"/>
      <c r="ID355" s="7"/>
      <c r="IE355" s="7"/>
      <c r="IF355" s="7"/>
      <c r="IG355" s="7"/>
      <c r="IH355" s="7"/>
      <c r="II355" s="7"/>
      <c r="IJ355" s="7"/>
      <c r="IK355" s="7"/>
      <c r="IL355" s="7"/>
      <c r="IM355" s="7"/>
      <c r="IN355" s="7"/>
      <c r="IO355" s="7"/>
    </row>
    <row r="356" spans="1:249">
      <c r="A356" s="23" t="s">
        <v>129</v>
      </c>
      <c r="B356" s="24">
        <f t="shared" si="91"/>
        <v>44000</v>
      </c>
      <c r="C356" s="24">
        <f t="shared" si="91"/>
        <v>44000</v>
      </c>
      <c r="D356" s="24">
        <f t="shared" si="91"/>
        <v>0</v>
      </c>
      <c r="E356" s="24">
        <f>SUM(E357)</f>
        <v>0</v>
      </c>
      <c r="F356" s="24">
        <f>SUM(F357)</f>
        <v>0</v>
      </c>
      <c r="G356" s="24">
        <f t="shared" si="92"/>
        <v>0</v>
      </c>
      <c r="H356" s="24">
        <f>SUM(H357)</f>
        <v>0</v>
      </c>
      <c r="I356" s="24">
        <f>SUM(I357)</f>
        <v>0</v>
      </c>
      <c r="J356" s="24">
        <f t="shared" si="93"/>
        <v>0</v>
      </c>
      <c r="K356" s="24">
        <f>SUM(K357)</f>
        <v>44000</v>
      </c>
      <c r="L356" s="24">
        <f>SUM(L357)</f>
        <v>44000</v>
      </c>
      <c r="M356" s="24">
        <f t="shared" si="94"/>
        <v>0</v>
      </c>
      <c r="N356" s="24">
        <f>SUM(N357)</f>
        <v>0</v>
      </c>
      <c r="O356" s="24">
        <f>SUM(O357)</f>
        <v>0</v>
      </c>
      <c r="P356" s="24">
        <f t="shared" si="95"/>
        <v>0</v>
      </c>
      <c r="Q356" s="24">
        <f>SUM(Q357)</f>
        <v>0</v>
      </c>
      <c r="R356" s="24">
        <f>SUM(R357)</f>
        <v>0</v>
      </c>
      <c r="S356" s="24">
        <f t="shared" si="96"/>
        <v>0</v>
      </c>
      <c r="T356" s="24">
        <f>SUM(T357)</f>
        <v>0</v>
      </c>
      <c r="U356" s="24">
        <f>SUM(U357)</f>
        <v>0</v>
      </c>
      <c r="V356" s="24">
        <f t="shared" si="97"/>
        <v>0</v>
      </c>
      <c r="W356" s="24">
        <f>SUM(W357)</f>
        <v>0</v>
      </c>
      <c r="X356" s="24">
        <f>SUM(X357)</f>
        <v>0</v>
      </c>
      <c r="Y356" s="24">
        <f t="shared" si="98"/>
        <v>0</v>
      </c>
      <c r="Z356" s="24">
        <f>SUM(Z357)</f>
        <v>0</v>
      </c>
      <c r="AA356" s="24">
        <f>SUM(AA357)</f>
        <v>0</v>
      </c>
      <c r="AB356" s="24">
        <f t="shared" si="99"/>
        <v>0</v>
      </c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22"/>
      <c r="DY356" s="22"/>
      <c r="DZ356" s="22"/>
      <c r="EA356" s="22"/>
      <c r="EB356" s="22"/>
      <c r="EC356" s="22"/>
      <c r="ED356" s="22"/>
      <c r="EE356" s="22"/>
      <c r="EF356" s="22"/>
      <c r="EG356" s="22"/>
      <c r="EH356" s="22"/>
      <c r="EI356" s="22"/>
      <c r="EJ356" s="22"/>
      <c r="EK356" s="22"/>
      <c r="EL356" s="22"/>
      <c r="EM356" s="22"/>
      <c r="EN356" s="22"/>
      <c r="EO356" s="22"/>
      <c r="EP356" s="22"/>
      <c r="EQ356" s="22"/>
      <c r="ER356" s="22"/>
      <c r="ES356" s="22"/>
      <c r="ET356" s="22"/>
      <c r="EU356" s="22"/>
      <c r="EV356" s="22"/>
      <c r="EW356" s="22"/>
      <c r="EX356" s="22"/>
      <c r="EY356" s="22"/>
      <c r="EZ356" s="22"/>
      <c r="FA356" s="22"/>
      <c r="FB356" s="22"/>
      <c r="FC356" s="22"/>
      <c r="FD356" s="22"/>
      <c r="FE356" s="22"/>
      <c r="FF356" s="22"/>
      <c r="FG356" s="22"/>
      <c r="FH356" s="22"/>
      <c r="FI356" s="22"/>
      <c r="FJ356" s="22"/>
      <c r="FK356" s="22"/>
      <c r="FL356" s="22"/>
      <c r="FM356" s="22"/>
      <c r="FN356" s="22"/>
      <c r="FO356" s="22"/>
      <c r="FP356" s="22"/>
      <c r="FQ356" s="22"/>
      <c r="FR356" s="22"/>
      <c r="FS356" s="22"/>
      <c r="FT356" s="22"/>
      <c r="FU356" s="22"/>
      <c r="FV356" s="22"/>
      <c r="FW356" s="22"/>
      <c r="FX356" s="22"/>
      <c r="FY356" s="22"/>
      <c r="FZ356" s="22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</row>
    <row r="357" spans="1:249">
      <c r="A357" s="28" t="s">
        <v>323</v>
      </c>
      <c r="B357" s="29">
        <f t="shared" si="91"/>
        <v>44000</v>
      </c>
      <c r="C357" s="29">
        <f t="shared" si="91"/>
        <v>44000</v>
      </c>
      <c r="D357" s="29">
        <f t="shared" si="91"/>
        <v>0</v>
      </c>
      <c r="E357" s="29"/>
      <c r="F357" s="29"/>
      <c r="G357" s="29">
        <f t="shared" si="92"/>
        <v>0</v>
      </c>
      <c r="H357" s="29"/>
      <c r="I357" s="29"/>
      <c r="J357" s="29">
        <f t="shared" si="93"/>
        <v>0</v>
      </c>
      <c r="K357" s="29">
        <v>44000</v>
      </c>
      <c r="L357" s="29">
        <v>44000</v>
      </c>
      <c r="M357" s="29">
        <f t="shared" si="94"/>
        <v>0</v>
      </c>
      <c r="N357" s="29"/>
      <c r="O357" s="29"/>
      <c r="P357" s="29">
        <f t="shared" si="95"/>
        <v>0</v>
      </c>
      <c r="Q357" s="29"/>
      <c r="R357" s="29"/>
      <c r="S357" s="29">
        <f t="shared" si="96"/>
        <v>0</v>
      </c>
      <c r="T357" s="29"/>
      <c r="U357" s="29"/>
      <c r="V357" s="29">
        <f t="shared" si="97"/>
        <v>0</v>
      </c>
      <c r="W357" s="29"/>
      <c r="X357" s="29"/>
      <c r="Y357" s="29">
        <f t="shared" si="98"/>
        <v>0</v>
      </c>
      <c r="Z357" s="29"/>
      <c r="AA357" s="29"/>
      <c r="AB357" s="29">
        <f t="shared" si="99"/>
        <v>0</v>
      </c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</row>
    <row r="358" spans="1:249">
      <c r="A358" s="23" t="s">
        <v>242</v>
      </c>
      <c r="B358" s="24">
        <f t="shared" si="91"/>
        <v>285377</v>
      </c>
      <c r="C358" s="24">
        <f t="shared" si="91"/>
        <v>285377</v>
      </c>
      <c r="D358" s="24">
        <f t="shared" si="91"/>
        <v>0</v>
      </c>
      <c r="E358" s="24">
        <f>SUM(E359:E362)</f>
        <v>0</v>
      </c>
      <c r="F358" s="24">
        <f>SUM(F359:F362)</f>
        <v>0</v>
      </c>
      <c r="G358" s="24">
        <f t="shared" si="92"/>
        <v>0</v>
      </c>
      <c r="H358" s="24">
        <f>SUM(H359:H362)</f>
        <v>0</v>
      </c>
      <c r="I358" s="24">
        <f>SUM(I359:I362)</f>
        <v>0</v>
      </c>
      <c r="J358" s="24">
        <f t="shared" si="93"/>
        <v>0</v>
      </c>
      <c r="K358" s="24">
        <f>SUM(K359:K362)</f>
        <v>285377</v>
      </c>
      <c r="L358" s="24">
        <f>SUM(L359:L362)</f>
        <v>285377</v>
      </c>
      <c r="M358" s="24">
        <f t="shared" si="94"/>
        <v>0</v>
      </c>
      <c r="N358" s="24">
        <f>SUM(N359:N362)</f>
        <v>0</v>
      </c>
      <c r="O358" s="24">
        <f>SUM(O359:O362)</f>
        <v>0</v>
      </c>
      <c r="P358" s="24">
        <f t="shared" si="95"/>
        <v>0</v>
      </c>
      <c r="Q358" s="24">
        <f>SUM(Q359:Q362)</f>
        <v>0</v>
      </c>
      <c r="R358" s="24">
        <f>SUM(R359:R362)</f>
        <v>0</v>
      </c>
      <c r="S358" s="24">
        <f t="shared" si="96"/>
        <v>0</v>
      </c>
      <c r="T358" s="24">
        <f>SUM(T359:T362)</f>
        <v>0</v>
      </c>
      <c r="U358" s="24">
        <f>SUM(U359:U362)</f>
        <v>0</v>
      </c>
      <c r="V358" s="24">
        <f t="shared" si="97"/>
        <v>0</v>
      </c>
      <c r="W358" s="24">
        <f>SUM(W359:W362)</f>
        <v>0</v>
      </c>
      <c r="X358" s="24">
        <f>SUM(X359:X362)</f>
        <v>0</v>
      </c>
      <c r="Y358" s="24">
        <f t="shared" si="98"/>
        <v>0</v>
      </c>
      <c r="Z358" s="24">
        <f>SUM(Z359:Z362)</f>
        <v>0</v>
      </c>
      <c r="AA358" s="24">
        <f>SUM(AA359:AA362)</f>
        <v>0</v>
      </c>
      <c r="AB358" s="24">
        <f t="shared" si="99"/>
        <v>0</v>
      </c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/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22"/>
      <c r="DY358" s="22"/>
      <c r="DZ358" s="22"/>
      <c r="EA358" s="22"/>
      <c r="EB358" s="22"/>
      <c r="EC358" s="22"/>
      <c r="ED358" s="22"/>
      <c r="EE358" s="22"/>
      <c r="EF358" s="22"/>
      <c r="EG358" s="22"/>
      <c r="EH358" s="22"/>
      <c r="EI358" s="22"/>
      <c r="EJ358" s="22"/>
      <c r="EK358" s="22"/>
      <c r="EL358" s="22"/>
      <c r="EM358" s="22"/>
      <c r="EN358" s="22"/>
      <c r="EO358" s="22"/>
      <c r="EP358" s="22"/>
      <c r="EQ358" s="22"/>
      <c r="ER358" s="22"/>
      <c r="ES358" s="22"/>
      <c r="ET358" s="22"/>
      <c r="EU358" s="22"/>
      <c r="EV358" s="22"/>
      <c r="EW358" s="22"/>
      <c r="EX358" s="22"/>
      <c r="EY358" s="22"/>
      <c r="EZ358" s="22"/>
      <c r="FA358" s="22"/>
      <c r="FB358" s="22"/>
      <c r="FC358" s="22"/>
      <c r="FD358" s="22"/>
      <c r="FE358" s="22"/>
      <c r="FF358" s="22"/>
      <c r="FG358" s="22"/>
      <c r="FH358" s="22"/>
      <c r="FI358" s="22"/>
      <c r="FJ358" s="22"/>
      <c r="FK358" s="22"/>
      <c r="FL358" s="22"/>
      <c r="FM358" s="22"/>
      <c r="FN358" s="22"/>
      <c r="FO358" s="22"/>
      <c r="FP358" s="22"/>
      <c r="FQ358" s="22"/>
      <c r="FR358" s="22"/>
      <c r="FS358" s="22"/>
      <c r="FT358" s="22"/>
      <c r="FU358" s="22"/>
      <c r="FV358" s="22"/>
      <c r="FW358" s="22"/>
      <c r="FX358" s="22"/>
      <c r="FY358" s="22"/>
      <c r="FZ358" s="22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</row>
    <row r="359" spans="1:249" ht="31.5">
      <c r="A359" s="28" t="s">
        <v>324</v>
      </c>
      <c r="B359" s="29">
        <f t="shared" si="91"/>
        <v>66629</v>
      </c>
      <c r="C359" s="29">
        <f t="shared" si="91"/>
        <v>66629</v>
      </c>
      <c r="D359" s="29">
        <f t="shared" si="91"/>
        <v>0</v>
      </c>
      <c r="E359" s="29"/>
      <c r="F359" s="29"/>
      <c r="G359" s="29">
        <f t="shared" si="92"/>
        <v>0</v>
      </c>
      <c r="H359" s="29">
        <v>0</v>
      </c>
      <c r="I359" s="29">
        <v>0</v>
      </c>
      <c r="J359" s="29">
        <f t="shared" si="93"/>
        <v>0</v>
      </c>
      <c r="K359" s="29">
        <v>66629</v>
      </c>
      <c r="L359" s="29">
        <v>66629</v>
      </c>
      <c r="M359" s="29">
        <f t="shared" si="94"/>
        <v>0</v>
      </c>
      <c r="N359" s="29"/>
      <c r="O359" s="29"/>
      <c r="P359" s="29">
        <f t="shared" si="95"/>
        <v>0</v>
      </c>
      <c r="Q359" s="29">
        <v>0</v>
      </c>
      <c r="R359" s="29">
        <v>0</v>
      </c>
      <c r="S359" s="29">
        <f t="shared" si="96"/>
        <v>0</v>
      </c>
      <c r="T359" s="29">
        <v>0</v>
      </c>
      <c r="U359" s="29">
        <v>0</v>
      </c>
      <c r="V359" s="29">
        <f t="shared" si="97"/>
        <v>0</v>
      </c>
      <c r="W359" s="29">
        <v>0</v>
      </c>
      <c r="X359" s="29">
        <v>0</v>
      </c>
      <c r="Y359" s="29">
        <f t="shared" si="98"/>
        <v>0</v>
      </c>
      <c r="Z359" s="29">
        <v>0</v>
      </c>
      <c r="AA359" s="29">
        <v>0</v>
      </c>
      <c r="AB359" s="29">
        <f t="shared" si="99"/>
        <v>0</v>
      </c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22"/>
      <c r="FH359" s="22"/>
      <c r="FI359" s="22"/>
      <c r="FJ359" s="22"/>
      <c r="FK359" s="22"/>
      <c r="FL359" s="22"/>
      <c r="FM359" s="22"/>
      <c r="FN359" s="22"/>
      <c r="FO359" s="22"/>
      <c r="FP359" s="22"/>
      <c r="FQ359" s="22"/>
      <c r="FR359" s="22"/>
      <c r="FS359" s="22"/>
      <c r="FT359" s="22"/>
      <c r="FU359" s="22"/>
      <c r="FV359" s="22"/>
      <c r="FW359" s="22"/>
      <c r="FX359" s="22"/>
      <c r="FY359" s="22"/>
      <c r="FZ359" s="22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</row>
    <row r="360" spans="1:249" ht="47.25">
      <c r="A360" s="28" t="s">
        <v>325</v>
      </c>
      <c r="B360" s="29">
        <f t="shared" si="91"/>
        <v>16748</v>
      </c>
      <c r="C360" s="29">
        <f t="shared" si="91"/>
        <v>16748</v>
      </c>
      <c r="D360" s="29">
        <f t="shared" si="91"/>
        <v>0</v>
      </c>
      <c r="E360" s="29"/>
      <c r="F360" s="29"/>
      <c r="G360" s="29">
        <f t="shared" si="92"/>
        <v>0</v>
      </c>
      <c r="H360" s="29">
        <v>0</v>
      </c>
      <c r="I360" s="29">
        <v>0</v>
      </c>
      <c r="J360" s="29">
        <f t="shared" si="93"/>
        <v>0</v>
      </c>
      <c r="K360" s="29">
        <f>15748+1000</f>
        <v>16748</v>
      </c>
      <c r="L360" s="29">
        <f>15748+1000</f>
        <v>16748</v>
      </c>
      <c r="M360" s="29">
        <f t="shared" si="94"/>
        <v>0</v>
      </c>
      <c r="N360" s="29"/>
      <c r="O360" s="29"/>
      <c r="P360" s="29">
        <f t="shared" si="95"/>
        <v>0</v>
      </c>
      <c r="Q360" s="29">
        <v>0</v>
      </c>
      <c r="R360" s="29">
        <v>0</v>
      </c>
      <c r="S360" s="29">
        <f t="shared" si="96"/>
        <v>0</v>
      </c>
      <c r="T360" s="29">
        <v>0</v>
      </c>
      <c r="U360" s="29">
        <v>0</v>
      </c>
      <c r="V360" s="29">
        <f t="shared" si="97"/>
        <v>0</v>
      </c>
      <c r="W360" s="29">
        <v>0</v>
      </c>
      <c r="X360" s="29">
        <v>0</v>
      </c>
      <c r="Y360" s="29">
        <f t="shared" si="98"/>
        <v>0</v>
      </c>
      <c r="Z360" s="29">
        <v>0</v>
      </c>
      <c r="AA360" s="29">
        <v>0</v>
      </c>
      <c r="AB360" s="29">
        <f t="shared" si="99"/>
        <v>0</v>
      </c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22"/>
      <c r="FH360" s="22"/>
      <c r="FI360" s="22"/>
      <c r="FJ360" s="22"/>
      <c r="FK360" s="22"/>
      <c r="FL360" s="22"/>
      <c r="FM360" s="22"/>
      <c r="FN360" s="22"/>
      <c r="FO360" s="22"/>
      <c r="FP360" s="22"/>
      <c r="FQ360" s="22"/>
      <c r="FR360" s="22"/>
      <c r="FS360" s="22"/>
      <c r="FT360" s="22"/>
      <c r="FU360" s="22"/>
      <c r="FV360" s="22"/>
      <c r="FW360" s="22"/>
      <c r="FX360" s="22"/>
      <c r="FY360" s="22"/>
      <c r="FZ360" s="22"/>
      <c r="GA360" s="7"/>
      <c r="GB360" s="7"/>
      <c r="GC360" s="7"/>
      <c r="GD360" s="7"/>
      <c r="GE360" s="7"/>
      <c r="GF360" s="7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  <c r="IB360" s="7"/>
      <c r="IC360" s="7"/>
      <c r="ID360" s="7"/>
      <c r="IE360" s="7"/>
      <c r="IF360" s="7"/>
      <c r="IG360" s="7"/>
      <c r="IH360" s="7"/>
      <c r="II360" s="7"/>
      <c r="IJ360" s="7"/>
      <c r="IK360" s="7"/>
      <c r="IL360" s="7"/>
      <c r="IM360" s="7"/>
      <c r="IN360" s="7"/>
      <c r="IO360" s="7"/>
    </row>
    <row r="361" spans="1:249" ht="31.5">
      <c r="A361" s="28" t="s">
        <v>326</v>
      </c>
      <c r="B361" s="29">
        <f t="shared" si="91"/>
        <v>200000</v>
      </c>
      <c r="C361" s="29">
        <f t="shared" si="91"/>
        <v>200000</v>
      </c>
      <c r="D361" s="29">
        <f t="shared" si="91"/>
        <v>0</v>
      </c>
      <c r="E361" s="29">
        <v>0</v>
      </c>
      <c r="F361" s="29">
        <v>0</v>
      </c>
      <c r="G361" s="29">
        <f t="shared" si="92"/>
        <v>0</v>
      </c>
      <c r="H361" s="29">
        <v>0</v>
      </c>
      <c r="I361" s="29">
        <v>0</v>
      </c>
      <c r="J361" s="29">
        <f t="shared" si="93"/>
        <v>0</v>
      </c>
      <c r="K361" s="29">
        <v>200000</v>
      </c>
      <c r="L361" s="29">
        <v>200000</v>
      </c>
      <c r="M361" s="29">
        <f t="shared" si="94"/>
        <v>0</v>
      </c>
      <c r="N361" s="29">
        <v>0</v>
      </c>
      <c r="O361" s="29">
        <v>0</v>
      </c>
      <c r="P361" s="29">
        <f t="shared" si="95"/>
        <v>0</v>
      </c>
      <c r="Q361" s="29">
        <v>0</v>
      </c>
      <c r="R361" s="29">
        <v>0</v>
      </c>
      <c r="S361" s="29">
        <f t="shared" si="96"/>
        <v>0</v>
      </c>
      <c r="T361" s="29">
        <v>0</v>
      </c>
      <c r="U361" s="29">
        <v>0</v>
      </c>
      <c r="V361" s="29">
        <f t="shared" si="97"/>
        <v>0</v>
      </c>
      <c r="W361" s="29">
        <v>0</v>
      </c>
      <c r="X361" s="29">
        <v>0</v>
      </c>
      <c r="Y361" s="29">
        <f t="shared" si="98"/>
        <v>0</v>
      </c>
      <c r="Z361" s="29">
        <v>0</v>
      </c>
      <c r="AA361" s="29">
        <v>0</v>
      </c>
      <c r="AB361" s="29">
        <f t="shared" si="99"/>
        <v>0</v>
      </c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22"/>
      <c r="FH361" s="22"/>
      <c r="FI361" s="22"/>
      <c r="FJ361" s="22"/>
      <c r="FK361" s="22"/>
      <c r="FL361" s="22"/>
      <c r="FM361" s="22"/>
      <c r="FN361" s="22"/>
      <c r="FO361" s="22"/>
      <c r="FP361" s="22"/>
      <c r="FQ361" s="22"/>
      <c r="FR361" s="22"/>
      <c r="FS361" s="22"/>
      <c r="FT361" s="22"/>
      <c r="FU361" s="22"/>
      <c r="FV361" s="22"/>
      <c r="FW361" s="22"/>
      <c r="FX361" s="22"/>
      <c r="FY361" s="22"/>
      <c r="FZ361" s="22"/>
      <c r="GA361" s="7"/>
      <c r="GB361" s="7"/>
      <c r="GC361" s="7"/>
      <c r="GD361" s="7"/>
      <c r="GE361" s="7"/>
      <c r="GF361" s="7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  <c r="IB361" s="7"/>
      <c r="IC361" s="7"/>
      <c r="ID361" s="7"/>
      <c r="IE361" s="7"/>
      <c r="IF361" s="7"/>
      <c r="IG361" s="7"/>
      <c r="IH361" s="7"/>
      <c r="II361" s="7"/>
      <c r="IJ361" s="7"/>
      <c r="IK361" s="7"/>
      <c r="IL361" s="7"/>
      <c r="IM361" s="7"/>
      <c r="IN361" s="7"/>
      <c r="IO361" s="7"/>
    </row>
    <row r="362" spans="1:249" ht="31.5">
      <c r="A362" s="28" t="s">
        <v>327</v>
      </c>
      <c r="B362" s="29">
        <f t="shared" si="91"/>
        <v>2000</v>
      </c>
      <c r="C362" s="29">
        <f t="shared" si="91"/>
        <v>2000</v>
      </c>
      <c r="D362" s="29">
        <f t="shared" si="91"/>
        <v>0</v>
      </c>
      <c r="E362" s="29">
        <v>0</v>
      </c>
      <c r="F362" s="29">
        <v>0</v>
      </c>
      <c r="G362" s="29">
        <f t="shared" si="92"/>
        <v>0</v>
      </c>
      <c r="H362" s="29">
        <v>0</v>
      </c>
      <c r="I362" s="29">
        <v>0</v>
      </c>
      <c r="J362" s="29">
        <f t="shared" si="93"/>
        <v>0</v>
      </c>
      <c r="K362" s="29">
        <v>2000</v>
      </c>
      <c r="L362" s="29">
        <v>2000</v>
      </c>
      <c r="M362" s="29">
        <f t="shared" si="94"/>
        <v>0</v>
      </c>
      <c r="N362" s="29">
        <v>0</v>
      </c>
      <c r="O362" s="29">
        <v>0</v>
      </c>
      <c r="P362" s="29">
        <f t="shared" si="95"/>
        <v>0</v>
      </c>
      <c r="Q362" s="29">
        <v>0</v>
      </c>
      <c r="R362" s="29">
        <v>0</v>
      </c>
      <c r="S362" s="29">
        <f t="shared" si="96"/>
        <v>0</v>
      </c>
      <c r="T362" s="29">
        <v>0</v>
      </c>
      <c r="U362" s="29">
        <v>0</v>
      </c>
      <c r="V362" s="29">
        <f t="shared" si="97"/>
        <v>0</v>
      </c>
      <c r="W362" s="29">
        <v>0</v>
      </c>
      <c r="X362" s="29">
        <v>0</v>
      </c>
      <c r="Y362" s="29">
        <f t="shared" si="98"/>
        <v>0</v>
      </c>
      <c r="Z362" s="29">
        <v>0</v>
      </c>
      <c r="AA362" s="29">
        <v>0</v>
      </c>
      <c r="AB362" s="29">
        <f t="shared" si="99"/>
        <v>0</v>
      </c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22"/>
      <c r="FH362" s="22"/>
      <c r="FI362" s="22"/>
      <c r="FJ362" s="22"/>
      <c r="FK362" s="22"/>
      <c r="FL362" s="22"/>
      <c r="FM362" s="22"/>
      <c r="FN362" s="22"/>
      <c r="FO362" s="22"/>
      <c r="FP362" s="22"/>
      <c r="FQ362" s="22"/>
      <c r="FR362" s="22"/>
      <c r="FS362" s="22"/>
      <c r="FT362" s="22"/>
      <c r="FU362" s="22"/>
      <c r="FV362" s="22"/>
      <c r="FW362" s="22"/>
      <c r="FX362" s="22"/>
      <c r="FY362" s="22"/>
      <c r="FZ362" s="22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  <c r="IB362" s="7"/>
      <c r="IC362" s="7"/>
      <c r="ID362" s="7"/>
      <c r="IE362" s="7"/>
      <c r="IF362" s="7"/>
      <c r="IG362" s="7"/>
      <c r="IH362" s="7"/>
      <c r="II362" s="7"/>
      <c r="IJ362" s="7"/>
      <c r="IK362" s="7"/>
      <c r="IL362" s="7"/>
      <c r="IM362" s="7"/>
      <c r="IN362" s="7"/>
      <c r="IO362" s="7"/>
    </row>
    <row r="363" spans="1:249">
      <c r="A363" s="23" t="s">
        <v>328</v>
      </c>
      <c r="B363" s="24">
        <f t="shared" si="91"/>
        <v>146689</v>
      </c>
      <c r="C363" s="24">
        <f t="shared" si="91"/>
        <v>154489</v>
      </c>
      <c r="D363" s="24">
        <f t="shared" si="91"/>
        <v>7800</v>
      </c>
      <c r="E363" s="24">
        <f>SUM(E364,E374,E380,E386,E377,E371)</f>
        <v>0</v>
      </c>
      <c r="F363" s="24">
        <f>SUM(F364,F374,F380,F386,F377,F371)</f>
        <v>0</v>
      </c>
      <c r="G363" s="24">
        <f t="shared" si="92"/>
        <v>0</v>
      </c>
      <c r="H363" s="24">
        <f t="shared" ref="H363:I363" si="114">SUM(H364,H374,H380,H386,H377,H371)</f>
        <v>0</v>
      </c>
      <c r="I363" s="24">
        <f t="shared" si="114"/>
        <v>0</v>
      </c>
      <c r="J363" s="24">
        <f t="shared" si="93"/>
        <v>0</v>
      </c>
      <c r="K363" s="24">
        <f t="shared" ref="K363:L363" si="115">SUM(K364,K374,K380,K386,K377,K371)</f>
        <v>121429</v>
      </c>
      <c r="L363" s="24">
        <f t="shared" si="115"/>
        <v>129229</v>
      </c>
      <c r="M363" s="24">
        <f t="shared" si="94"/>
        <v>7800</v>
      </c>
      <c r="N363" s="24">
        <f t="shared" ref="N363:O363" si="116">SUM(N364,N374,N380,N386,N377,N371)</f>
        <v>509</v>
      </c>
      <c r="O363" s="24">
        <f t="shared" si="116"/>
        <v>509</v>
      </c>
      <c r="P363" s="24">
        <f t="shared" si="95"/>
        <v>0</v>
      </c>
      <c r="Q363" s="24">
        <f t="shared" ref="Q363:R363" si="117">SUM(Q364,Q374,Q380,Q386,Q377,Q371)</f>
        <v>23855</v>
      </c>
      <c r="R363" s="24">
        <f t="shared" si="117"/>
        <v>23855</v>
      </c>
      <c r="S363" s="24">
        <f t="shared" si="96"/>
        <v>0</v>
      </c>
      <c r="T363" s="24">
        <f t="shared" ref="T363:U363" si="118">SUM(T364,T374,T380,T386,T377,T371)</f>
        <v>0</v>
      </c>
      <c r="U363" s="24">
        <f t="shared" si="118"/>
        <v>0</v>
      </c>
      <c r="V363" s="24">
        <f t="shared" si="97"/>
        <v>0</v>
      </c>
      <c r="W363" s="24">
        <f t="shared" ref="W363:X363" si="119">SUM(W364,W374,W380,W386,W377,W371)</f>
        <v>896</v>
      </c>
      <c r="X363" s="24">
        <f t="shared" si="119"/>
        <v>896</v>
      </c>
      <c r="Y363" s="24">
        <f t="shared" si="98"/>
        <v>0</v>
      </c>
      <c r="Z363" s="24">
        <f t="shared" ref="Z363:AA363" si="120">SUM(Z364,Z374,Z380,Z386,Z377,Z371)</f>
        <v>0</v>
      </c>
      <c r="AA363" s="24">
        <f t="shared" si="120"/>
        <v>0</v>
      </c>
      <c r="AB363" s="24">
        <f t="shared" si="99"/>
        <v>0</v>
      </c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/>
      <c r="DX363" s="22"/>
      <c r="DY363" s="22"/>
      <c r="DZ363" s="22"/>
      <c r="EA363" s="22"/>
      <c r="EB363" s="22"/>
      <c r="EC363" s="22"/>
      <c r="ED363" s="22"/>
      <c r="EE363" s="22"/>
      <c r="EF363" s="22"/>
      <c r="EG363" s="22"/>
      <c r="EH363" s="22"/>
      <c r="EI363" s="22"/>
      <c r="EJ363" s="22"/>
      <c r="EK363" s="22"/>
      <c r="EL363" s="22"/>
      <c r="EM363" s="22"/>
      <c r="EN363" s="22"/>
      <c r="EO363" s="22"/>
      <c r="EP363" s="22"/>
      <c r="EQ363" s="22"/>
      <c r="ER363" s="22"/>
      <c r="ES363" s="22"/>
      <c r="ET363" s="22"/>
      <c r="EU363" s="22"/>
      <c r="EV363" s="22"/>
      <c r="EW363" s="22"/>
      <c r="EX363" s="22"/>
      <c r="EY363" s="22"/>
      <c r="EZ363" s="22"/>
      <c r="FA363" s="22"/>
      <c r="FB363" s="22"/>
      <c r="FC363" s="22"/>
      <c r="FD363" s="22"/>
      <c r="FE363" s="22"/>
      <c r="FF363" s="22"/>
      <c r="FG363" s="7"/>
      <c r="FH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  <c r="FX363" s="7"/>
      <c r="FY363" s="7"/>
      <c r="FZ363" s="7"/>
      <c r="GA363" s="22"/>
      <c r="GB363" s="22"/>
      <c r="GC363" s="22"/>
      <c r="GD363" s="22"/>
      <c r="GE363" s="22"/>
      <c r="GF363" s="22"/>
      <c r="GG363" s="22"/>
      <c r="GH363" s="22"/>
      <c r="GI363" s="22"/>
      <c r="GJ363" s="22"/>
      <c r="GK363" s="22"/>
      <c r="GL363" s="22"/>
      <c r="GM363" s="22"/>
      <c r="GN363" s="22"/>
      <c r="GO363" s="22"/>
      <c r="GP363" s="22"/>
      <c r="GQ363" s="22"/>
      <c r="GR363" s="22"/>
      <c r="GS363" s="22"/>
      <c r="GT363" s="22"/>
      <c r="GU363" s="22"/>
      <c r="GV363" s="22"/>
      <c r="GW363" s="22"/>
      <c r="GX363" s="22"/>
      <c r="GY363" s="22"/>
      <c r="GZ363" s="22"/>
      <c r="HA363" s="22"/>
      <c r="HB363" s="22"/>
      <c r="HC363" s="22"/>
      <c r="HD363" s="22"/>
      <c r="HE363" s="22"/>
      <c r="HF363" s="22"/>
      <c r="HG363" s="22"/>
      <c r="HH363" s="22"/>
      <c r="HI363" s="22"/>
      <c r="HJ363" s="22"/>
      <c r="HK363" s="22"/>
      <c r="HL363" s="22"/>
      <c r="HM363" s="22"/>
      <c r="HN363" s="22"/>
      <c r="HO363" s="22"/>
      <c r="HP363" s="22"/>
      <c r="HQ363" s="22"/>
      <c r="HR363" s="22"/>
      <c r="HS363" s="22"/>
      <c r="HT363" s="22"/>
      <c r="HU363" s="22"/>
      <c r="HV363" s="22"/>
      <c r="HW363" s="22"/>
      <c r="HX363" s="22"/>
      <c r="HY363" s="22"/>
      <c r="HZ363" s="22"/>
      <c r="IA363" s="22"/>
      <c r="IB363" s="22"/>
      <c r="IC363" s="22"/>
      <c r="ID363" s="22"/>
      <c r="IE363" s="22"/>
      <c r="IF363" s="22"/>
      <c r="IG363" s="22"/>
      <c r="IH363" s="22"/>
      <c r="II363" s="22"/>
      <c r="IJ363" s="22"/>
      <c r="IK363" s="22"/>
      <c r="IL363" s="22"/>
      <c r="IM363" s="22"/>
      <c r="IN363" s="22"/>
      <c r="IO363" s="22"/>
    </row>
    <row r="364" spans="1:249">
      <c r="A364" s="23" t="s">
        <v>19</v>
      </c>
      <c r="B364" s="24">
        <f t="shared" si="91"/>
        <v>97758</v>
      </c>
      <c r="C364" s="24">
        <f t="shared" si="91"/>
        <v>105558</v>
      </c>
      <c r="D364" s="24">
        <f t="shared" si="91"/>
        <v>7800</v>
      </c>
      <c r="E364" s="24">
        <f>SUM(E365)</f>
        <v>0</v>
      </c>
      <c r="F364" s="24">
        <f>SUM(F365)</f>
        <v>0</v>
      </c>
      <c r="G364" s="24">
        <f t="shared" si="92"/>
        <v>0</v>
      </c>
      <c r="H364" s="24">
        <f>SUM(H365)</f>
        <v>0</v>
      </c>
      <c r="I364" s="24">
        <f>SUM(I365)</f>
        <v>0</v>
      </c>
      <c r="J364" s="24">
        <f t="shared" si="93"/>
        <v>0</v>
      </c>
      <c r="K364" s="24">
        <f>SUM(K365)</f>
        <v>97758</v>
      </c>
      <c r="L364" s="24">
        <f>SUM(L365)</f>
        <v>105558</v>
      </c>
      <c r="M364" s="24">
        <f t="shared" si="94"/>
        <v>7800</v>
      </c>
      <c r="N364" s="24">
        <f>SUM(N365)</f>
        <v>0</v>
      </c>
      <c r="O364" s="24">
        <f>SUM(O365)</f>
        <v>0</v>
      </c>
      <c r="P364" s="24">
        <f t="shared" si="95"/>
        <v>0</v>
      </c>
      <c r="Q364" s="24">
        <f>SUM(Q365)</f>
        <v>0</v>
      </c>
      <c r="R364" s="24">
        <f>SUM(R365)</f>
        <v>0</v>
      </c>
      <c r="S364" s="24">
        <f t="shared" si="96"/>
        <v>0</v>
      </c>
      <c r="T364" s="24">
        <f>SUM(T365)</f>
        <v>0</v>
      </c>
      <c r="U364" s="24">
        <f>SUM(U365)</f>
        <v>0</v>
      </c>
      <c r="V364" s="24">
        <f t="shared" si="97"/>
        <v>0</v>
      </c>
      <c r="W364" s="24">
        <f>SUM(W365)</f>
        <v>0</v>
      </c>
      <c r="X364" s="24">
        <f>SUM(X365)</f>
        <v>0</v>
      </c>
      <c r="Y364" s="24">
        <f t="shared" si="98"/>
        <v>0</v>
      </c>
      <c r="Z364" s="24">
        <f>SUM(Z365)</f>
        <v>0</v>
      </c>
      <c r="AA364" s="24">
        <f>SUM(AA365)</f>
        <v>0</v>
      </c>
      <c r="AB364" s="24">
        <f t="shared" si="99"/>
        <v>0</v>
      </c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</row>
    <row r="365" spans="1:249" ht="31.5">
      <c r="A365" s="23" t="s">
        <v>329</v>
      </c>
      <c r="B365" s="24">
        <f t="shared" si="91"/>
        <v>97758</v>
      </c>
      <c r="C365" s="24">
        <f t="shared" si="91"/>
        <v>105558</v>
      </c>
      <c r="D365" s="24">
        <f t="shared" si="91"/>
        <v>7800</v>
      </c>
      <c r="E365" s="24">
        <f>SUM(E366:E370)</f>
        <v>0</v>
      </c>
      <c r="F365" s="24">
        <f>SUM(F366:F370)</f>
        <v>0</v>
      </c>
      <c r="G365" s="24">
        <f t="shared" si="92"/>
        <v>0</v>
      </c>
      <c r="H365" s="24">
        <f>SUM(H366:H370)</f>
        <v>0</v>
      </c>
      <c r="I365" s="24">
        <f>SUM(I366:I370)</f>
        <v>0</v>
      </c>
      <c r="J365" s="24">
        <f t="shared" si="93"/>
        <v>0</v>
      </c>
      <c r="K365" s="24">
        <f>SUM(K366:K370)</f>
        <v>97758</v>
      </c>
      <c r="L365" s="24">
        <f>SUM(L366:L370)</f>
        <v>105558</v>
      </c>
      <c r="M365" s="24">
        <f t="shared" si="94"/>
        <v>7800</v>
      </c>
      <c r="N365" s="24">
        <f>SUM(N366:N370)</f>
        <v>0</v>
      </c>
      <c r="O365" s="24">
        <f>SUM(O366:O370)</f>
        <v>0</v>
      </c>
      <c r="P365" s="24">
        <f t="shared" si="95"/>
        <v>0</v>
      </c>
      <c r="Q365" s="24">
        <f>SUM(Q366:Q370)</f>
        <v>0</v>
      </c>
      <c r="R365" s="24">
        <f>SUM(R366:R370)</f>
        <v>0</v>
      </c>
      <c r="S365" s="24">
        <f t="shared" si="96"/>
        <v>0</v>
      </c>
      <c r="T365" s="24">
        <f>SUM(T366:T370)</f>
        <v>0</v>
      </c>
      <c r="U365" s="24">
        <f>SUM(U366:U370)</f>
        <v>0</v>
      </c>
      <c r="V365" s="24">
        <f t="shared" si="97"/>
        <v>0</v>
      </c>
      <c r="W365" s="24">
        <f>SUM(W366:W370)</f>
        <v>0</v>
      </c>
      <c r="X365" s="24">
        <f>SUM(X366:X370)</f>
        <v>0</v>
      </c>
      <c r="Y365" s="24">
        <f t="shared" si="98"/>
        <v>0</v>
      </c>
      <c r="Z365" s="24">
        <f>SUM(Z366:Z370)</f>
        <v>0</v>
      </c>
      <c r="AA365" s="24">
        <f>SUM(AA366:AA370)</f>
        <v>0</v>
      </c>
      <c r="AB365" s="24">
        <f t="shared" si="99"/>
        <v>0</v>
      </c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7"/>
      <c r="FN365" s="7"/>
      <c r="FO365" s="7"/>
      <c r="FP365" s="7"/>
      <c r="FQ365" s="7"/>
      <c r="FR365" s="7"/>
      <c r="FS365" s="7"/>
      <c r="FT365" s="7"/>
      <c r="FU365" s="7"/>
      <c r="FV365" s="7"/>
      <c r="FW365" s="7"/>
      <c r="FX365" s="7"/>
      <c r="FY365" s="7"/>
      <c r="FZ365" s="7"/>
      <c r="GA365" s="7"/>
      <c r="GB365" s="7"/>
      <c r="GC365" s="7"/>
      <c r="GD365" s="7"/>
      <c r="GE365" s="7"/>
      <c r="GF365" s="7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  <c r="HD365" s="7"/>
      <c r="HE365" s="7"/>
      <c r="HF365" s="7"/>
      <c r="HG365" s="7"/>
      <c r="HH365" s="7"/>
      <c r="HI365" s="7"/>
      <c r="HJ365" s="7"/>
      <c r="HK365" s="7"/>
      <c r="HL365" s="7"/>
      <c r="HM365" s="7"/>
      <c r="HN365" s="7"/>
      <c r="HO365" s="7"/>
      <c r="HP365" s="7"/>
      <c r="HQ365" s="7"/>
      <c r="HR365" s="7"/>
      <c r="HS365" s="7"/>
      <c r="HT365" s="7"/>
      <c r="HU365" s="7"/>
      <c r="HV365" s="7"/>
      <c r="HW365" s="7"/>
      <c r="HX365" s="7"/>
      <c r="HY365" s="7"/>
      <c r="HZ365" s="7"/>
      <c r="IA365" s="7"/>
      <c r="IB365" s="7"/>
      <c r="IC365" s="7"/>
      <c r="ID365" s="7"/>
      <c r="IE365" s="7"/>
      <c r="IF365" s="7"/>
      <c r="IG365" s="7"/>
      <c r="IH365" s="7"/>
      <c r="II365" s="7"/>
      <c r="IJ365" s="7"/>
      <c r="IK365" s="7"/>
      <c r="IL365" s="7"/>
      <c r="IM365" s="7"/>
      <c r="IN365" s="7"/>
      <c r="IO365" s="7"/>
    </row>
    <row r="366" spans="1:249" ht="31.5">
      <c r="A366" s="38" t="s">
        <v>330</v>
      </c>
      <c r="B366" s="27">
        <f t="shared" si="91"/>
        <v>6318</v>
      </c>
      <c r="C366" s="27">
        <f t="shared" si="91"/>
        <v>6318</v>
      </c>
      <c r="D366" s="27">
        <f t="shared" si="91"/>
        <v>0</v>
      </c>
      <c r="E366" s="27">
        <v>0</v>
      </c>
      <c r="F366" s="27">
        <v>0</v>
      </c>
      <c r="G366" s="27">
        <f t="shared" si="92"/>
        <v>0</v>
      </c>
      <c r="H366" s="27">
        <v>0</v>
      </c>
      <c r="I366" s="27">
        <v>0</v>
      </c>
      <c r="J366" s="27">
        <f t="shared" si="93"/>
        <v>0</v>
      </c>
      <c r="K366" s="27">
        <v>6318</v>
      </c>
      <c r="L366" s="27">
        <v>6318</v>
      </c>
      <c r="M366" s="27">
        <f t="shared" si="94"/>
        <v>0</v>
      </c>
      <c r="N366" s="27">
        <v>0</v>
      </c>
      <c r="O366" s="27">
        <v>0</v>
      </c>
      <c r="P366" s="27">
        <f t="shared" si="95"/>
        <v>0</v>
      </c>
      <c r="Q366" s="27">
        <v>0</v>
      </c>
      <c r="R366" s="27">
        <v>0</v>
      </c>
      <c r="S366" s="27">
        <f t="shared" si="96"/>
        <v>0</v>
      </c>
      <c r="T366" s="27">
        <v>0</v>
      </c>
      <c r="U366" s="27">
        <v>0</v>
      </c>
      <c r="V366" s="27">
        <f t="shared" si="97"/>
        <v>0</v>
      </c>
      <c r="W366" s="27">
        <v>0</v>
      </c>
      <c r="X366" s="27">
        <v>0</v>
      </c>
      <c r="Y366" s="27">
        <f t="shared" si="98"/>
        <v>0</v>
      </c>
      <c r="Z366" s="27">
        <v>0</v>
      </c>
      <c r="AA366" s="27">
        <v>0</v>
      </c>
      <c r="AB366" s="27">
        <f t="shared" si="99"/>
        <v>0</v>
      </c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7"/>
      <c r="GH366" s="7"/>
      <c r="GI366" s="7"/>
      <c r="GJ366" s="7"/>
      <c r="GK366" s="7"/>
      <c r="GL366" s="7"/>
      <c r="GM366" s="7"/>
      <c r="GN366" s="7"/>
      <c r="GO366" s="7"/>
      <c r="GP366" s="7"/>
      <c r="GQ366" s="7"/>
      <c r="GR366" s="7"/>
      <c r="GS366" s="7"/>
      <c r="GT366" s="7"/>
      <c r="GU366" s="7"/>
      <c r="GV366" s="7"/>
      <c r="GW366" s="7"/>
      <c r="GX366" s="7"/>
      <c r="GY366" s="7"/>
      <c r="GZ366" s="7"/>
      <c r="HA366" s="7"/>
      <c r="HB366" s="7"/>
      <c r="HC366" s="7"/>
      <c r="HD366" s="7"/>
      <c r="HE366" s="7"/>
      <c r="HF366" s="7"/>
      <c r="HG366" s="7"/>
      <c r="HH366" s="7"/>
      <c r="HI366" s="7"/>
      <c r="HJ366" s="7"/>
      <c r="HK366" s="7"/>
      <c r="HL366" s="7"/>
      <c r="HM366" s="7"/>
      <c r="HN366" s="7"/>
      <c r="HO366" s="7"/>
      <c r="HP366" s="7"/>
      <c r="HQ366" s="7"/>
      <c r="HR366" s="7"/>
      <c r="HS366" s="7"/>
      <c r="HT366" s="7"/>
      <c r="HU366" s="7"/>
      <c r="HV366" s="7"/>
      <c r="HW366" s="7"/>
      <c r="HX366" s="7"/>
      <c r="HY366" s="7"/>
      <c r="HZ366" s="7"/>
      <c r="IA366" s="7"/>
      <c r="IB366" s="7"/>
      <c r="IC366" s="7"/>
      <c r="ID366" s="7"/>
      <c r="IE366" s="7"/>
      <c r="IF366" s="7"/>
      <c r="IG366" s="7"/>
      <c r="IH366" s="7"/>
      <c r="II366" s="7"/>
      <c r="IJ366" s="7"/>
      <c r="IK366" s="7"/>
      <c r="IL366" s="7"/>
      <c r="IM366" s="7"/>
    </row>
    <row r="367" spans="1:249" ht="31.5">
      <c r="A367" s="28" t="s">
        <v>331</v>
      </c>
      <c r="B367" s="27">
        <f t="shared" si="91"/>
        <v>27600</v>
      </c>
      <c r="C367" s="27">
        <f t="shared" si="91"/>
        <v>27600</v>
      </c>
      <c r="D367" s="27">
        <f t="shared" si="91"/>
        <v>0</v>
      </c>
      <c r="E367" s="27">
        <v>0</v>
      </c>
      <c r="F367" s="27">
        <v>0</v>
      </c>
      <c r="G367" s="27">
        <f t="shared" si="92"/>
        <v>0</v>
      </c>
      <c r="H367" s="27">
        <v>0</v>
      </c>
      <c r="I367" s="27">
        <v>0</v>
      </c>
      <c r="J367" s="27">
        <f t="shared" si="93"/>
        <v>0</v>
      </c>
      <c r="K367" s="27">
        <v>27600</v>
      </c>
      <c r="L367" s="27">
        <v>27600</v>
      </c>
      <c r="M367" s="27">
        <f t="shared" si="94"/>
        <v>0</v>
      </c>
      <c r="N367" s="27">
        <v>0</v>
      </c>
      <c r="O367" s="27">
        <v>0</v>
      </c>
      <c r="P367" s="27">
        <f t="shared" si="95"/>
        <v>0</v>
      </c>
      <c r="Q367" s="27">
        <v>0</v>
      </c>
      <c r="R367" s="27">
        <v>0</v>
      </c>
      <c r="S367" s="27">
        <f t="shared" si="96"/>
        <v>0</v>
      </c>
      <c r="T367" s="27">
        <v>0</v>
      </c>
      <c r="U367" s="27">
        <v>0</v>
      </c>
      <c r="V367" s="27">
        <f t="shared" si="97"/>
        <v>0</v>
      </c>
      <c r="W367" s="27">
        <v>0</v>
      </c>
      <c r="X367" s="27">
        <v>0</v>
      </c>
      <c r="Y367" s="27">
        <f t="shared" si="98"/>
        <v>0</v>
      </c>
      <c r="Z367" s="27">
        <v>0</v>
      </c>
      <c r="AA367" s="27">
        <v>0</v>
      </c>
      <c r="AB367" s="27">
        <f t="shared" si="99"/>
        <v>0</v>
      </c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  <c r="IB367" s="7"/>
      <c r="IC367" s="7"/>
      <c r="ID367" s="7"/>
      <c r="IE367" s="7"/>
      <c r="IF367" s="7"/>
      <c r="IG367" s="7"/>
      <c r="IH367" s="7"/>
      <c r="II367" s="7"/>
      <c r="IJ367" s="7"/>
      <c r="IK367" s="7"/>
      <c r="IL367" s="7"/>
      <c r="IM367" s="7"/>
    </row>
    <row r="368" spans="1:249">
      <c r="A368" s="28" t="s">
        <v>332</v>
      </c>
      <c r="B368" s="27">
        <f t="shared" si="91"/>
        <v>34800</v>
      </c>
      <c r="C368" s="27">
        <f t="shared" si="91"/>
        <v>34800</v>
      </c>
      <c r="D368" s="27">
        <f t="shared" si="91"/>
        <v>0</v>
      </c>
      <c r="E368" s="27">
        <v>0</v>
      </c>
      <c r="F368" s="27">
        <v>0</v>
      </c>
      <c r="G368" s="27">
        <f t="shared" si="92"/>
        <v>0</v>
      </c>
      <c r="H368" s="27">
        <v>0</v>
      </c>
      <c r="I368" s="27">
        <v>0</v>
      </c>
      <c r="J368" s="27">
        <f t="shared" si="93"/>
        <v>0</v>
      </c>
      <c r="K368" s="27">
        <v>34800</v>
      </c>
      <c r="L368" s="27">
        <v>34800</v>
      </c>
      <c r="M368" s="27">
        <f t="shared" si="94"/>
        <v>0</v>
      </c>
      <c r="N368" s="27">
        <v>0</v>
      </c>
      <c r="O368" s="27">
        <v>0</v>
      </c>
      <c r="P368" s="27">
        <f t="shared" si="95"/>
        <v>0</v>
      </c>
      <c r="Q368" s="27">
        <v>0</v>
      </c>
      <c r="R368" s="27">
        <v>0</v>
      </c>
      <c r="S368" s="27">
        <f t="shared" si="96"/>
        <v>0</v>
      </c>
      <c r="T368" s="27">
        <v>0</v>
      </c>
      <c r="U368" s="27">
        <v>0</v>
      </c>
      <c r="V368" s="27">
        <f t="shared" si="97"/>
        <v>0</v>
      </c>
      <c r="W368" s="27">
        <v>0</v>
      </c>
      <c r="X368" s="27">
        <v>0</v>
      </c>
      <c r="Y368" s="27">
        <f t="shared" si="98"/>
        <v>0</v>
      </c>
      <c r="Z368" s="27">
        <v>0</v>
      </c>
      <c r="AA368" s="27">
        <v>0</v>
      </c>
      <c r="AB368" s="27">
        <f t="shared" si="99"/>
        <v>0</v>
      </c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  <c r="IB368" s="7"/>
      <c r="IC368" s="7"/>
      <c r="ID368" s="7"/>
      <c r="IE368" s="7"/>
      <c r="IF368" s="7"/>
      <c r="IG368" s="7"/>
      <c r="IH368" s="7"/>
      <c r="II368" s="7"/>
      <c r="IJ368" s="7"/>
      <c r="IK368" s="7"/>
      <c r="IL368" s="7"/>
      <c r="IM368" s="7"/>
    </row>
    <row r="369" spans="1:249" ht="31.5">
      <c r="A369" s="26" t="s">
        <v>333</v>
      </c>
      <c r="B369" s="29">
        <f t="shared" si="91"/>
        <v>0</v>
      </c>
      <c r="C369" s="29">
        <f t="shared" si="91"/>
        <v>7800</v>
      </c>
      <c r="D369" s="29">
        <f t="shared" si="91"/>
        <v>7800</v>
      </c>
      <c r="E369" s="29">
        <v>0</v>
      </c>
      <c r="F369" s="29">
        <v>0</v>
      </c>
      <c r="G369" s="29">
        <f t="shared" si="92"/>
        <v>0</v>
      </c>
      <c r="H369" s="29">
        <v>0</v>
      </c>
      <c r="I369" s="29">
        <v>0</v>
      </c>
      <c r="J369" s="29">
        <f t="shared" si="93"/>
        <v>0</v>
      </c>
      <c r="K369" s="29"/>
      <c r="L369" s="29">
        <v>7800</v>
      </c>
      <c r="M369" s="29">
        <f t="shared" si="94"/>
        <v>7800</v>
      </c>
      <c r="N369" s="29">
        <v>0</v>
      </c>
      <c r="O369" s="29">
        <v>0</v>
      </c>
      <c r="P369" s="29">
        <f t="shared" si="95"/>
        <v>0</v>
      </c>
      <c r="Q369" s="29">
        <v>0</v>
      </c>
      <c r="R369" s="29">
        <v>0</v>
      </c>
      <c r="S369" s="29">
        <f t="shared" si="96"/>
        <v>0</v>
      </c>
      <c r="T369" s="29">
        <v>0</v>
      </c>
      <c r="U369" s="29">
        <v>0</v>
      </c>
      <c r="V369" s="29">
        <f t="shared" si="97"/>
        <v>0</v>
      </c>
      <c r="W369" s="29">
        <v>0</v>
      </c>
      <c r="X369" s="29">
        <v>0</v>
      </c>
      <c r="Y369" s="29">
        <f t="shared" si="98"/>
        <v>0</v>
      </c>
      <c r="Z369" s="29">
        <v>0</v>
      </c>
      <c r="AA369" s="29">
        <v>0</v>
      </c>
      <c r="AB369" s="29">
        <f t="shared" si="99"/>
        <v>0</v>
      </c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  <c r="IB369" s="7"/>
      <c r="IC369" s="7"/>
      <c r="ID369" s="7"/>
      <c r="IE369" s="7"/>
      <c r="IF369" s="7"/>
      <c r="IG369" s="7"/>
      <c r="IH369" s="7"/>
      <c r="II369" s="7"/>
      <c r="IJ369" s="7"/>
      <c r="IK369" s="7"/>
      <c r="IL369" s="7"/>
      <c r="IM369" s="7"/>
      <c r="IN369" s="7"/>
      <c r="IO369" s="7"/>
    </row>
    <row r="370" spans="1:249" ht="31.5">
      <c r="A370" s="28" t="s">
        <v>334</v>
      </c>
      <c r="B370" s="27">
        <f t="shared" si="91"/>
        <v>29040</v>
      </c>
      <c r="C370" s="27">
        <f t="shared" si="91"/>
        <v>29040</v>
      </c>
      <c r="D370" s="27">
        <f t="shared" si="91"/>
        <v>0</v>
      </c>
      <c r="E370" s="27">
        <v>0</v>
      </c>
      <c r="F370" s="27">
        <v>0</v>
      </c>
      <c r="G370" s="27">
        <f t="shared" si="92"/>
        <v>0</v>
      </c>
      <c r="H370" s="27">
        <v>0</v>
      </c>
      <c r="I370" s="27">
        <v>0</v>
      </c>
      <c r="J370" s="27">
        <f t="shared" si="93"/>
        <v>0</v>
      </c>
      <c r="K370" s="27">
        <v>29040</v>
      </c>
      <c r="L370" s="27">
        <v>29040</v>
      </c>
      <c r="M370" s="27">
        <f t="shared" si="94"/>
        <v>0</v>
      </c>
      <c r="N370" s="27">
        <v>0</v>
      </c>
      <c r="O370" s="27">
        <v>0</v>
      </c>
      <c r="P370" s="27">
        <f t="shared" si="95"/>
        <v>0</v>
      </c>
      <c r="Q370" s="27">
        <v>0</v>
      </c>
      <c r="R370" s="27">
        <v>0</v>
      </c>
      <c r="S370" s="27">
        <f t="shared" si="96"/>
        <v>0</v>
      </c>
      <c r="T370" s="27">
        <v>0</v>
      </c>
      <c r="U370" s="27">
        <v>0</v>
      </c>
      <c r="V370" s="27">
        <f t="shared" si="97"/>
        <v>0</v>
      </c>
      <c r="W370" s="27">
        <v>0</v>
      </c>
      <c r="X370" s="27">
        <v>0</v>
      </c>
      <c r="Y370" s="27">
        <f t="shared" si="98"/>
        <v>0</v>
      </c>
      <c r="Z370" s="27">
        <v>0</v>
      </c>
      <c r="AA370" s="27">
        <v>0</v>
      </c>
      <c r="AB370" s="27">
        <f t="shared" si="99"/>
        <v>0</v>
      </c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  <c r="IB370" s="7"/>
      <c r="IC370" s="7"/>
      <c r="ID370" s="7"/>
      <c r="IE370" s="7"/>
      <c r="IF370" s="7"/>
      <c r="IG370" s="7"/>
      <c r="IH370" s="7"/>
      <c r="II370" s="7"/>
      <c r="IJ370" s="7"/>
      <c r="IK370" s="7"/>
      <c r="IL370" s="7"/>
      <c r="IM370" s="7"/>
    </row>
    <row r="371" spans="1:249">
      <c r="A371" s="30" t="s">
        <v>30</v>
      </c>
      <c r="B371" s="24">
        <f t="shared" si="91"/>
        <v>20185</v>
      </c>
      <c r="C371" s="24">
        <f t="shared" si="91"/>
        <v>20185</v>
      </c>
      <c r="D371" s="24">
        <f t="shared" si="91"/>
        <v>0</v>
      </c>
      <c r="E371" s="24">
        <f>SUM(E372)</f>
        <v>0</v>
      </c>
      <c r="F371" s="24">
        <f>SUM(F372)</f>
        <v>0</v>
      </c>
      <c r="G371" s="24">
        <f t="shared" si="92"/>
        <v>0</v>
      </c>
      <c r="H371" s="24">
        <f t="shared" ref="H371:I371" si="121">SUM(H372)</f>
        <v>0</v>
      </c>
      <c r="I371" s="24">
        <f t="shared" si="121"/>
        <v>0</v>
      </c>
      <c r="J371" s="24">
        <f t="shared" si="93"/>
        <v>0</v>
      </c>
      <c r="K371" s="24">
        <f t="shared" ref="K371:L371" si="122">SUM(K372)</f>
        <v>0</v>
      </c>
      <c r="L371" s="24">
        <f t="shared" si="122"/>
        <v>0</v>
      </c>
      <c r="M371" s="24">
        <f t="shared" si="94"/>
        <v>0</v>
      </c>
      <c r="N371" s="24">
        <f t="shared" ref="N371:O371" si="123">SUM(N372)</f>
        <v>0</v>
      </c>
      <c r="O371" s="24">
        <f t="shared" si="123"/>
        <v>0</v>
      </c>
      <c r="P371" s="24">
        <f t="shared" si="95"/>
        <v>0</v>
      </c>
      <c r="Q371" s="24">
        <f t="shared" ref="Q371:R371" si="124">SUM(Q372)</f>
        <v>20185</v>
      </c>
      <c r="R371" s="24">
        <f t="shared" si="124"/>
        <v>20185</v>
      </c>
      <c r="S371" s="24">
        <f t="shared" si="96"/>
        <v>0</v>
      </c>
      <c r="T371" s="24">
        <f t="shared" ref="T371:U371" si="125">SUM(T372)</f>
        <v>0</v>
      </c>
      <c r="U371" s="24">
        <f t="shared" si="125"/>
        <v>0</v>
      </c>
      <c r="V371" s="24">
        <f t="shared" si="97"/>
        <v>0</v>
      </c>
      <c r="W371" s="24">
        <f t="shared" ref="W371:X371" si="126">SUM(W372)</f>
        <v>0</v>
      </c>
      <c r="X371" s="24">
        <f t="shared" si="126"/>
        <v>0</v>
      </c>
      <c r="Y371" s="24">
        <f t="shared" si="98"/>
        <v>0</v>
      </c>
      <c r="Z371" s="24">
        <f t="shared" ref="Z371:AA371" si="127">SUM(Z372)</f>
        <v>0</v>
      </c>
      <c r="AA371" s="24">
        <f t="shared" si="127"/>
        <v>0</v>
      </c>
      <c r="AB371" s="24">
        <f t="shared" si="99"/>
        <v>0</v>
      </c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  <c r="IB371" s="7"/>
      <c r="IC371" s="7"/>
      <c r="ID371" s="7"/>
      <c r="IE371" s="7"/>
      <c r="IF371" s="7"/>
      <c r="IG371" s="7"/>
      <c r="IH371" s="7"/>
      <c r="II371" s="7"/>
      <c r="IJ371" s="7"/>
      <c r="IK371" s="7"/>
      <c r="IL371" s="7"/>
      <c r="IM371" s="7"/>
      <c r="IN371" s="7"/>
      <c r="IO371" s="7"/>
    </row>
    <row r="372" spans="1:249" ht="31.5">
      <c r="A372" s="23" t="s">
        <v>329</v>
      </c>
      <c r="B372" s="24">
        <f t="shared" si="91"/>
        <v>20185</v>
      </c>
      <c r="C372" s="24">
        <f t="shared" si="91"/>
        <v>20185</v>
      </c>
      <c r="D372" s="24">
        <f t="shared" si="91"/>
        <v>0</v>
      </c>
      <c r="E372" s="24">
        <f>SUM(E373:E373)</f>
        <v>0</v>
      </c>
      <c r="F372" s="24">
        <f>SUM(F373:F373)</f>
        <v>0</v>
      </c>
      <c r="G372" s="24">
        <f t="shared" si="92"/>
        <v>0</v>
      </c>
      <c r="H372" s="24">
        <f>SUM(H373:H373)</f>
        <v>0</v>
      </c>
      <c r="I372" s="24">
        <f>SUM(I373:I373)</f>
        <v>0</v>
      </c>
      <c r="J372" s="24">
        <f t="shared" si="93"/>
        <v>0</v>
      </c>
      <c r="K372" s="24">
        <f>SUM(K373:K373)</f>
        <v>0</v>
      </c>
      <c r="L372" s="24">
        <f>SUM(L373:L373)</f>
        <v>0</v>
      </c>
      <c r="M372" s="24">
        <f t="shared" si="94"/>
        <v>0</v>
      </c>
      <c r="N372" s="24">
        <f>SUM(N373:N373)</f>
        <v>0</v>
      </c>
      <c r="O372" s="24">
        <f>SUM(O373:O373)</f>
        <v>0</v>
      </c>
      <c r="P372" s="24">
        <f t="shared" si="95"/>
        <v>0</v>
      </c>
      <c r="Q372" s="24">
        <f>SUM(Q373:Q373)</f>
        <v>20185</v>
      </c>
      <c r="R372" s="24">
        <f>SUM(R373:R373)</f>
        <v>20185</v>
      </c>
      <c r="S372" s="24">
        <f t="shared" si="96"/>
        <v>0</v>
      </c>
      <c r="T372" s="24">
        <f>SUM(T373:T373)</f>
        <v>0</v>
      </c>
      <c r="U372" s="24">
        <f>SUM(U373:U373)</f>
        <v>0</v>
      </c>
      <c r="V372" s="24">
        <f t="shared" si="97"/>
        <v>0</v>
      </c>
      <c r="W372" s="24">
        <f>SUM(W373:W373)</f>
        <v>0</v>
      </c>
      <c r="X372" s="24">
        <f>SUM(X373:X373)</f>
        <v>0</v>
      </c>
      <c r="Y372" s="24">
        <f t="shared" si="98"/>
        <v>0</v>
      </c>
      <c r="Z372" s="24">
        <f>SUM(Z373:Z373)</f>
        <v>0</v>
      </c>
      <c r="AA372" s="24">
        <f>SUM(AA373:AA373)</f>
        <v>0</v>
      </c>
      <c r="AB372" s="24">
        <f t="shared" si="99"/>
        <v>0</v>
      </c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  <c r="IB372" s="7"/>
      <c r="IC372" s="7"/>
      <c r="ID372" s="7"/>
      <c r="IE372" s="7"/>
      <c r="IF372" s="7"/>
      <c r="IG372" s="7"/>
      <c r="IH372" s="7"/>
      <c r="II372" s="7"/>
      <c r="IJ372" s="7"/>
      <c r="IK372" s="7"/>
      <c r="IL372" s="7"/>
      <c r="IM372" s="7"/>
      <c r="IN372" s="7"/>
      <c r="IO372" s="7"/>
    </row>
    <row r="373" spans="1:249" ht="31.5">
      <c r="A373" s="28" t="s">
        <v>335</v>
      </c>
      <c r="B373" s="29">
        <f t="shared" si="91"/>
        <v>20185</v>
      </c>
      <c r="C373" s="29">
        <f t="shared" si="91"/>
        <v>20185</v>
      </c>
      <c r="D373" s="29">
        <f t="shared" si="91"/>
        <v>0</v>
      </c>
      <c r="E373" s="29">
        <v>0</v>
      </c>
      <c r="F373" s="29">
        <v>0</v>
      </c>
      <c r="G373" s="29">
        <f t="shared" si="92"/>
        <v>0</v>
      </c>
      <c r="H373" s="29">
        <v>0</v>
      </c>
      <c r="I373" s="29">
        <v>0</v>
      </c>
      <c r="J373" s="29">
        <f t="shared" si="93"/>
        <v>0</v>
      </c>
      <c r="K373" s="29"/>
      <c r="L373" s="29"/>
      <c r="M373" s="29">
        <f t="shared" si="94"/>
        <v>0</v>
      </c>
      <c r="N373" s="29"/>
      <c r="O373" s="29"/>
      <c r="P373" s="29">
        <f t="shared" si="95"/>
        <v>0</v>
      </c>
      <c r="Q373" s="29">
        <v>20185</v>
      </c>
      <c r="R373" s="29">
        <v>20185</v>
      </c>
      <c r="S373" s="29">
        <f t="shared" si="96"/>
        <v>0</v>
      </c>
      <c r="T373" s="29">
        <v>0</v>
      </c>
      <c r="U373" s="29">
        <v>0</v>
      </c>
      <c r="V373" s="29">
        <f t="shared" si="97"/>
        <v>0</v>
      </c>
      <c r="W373" s="29">
        <v>0</v>
      </c>
      <c r="X373" s="29">
        <v>0</v>
      </c>
      <c r="Y373" s="29">
        <f t="shared" si="98"/>
        <v>0</v>
      </c>
      <c r="Z373" s="29">
        <v>0</v>
      </c>
      <c r="AA373" s="29">
        <v>0</v>
      </c>
      <c r="AB373" s="29">
        <f t="shared" si="99"/>
        <v>0</v>
      </c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  <c r="HD373" s="7"/>
      <c r="HE373" s="7"/>
      <c r="HF373" s="7"/>
      <c r="HG373" s="7"/>
      <c r="HH373" s="7"/>
      <c r="HI373" s="7"/>
      <c r="HJ373" s="7"/>
      <c r="HK373" s="7"/>
      <c r="HL373" s="7"/>
      <c r="HM373" s="7"/>
      <c r="HN373" s="7"/>
      <c r="HO373" s="7"/>
      <c r="HP373" s="7"/>
      <c r="HQ373" s="7"/>
      <c r="HR373" s="7"/>
      <c r="HS373" s="7"/>
      <c r="HT373" s="7"/>
      <c r="HU373" s="7"/>
      <c r="HV373" s="7"/>
      <c r="HW373" s="7"/>
      <c r="HX373" s="7"/>
      <c r="HY373" s="7"/>
      <c r="HZ373" s="7"/>
      <c r="IA373" s="7"/>
      <c r="IB373" s="7"/>
      <c r="IC373" s="7"/>
      <c r="ID373" s="7"/>
      <c r="IE373" s="7"/>
      <c r="IF373" s="7"/>
      <c r="IG373" s="7"/>
      <c r="IH373" s="7"/>
      <c r="II373" s="7"/>
      <c r="IJ373" s="7"/>
      <c r="IK373" s="7"/>
      <c r="IL373" s="7"/>
      <c r="IM373" s="7"/>
      <c r="IN373" s="7"/>
      <c r="IO373" s="7"/>
    </row>
    <row r="374" spans="1:249">
      <c r="A374" s="23" t="s">
        <v>39</v>
      </c>
      <c r="B374" s="24">
        <f t="shared" si="91"/>
        <v>180</v>
      </c>
      <c r="C374" s="24">
        <f t="shared" si="91"/>
        <v>180</v>
      </c>
      <c r="D374" s="24">
        <f t="shared" si="91"/>
        <v>0</v>
      </c>
      <c r="E374" s="24">
        <f>SUM(E375)</f>
        <v>0</v>
      </c>
      <c r="F374" s="24">
        <f>SUM(F375)</f>
        <v>0</v>
      </c>
      <c r="G374" s="24">
        <f t="shared" si="92"/>
        <v>0</v>
      </c>
      <c r="H374" s="24">
        <f>SUM(H375)</f>
        <v>0</v>
      </c>
      <c r="I374" s="24">
        <f>SUM(I375)</f>
        <v>0</v>
      </c>
      <c r="J374" s="24">
        <f t="shared" si="93"/>
        <v>0</v>
      </c>
      <c r="K374" s="24">
        <f>SUM(K375)</f>
        <v>0</v>
      </c>
      <c r="L374" s="24">
        <f>SUM(L375)</f>
        <v>0</v>
      </c>
      <c r="M374" s="24">
        <f t="shared" si="94"/>
        <v>0</v>
      </c>
      <c r="N374" s="24">
        <f>SUM(N375)</f>
        <v>0</v>
      </c>
      <c r="O374" s="24">
        <f>SUM(O375)</f>
        <v>0</v>
      </c>
      <c r="P374" s="24">
        <f t="shared" si="95"/>
        <v>0</v>
      </c>
      <c r="Q374" s="24">
        <f>SUM(Q375)</f>
        <v>180</v>
      </c>
      <c r="R374" s="24">
        <f>SUM(R375)</f>
        <v>180</v>
      </c>
      <c r="S374" s="24">
        <f t="shared" si="96"/>
        <v>0</v>
      </c>
      <c r="T374" s="24">
        <f>SUM(T375)</f>
        <v>0</v>
      </c>
      <c r="U374" s="24">
        <f>SUM(U375)</f>
        <v>0</v>
      </c>
      <c r="V374" s="24">
        <f t="shared" si="97"/>
        <v>0</v>
      </c>
      <c r="W374" s="24">
        <f>SUM(W375)</f>
        <v>0</v>
      </c>
      <c r="X374" s="24">
        <f>SUM(X375)</f>
        <v>0</v>
      </c>
      <c r="Y374" s="24">
        <f t="shared" si="98"/>
        <v>0</v>
      </c>
      <c r="Z374" s="24">
        <f>SUM(Z375)</f>
        <v>0</v>
      </c>
      <c r="AA374" s="24">
        <f>SUM(AA375)</f>
        <v>0</v>
      </c>
      <c r="AB374" s="24">
        <f t="shared" si="99"/>
        <v>0</v>
      </c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  <c r="HD374" s="7"/>
      <c r="HE374" s="7"/>
      <c r="HF374" s="7"/>
      <c r="HG374" s="7"/>
      <c r="HH374" s="7"/>
      <c r="HI374" s="7"/>
      <c r="HJ374" s="7"/>
      <c r="HK374" s="7"/>
      <c r="HL374" s="7"/>
      <c r="HM374" s="7"/>
      <c r="HN374" s="7"/>
      <c r="HO374" s="7"/>
      <c r="HP374" s="7"/>
      <c r="HQ374" s="7"/>
      <c r="HR374" s="7"/>
      <c r="HS374" s="7"/>
      <c r="HT374" s="7"/>
      <c r="HU374" s="7"/>
      <c r="HV374" s="7"/>
      <c r="HW374" s="7"/>
      <c r="HX374" s="7"/>
      <c r="HY374" s="7"/>
      <c r="HZ374" s="7"/>
      <c r="IA374" s="7"/>
      <c r="IB374" s="7"/>
      <c r="IC374" s="7"/>
      <c r="ID374" s="7"/>
      <c r="IE374" s="7"/>
      <c r="IF374" s="7"/>
      <c r="IG374" s="7"/>
      <c r="IH374" s="7"/>
      <c r="II374" s="7"/>
      <c r="IJ374" s="7"/>
      <c r="IK374" s="7"/>
      <c r="IL374" s="7"/>
      <c r="IM374" s="7"/>
      <c r="IN374" s="7"/>
      <c r="IO374" s="7"/>
    </row>
    <row r="375" spans="1:249" ht="31.5">
      <c r="A375" s="23" t="s">
        <v>329</v>
      </c>
      <c r="B375" s="24">
        <f t="shared" si="91"/>
        <v>180</v>
      </c>
      <c r="C375" s="24">
        <f t="shared" si="91"/>
        <v>180</v>
      </c>
      <c r="D375" s="24">
        <f t="shared" si="91"/>
        <v>0</v>
      </c>
      <c r="E375" s="24">
        <f>SUM(E376:E376)</f>
        <v>0</v>
      </c>
      <c r="F375" s="24">
        <f>SUM(F376:F376)</f>
        <v>0</v>
      </c>
      <c r="G375" s="24">
        <f t="shared" si="92"/>
        <v>0</v>
      </c>
      <c r="H375" s="24">
        <f>SUM(H376:H376)</f>
        <v>0</v>
      </c>
      <c r="I375" s="24">
        <f>SUM(I376:I376)</f>
        <v>0</v>
      </c>
      <c r="J375" s="24">
        <f t="shared" si="93"/>
        <v>0</v>
      </c>
      <c r="K375" s="24">
        <f>SUM(K376:K376)</f>
        <v>0</v>
      </c>
      <c r="L375" s="24">
        <f>SUM(L376:L376)</f>
        <v>0</v>
      </c>
      <c r="M375" s="24">
        <f t="shared" si="94"/>
        <v>0</v>
      </c>
      <c r="N375" s="24">
        <f>SUM(N376:N376)</f>
        <v>0</v>
      </c>
      <c r="O375" s="24">
        <f>SUM(O376:O376)</f>
        <v>0</v>
      </c>
      <c r="P375" s="24">
        <f t="shared" si="95"/>
        <v>0</v>
      </c>
      <c r="Q375" s="24">
        <f>SUM(Q376:Q376)</f>
        <v>180</v>
      </c>
      <c r="R375" s="24">
        <f>SUM(R376:R376)</f>
        <v>180</v>
      </c>
      <c r="S375" s="24">
        <f t="shared" si="96"/>
        <v>0</v>
      </c>
      <c r="T375" s="24">
        <f>SUM(T376:T376)</f>
        <v>0</v>
      </c>
      <c r="U375" s="24">
        <f>SUM(U376:U376)</f>
        <v>0</v>
      </c>
      <c r="V375" s="24">
        <f t="shared" si="97"/>
        <v>0</v>
      </c>
      <c r="W375" s="24">
        <f>SUM(W376:W376)</f>
        <v>0</v>
      </c>
      <c r="X375" s="24">
        <f>SUM(X376:X376)</f>
        <v>0</v>
      </c>
      <c r="Y375" s="24">
        <f t="shared" si="98"/>
        <v>0</v>
      </c>
      <c r="Z375" s="24">
        <f>SUM(Z376:Z376)</f>
        <v>0</v>
      </c>
      <c r="AA375" s="24">
        <f>SUM(AA376:AA376)</f>
        <v>0</v>
      </c>
      <c r="AB375" s="24">
        <f t="shared" si="99"/>
        <v>0</v>
      </c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  <c r="FX375" s="7"/>
      <c r="FY375" s="7"/>
      <c r="FZ375" s="7"/>
      <c r="GA375" s="7"/>
      <c r="GB375" s="7"/>
      <c r="GC375" s="7"/>
      <c r="GD375" s="7"/>
      <c r="GE375" s="7"/>
      <c r="GF375" s="7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  <c r="IB375" s="7"/>
      <c r="IC375" s="7"/>
      <c r="ID375" s="7"/>
      <c r="IE375" s="7"/>
      <c r="IF375" s="7"/>
      <c r="IG375" s="7"/>
      <c r="IH375" s="7"/>
      <c r="II375" s="7"/>
      <c r="IJ375" s="7"/>
      <c r="IK375" s="7"/>
      <c r="IL375" s="7"/>
      <c r="IM375" s="7"/>
      <c r="IN375" s="7"/>
      <c r="IO375" s="7"/>
    </row>
    <row r="376" spans="1:249" ht="47.25">
      <c r="A376" s="28" t="s">
        <v>336</v>
      </c>
      <c r="B376" s="29">
        <f t="shared" si="91"/>
        <v>180</v>
      </c>
      <c r="C376" s="29">
        <f t="shared" si="91"/>
        <v>180</v>
      </c>
      <c r="D376" s="29">
        <f t="shared" si="91"/>
        <v>0</v>
      </c>
      <c r="E376" s="29">
        <v>0</v>
      </c>
      <c r="F376" s="29">
        <v>0</v>
      </c>
      <c r="G376" s="29">
        <f t="shared" si="92"/>
        <v>0</v>
      </c>
      <c r="H376" s="29">
        <v>0</v>
      </c>
      <c r="I376" s="29">
        <v>0</v>
      </c>
      <c r="J376" s="29">
        <f t="shared" si="93"/>
        <v>0</v>
      </c>
      <c r="K376" s="29"/>
      <c r="L376" s="29"/>
      <c r="M376" s="29">
        <f t="shared" si="94"/>
        <v>0</v>
      </c>
      <c r="N376" s="29"/>
      <c r="O376" s="29"/>
      <c r="P376" s="29">
        <f t="shared" si="95"/>
        <v>0</v>
      </c>
      <c r="Q376" s="29">
        <v>180</v>
      </c>
      <c r="R376" s="29">
        <v>180</v>
      </c>
      <c r="S376" s="29">
        <f t="shared" si="96"/>
        <v>0</v>
      </c>
      <c r="T376" s="29">
        <v>0</v>
      </c>
      <c r="U376" s="29">
        <v>0</v>
      </c>
      <c r="V376" s="29">
        <f t="shared" si="97"/>
        <v>0</v>
      </c>
      <c r="W376" s="29">
        <v>0</v>
      </c>
      <c r="X376" s="29">
        <v>0</v>
      </c>
      <c r="Y376" s="29">
        <f t="shared" si="98"/>
        <v>0</v>
      </c>
      <c r="Z376" s="29">
        <v>0</v>
      </c>
      <c r="AA376" s="29">
        <v>0</v>
      </c>
      <c r="AB376" s="29">
        <f t="shared" si="99"/>
        <v>0</v>
      </c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  <c r="IB376" s="7"/>
      <c r="IC376" s="7"/>
      <c r="ID376" s="7"/>
      <c r="IE376" s="7"/>
      <c r="IF376" s="7"/>
      <c r="IG376" s="7"/>
      <c r="IH376" s="7"/>
      <c r="II376" s="7"/>
      <c r="IJ376" s="7"/>
      <c r="IK376" s="7"/>
      <c r="IL376" s="7"/>
      <c r="IM376" s="7"/>
      <c r="IN376" s="7"/>
      <c r="IO376" s="7"/>
    </row>
    <row r="377" spans="1:249" ht="31.5">
      <c r="A377" s="23" t="s">
        <v>57</v>
      </c>
      <c r="B377" s="24">
        <f t="shared" ref="B377:D394" si="128">E377+H377+K377+N377+Q377+T377+W377+Z377</f>
        <v>1390</v>
      </c>
      <c r="C377" s="24">
        <f t="shared" si="128"/>
        <v>1390</v>
      </c>
      <c r="D377" s="24">
        <f t="shared" si="128"/>
        <v>0</v>
      </c>
      <c r="E377" s="24">
        <f>SUM(E378)</f>
        <v>0</v>
      </c>
      <c r="F377" s="24">
        <f>SUM(F378)</f>
        <v>0</v>
      </c>
      <c r="G377" s="24">
        <f t="shared" ref="G377:G394" si="129">F377-E377</f>
        <v>0</v>
      </c>
      <c r="H377" s="24">
        <f>SUM(H378)</f>
        <v>0</v>
      </c>
      <c r="I377" s="24">
        <f>SUM(I378)</f>
        <v>0</v>
      </c>
      <c r="J377" s="24">
        <f t="shared" ref="J377:J394" si="130">I377-H377</f>
        <v>0</v>
      </c>
      <c r="K377" s="24">
        <f>SUM(K378)</f>
        <v>0</v>
      </c>
      <c r="L377" s="24">
        <f>SUM(L378)</f>
        <v>0</v>
      </c>
      <c r="M377" s="24">
        <f t="shared" ref="M377:M394" si="131">L377-K377</f>
        <v>0</v>
      </c>
      <c r="N377" s="24">
        <f>SUM(N378)</f>
        <v>0</v>
      </c>
      <c r="O377" s="24">
        <f>SUM(O378)</f>
        <v>0</v>
      </c>
      <c r="P377" s="24">
        <f t="shared" ref="P377:P394" si="132">O377-N377</f>
        <v>0</v>
      </c>
      <c r="Q377" s="24">
        <f>SUM(Q378)</f>
        <v>1390</v>
      </c>
      <c r="R377" s="24">
        <f>SUM(R378)</f>
        <v>1390</v>
      </c>
      <c r="S377" s="24">
        <f t="shared" ref="S377:S394" si="133">R377-Q377</f>
        <v>0</v>
      </c>
      <c r="T377" s="24">
        <f>SUM(T378)</f>
        <v>0</v>
      </c>
      <c r="U377" s="24">
        <f>SUM(U378)</f>
        <v>0</v>
      </c>
      <c r="V377" s="24">
        <f t="shared" ref="V377:V394" si="134">U377-T377</f>
        <v>0</v>
      </c>
      <c r="W377" s="24">
        <f>SUM(W378)</f>
        <v>0</v>
      </c>
      <c r="X377" s="24">
        <f>SUM(X378)</f>
        <v>0</v>
      </c>
      <c r="Y377" s="24">
        <f t="shared" ref="Y377:Y394" si="135">X377-W377</f>
        <v>0</v>
      </c>
      <c r="Z377" s="24">
        <f>SUM(Z378)</f>
        <v>0</v>
      </c>
      <c r="AA377" s="24">
        <f>SUM(AA378)</f>
        <v>0</v>
      </c>
      <c r="AB377" s="24">
        <f t="shared" ref="AB377:AB394" si="136">AA377-Z377</f>
        <v>0</v>
      </c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  <c r="IJ377" s="7"/>
      <c r="IK377" s="7"/>
      <c r="IL377" s="7"/>
      <c r="IM377" s="7"/>
      <c r="IN377" s="7"/>
      <c r="IO377" s="7"/>
    </row>
    <row r="378" spans="1:249" ht="31.5">
      <c r="A378" s="23" t="s">
        <v>329</v>
      </c>
      <c r="B378" s="24">
        <f t="shared" si="128"/>
        <v>1390</v>
      </c>
      <c r="C378" s="24">
        <f t="shared" si="128"/>
        <v>1390</v>
      </c>
      <c r="D378" s="24">
        <f t="shared" si="128"/>
        <v>0</v>
      </c>
      <c r="E378" s="24">
        <f>SUM(E379:E379)</f>
        <v>0</v>
      </c>
      <c r="F378" s="24">
        <f>SUM(F379:F379)</f>
        <v>0</v>
      </c>
      <c r="G378" s="24">
        <f t="shared" si="129"/>
        <v>0</v>
      </c>
      <c r="H378" s="24">
        <f>SUM(H379:H379)</f>
        <v>0</v>
      </c>
      <c r="I378" s="24">
        <f>SUM(I379:I379)</f>
        <v>0</v>
      </c>
      <c r="J378" s="24">
        <f t="shared" si="130"/>
        <v>0</v>
      </c>
      <c r="K378" s="24">
        <f>SUM(K379:K379)</f>
        <v>0</v>
      </c>
      <c r="L378" s="24">
        <f>SUM(L379:L379)</f>
        <v>0</v>
      </c>
      <c r="M378" s="24">
        <f t="shared" si="131"/>
        <v>0</v>
      </c>
      <c r="N378" s="24">
        <f>SUM(N379:N379)</f>
        <v>0</v>
      </c>
      <c r="O378" s="24">
        <f>SUM(O379:O379)</f>
        <v>0</v>
      </c>
      <c r="P378" s="24">
        <f t="shared" si="132"/>
        <v>0</v>
      </c>
      <c r="Q378" s="24">
        <f>SUM(Q379:Q379)</f>
        <v>1390</v>
      </c>
      <c r="R378" s="24">
        <f>SUM(R379:R379)</f>
        <v>1390</v>
      </c>
      <c r="S378" s="24">
        <f t="shared" si="133"/>
        <v>0</v>
      </c>
      <c r="T378" s="24">
        <f>SUM(T379:T379)</f>
        <v>0</v>
      </c>
      <c r="U378" s="24">
        <f>SUM(U379:U379)</f>
        <v>0</v>
      </c>
      <c r="V378" s="24">
        <f t="shared" si="134"/>
        <v>0</v>
      </c>
      <c r="W378" s="24">
        <f>SUM(W379:W379)</f>
        <v>0</v>
      </c>
      <c r="X378" s="24">
        <f>SUM(X379:X379)</f>
        <v>0</v>
      </c>
      <c r="Y378" s="24">
        <f t="shared" si="135"/>
        <v>0</v>
      </c>
      <c r="Z378" s="24">
        <f>SUM(Z379:Z379)</f>
        <v>0</v>
      </c>
      <c r="AA378" s="24">
        <f>SUM(AA379:AA379)</f>
        <v>0</v>
      </c>
      <c r="AB378" s="24">
        <f t="shared" si="136"/>
        <v>0</v>
      </c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  <c r="IJ378" s="7"/>
      <c r="IK378" s="7"/>
      <c r="IL378" s="7"/>
      <c r="IM378" s="7"/>
      <c r="IN378" s="7"/>
      <c r="IO378" s="7"/>
    </row>
    <row r="379" spans="1:249" ht="31.5">
      <c r="A379" s="32" t="s">
        <v>337</v>
      </c>
      <c r="B379" s="27">
        <f t="shared" si="128"/>
        <v>1390</v>
      </c>
      <c r="C379" s="27">
        <f t="shared" si="128"/>
        <v>1390</v>
      </c>
      <c r="D379" s="27">
        <f t="shared" si="128"/>
        <v>0</v>
      </c>
      <c r="E379" s="27">
        <v>0</v>
      </c>
      <c r="F379" s="27">
        <v>0</v>
      </c>
      <c r="G379" s="27">
        <f t="shared" si="129"/>
        <v>0</v>
      </c>
      <c r="H379" s="27">
        <v>0</v>
      </c>
      <c r="I379" s="27">
        <v>0</v>
      </c>
      <c r="J379" s="27">
        <f t="shared" si="130"/>
        <v>0</v>
      </c>
      <c r="K379" s="27">
        <v>0</v>
      </c>
      <c r="L379" s="27">
        <v>0</v>
      </c>
      <c r="M379" s="27">
        <f t="shared" si="131"/>
        <v>0</v>
      </c>
      <c r="N379" s="27"/>
      <c r="O379" s="27"/>
      <c r="P379" s="27">
        <f t="shared" si="132"/>
        <v>0</v>
      </c>
      <c r="Q379" s="27">
        <v>1390</v>
      </c>
      <c r="R379" s="27">
        <v>1390</v>
      </c>
      <c r="S379" s="27">
        <f t="shared" si="133"/>
        <v>0</v>
      </c>
      <c r="T379" s="27">
        <v>0</v>
      </c>
      <c r="U379" s="27">
        <v>0</v>
      </c>
      <c r="V379" s="27">
        <f t="shared" si="134"/>
        <v>0</v>
      </c>
      <c r="W379" s="27">
        <v>0</v>
      </c>
      <c r="X379" s="27">
        <v>0</v>
      </c>
      <c r="Y379" s="27">
        <f t="shared" si="135"/>
        <v>0</v>
      </c>
      <c r="Z379" s="27">
        <v>0</v>
      </c>
      <c r="AA379" s="27">
        <v>0</v>
      </c>
      <c r="AB379" s="27">
        <f t="shared" si="136"/>
        <v>0</v>
      </c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  <c r="HD379" s="7"/>
      <c r="HE379" s="7"/>
      <c r="HF379" s="7"/>
      <c r="HG379" s="7"/>
      <c r="HH379" s="7"/>
      <c r="HI379" s="7"/>
      <c r="HJ379" s="7"/>
      <c r="HK379" s="7"/>
      <c r="HL379" s="7"/>
      <c r="HM379" s="7"/>
      <c r="HN379" s="7"/>
      <c r="HO379" s="7"/>
      <c r="HP379" s="7"/>
      <c r="HQ379" s="7"/>
      <c r="HR379" s="7"/>
      <c r="HS379" s="7"/>
      <c r="HT379" s="7"/>
      <c r="HU379" s="7"/>
      <c r="HV379" s="7"/>
      <c r="HW379" s="7"/>
      <c r="HX379" s="7"/>
      <c r="HY379" s="7"/>
      <c r="HZ379" s="7"/>
      <c r="IA379" s="7"/>
      <c r="IB379" s="7"/>
      <c r="IC379" s="7"/>
      <c r="ID379" s="7"/>
      <c r="IE379" s="7"/>
      <c r="IF379" s="7"/>
      <c r="IG379" s="7"/>
      <c r="IH379" s="7"/>
      <c r="II379" s="7"/>
      <c r="IJ379" s="7"/>
      <c r="IK379" s="7"/>
      <c r="IL379" s="7"/>
      <c r="IM379" s="7"/>
      <c r="IN379" s="7"/>
      <c r="IO379" s="7"/>
    </row>
    <row r="380" spans="1:249" ht="31.5">
      <c r="A380" s="23" t="s">
        <v>338</v>
      </c>
      <c r="B380" s="24">
        <f t="shared" si="128"/>
        <v>19977</v>
      </c>
      <c r="C380" s="24">
        <f t="shared" si="128"/>
        <v>19977</v>
      </c>
      <c r="D380" s="24">
        <f t="shared" si="128"/>
        <v>0</v>
      </c>
      <c r="E380" s="24">
        <f>SUM(E381)</f>
        <v>0</v>
      </c>
      <c r="F380" s="24">
        <f>SUM(F381)</f>
        <v>0</v>
      </c>
      <c r="G380" s="24">
        <f t="shared" si="129"/>
        <v>0</v>
      </c>
      <c r="H380" s="24">
        <f t="shared" ref="H380:I380" si="137">SUM(H381)</f>
        <v>0</v>
      </c>
      <c r="I380" s="24">
        <f t="shared" si="137"/>
        <v>0</v>
      </c>
      <c r="J380" s="24">
        <f t="shared" si="130"/>
        <v>0</v>
      </c>
      <c r="K380" s="24">
        <f t="shared" ref="K380:L380" si="138">SUM(K381)</f>
        <v>16472</v>
      </c>
      <c r="L380" s="24">
        <f t="shared" si="138"/>
        <v>16472</v>
      </c>
      <c r="M380" s="24">
        <f t="shared" si="131"/>
        <v>0</v>
      </c>
      <c r="N380" s="24">
        <f t="shared" ref="N380:O380" si="139">SUM(N381)</f>
        <v>509</v>
      </c>
      <c r="O380" s="24">
        <f t="shared" si="139"/>
        <v>509</v>
      </c>
      <c r="P380" s="24">
        <f t="shared" si="132"/>
        <v>0</v>
      </c>
      <c r="Q380" s="24">
        <f t="shared" ref="Q380:R380" si="140">SUM(Q381)</f>
        <v>2100</v>
      </c>
      <c r="R380" s="24">
        <f t="shared" si="140"/>
        <v>2100</v>
      </c>
      <c r="S380" s="24">
        <f t="shared" si="133"/>
        <v>0</v>
      </c>
      <c r="T380" s="24">
        <f t="shared" ref="T380:U380" si="141">SUM(T381)</f>
        <v>0</v>
      </c>
      <c r="U380" s="24">
        <f t="shared" si="141"/>
        <v>0</v>
      </c>
      <c r="V380" s="24">
        <f t="shared" si="134"/>
        <v>0</v>
      </c>
      <c r="W380" s="24">
        <f t="shared" ref="W380:X380" si="142">SUM(W381)</f>
        <v>896</v>
      </c>
      <c r="X380" s="24">
        <f t="shared" si="142"/>
        <v>896</v>
      </c>
      <c r="Y380" s="24">
        <f t="shared" si="135"/>
        <v>0</v>
      </c>
      <c r="Z380" s="24">
        <f t="shared" ref="Z380:AA380" si="143">SUM(Z381)</f>
        <v>0</v>
      </c>
      <c r="AA380" s="24">
        <f t="shared" si="143"/>
        <v>0</v>
      </c>
      <c r="AB380" s="24">
        <f t="shared" si="136"/>
        <v>0</v>
      </c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  <c r="CS380" s="22"/>
      <c r="CT380" s="22"/>
      <c r="CU380" s="22"/>
      <c r="CV380" s="22"/>
      <c r="CW380" s="22"/>
      <c r="CX380" s="22"/>
      <c r="CY380" s="22"/>
      <c r="CZ380" s="22"/>
      <c r="DA380" s="22"/>
      <c r="DB380" s="22"/>
      <c r="DC380" s="22"/>
      <c r="DD380" s="22"/>
      <c r="DE380" s="22"/>
      <c r="DF380" s="22"/>
      <c r="DG380" s="22"/>
      <c r="DH380" s="22"/>
      <c r="DI380" s="22"/>
      <c r="DJ380" s="22"/>
      <c r="DK380" s="22"/>
      <c r="DL380" s="22"/>
      <c r="DM380" s="22"/>
      <c r="DN380" s="22"/>
      <c r="DO380" s="22"/>
      <c r="DP380" s="22"/>
      <c r="DQ380" s="22"/>
      <c r="DR380" s="22"/>
      <c r="DS380" s="22"/>
      <c r="DT380" s="22"/>
      <c r="DU380" s="22"/>
      <c r="DV380" s="22"/>
      <c r="DW380" s="22"/>
      <c r="DX380" s="22"/>
      <c r="DY380" s="22"/>
      <c r="DZ380" s="22"/>
      <c r="EA380" s="22"/>
      <c r="EB380" s="22"/>
      <c r="EC380" s="22"/>
      <c r="ED380" s="22"/>
      <c r="EE380" s="22"/>
      <c r="EF380" s="22"/>
      <c r="EG380" s="22"/>
      <c r="EH380" s="22"/>
      <c r="EI380" s="22"/>
      <c r="EJ380" s="22"/>
      <c r="EK380" s="22"/>
      <c r="EL380" s="22"/>
      <c r="EM380" s="22"/>
      <c r="EN380" s="22"/>
      <c r="EO380" s="22"/>
      <c r="EP380" s="22"/>
      <c r="EQ380" s="22"/>
      <c r="ER380" s="22"/>
      <c r="ES380" s="22"/>
      <c r="ET380" s="22"/>
      <c r="EU380" s="22"/>
      <c r="EV380" s="22"/>
      <c r="EW380" s="22"/>
      <c r="EX380" s="22"/>
      <c r="EY380" s="22"/>
      <c r="EZ380" s="22"/>
      <c r="FA380" s="22"/>
      <c r="FB380" s="22"/>
      <c r="FC380" s="22"/>
      <c r="FD380" s="22"/>
      <c r="FE380" s="22"/>
      <c r="FF380" s="22"/>
      <c r="FG380" s="22"/>
      <c r="FH380" s="22"/>
      <c r="FI380" s="22"/>
      <c r="FJ380" s="22"/>
      <c r="FK380" s="22"/>
      <c r="FL380" s="22"/>
      <c r="FM380" s="22"/>
      <c r="FN380" s="22"/>
      <c r="FO380" s="22"/>
      <c r="FP380" s="22"/>
      <c r="FQ380" s="22"/>
      <c r="FR380" s="22"/>
      <c r="FS380" s="22"/>
      <c r="FT380" s="22"/>
      <c r="FU380" s="22"/>
      <c r="FV380" s="22"/>
      <c r="FW380" s="22"/>
      <c r="FX380" s="22"/>
      <c r="FY380" s="22"/>
      <c r="FZ380" s="22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  <c r="IB380" s="7"/>
      <c r="IC380" s="7"/>
      <c r="ID380" s="7"/>
      <c r="IE380" s="7"/>
      <c r="IF380" s="7"/>
      <c r="IG380" s="7"/>
      <c r="IH380" s="7"/>
      <c r="II380" s="7"/>
      <c r="IJ380" s="7"/>
      <c r="IK380" s="7"/>
      <c r="IL380" s="7"/>
      <c r="IM380" s="7"/>
      <c r="IN380" s="7"/>
      <c r="IO380" s="7"/>
    </row>
    <row r="381" spans="1:249" ht="31.5">
      <c r="A381" s="23" t="s">
        <v>329</v>
      </c>
      <c r="B381" s="24">
        <f t="shared" si="128"/>
        <v>19977</v>
      </c>
      <c r="C381" s="24">
        <f t="shared" si="128"/>
        <v>19977</v>
      </c>
      <c r="D381" s="24">
        <f t="shared" si="128"/>
        <v>0</v>
      </c>
      <c r="E381" s="24">
        <f>SUM(E382:E385)</f>
        <v>0</v>
      </c>
      <c r="F381" s="24">
        <f>SUM(F382:F385)</f>
        <v>0</v>
      </c>
      <c r="G381" s="24">
        <f t="shared" si="129"/>
        <v>0</v>
      </c>
      <c r="H381" s="24">
        <f>SUM(H382:H385)</f>
        <v>0</v>
      </c>
      <c r="I381" s="24">
        <f>SUM(I382:I385)</f>
        <v>0</v>
      </c>
      <c r="J381" s="24">
        <f t="shared" si="130"/>
        <v>0</v>
      </c>
      <c r="K381" s="24">
        <f>SUM(K382:K385)</f>
        <v>16472</v>
      </c>
      <c r="L381" s="24">
        <f>SUM(L382:L385)</f>
        <v>16472</v>
      </c>
      <c r="M381" s="24">
        <f t="shared" si="131"/>
        <v>0</v>
      </c>
      <c r="N381" s="24">
        <f>SUM(N382:N385)</f>
        <v>509</v>
      </c>
      <c r="O381" s="24">
        <f>SUM(O382:O385)</f>
        <v>509</v>
      </c>
      <c r="P381" s="24">
        <f t="shared" si="132"/>
        <v>0</v>
      </c>
      <c r="Q381" s="24">
        <f>SUM(Q382:Q385)</f>
        <v>2100</v>
      </c>
      <c r="R381" s="24">
        <f>SUM(R382:R385)</f>
        <v>2100</v>
      </c>
      <c r="S381" s="24">
        <f t="shared" si="133"/>
        <v>0</v>
      </c>
      <c r="T381" s="24">
        <f>SUM(T382:T385)</f>
        <v>0</v>
      </c>
      <c r="U381" s="24">
        <f>SUM(U382:U385)</f>
        <v>0</v>
      </c>
      <c r="V381" s="24">
        <f t="shared" si="134"/>
        <v>0</v>
      </c>
      <c r="W381" s="24">
        <f>SUM(W382:W385)</f>
        <v>896</v>
      </c>
      <c r="X381" s="24">
        <f>SUM(X382:X385)</f>
        <v>896</v>
      </c>
      <c r="Y381" s="24">
        <f t="shared" si="135"/>
        <v>0</v>
      </c>
      <c r="Z381" s="24">
        <f>SUM(Z382:Z385)</f>
        <v>0</v>
      </c>
      <c r="AA381" s="24">
        <f>SUM(AA382:AA385)</f>
        <v>0</v>
      </c>
      <c r="AB381" s="24">
        <f t="shared" si="136"/>
        <v>0</v>
      </c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  <c r="IB381" s="7"/>
      <c r="IC381" s="7"/>
      <c r="ID381" s="7"/>
      <c r="IE381" s="7"/>
      <c r="IF381" s="7"/>
      <c r="IG381" s="7"/>
      <c r="IH381" s="7"/>
      <c r="II381" s="7"/>
      <c r="IJ381" s="7"/>
      <c r="IK381" s="7"/>
      <c r="IL381" s="7"/>
      <c r="IM381" s="7"/>
      <c r="IN381" s="7"/>
      <c r="IO381" s="7"/>
    </row>
    <row r="382" spans="1:249">
      <c r="A382" s="26" t="s">
        <v>339</v>
      </c>
      <c r="B382" s="29">
        <f t="shared" si="128"/>
        <v>2996</v>
      </c>
      <c r="C382" s="29">
        <f t="shared" si="128"/>
        <v>2996</v>
      </c>
      <c r="D382" s="29">
        <f t="shared" si="128"/>
        <v>0</v>
      </c>
      <c r="E382" s="29">
        <v>0</v>
      </c>
      <c r="F382" s="29">
        <v>0</v>
      </c>
      <c r="G382" s="29">
        <f t="shared" si="129"/>
        <v>0</v>
      </c>
      <c r="H382" s="29">
        <v>0</v>
      </c>
      <c r="I382" s="29">
        <v>0</v>
      </c>
      <c r="J382" s="29">
        <f t="shared" si="130"/>
        <v>0</v>
      </c>
      <c r="K382" s="29"/>
      <c r="L382" s="29"/>
      <c r="M382" s="29">
        <f t="shared" si="131"/>
        <v>0</v>
      </c>
      <c r="N382" s="29">
        <v>0</v>
      </c>
      <c r="O382" s="29">
        <v>0</v>
      </c>
      <c r="P382" s="29">
        <f t="shared" si="132"/>
        <v>0</v>
      </c>
      <c r="Q382" s="29">
        <f>2100</f>
        <v>2100</v>
      </c>
      <c r="R382" s="29">
        <f>2100</f>
        <v>2100</v>
      </c>
      <c r="S382" s="29">
        <f t="shared" si="133"/>
        <v>0</v>
      </c>
      <c r="T382" s="29">
        <v>0</v>
      </c>
      <c r="U382" s="29">
        <v>0</v>
      </c>
      <c r="V382" s="29">
        <f t="shared" si="134"/>
        <v>0</v>
      </c>
      <c r="W382" s="29">
        <v>896</v>
      </c>
      <c r="X382" s="29">
        <v>896</v>
      </c>
      <c r="Y382" s="29">
        <f t="shared" si="135"/>
        <v>0</v>
      </c>
      <c r="Z382" s="29">
        <v>0</v>
      </c>
      <c r="AA382" s="29">
        <v>0</v>
      </c>
      <c r="AB382" s="29">
        <f t="shared" si="136"/>
        <v>0</v>
      </c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  <c r="HD382" s="7"/>
      <c r="HE382" s="7"/>
      <c r="HF382" s="7"/>
      <c r="HG382" s="7"/>
      <c r="HH382" s="7"/>
      <c r="HI382" s="7"/>
      <c r="HJ382" s="7"/>
      <c r="HK382" s="7"/>
      <c r="HL382" s="7"/>
      <c r="HM382" s="7"/>
      <c r="HN382" s="7"/>
      <c r="HO382" s="7"/>
      <c r="HP382" s="7"/>
      <c r="HQ382" s="7"/>
      <c r="HR382" s="7"/>
      <c r="HS382" s="7"/>
      <c r="HT382" s="7"/>
      <c r="HU382" s="7"/>
      <c r="HV382" s="7"/>
      <c r="HW382" s="7"/>
      <c r="HX382" s="7"/>
      <c r="HY382" s="7"/>
      <c r="HZ382" s="7"/>
      <c r="IA382" s="7"/>
      <c r="IB382" s="7"/>
      <c r="IC382" s="7"/>
      <c r="ID382" s="7"/>
      <c r="IE382" s="7"/>
      <c r="IF382" s="7"/>
      <c r="IG382" s="7"/>
      <c r="IH382" s="7"/>
      <c r="II382" s="7"/>
      <c r="IJ382" s="7"/>
      <c r="IK382" s="7"/>
      <c r="IL382" s="7"/>
      <c r="IM382" s="7"/>
      <c r="IN382" s="7"/>
      <c r="IO382" s="7"/>
    </row>
    <row r="383" spans="1:249" s="41" customFormat="1" ht="47.25">
      <c r="A383" s="39" t="s">
        <v>340</v>
      </c>
      <c r="B383" s="29">
        <f t="shared" si="128"/>
        <v>509</v>
      </c>
      <c r="C383" s="29">
        <f t="shared" si="128"/>
        <v>509</v>
      </c>
      <c r="D383" s="29">
        <f t="shared" si="128"/>
        <v>0</v>
      </c>
      <c r="E383" s="29">
        <v>0</v>
      </c>
      <c r="F383" s="29">
        <v>0</v>
      </c>
      <c r="G383" s="29">
        <f t="shared" si="129"/>
        <v>0</v>
      </c>
      <c r="H383" s="29">
        <v>0</v>
      </c>
      <c r="I383" s="29">
        <v>0</v>
      </c>
      <c r="J383" s="29">
        <f t="shared" si="130"/>
        <v>0</v>
      </c>
      <c r="K383" s="29"/>
      <c r="L383" s="29"/>
      <c r="M383" s="29">
        <f t="shared" si="131"/>
        <v>0</v>
      </c>
      <c r="N383" s="29">
        <v>509</v>
      </c>
      <c r="O383" s="29">
        <v>509</v>
      </c>
      <c r="P383" s="29">
        <f t="shared" si="132"/>
        <v>0</v>
      </c>
      <c r="Q383" s="29"/>
      <c r="R383" s="29"/>
      <c r="S383" s="29">
        <f t="shared" si="133"/>
        <v>0</v>
      </c>
      <c r="T383" s="29">
        <v>0</v>
      </c>
      <c r="U383" s="29">
        <v>0</v>
      </c>
      <c r="V383" s="29">
        <f t="shared" si="134"/>
        <v>0</v>
      </c>
      <c r="W383" s="29">
        <v>0</v>
      </c>
      <c r="X383" s="29">
        <v>0</v>
      </c>
      <c r="Y383" s="29">
        <f t="shared" si="135"/>
        <v>0</v>
      </c>
      <c r="Z383" s="29">
        <v>0</v>
      </c>
      <c r="AA383" s="29">
        <v>0</v>
      </c>
      <c r="AB383" s="29">
        <f t="shared" si="136"/>
        <v>0</v>
      </c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  <c r="BH383" s="40"/>
      <c r="BI383" s="40"/>
      <c r="BJ383" s="40"/>
      <c r="BK383" s="40"/>
      <c r="BL383" s="40"/>
      <c r="BM383" s="40"/>
      <c r="BN383" s="40"/>
      <c r="BO383" s="40"/>
      <c r="BP383" s="40"/>
      <c r="BQ383" s="40"/>
      <c r="BR383" s="40"/>
      <c r="BS383" s="40"/>
      <c r="BT383" s="40"/>
      <c r="BU383" s="40"/>
      <c r="BV383" s="40"/>
      <c r="BW383" s="40"/>
      <c r="BX383" s="40"/>
      <c r="BY383" s="40"/>
      <c r="BZ383" s="40"/>
      <c r="CA383" s="40"/>
      <c r="CB383" s="40"/>
      <c r="CC383" s="40"/>
      <c r="CD383" s="40"/>
      <c r="CE383" s="40"/>
      <c r="CF383" s="40"/>
      <c r="CG383" s="40"/>
      <c r="CH383" s="40"/>
      <c r="CI383" s="40"/>
      <c r="CJ383" s="40"/>
      <c r="CK383" s="40"/>
      <c r="CL383" s="40"/>
      <c r="CM383" s="40"/>
      <c r="CN383" s="40"/>
      <c r="CO383" s="40"/>
      <c r="CP383" s="40"/>
      <c r="CQ383" s="40"/>
      <c r="CR383" s="40"/>
      <c r="CS383" s="40"/>
      <c r="CT383" s="40"/>
      <c r="CU383" s="40"/>
      <c r="CV383" s="40"/>
      <c r="CW383" s="40"/>
      <c r="CX383" s="40"/>
      <c r="CY383" s="40"/>
      <c r="CZ383" s="40"/>
      <c r="DA383" s="40"/>
      <c r="DB383" s="40"/>
      <c r="DC383" s="40"/>
      <c r="DD383" s="40"/>
      <c r="DE383" s="40"/>
      <c r="DF383" s="40"/>
      <c r="DG383" s="40"/>
      <c r="DH383" s="40"/>
      <c r="DI383" s="40"/>
      <c r="DJ383" s="40"/>
      <c r="DK383" s="40"/>
      <c r="DL383" s="40"/>
      <c r="DM383" s="40"/>
      <c r="DN383" s="40"/>
      <c r="DO383" s="40"/>
      <c r="DP383" s="40"/>
      <c r="DQ383" s="40"/>
      <c r="DR383" s="40"/>
      <c r="DS383" s="40"/>
      <c r="DT383" s="40"/>
      <c r="DU383" s="40"/>
      <c r="DV383" s="40"/>
      <c r="DW383" s="40"/>
      <c r="DX383" s="40"/>
      <c r="DY383" s="40"/>
      <c r="DZ383" s="40"/>
      <c r="EA383" s="40"/>
      <c r="EB383" s="40"/>
      <c r="EC383" s="40"/>
      <c r="ED383" s="40"/>
      <c r="EE383" s="40"/>
      <c r="EF383" s="40"/>
      <c r="EG383" s="40"/>
      <c r="EH383" s="40"/>
      <c r="EI383" s="40"/>
      <c r="EJ383" s="40"/>
      <c r="EK383" s="40"/>
      <c r="EL383" s="40"/>
      <c r="EM383" s="40"/>
      <c r="EN383" s="40"/>
      <c r="EO383" s="40"/>
      <c r="EP383" s="40"/>
      <c r="EQ383" s="40"/>
      <c r="ER383" s="40"/>
      <c r="ES383" s="40"/>
      <c r="ET383" s="40"/>
      <c r="EU383" s="40"/>
      <c r="EV383" s="40"/>
      <c r="EW383" s="40"/>
      <c r="EX383" s="40"/>
      <c r="EY383" s="40"/>
      <c r="EZ383" s="40"/>
      <c r="FA383" s="40"/>
      <c r="FB383" s="40"/>
      <c r="FC383" s="40"/>
      <c r="FD383" s="40"/>
      <c r="FE383" s="40"/>
      <c r="FF383" s="40"/>
      <c r="FG383" s="40"/>
      <c r="FH383" s="40"/>
      <c r="FI383" s="40"/>
      <c r="FJ383" s="40"/>
      <c r="FK383" s="40"/>
      <c r="FL383" s="40"/>
      <c r="FM383" s="40"/>
      <c r="FN383" s="40"/>
      <c r="FO383" s="40"/>
      <c r="FP383" s="40"/>
      <c r="FQ383" s="40"/>
      <c r="FR383" s="40"/>
      <c r="FS383" s="40"/>
      <c r="FT383" s="40"/>
      <c r="FU383" s="40"/>
      <c r="FV383" s="40"/>
      <c r="FW383" s="40"/>
      <c r="FX383" s="40"/>
      <c r="FY383" s="40"/>
      <c r="FZ383" s="40"/>
      <c r="GA383" s="40"/>
      <c r="GB383" s="40"/>
      <c r="GC383" s="40"/>
      <c r="GD383" s="40"/>
      <c r="GE383" s="40"/>
      <c r="GF383" s="40"/>
      <c r="GG383" s="40"/>
      <c r="GH383" s="40"/>
      <c r="GI383" s="40"/>
      <c r="GJ383" s="40"/>
      <c r="GK383" s="40"/>
      <c r="GL383" s="40"/>
      <c r="GM383" s="40"/>
      <c r="GN383" s="40"/>
      <c r="GO383" s="40"/>
      <c r="GP383" s="40"/>
      <c r="GQ383" s="40"/>
      <c r="GR383" s="40"/>
      <c r="GS383" s="40"/>
      <c r="GT383" s="40"/>
      <c r="GU383" s="40"/>
      <c r="GV383" s="40"/>
      <c r="GW383" s="40"/>
      <c r="GX383" s="40"/>
      <c r="GY383" s="40"/>
      <c r="GZ383" s="40"/>
      <c r="HA383" s="40"/>
      <c r="HB383" s="40"/>
      <c r="HC383" s="40"/>
      <c r="HD383" s="40"/>
      <c r="HE383" s="40"/>
      <c r="HF383" s="40"/>
      <c r="HG383" s="40"/>
      <c r="HH383" s="40"/>
      <c r="HI383" s="40"/>
      <c r="HJ383" s="40"/>
      <c r="HK383" s="40"/>
      <c r="HL383" s="40"/>
      <c r="HM383" s="40"/>
      <c r="HN383" s="40"/>
      <c r="HO383" s="40"/>
      <c r="HP383" s="40"/>
      <c r="HQ383" s="40"/>
      <c r="HR383" s="40"/>
      <c r="HS383" s="40"/>
      <c r="HT383" s="40"/>
      <c r="HU383" s="40"/>
      <c r="HV383" s="40"/>
      <c r="HW383" s="40"/>
      <c r="HX383" s="40"/>
      <c r="HY383" s="40"/>
      <c r="HZ383" s="40"/>
      <c r="IA383" s="40"/>
      <c r="IB383" s="40"/>
      <c r="IC383" s="40"/>
      <c r="ID383" s="40"/>
      <c r="IE383" s="40"/>
      <c r="IF383" s="40"/>
      <c r="IG383" s="40"/>
      <c r="IH383" s="40"/>
      <c r="II383" s="40"/>
      <c r="IJ383" s="40"/>
      <c r="IK383" s="40"/>
      <c r="IL383" s="40"/>
      <c r="IM383" s="40"/>
      <c r="IN383" s="40"/>
      <c r="IO383" s="40"/>
    </row>
    <row r="384" spans="1:249" ht="47.25">
      <c r="A384" s="28" t="s">
        <v>341</v>
      </c>
      <c r="B384" s="29">
        <f t="shared" si="128"/>
        <v>1592</v>
      </c>
      <c r="C384" s="29">
        <f t="shared" si="128"/>
        <v>1592</v>
      </c>
      <c r="D384" s="29">
        <f t="shared" si="128"/>
        <v>0</v>
      </c>
      <c r="E384" s="29">
        <v>0</v>
      </c>
      <c r="F384" s="29">
        <v>0</v>
      </c>
      <c r="G384" s="29">
        <f t="shared" si="129"/>
        <v>0</v>
      </c>
      <c r="H384" s="29">
        <v>0</v>
      </c>
      <c r="I384" s="29">
        <v>0</v>
      </c>
      <c r="J384" s="29">
        <f t="shared" si="130"/>
        <v>0</v>
      </c>
      <c r="K384" s="29">
        <v>1592</v>
      </c>
      <c r="L384" s="29">
        <v>1592</v>
      </c>
      <c r="M384" s="29">
        <f t="shared" si="131"/>
        <v>0</v>
      </c>
      <c r="N384" s="29">
        <v>0</v>
      </c>
      <c r="O384" s="29">
        <v>0</v>
      </c>
      <c r="P384" s="29">
        <f t="shared" si="132"/>
        <v>0</v>
      </c>
      <c r="Q384" s="29">
        <v>0</v>
      </c>
      <c r="R384" s="29">
        <v>0</v>
      </c>
      <c r="S384" s="29">
        <f t="shared" si="133"/>
        <v>0</v>
      </c>
      <c r="T384" s="29">
        <v>0</v>
      </c>
      <c r="U384" s="29">
        <v>0</v>
      </c>
      <c r="V384" s="29">
        <f t="shared" si="134"/>
        <v>0</v>
      </c>
      <c r="W384" s="29">
        <v>0</v>
      </c>
      <c r="X384" s="29">
        <v>0</v>
      </c>
      <c r="Y384" s="29">
        <f t="shared" si="135"/>
        <v>0</v>
      </c>
      <c r="Z384" s="29">
        <v>0</v>
      </c>
      <c r="AA384" s="29">
        <v>0</v>
      </c>
      <c r="AB384" s="29">
        <f t="shared" si="136"/>
        <v>0</v>
      </c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</row>
    <row r="385" spans="1:249" ht="31.5">
      <c r="A385" s="28" t="s">
        <v>342</v>
      </c>
      <c r="B385" s="29">
        <f t="shared" si="128"/>
        <v>14880</v>
      </c>
      <c r="C385" s="29">
        <f t="shared" si="128"/>
        <v>14880</v>
      </c>
      <c r="D385" s="29">
        <f t="shared" si="128"/>
        <v>0</v>
      </c>
      <c r="E385" s="29">
        <v>0</v>
      </c>
      <c r="F385" s="29">
        <v>0</v>
      </c>
      <c r="G385" s="29">
        <f t="shared" si="129"/>
        <v>0</v>
      </c>
      <c r="H385" s="29">
        <v>0</v>
      </c>
      <c r="I385" s="29">
        <v>0</v>
      </c>
      <c r="J385" s="29">
        <f t="shared" si="130"/>
        <v>0</v>
      </c>
      <c r="K385" s="29">
        <v>14880</v>
      </c>
      <c r="L385" s="29">
        <v>14880</v>
      </c>
      <c r="M385" s="29">
        <f t="shared" si="131"/>
        <v>0</v>
      </c>
      <c r="N385" s="29">
        <v>0</v>
      </c>
      <c r="O385" s="29">
        <v>0</v>
      </c>
      <c r="P385" s="29">
        <f t="shared" si="132"/>
        <v>0</v>
      </c>
      <c r="Q385" s="29">
        <v>0</v>
      </c>
      <c r="R385" s="29">
        <v>0</v>
      </c>
      <c r="S385" s="29">
        <f t="shared" si="133"/>
        <v>0</v>
      </c>
      <c r="T385" s="29">
        <v>0</v>
      </c>
      <c r="U385" s="29">
        <v>0</v>
      </c>
      <c r="V385" s="29">
        <f t="shared" si="134"/>
        <v>0</v>
      </c>
      <c r="W385" s="29">
        <v>0</v>
      </c>
      <c r="X385" s="29">
        <v>0</v>
      </c>
      <c r="Y385" s="29">
        <f t="shared" si="135"/>
        <v>0</v>
      </c>
      <c r="Z385" s="29">
        <v>0</v>
      </c>
      <c r="AA385" s="29">
        <v>0</v>
      </c>
      <c r="AB385" s="29">
        <f t="shared" si="136"/>
        <v>0</v>
      </c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</row>
    <row r="386" spans="1:249">
      <c r="A386" s="23" t="s">
        <v>100</v>
      </c>
      <c r="B386" s="24">
        <f t="shared" si="128"/>
        <v>7199</v>
      </c>
      <c r="C386" s="24">
        <f t="shared" si="128"/>
        <v>7199</v>
      </c>
      <c r="D386" s="24">
        <f t="shared" si="128"/>
        <v>0</v>
      </c>
      <c r="E386" s="24">
        <f>SUM(E387)</f>
        <v>0</v>
      </c>
      <c r="F386" s="24">
        <f>SUM(F387)</f>
        <v>0</v>
      </c>
      <c r="G386" s="24">
        <f t="shared" si="129"/>
        <v>0</v>
      </c>
      <c r="H386" s="24">
        <f>SUM(H387)</f>
        <v>0</v>
      </c>
      <c r="I386" s="24">
        <f>SUM(I387)</f>
        <v>0</v>
      </c>
      <c r="J386" s="24">
        <f t="shared" si="130"/>
        <v>0</v>
      </c>
      <c r="K386" s="24">
        <f>SUM(K387)</f>
        <v>7199</v>
      </c>
      <c r="L386" s="24">
        <f>SUM(L387)</f>
        <v>7199</v>
      </c>
      <c r="M386" s="24">
        <f t="shared" si="131"/>
        <v>0</v>
      </c>
      <c r="N386" s="24">
        <f>SUM(N387)</f>
        <v>0</v>
      </c>
      <c r="O386" s="24">
        <f>SUM(O387)</f>
        <v>0</v>
      </c>
      <c r="P386" s="24">
        <f t="shared" si="132"/>
        <v>0</v>
      </c>
      <c r="Q386" s="24">
        <f>SUM(Q387)</f>
        <v>0</v>
      </c>
      <c r="R386" s="24">
        <f>SUM(R387)</f>
        <v>0</v>
      </c>
      <c r="S386" s="24">
        <f t="shared" si="133"/>
        <v>0</v>
      </c>
      <c r="T386" s="24">
        <f>SUM(T387)</f>
        <v>0</v>
      </c>
      <c r="U386" s="24">
        <f>SUM(U387)</f>
        <v>0</v>
      </c>
      <c r="V386" s="24">
        <f t="shared" si="134"/>
        <v>0</v>
      </c>
      <c r="W386" s="24">
        <f>SUM(W387)</f>
        <v>0</v>
      </c>
      <c r="X386" s="24">
        <f>SUM(X387)</f>
        <v>0</v>
      </c>
      <c r="Y386" s="24">
        <f t="shared" si="135"/>
        <v>0</v>
      </c>
      <c r="Z386" s="24">
        <f>SUM(Z387)</f>
        <v>0</v>
      </c>
      <c r="AA386" s="24">
        <f>SUM(AA387)</f>
        <v>0</v>
      </c>
      <c r="AB386" s="24">
        <f t="shared" si="136"/>
        <v>0</v>
      </c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  <c r="CS386" s="22"/>
      <c r="CT386" s="22"/>
      <c r="CU386" s="22"/>
      <c r="CV386" s="22"/>
      <c r="CW386" s="22"/>
      <c r="CX386" s="22"/>
      <c r="CY386" s="22"/>
      <c r="CZ386" s="22"/>
      <c r="DA386" s="22"/>
      <c r="DB386" s="22"/>
      <c r="DC386" s="22"/>
      <c r="DD386" s="22"/>
      <c r="DE386" s="22"/>
      <c r="DF386" s="22"/>
      <c r="DG386" s="22"/>
      <c r="DH386" s="22"/>
      <c r="DI386" s="22"/>
      <c r="DJ386" s="22"/>
      <c r="DK386" s="22"/>
      <c r="DL386" s="22"/>
      <c r="DM386" s="22"/>
      <c r="DN386" s="22"/>
      <c r="DO386" s="22"/>
      <c r="DP386" s="22"/>
      <c r="DQ386" s="22"/>
      <c r="DR386" s="22"/>
      <c r="DS386" s="22"/>
      <c r="DT386" s="22"/>
      <c r="DU386" s="22"/>
      <c r="DV386" s="22"/>
      <c r="DW386" s="22"/>
      <c r="DX386" s="22"/>
      <c r="DY386" s="22"/>
      <c r="DZ386" s="22"/>
      <c r="EA386" s="22"/>
      <c r="EB386" s="22"/>
      <c r="EC386" s="22"/>
      <c r="ED386" s="22"/>
      <c r="EE386" s="22"/>
      <c r="EF386" s="22"/>
      <c r="EG386" s="22"/>
      <c r="EH386" s="22"/>
      <c r="EI386" s="22"/>
      <c r="EJ386" s="22"/>
      <c r="EK386" s="22"/>
      <c r="EL386" s="22"/>
      <c r="EM386" s="22"/>
      <c r="EN386" s="22"/>
      <c r="EO386" s="22"/>
      <c r="EP386" s="22"/>
      <c r="EQ386" s="22"/>
      <c r="ER386" s="22"/>
      <c r="ES386" s="22"/>
      <c r="ET386" s="22"/>
      <c r="EU386" s="22"/>
      <c r="EV386" s="22"/>
      <c r="EW386" s="22"/>
      <c r="EX386" s="22"/>
      <c r="EY386" s="22"/>
      <c r="EZ386" s="22"/>
      <c r="FA386" s="22"/>
      <c r="FB386" s="22"/>
      <c r="FC386" s="22"/>
      <c r="FD386" s="22"/>
      <c r="FE386" s="22"/>
      <c r="FF386" s="22"/>
      <c r="FG386" s="22"/>
      <c r="FH386" s="22"/>
      <c r="FI386" s="22"/>
      <c r="FJ386" s="22"/>
      <c r="FK386" s="22"/>
      <c r="FL386" s="22"/>
      <c r="FM386" s="22"/>
      <c r="FN386" s="22"/>
      <c r="FO386" s="22"/>
      <c r="FP386" s="22"/>
      <c r="FQ386" s="22"/>
      <c r="FR386" s="22"/>
      <c r="FS386" s="22"/>
      <c r="FT386" s="22"/>
      <c r="FU386" s="22"/>
      <c r="FV386" s="22"/>
      <c r="FW386" s="22"/>
      <c r="FX386" s="22"/>
      <c r="FY386" s="22"/>
      <c r="FZ386" s="22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</row>
    <row r="387" spans="1:249" ht="31.5">
      <c r="A387" s="23" t="s">
        <v>329</v>
      </c>
      <c r="B387" s="24">
        <f t="shared" si="128"/>
        <v>7199</v>
      </c>
      <c r="C387" s="24">
        <f t="shared" si="128"/>
        <v>7199</v>
      </c>
      <c r="D387" s="24">
        <f t="shared" si="128"/>
        <v>0</v>
      </c>
      <c r="E387" s="24">
        <f>SUM(E388:E389)</f>
        <v>0</v>
      </c>
      <c r="F387" s="24">
        <f>SUM(F388:F389)</f>
        <v>0</v>
      </c>
      <c r="G387" s="24">
        <f t="shared" si="129"/>
        <v>0</v>
      </c>
      <c r="H387" s="24">
        <f t="shared" ref="H387:I387" si="144">SUM(H388:H389)</f>
        <v>0</v>
      </c>
      <c r="I387" s="24">
        <f t="shared" si="144"/>
        <v>0</v>
      </c>
      <c r="J387" s="24">
        <f t="shared" si="130"/>
        <v>0</v>
      </c>
      <c r="K387" s="24">
        <f t="shared" ref="K387:L387" si="145">SUM(K388:K389)</f>
        <v>7199</v>
      </c>
      <c r="L387" s="24">
        <f t="shared" si="145"/>
        <v>7199</v>
      </c>
      <c r="M387" s="24">
        <f t="shared" si="131"/>
        <v>0</v>
      </c>
      <c r="N387" s="24">
        <f t="shared" ref="N387:O387" si="146">SUM(N388:N389)</f>
        <v>0</v>
      </c>
      <c r="O387" s="24">
        <f t="shared" si="146"/>
        <v>0</v>
      </c>
      <c r="P387" s="24">
        <f t="shared" si="132"/>
        <v>0</v>
      </c>
      <c r="Q387" s="24">
        <f t="shared" ref="Q387:R387" si="147">SUM(Q388:Q389)</f>
        <v>0</v>
      </c>
      <c r="R387" s="24">
        <f t="shared" si="147"/>
        <v>0</v>
      </c>
      <c r="S387" s="24">
        <f t="shared" si="133"/>
        <v>0</v>
      </c>
      <c r="T387" s="24">
        <f t="shared" ref="T387:U387" si="148">SUM(T388:T389)</f>
        <v>0</v>
      </c>
      <c r="U387" s="24">
        <f t="shared" si="148"/>
        <v>0</v>
      </c>
      <c r="V387" s="24">
        <f t="shared" si="134"/>
        <v>0</v>
      </c>
      <c r="W387" s="24">
        <f t="shared" ref="W387:X387" si="149">SUM(W388:W389)</f>
        <v>0</v>
      </c>
      <c r="X387" s="24">
        <f t="shared" si="149"/>
        <v>0</v>
      </c>
      <c r="Y387" s="24">
        <f t="shared" si="135"/>
        <v>0</v>
      </c>
      <c r="Z387" s="24">
        <f t="shared" ref="Z387:AA387" si="150">SUM(Z388:Z389)</f>
        <v>0</v>
      </c>
      <c r="AA387" s="24">
        <f t="shared" si="150"/>
        <v>0</v>
      </c>
      <c r="AB387" s="24">
        <f t="shared" si="136"/>
        <v>0</v>
      </c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  <c r="IB387" s="7"/>
      <c r="IC387" s="7"/>
      <c r="ID387" s="7"/>
      <c r="IE387" s="7"/>
      <c r="IF387" s="7"/>
      <c r="IG387" s="7"/>
      <c r="IH387" s="7"/>
      <c r="II387" s="7"/>
      <c r="IJ387" s="7"/>
      <c r="IK387" s="7"/>
      <c r="IL387" s="7"/>
      <c r="IM387" s="7"/>
      <c r="IN387" s="7"/>
      <c r="IO387" s="7"/>
    </row>
    <row r="388" spans="1:249" ht="31.5">
      <c r="A388" s="26" t="s">
        <v>343</v>
      </c>
      <c r="B388" s="29">
        <f t="shared" si="128"/>
        <v>5300</v>
      </c>
      <c r="C388" s="29">
        <f t="shared" si="128"/>
        <v>5300</v>
      </c>
      <c r="D388" s="29">
        <f t="shared" si="128"/>
        <v>0</v>
      </c>
      <c r="E388" s="29">
        <v>0</v>
      </c>
      <c r="F388" s="29">
        <v>0</v>
      </c>
      <c r="G388" s="29">
        <f t="shared" si="129"/>
        <v>0</v>
      </c>
      <c r="H388" s="29">
        <v>0</v>
      </c>
      <c r="I388" s="29">
        <v>0</v>
      </c>
      <c r="J388" s="29">
        <f t="shared" si="130"/>
        <v>0</v>
      </c>
      <c r="K388" s="29">
        <v>5300</v>
      </c>
      <c r="L388" s="29">
        <v>5300</v>
      </c>
      <c r="M388" s="29">
        <f t="shared" si="131"/>
        <v>0</v>
      </c>
      <c r="N388" s="29">
        <v>0</v>
      </c>
      <c r="O388" s="29">
        <v>0</v>
      </c>
      <c r="P388" s="29">
        <f t="shared" si="132"/>
        <v>0</v>
      </c>
      <c r="Q388" s="29">
        <v>0</v>
      </c>
      <c r="R388" s="29">
        <v>0</v>
      </c>
      <c r="S388" s="29">
        <f t="shared" si="133"/>
        <v>0</v>
      </c>
      <c r="T388" s="29">
        <v>0</v>
      </c>
      <c r="U388" s="29">
        <v>0</v>
      </c>
      <c r="V388" s="29">
        <f t="shared" si="134"/>
        <v>0</v>
      </c>
      <c r="W388" s="29">
        <v>0</v>
      </c>
      <c r="X388" s="29">
        <v>0</v>
      </c>
      <c r="Y388" s="29">
        <f t="shared" si="135"/>
        <v>0</v>
      </c>
      <c r="Z388" s="29">
        <v>0</v>
      </c>
      <c r="AA388" s="29">
        <v>0</v>
      </c>
      <c r="AB388" s="29">
        <f t="shared" si="136"/>
        <v>0</v>
      </c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7"/>
      <c r="FN388" s="7"/>
      <c r="FO388" s="7"/>
      <c r="FP388" s="7"/>
      <c r="FQ388" s="7"/>
      <c r="FR388" s="7"/>
      <c r="FS388" s="7"/>
      <c r="FT388" s="7"/>
      <c r="FU388" s="7"/>
      <c r="FV388" s="7"/>
      <c r="FW388" s="7"/>
      <c r="FX388" s="7"/>
      <c r="FY388" s="7"/>
      <c r="FZ388" s="7"/>
      <c r="GA388" s="7"/>
      <c r="GB388" s="7"/>
      <c r="GC388" s="7"/>
      <c r="GD388" s="7"/>
      <c r="GE388" s="7"/>
      <c r="GF388" s="7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  <c r="IB388" s="7"/>
      <c r="IC388" s="7"/>
      <c r="ID388" s="7"/>
      <c r="IE388" s="7"/>
      <c r="IF388" s="7"/>
      <c r="IG388" s="7"/>
      <c r="IH388" s="7"/>
      <c r="II388" s="7"/>
      <c r="IJ388" s="7"/>
      <c r="IK388" s="7"/>
      <c r="IL388" s="7"/>
      <c r="IM388" s="7"/>
      <c r="IN388" s="7"/>
      <c r="IO388" s="7"/>
    </row>
    <row r="389" spans="1:249" ht="31.5">
      <c r="A389" s="38" t="s">
        <v>344</v>
      </c>
      <c r="B389" s="29">
        <f t="shared" si="128"/>
        <v>1899</v>
      </c>
      <c r="C389" s="29">
        <f t="shared" si="128"/>
        <v>1899</v>
      </c>
      <c r="D389" s="29">
        <f t="shared" si="128"/>
        <v>0</v>
      </c>
      <c r="E389" s="29">
        <v>0</v>
      </c>
      <c r="F389" s="29">
        <v>0</v>
      </c>
      <c r="G389" s="29">
        <f t="shared" si="129"/>
        <v>0</v>
      </c>
      <c r="H389" s="29">
        <v>0</v>
      </c>
      <c r="I389" s="29">
        <v>0</v>
      </c>
      <c r="J389" s="29">
        <f t="shared" si="130"/>
        <v>0</v>
      </c>
      <c r="K389" s="29">
        <v>1899</v>
      </c>
      <c r="L389" s="29">
        <v>1899</v>
      </c>
      <c r="M389" s="29">
        <f t="shared" si="131"/>
        <v>0</v>
      </c>
      <c r="N389" s="29">
        <v>0</v>
      </c>
      <c r="O389" s="29">
        <v>0</v>
      </c>
      <c r="P389" s="29">
        <f t="shared" si="132"/>
        <v>0</v>
      </c>
      <c r="Q389" s="29">
        <v>0</v>
      </c>
      <c r="R389" s="29">
        <v>0</v>
      </c>
      <c r="S389" s="29">
        <f t="shared" si="133"/>
        <v>0</v>
      </c>
      <c r="T389" s="29">
        <v>0</v>
      </c>
      <c r="U389" s="29">
        <v>0</v>
      </c>
      <c r="V389" s="29">
        <f t="shared" si="134"/>
        <v>0</v>
      </c>
      <c r="W389" s="29">
        <v>0</v>
      </c>
      <c r="X389" s="29">
        <v>0</v>
      </c>
      <c r="Y389" s="29">
        <f t="shared" si="135"/>
        <v>0</v>
      </c>
      <c r="Z389" s="29">
        <v>0</v>
      </c>
      <c r="AA389" s="29">
        <v>0</v>
      </c>
      <c r="AB389" s="29">
        <f t="shared" si="136"/>
        <v>0</v>
      </c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  <c r="FO389" s="7"/>
      <c r="FP389" s="7"/>
      <c r="FQ389" s="7"/>
      <c r="FR389" s="7"/>
      <c r="FS389" s="7"/>
      <c r="FT389" s="7"/>
      <c r="FU389" s="7"/>
      <c r="FV389" s="7"/>
      <c r="FW389" s="7"/>
      <c r="FX389" s="7"/>
      <c r="FY389" s="7"/>
      <c r="FZ389" s="7"/>
      <c r="GA389" s="7"/>
      <c r="GB389" s="7"/>
      <c r="GC389" s="7"/>
      <c r="GD389" s="7"/>
      <c r="GE389" s="7"/>
      <c r="GF389" s="7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</row>
    <row r="390" spans="1:249">
      <c r="A390" s="42" t="s">
        <v>345</v>
      </c>
      <c r="B390" s="24">
        <f t="shared" si="128"/>
        <v>172500</v>
      </c>
      <c r="C390" s="24">
        <f t="shared" si="128"/>
        <v>172500</v>
      </c>
      <c r="D390" s="24">
        <f t="shared" si="128"/>
        <v>0</v>
      </c>
      <c r="E390" s="24">
        <f>SUM(E391)</f>
        <v>0</v>
      </c>
      <c r="F390" s="24">
        <f>SUM(F391)</f>
        <v>0</v>
      </c>
      <c r="G390" s="24">
        <f t="shared" si="129"/>
        <v>0</v>
      </c>
      <c r="H390" s="24">
        <f>SUM(H391)</f>
        <v>0</v>
      </c>
      <c r="I390" s="24">
        <f>SUM(I391)</f>
        <v>0</v>
      </c>
      <c r="J390" s="24">
        <f t="shared" si="130"/>
        <v>0</v>
      </c>
      <c r="K390" s="24">
        <f>SUM(K391)</f>
        <v>172500</v>
      </c>
      <c r="L390" s="24">
        <f>SUM(L391)</f>
        <v>172500</v>
      </c>
      <c r="M390" s="24">
        <f t="shared" si="131"/>
        <v>0</v>
      </c>
      <c r="N390" s="24">
        <f>SUM(N391)</f>
        <v>0</v>
      </c>
      <c r="O390" s="24">
        <f>SUM(O391)</f>
        <v>0</v>
      </c>
      <c r="P390" s="24">
        <f t="shared" si="132"/>
        <v>0</v>
      </c>
      <c r="Q390" s="24">
        <f>SUM(Q391)</f>
        <v>0</v>
      </c>
      <c r="R390" s="24">
        <f>SUM(R391)</f>
        <v>0</v>
      </c>
      <c r="S390" s="24">
        <f t="shared" si="133"/>
        <v>0</v>
      </c>
      <c r="T390" s="24">
        <f>SUM(T391)</f>
        <v>0</v>
      </c>
      <c r="U390" s="24">
        <f>SUM(U391)</f>
        <v>0</v>
      </c>
      <c r="V390" s="24">
        <f t="shared" si="134"/>
        <v>0</v>
      </c>
      <c r="W390" s="24">
        <f>SUM(W391)</f>
        <v>0</v>
      </c>
      <c r="X390" s="24">
        <f>SUM(X391)</f>
        <v>0</v>
      </c>
      <c r="Y390" s="24">
        <f t="shared" si="135"/>
        <v>0</v>
      </c>
      <c r="Z390" s="24">
        <f>SUM(Z391)</f>
        <v>0</v>
      </c>
      <c r="AA390" s="24">
        <f>SUM(AA391)</f>
        <v>0</v>
      </c>
      <c r="AB390" s="24">
        <f t="shared" si="136"/>
        <v>0</v>
      </c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  <c r="FL390" s="7"/>
      <c r="FM390" s="7"/>
      <c r="FN390" s="7"/>
      <c r="FO390" s="7"/>
      <c r="FP390" s="7"/>
      <c r="FQ390" s="7"/>
      <c r="FR390" s="7"/>
      <c r="FS390" s="7"/>
      <c r="FT390" s="7"/>
      <c r="FU390" s="7"/>
      <c r="FV390" s="7"/>
      <c r="FW390" s="7"/>
      <c r="FX390" s="7"/>
      <c r="FY390" s="7"/>
      <c r="FZ390" s="7"/>
      <c r="GA390" s="7"/>
      <c r="GB390" s="7"/>
      <c r="GC390" s="7"/>
      <c r="GD390" s="7"/>
      <c r="GE390" s="7"/>
      <c r="GF390" s="7"/>
      <c r="GG390" s="7"/>
      <c r="GH390" s="7"/>
      <c r="GI390" s="7"/>
      <c r="GJ390" s="7"/>
      <c r="GK390" s="7"/>
      <c r="GL390" s="7"/>
      <c r="GM390" s="7"/>
      <c r="GN390" s="7"/>
      <c r="GO390" s="7"/>
      <c r="GP390" s="7"/>
      <c r="GQ390" s="7"/>
      <c r="GR390" s="7"/>
      <c r="GS390" s="7"/>
      <c r="GT390" s="7"/>
      <c r="GU390" s="7"/>
      <c r="GV390" s="7"/>
      <c r="GW390" s="7"/>
      <c r="GX390" s="7"/>
      <c r="GY390" s="7"/>
      <c r="GZ390" s="7"/>
      <c r="HA390" s="7"/>
      <c r="HB390" s="7"/>
      <c r="HC390" s="7"/>
      <c r="HD390" s="7"/>
      <c r="HE390" s="7"/>
      <c r="HF390" s="7"/>
      <c r="HG390" s="7"/>
      <c r="HH390" s="7"/>
      <c r="HI390" s="7"/>
      <c r="HJ390" s="7"/>
      <c r="HK390" s="7"/>
      <c r="HL390" s="7"/>
      <c r="HM390" s="7"/>
      <c r="HN390" s="7"/>
      <c r="HO390" s="7"/>
      <c r="HP390" s="7"/>
      <c r="HQ390" s="7"/>
      <c r="HR390" s="7"/>
      <c r="HS390" s="7"/>
      <c r="HT390" s="7"/>
      <c r="HU390" s="7"/>
      <c r="HV390" s="7"/>
      <c r="HW390" s="7"/>
      <c r="HX390" s="7"/>
      <c r="HY390" s="7"/>
      <c r="HZ390" s="7"/>
      <c r="IA390" s="7"/>
      <c r="IB390" s="7"/>
      <c r="IC390" s="7"/>
      <c r="ID390" s="7"/>
      <c r="IE390" s="7"/>
      <c r="IF390" s="7"/>
      <c r="IG390" s="7"/>
      <c r="IH390" s="7"/>
      <c r="II390" s="7"/>
      <c r="IJ390" s="7"/>
      <c r="IK390" s="7"/>
      <c r="IL390" s="7"/>
      <c r="IM390" s="7"/>
      <c r="IN390" s="7"/>
      <c r="IO390" s="7"/>
    </row>
    <row r="391" spans="1:249" ht="31.5">
      <c r="A391" s="23" t="s">
        <v>65</v>
      </c>
      <c r="B391" s="24">
        <f t="shared" si="128"/>
        <v>172500</v>
      </c>
      <c r="C391" s="24">
        <f t="shared" si="128"/>
        <v>172500</v>
      </c>
      <c r="D391" s="24">
        <f t="shared" si="128"/>
        <v>0</v>
      </c>
      <c r="E391" s="24">
        <f>SUM(E392:E394)</f>
        <v>0</v>
      </c>
      <c r="F391" s="24">
        <f>SUM(F392:F394)</f>
        <v>0</v>
      </c>
      <c r="G391" s="24">
        <f t="shared" si="129"/>
        <v>0</v>
      </c>
      <c r="H391" s="24">
        <f>SUM(H392:H394)</f>
        <v>0</v>
      </c>
      <c r="I391" s="24">
        <f>SUM(I392:I394)</f>
        <v>0</v>
      </c>
      <c r="J391" s="24">
        <f t="shared" si="130"/>
        <v>0</v>
      </c>
      <c r="K391" s="24">
        <f>SUM(K392:K394)</f>
        <v>172500</v>
      </c>
      <c r="L391" s="24">
        <f>SUM(L392:L394)</f>
        <v>172500</v>
      </c>
      <c r="M391" s="24">
        <f t="shared" si="131"/>
        <v>0</v>
      </c>
      <c r="N391" s="24">
        <f>SUM(N392:N394)</f>
        <v>0</v>
      </c>
      <c r="O391" s="24">
        <f>SUM(O392:O394)</f>
        <v>0</v>
      </c>
      <c r="P391" s="24">
        <f t="shared" si="132"/>
        <v>0</v>
      </c>
      <c r="Q391" s="24">
        <f>SUM(Q392:Q394)</f>
        <v>0</v>
      </c>
      <c r="R391" s="24">
        <f>SUM(R392:R394)</f>
        <v>0</v>
      </c>
      <c r="S391" s="24">
        <f t="shared" si="133"/>
        <v>0</v>
      </c>
      <c r="T391" s="24">
        <f>SUM(T392:T394)</f>
        <v>0</v>
      </c>
      <c r="U391" s="24">
        <f>SUM(U392:U394)</f>
        <v>0</v>
      </c>
      <c r="V391" s="24">
        <f t="shared" si="134"/>
        <v>0</v>
      </c>
      <c r="W391" s="24">
        <f>SUM(W392:W394)</f>
        <v>0</v>
      </c>
      <c r="X391" s="24">
        <f>SUM(X392:X394)</f>
        <v>0</v>
      </c>
      <c r="Y391" s="24">
        <f t="shared" si="135"/>
        <v>0</v>
      </c>
      <c r="Z391" s="24">
        <f>SUM(Z392:Z394)</f>
        <v>0</v>
      </c>
      <c r="AA391" s="24">
        <f>SUM(AA392:AA394)</f>
        <v>0</v>
      </c>
      <c r="AB391" s="24">
        <f t="shared" si="136"/>
        <v>0</v>
      </c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  <c r="FL391" s="7"/>
      <c r="FM391" s="7"/>
      <c r="FN391" s="7"/>
      <c r="FO391" s="7"/>
      <c r="FP391" s="7"/>
      <c r="FQ391" s="7"/>
      <c r="FR391" s="7"/>
      <c r="FS391" s="7"/>
      <c r="FT391" s="7"/>
      <c r="FU391" s="7"/>
      <c r="FV391" s="7"/>
      <c r="FW391" s="7"/>
      <c r="FX391" s="7"/>
      <c r="FY391" s="7"/>
      <c r="FZ391" s="7"/>
      <c r="GA391" s="7"/>
      <c r="GB391" s="7"/>
      <c r="GC391" s="7"/>
      <c r="GD391" s="7"/>
      <c r="GE391" s="7"/>
      <c r="GF391" s="7"/>
      <c r="GG391" s="7"/>
      <c r="GH391" s="7"/>
      <c r="GI391" s="7"/>
      <c r="GJ391" s="7"/>
      <c r="GK391" s="7"/>
      <c r="GL391" s="7"/>
      <c r="GM391" s="7"/>
      <c r="GN391" s="7"/>
      <c r="GO391" s="7"/>
      <c r="GP391" s="7"/>
      <c r="GQ391" s="7"/>
      <c r="GR391" s="7"/>
      <c r="GS391" s="7"/>
      <c r="GT391" s="7"/>
      <c r="GU391" s="7"/>
      <c r="GV391" s="7"/>
      <c r="GW391" s="7"/>
      <c r="GX391" s="7"/>
      <c r="GY391" s="7"/>
      <c r="GZ391" s="7"/>
      <c r="HA391" s="7"/>
      <c r="HB391" s="7"/>
      <c r="HC391" s="7"/>
      <c r="HD391" s="7"/>
      <c r="HE391" s="7"/>
      <c r="HF391" s="7"/>
      <c r="HG391" s="7"/>
      <c r="HH391" s="7"/>
      <c r="HI391" s="7"/>
      <c r="HJ391" s="7"/>
      <c r="HK391" s="7"/>
      <c r="HL391" s="7"/>
      <c r="HM391" s="7"/>
      <c r="HN391" s="7"/>
      <c r="HO391" s="7"/>
      <c r="HP391" s="7"/>
      <c r="HQ391" s="7"/>
      <c r="HR391" s="7"/>
      <c r="HS391" s="7"/>
      <c r="HT391" s="7"/>
      <c r="HU391" s="7"/>
      <c r="HV391" s="7"/>
      <c r="HW391" s="7"/>
      <c r="HX391" s="7"/>
      <c r="HY391" s="7"/>
      <c r="HZ391" s="7"/>
      <c r="IA391" s="7"/>
      <c r="IB391" s="7"/>
      <c r="IC391" s="7"/>
      <c r="ID391" s="7"/>
      <c r="IE391" s="7"/>
      <c r="IF391" s="7"/>
      <c r="IG391" s="7"/>
      <c r="IH391" s="7"/>
      <c r="II391" s="7"/>
      <c r="IJ391" s="7"/>
      <c r="IK391" s="7"/>
      <c r="IL391" s="7"/>
      <c r="IM391" s="7"/>
      <c r="IN391" s="7"/>
      <c r="IO391" s="7"/>
    </row>
    <row r="392" spans="1:249" ht="47.25">
      <c r="A392" s="31" t="s">
        <v>346</v>
      </c>
      <c r="B392" s="29">
        <f t="shared" si="128"/>
        <v>60000</v>
      </c>
      <c r="C392" s="29">
        <f t="shared" si="128"/>
        <v>60000</v>
      </c>
      <c r="D392" s="29">
        <f t="shared" si="128"/>
        <v>0</v>
      </c>
      <c r="E392" s="29">
        <v>0</v>
      </c>
      <c r="F392" s="29">
        <v>0</v>
      </c>
      <c r="G392" s="29">
        <f t="shared" si="129"/>
        <v>0</v>
      </c>
      <c r="H392" s="29">
        <v>0</v>
      </c>
      <c r="I392" s="29">
        <v>0</v>
      </c>
      <c r="J392" s="29">
        <f t="shared" si="130"/>
        <v>0</v>
      </c>
      <c r="K392" s="29">
        <v>60000</v>
      </c>
      <c r="L392" s="29">
        <v>60000</v>
      </c>
      <c r="M392" s="29">
        <f t="shared" si="131"/>
        <v>0</v>
      </c>
      <c r="N392" s="29">
        <v>0</v>
      </c>
      <c r="O392" s="29">
        <v>0</v>
      </c>
      <c r="P392" s="29">
        <f t="shared" si="132"/>
        <v>0</v>
      </c>
      <c r="Q392" s="29">
        <v>0</v>
      </c>
      <c r="R392" s="29">
        <v>0</v>
      </c>
      <c r="S392" s="29">
        <f t="shared" si="133"/>
        <v>0</v>
      </c>
      <c r="T392" s="29">
        <v>0</v>
      </c>
      <c r="U392" s="29">
        <v>0</v>
      </c>
      <c r="V392" s="29">
        <f t="shared" si="134"/>
        <v>0</v>
      </c>
      <c r="W392" s="29">
        <v>0</v>
      </c>
      <c r="X392" s="29">
        <v>0</v>
      </c>
      <c r="Y392" s="29">
        <f t="shared" si="135"/>
        <v>0</v>
      </c>
      <c r="Z392" s="29">
        <v>0</v>
      </c>
      <c r="AA392" s="29">
        <v>0</v>
      </c>
      <c r="AB392" s="29">
        <f t="shared" si="136"/>
        <v>0</v>
      </c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22"/>
      <c r="FH392" s="22"/>
      <c r="FI392" s="22"/>
      <c r="FJ392" s="22"/>
      <c r="FK392" s="22"/>
      <c r="FL392" s="22"/>
      <c r="FM392" s="22"/>
      <c r="FN392" s="22"/>
      <c r="FO392" s="22"/>
      <c r="FP392" s="22"/>
      <c r="FQ392" s="22"/>
      <c r="FR392" s="22"/>
      <c r="FS392" s="22"/>
      <c r="FT392" s="22"/>
      <c r="FU392" s="22"/>
      <c r="FV392" s="22"/>
      <c r="FW392" s="22"/>
      <c r="FX392" s="22"/>
      <c r="FY392" s="22"/>
      <c r="FZ392" s="22"/>
      <c r="GA392" s="7"/>
      <c r="GB392" s="7"/>
      <c r="GC392" s="7"/>
      <c r="GD392" s="7"/>
      <c r="GE392" s="7"/>
      <c r="GF392" s="7"/>
      <c r="GG392" s="7"/>
      <c r="GH392" s="7"/>
      <c r="GI392" s="7"/>
      <c r="GJ392" s="7"/>
      <c r="GK392" s="7"/>
      <c r="GL392" s="7"/>
      <c r="GM392" s="7"/>
      <c r="GN392" s="7"/>
      <c r="GO392" s="7"/>
      <c r="GP392" s="7"/>
      <c r="GQ392" s="7"/>
      <c r="GR392" s="7"/>
      <c r="GS392" s="7"/>
      <c r="GT392" s="7"/>
      <c r="GU392" s="7"/>
      <c r="GV392" s="7"/>
      <c r="GW392" s="7"/>
      <c r="GX392" s="7"/>
      <c r="GY392" s="7"/>
      <c r="GZ392" s="7"/>
      <c r="HA392" s="7"/>
      <c r="HB392" s="7"/>
      <c r="HC392" s="7"/>
      <c r="HD392" s="7"/>
      <c r="HE392" s="7"/>
      <c r="HF392" s="7"/>
      <c r="HG392" s="7"/>
      <c r="HH392" s="7"/>
      <c r="HI392" s="7"/>
      <c r="HJ392" s="7"/>
      <c r="HK392" s="7"/>
      <c r="HL392" s="7"/>
      <c r="HM392" s="7"/>
      <c r="HN392" s="7"/>
      <c r="HO392" s="7"/>
      <c r="HP392" s="7"/>
      <c r="HQ392" s="7"/>
      <c r="HR392" s="7"/>
      <c r="HS392" s="7"/>
      <c r="HT392" s="7"/>
      <c r="HU392" s="7"/>
      <c r="HV392" s="7"/>
      <c r="HW392" s="7"/>
      <c r="HX392" s="7"/>
      <c r="HY392" s="7"/>
      <c r="HZ392" s="7"/>
      <c r="IA392" s="7"/>
      <c r="IB392" s="7"/>
      <c r="IC392" s="7"/>
      <c r="ID392" s="7"/>
      <c r="IE392" s="7"/>
      <c r="IF392" s="7"/>
      <c r="IG392" s="7"/>
      <c r="IH392" s="7"/>
      <c r="II392" s="7"/>
      <c r="IJ392" s="7"/>
      <c r="IK392" s="7"/>
      <c r="IL392" s="7"/>
      <c r="IM392" s="7"/>
      <c r="IN392" s="7"/>
      <c r="IO392" s="7"/>
    </row>
    <row r="393" spans="1:249" ht="47.25">
      <c r="A393" s="31" t="s">
        <v>347</v>
      </c>
      <c r="B393" s="29">
        <f t="shared" si="128"/>
        <v>52500</v>
      </c>
      <c r="C393" s="29">
        <f t="shared" si="128"/>
        <v>52500</v>
      </c>
      <c r="D393" s="29">
        <f t="shared" si="128"/>
        <v>0</v>
      </c>
      <c r="E393" s="29">
        <v>0</v>
      </c>
      <c r="F393" s="29">
        <v>0</v>
      </c>
      <c r="G393" s="29">
        <f t="shared" si="129"/>
        <v>0</v>
      </c>
      <c r="H393" s="29">
        <v>0</v>
      </c>
      <c r="I393" s="29">
        <v>0</v>
      </c>
      <c r="J393" s="29">
        <f t="shared" si="130"/>
        <v>0</v>
      </c>
      <c r="K393" s="29">
        <v>52500</v>
      </c>
      <c r="L393" s="29">
        <v>52500</v>
      </c>
      <c r="M393" s="29">
        <f t="shared" si="131"/>
        <v>0</v>
      </c>
      <c r="N393" s="29">
        <v>0</v>
      </c>
      <c r="O393" s="29">
        <v>0</v>
      </c>
      <c r="P393" s="29">
        <f t="shared" si="132"/>
        <v>0</v>
      </c>
      <c r="Q393" s="29">
        <v>0</v>
      </c>
      <c r="R393" s="29">
        <v>0</v>
      </c>
      <c r="S393" s="29">
        <f t="shared" si="133"/>
        <v>0</v>
      </c>
      <c r="T393" s="29">
        <v>0</v>
      </c>
      <c r="U393" s="29">
        <v>0</v>
      </c>
      <c r="V393" s="29">
        <f t="shared" si="134"/>
        <v>0</v>
      </c>
      <c r="W393" s="29">
        <v>0</v>
      </c>
      <c r="X393" s="29">
        <v>0</v>
      </c>
      <c r="Y393" s="29">
        <f t="shared" si="135"/>
        <v>0</v>
      </c>
      <c r="Z393" s="29">
        <v>0</v>
      </c>
      <c r="AA393" s="29">
        <v>0</v>
      </c>
      <c r="AB393" s="29">
        <f t="shared" si="136"/>
        <v>0</v>
      </c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22"/>
      <c r="FH393" s="22"/>
      <c r="FI393" s="22"/>
      <c r="FJ393" s="22"/>
      <c r="FK393" s="22"/>
      <c r="FL393" s="22"/>
      <c r="FM393" s="22"/>
      <c r="FN393" s="22"/>
      <c r="FO393" s="22"/>
      <c r="FP393" s="22"/>
      <c r="FQ393" s="22"/>
      <c r="FR393" s="22"/>
      <c r="FS393" s="22"/>
      <c r="FT393" s="22"/>
      <c r="FU393" s="22"/>
      <c r="FV393" s="22"/>
      <c r="FW393" s="22"/>
      <c r="FX393" s="22"/>
      <c r="FY393" s="22"/>
      <c r="FZ393" s="22"/>
      <c r="GA393" s="7"/>
      <c r="GB393" s="7"/>
      <c r="GC393" s="7"/>
      <c r="GD393" s="7"/>
      <c r="GE393" s="7"/>
      <c r="GF393" s="7"/>
      <c r="GG393" s="7"/>
      <c r="GH393" s="7"/>
      <c r="GI393" s="7"/>
      <c r="GJ393" s="7"/>
      <c r="GK393" s="7"/>
      <c r="GL393" s="7"/>
      <c r="GM393" s="7"/>
      <c r="GN393" s="7"/>
      <c r="GO393" s="7"/>
      <c r="GP393" s="7"/>
      <c r="GQ393" s="7"/>
      <c r="GR393" s="7"/>
      <c r="GS393" s="7"/>
      <c r="GT393" s="7"/>
      <c r="GU393" s="7"/>
      <c r="GV393" s="7"/>
      <c r="GW393" s="7"/>
      <c r="GX393" s="7"/>
      <c r="GY393" s="7"/>
      <c r="GZ393" s="7"/>
      <c r="HA393" s="7"/>
      <c r="HB393" s="7"/>
      <c r="HC393" s="7"/>
      <c r="HD393" s="7"/>
      <c r="HE393" s="7"/>
      <c r="HF393" s="7"/>
      <c r="HG393" s="7"/>
      <c r="HH393" s="7"/>
      <c r="HI393" s="7"/>
      <c r="HJ393" s="7"/>
      <c r="HK393" s="7"/>
      <c r="HL393" s="7"/>
      <c r="HM393" s="7"/>
      <c r="HN393" s="7"/>
      <c r="HO393" s="7"/>
      <c r="HP393" s="7"/>
      <c r="HQ393" s="7"/>
      <c r="HR393" s="7"/>
      <c r="HS393" s="7"/>
      <c r="HT393" s="7"/>
      <c r="HU393" s="7"/>
      <c r="HV393" s="7"/>
      <c r="HW393" s="7"/>
      <c r="HX393" s="7"/>
      <c r="HY393" s="7"/>
      <c r="HZ393" s="7"/>
      <c r="IA393" s="7"/>
      <c r="IB393" s="7"/>
      <c r="IC393" s="7"/>
      <c r="ID393" s="7"/>
      <c r="IE393" s="7"/>
      <c r="IF393" s="7"/>
      <c r="IG393" s="7"/>
      <c r="IH393" s="7"/>
      <c r="II393" s="7"/>
      <c r="IJ393" s="7"/>
      <c r="IK393" s="7"/>
      <c r="IL393" s="7"/>
      <c r="IM393" s="7"/>
      <c r="IN393" s="7"/>
      <c r="IO393" s="7"/>
    </row>
    <row r="394" spans="1:249" ht="31.5">
      <c r="A394" s="31" t="s">
        <v>348</v>
      </c>
      <c r="B394" s="29">
        <f t="shared" si="128"/>
        <v>60000</v>
      </c>
      <c r="C394" s="29">
        <f t="shared" si="128"/>
        <v>60000</v>
      </c>
      <c r="D394" s="29">
        <f t="shared" si="128"/>
        <v>0</v>
      </c>
      <c r="E394" s="29">
        <v>0</v>
      </c>
      <c r="F394" s="29">
        <v>0</v>
      </c>
      <c r="G394" s="29">
        <f t="shared" si="129"/>
        <v>0</v>
      </c>
      <c r="H394" s="29">
        <v>0</v>
      </c>
      <c r="I394" s="29">
        <v>0</v>
      </c>
      <c r="J394" s="29">
        <f t="shared" si="130"/>
        <v>0</v>
      </c>
      <c r="K394" s="29">
        <v>60000</v>
      </c>
      <c r="L394" s="29">
        <v>60000</v>
      </c>
      <c r="M394" s="29">
        <f t="shared" si="131"/>
        <v>0</v>
      </c>
      <c r="N394" s="29">
        <v>0</v>
      </c>
      <c r="O394" s="29">
        <v>0</v>
      </c>
      <c r="P394" s="29">
        <f t="shared" si="132"/>
        <v>0</v>
      </c>
      <c r="Q394" s="29">
        <v>0</v>
      </c>
      <c r="R394" s="29">
        <v>0</v>
      </c>
      <c r="S394" s="29">
        <f t="shared" si="133"/>
        <v>0</v>
      </c>
      <c r="T394" s="29">
        <v>0</v>
      </c>
      <c r="U394" s="29">
        <v>0</v>
      </c>
      <c r="V394" s="29">
        <f t="shared" si="134"/>
        <v>0</v>
      </c>
      <c r="W394" s="29">
        <v>0</v>
      </c>
      <c r="X394" s="29">
        <v>0</v>
      </c>
      <c r="Y394" s="29">
        <f t="shared" si="135"/>
        <v>0</v>
      </c>
      <c r="Z394" s="29">
        <v>0</v>
      </c>
      <c r="AA394" s="29">
        <v>0</v>
      </c>
      <c r="AB394" s="29">
        <f t="shared" si="136"/>
        <v>0</v>
      </c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22"/>
      <c r="FH394" s="22"/>
      <c r="FI394" s="22"/>
      <c r="FJ394" s="22"/>
      <c r="FK394" s="22"/>
      <c r="FL394" s="22"/>
      <c r="FM394" s="22"/>
      <c r="FN394" s="22"/>
      <c r="FO394" s="22"/>
      <c r="FP394" s="22"/>
      <c r="FQ394" s="22"/>
      <c r="FR394" s="22"/>
      <c r="FS394" s="22"/>
      <c r="FT394" s="22"/>
      <c r="FU394" s="22"/>
      <c r="FV394" s="22"/>
      <c r="FW394" s="22"/>
      <c r="FX394" s="22"/>
      <c r="FY394" s="22"/>
      <c r="FZ394" s="22"/>
      <c r="GA394" s="7"/>
      <c r="GB394" s="7"/>
      <c r="GC394" s="7"/>
      <c r="GD394" s="7"/>
      <c r="GE394" s="7"/>
      <c r="GF394" s="7"/>
      <c r="GG394" s="7"/>
      <c r="GH394" s="7"/>
      <c r="GI394" s="7"/>
      <c r="GJ394" s="7"/>
      <c r="GK394" s="7"/>
      <c r="GL394" s="7"/>
      <c r="GM394" s="7"/>
      <c r="GN394" s="7"/>
      <c r="GO394" s="7"/>
      <c r="GP394" s="7"/>
      <c r="GQ394" s="7"/>
      <c r="GR394" s="7"/>
      <c r="GS394" s="7"/>
      <c r="GT394" s="7"/>
      <c r="GU394" s="7"/>
      <c r="GV394" s="7"/>
      <c r="GW394" s="7"/>
      <c r="GX394" s="7"/>
      <c r="GY394" s="7"/>
      <c r="GZ394" s="7"/>
      <c r="HA394" s="7"/>
      <c r="HB394" s="7"/>
      <c r="HC394" s="7"/>
      <c r="HD394" s="7"/>
      <c r="HE394" s="7"/>
      <c r="HF394" s="7"/>
      <c r="HG394" s="7"/>
      <c r="HH394" s="7"/>
      <c r="HI394" s="7"/>
      <c r="HJ394" s="7"/>
      <c r="HK394" s="7"/>
      <c r="HL394" s="7"/>
      <c r="HM394" s="7"/>
      <c r="HN394" s="7"/>
      <c r="HO394" s="7"/>
      <c r="HP394" s="7"/>
      <c r="HQ394" s="7"/>
      <c r="HR394" s="7"/>
      <c r="HS394" s="7"/>
      <c r="HT394" s="7"/>
      <c r="HU394" s="7"/>
      <c r="HV394" s="7"/>
      <c r="HW394" s="7"/>
      <c r="HX394" s="7"/>
      <c r="HY394" s="7"/>
      <c r="HZ394" s="7"/>
      <c r="IA394" s="7"/>
      <c r="IB394" s="7"/>
      <c r="IC394" s="7"/>
      <c r="ID394" s="7"/>
      <c r="IE394" s="7"/>
      <c r="IF394" s="7"/>
      <c r="IG394" s="7"/>
      <c r="IH394" s="7"/>
      <c r="II394" s="7"/>
      <c r="IJ394" s="7"/>
      <c r="IK394" s="7"/>
      <c r="IL394" s="7"/>
      <c r="IM394" s="7"/>
      <c r="IN394" s="7"/>
      <c r="IO394" s="7"/>
    </row>
    <row r="398" spans="1:249">
      <c r="A398" s="50" t="s">
        <v>351</v>
      </c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  <c r="BX398" s="43"/>
      <c r="BY398" s="43"/>
      <c r="BZ398" s="43"/>
      <c r="CA398" s="43"/>
      <c r="CB398" s="43"/>
      <c r="CC398" s="43"/>
      <c r="CD398" s="43"/>
      <c r="CE398" s="43"/>
      <c r="CF398" s="43"/>
      <c r="CG398" s="43"/>
      <c r="CH398" s="43"/>
      <c r="CI398" s="43"/>
      <c r="CJ398" s="43"/>
      <c r="CK398" s="43"/>
      <c r="CL398" s="43"/>
      <c r="CM398" s="43"/>
      <c r="CN398" s="43"/>
      <c r="CO398" s="43"/>
      <c r="CP398" s="43"/>
      <c r="CQ398" s="43"/>
      <c r="CR398" s="43"/>
      <c r="CS398" s="43"/>
      <c r="CT398" s="43"/>
      <c r="CU398" s="43"/>
      <c r="CV398" s="43"/>
      <c r="CW398" s="43"/>
      <c r="CX398" s="43"/>
      <c r="CY398" s="43"/>
      <c r="CZ398" s="43"/>
      <c r="DA398" s="43"/>
      <c r="DB398" s="43"/>
      <c r="DC398" s="43"/>
      <c r="DD398" s="43"/>
      <c r="DE398" s="43"/>
      <c r="DF398" s="43"/>
      <c r="DG398" s="43"/>
      <c r="DH398" s="43"/>
      <c r="DI398" s="43"/>
      <c r="DJ398" s="43"/>
      <c r="DK398" s="43"/>
      <c r="DL398" s="43"/>
      <c r="DM398" s="43"/>
      <c r="DN398" s="43"/>
      <c r="DO398" s="43"/>
      <c r="DP398" s="43"/>
      <c r="DQ398" s="43"/>
      <c r="DR398" s="43"/>
      <c r="DS398" s="43"/>
      <c r="DT398" s="43"/>
      <c r="DU398" s="43"/>
      <c r="DV398" s="43"/>
      <c r="DW398" s="43"/>
      <c r="DX398" s="43"/>
      <c r="DY398" s="43"/>
      <c r="DZ398" s="43"/>
      <c r="EA398" s="43"/>
      <c r="EB398" s="43"/>
      <c r="EC398" s="43"/>
      <c r="ED398" s="43"/>
      <c r="EE398" s="43"/>
      <c r="EF398" s="43"/>
      <c r="EG398" s="43"/>
      <c r="EH398" s="43"/>
      <c r="EI398" s="43"/>
      <c r="EJ398" s="43"/>
      <c r="EK398" s="43"/>
      <c r="EL398" s="43"/>
      <c r="EM398" s="43"/>
      <c r="EN398" s="43"/>
      <c r="EO398" s="43"/>
      <c r="EP398" s="43"/>
      <c r="EQ398" s="43"/>
      <c r="ER398" s="43"/>
      <c r="ES398" s="43"/>
      <c r="ET398" s="43"/>
      <c r="EU398" s="43"/>
      <c r="EV398" s="43"/>
      <c r="EW398" s="43"/>
      <c r="EX398" s="43"/>
      <c r="EY398" s="43"/>
      <c r="EZ398" s="43"/>
      <c r="FA398" s="43"/>
      <c r="FB398" s="43"/>
      <c r="FC398" s="43"/>
      <c r="FD398" s="43"/>
      <c r="FE398" s="43"/>
      <c r="FF398" s="43"/>
      <c r="FG398" s="43"/>
      <c r="FH398" s="43"/>
      <c r="FI398" s="43"/>
      <c r="FJ398" s="43"/>
      <c r="FK398" s="43"/>
      <c r="FL398" s="43"/>
      <c r="FM398" s="43"/>
      <c r="FN398" s="43"/>
      <c r="FO398" s="43"/>
      <c r="FP398" s="43"/>
      <c r="FQ398" s="43"/>
      <c r="FR398" s="43"/>
      <c r="FS398" s="43"/>
      <c r="FT398" s="43"/>
      <c r="FU398" s="43"/>
      <c r="FV398" s="43"/>
      <c r="FW398" s="43"/>
      <c r="FX398" s="43"/>
      <c r="FY398" s="43"/>
      <c r="FZ398" s="43"/>
      <c r="GA398" s="43"/>
      <c r="GB398" s="43"/>
      <c r="GC398" s="43"/>
      <c r="GD398" s="43"/>
      <c r="GE398" s="43"/>
      <c r="GF398" s="43"/>
      <c r="GG398" s="43"/>
      <c r="GH398" s="43"/>
      <c r="GI398" s="43"/>
      <c r="GJ398" s="43"/>
      <c r="GK398" s="43"/>
      <c r="GL398" s="43"/>
      <c r="GM398" s="43"/>
      <c r="GN398" s="43"/>
      <c r="GO398" s="43"/>
      <c r="GP398" s="43"/>
      <c r="GQ398" s="43"/>
      <c r="GR398" s="43"/>
      <c r="GS398" s="43"/>
      <c r="GT398" s="43"/>
      <c r="GU398" s="43"/>
      <c r="GV398" s="43"/>
      <c r="GW398" s="43"/>
      <c r="GX398" s="43"/>
      <c r="GY398" s="43"/>
      <c r="GZ398" s="43"/>
      <c r="HA398" s="43"/>
      <c r="HB398" s="43"/>
      <c r="HC398" s="43"/>
      <c r="HD398" s="43"/>
      <c r="HE398" s="43"/>
      <c r="HF398" s="43"/>
      <c r="HG398" s="43"/>
      <c r="HH398" s="43"/>
      <c r="HI398" s="43"/>
      <c r="HJ398" s="43"/>
      <c r="HK398" s="43"/>
      <c r="HL398" s="43"/>
      <c r="HM398" s="43"/>
      <c r="HN398" s="43"/>
      <c r="HO398" s="43"/>
      <c r="HP398" s="43"/>
      <c r="HQ398" s="43"/>
      <c r="HR398" s="43"/>
      <c r="HS398" s="43"/>
      <c r="HT398" s="43"/>
      <c r="HU398" s="43"/>
      <c r="HV398" s="43"/>
      <c r="HW398" s="43"/>
      <c r="HX398" s="43"/>
      <c r="HY398" s="43"/>
      <c r="HZ398" s="43"/>
      <c r="IA398" s="43"/>
      <c r="IB398" s="43"/>
      <c r="IC398" s="43"/>
      <c r="ID398" s="43"/>
      <c r="IE398" s="43"/>
      <c r="IF398" s="43"/>
      <c r="IG398" s="43"/>
      <c r="IH398" s="43"/>
      <c r="II398" s="43"/>
      <c r="IJ398" s="43"/>
      <c r="IK398" s="43"/>
      <c r="IL398" s="43"/>
      <c r="IM398" s="43"/>
      <c r="IN398" s="43"/>
      <c r="IO398" s="43"/>
    </row>
    <row r="399" spans="1:249">
      <c r="A399" s="51" t="s">
        <v>352</v>
      </c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  <c r="DA399" s="44"/>
      <c r="DB399" s="44"/>
      <c r="DC399" s="44"/>
      <c r="DD399" s="44"/>
      <c r="DE399" s="44"/>
      <c r="DF399" s="44"/>
      <c r="DG399" s="44"/>
      <c r="DH399" s="44"/>
      <c r="DI399" s="44"/>
      <c r="DJ399" s="44"/>
      <c r="DK399" s="44"/>
      <c r="DL399" s="44"/>
      <c r="DM399" s="44"/>
      <c r="DN399" s="44"/>
      <c r="DO399" s="44"/>
      <c r="DP399" s="44"/>
      <c r="DQ399" s="44"/>
      <c r="DR399" s="44"/>
      <c r="DS399" s="44"/>
      <c r="DT399" s="44"/>
      <c r="DU399" s="44"/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  <c r="EH399" s="44"/>
      <c r="EI399" s="44"/>
      <c r="EJ399" s="44"/>
      <c r="EK399" s="44"/>
      <c r="EL399" s="44"/>
      <c r="EM399" s="44"/>
      <c r="EN399" s="44"/>
      <c r="EO399" s="44"/>
      <c r="EP399" s="44"/>
      <c r="EQ399" s="44"/>
      <c r="ER399" s="44"/>
      <c r="ES399" s="44"/>
      <c r="ET399" s="44"/>
      <c r="EU399" s="44"/>
      <c r="EV399" s="44"/>
      <c r="EW399" s="44"/>
      <c r="EX399" s="44"/>
      <c r="EY399" s="44"/>
      <c r="EZ399" s="44"/>
      <c r="FA399" s="44"/>
      <c r="FB399" s="44"/>
      <c r="FC399" s="44"/>
      <c r="FD399" s="44"/>
      <c r="FE399" s="44"/>
      <c r="FF399" s="44"/>
      <c r="FG399" s="44"/>
      <c r="FH399" s="44"/>
      <c r="FI399" s="44"/>
      <c r="FJ399" s="44"/>
      <c r="FK399" s="44"/>
      <c r="FL399" s="44"/>
      <c r="FM399" s="44"/>
      <c r="FN399" s="44"/>
      <c r="FO399" s="44"/>
      <c r="FP399" s="44"/>
      <c r="FQ399" s="44"/>
      <c r="FR399" s="44"/>
      <c r="FS399" s="44"/>
      <c r="FT399" s="44"/>
      <c r="FU399" s="44"/>
      <c r="FV399" s="44"/>
      <c r="FW399" s="44"/>
      <c r="FX399" s="44"/>
      <c r="FY399" s="44"/>
      <c r="FZ399" s="44"/>
      <c r="GA399" s="44"/>
      <c r="GB399" s="44"/>
      <c r="GC399" s="44"/>
      <c r="GD399" s="44"/>
      <c r="GE399" s="44"/>
      <c r="GF399" s="44"/>
      <c r="GG399" s="44"/>
      <c r="GH399" s="44"/>
      <c r="GI399" s="44"/>
      <c r="GJ399" s="44"/>
      <c r="GK399" s="44"/>
      <c r="GL399" s="44"/>
      <c r="GM399" s="44"/>
      <c r="GN399" s="44"/>
      <c r="GO399" s="44"/>
      <c r="GP399" s="44"/>
      <c r="GQ399" s="44"/>
      <c r="GR399" s="44"/>
      <c r="GS399" s="44"/>
      <c r="GT399" s="44"/>
      <c r="GU399" s="44"/>
      <c r="GV399" s="44"/>
      <c r="GW399" s="44"/>
      <c r="GX399" s="44"/>
      <c r="GY399" s="44"/>
      <c r="GZ399" s="44"/>
      <c r="HA399" s="44"/>
      <c r="HB399" s="44"/>
      <c r="HC399" s="44"/>
      <c r="HD399" s="44"/>
      <c r="HE399" s="44"/>
      <c r="HF399" s="44"/>
      <c r="HG399" s="44"/>
      <c r="HH399" s="44"/>
      <c r="HI399" s="44"/>
      <c r="HJ399" s="44"/>
      <c r="HK399" s="44"/>
      <c r="HL399" s="44"/>
      <c r="HM399" s="44"/>
      <c r="HN399" s="44"/>
      <c r="HO399" s="44"/>
      <c r="HP399" s="44"/>
      <c r="HQ399" s="44"/>
      <c r="HR399" s="44"/>
      <c r="HS399" s="44"/>
      <c r="HT399" s="44"/>
      <c r="HU399" s="44"/>
      <c r="HV399" s="44"/>
      <c r="HW399" s="44"/>
      <c r="HX399" s="44"/>
      <c r="HY399" s="44"/>
      <c r="HZ399" s="44"/>
      <c r="IA399" s="44"/>
      <c r="IB399" s="44"/>
      <c r="IC399" s="44"/>
      <c r="ID399" s="44"/>
      <c r="IE399" s="44"/>
      <c r="IF399" s="44"/>
      <c r="IG399" s="44"/>
      <c r="IH399" s="44"/>
      <c r="II399" s="44"/>
      <c r="IJ399" s="44"/>
      <c r="IK399" s="44"/>
      <c r="IL399" s="44"/>
      <c r="IM399" s="44"/>
      <c r="IN399" s="44"/>
      <c r="IO399" s="44"/>
    </row>
    <row r="400" spans="1:249">
      <c r="A400" s="52" t="s">
        <v>353</v>
      </c>
      <c r="GA400" s="45"/>
      <c r="GB400" s="45"/>
      <c r="GC400" s="45"/>
      <c r="GD400" s="45"/>
      <c r="GE400" s="45"/>
      <c r="GF400" s="45"/>
      <c r="GG400" s="45"/>
      <c r="GH400" s="45"/>
      <c r="GI400" s="45"/>
      <c r="GJ400" s="45"/>
      <c r="GK400" s="45"/>
      <c r="GL400" s="45"/>
      <c r="GM400" s="45"/>
      <c r="GN400" s="45"/>
      <c r="GO400" s="45"/>
      <c r="GP400" s="45"/>
      <c r="GQ400" s="45"/>
      <c r="GR400" s="45"/>
      <c r="GS400" s="45"/>
      <c r="GT400" s="45"/>
      <c r="GU400" s="45"/>
      <c r="GV400" s="45"/>
      <c r="GW400" s="45"/>
      <c r="GX400" s="45"/>
      <c r="GY400" s="45"/>
      <c r="GZ400" s="45"/>
      <c r="HA400" s="45"/>
      <c r="HB400" s="45"/>
      <c r="HC400" s="45"/>
      <c r="HD400" s="45"/>
      <c r="HE400" s="45"/>
      <c r="HF400" s="45"/>
      <c r="HG400" s="45"/>
      <c r="HH400" s="45"/>
      <c r="HI400" s="45"/>
      <c r="HJ400" s="45"/>
      <c r="HK400" s="45"/>
      <c r="HL400" s="45"/>
      <c r="HM400" s="45"/>
      <c r="HN400" s="45"/>
      <c r="HO400" s="45"/>
      <c r="HP400" s="45"/>
      <c r="HQ400" s="45"/>
      <c r="HR400" s="45"/>
      <c r="HS400" s="45"/>
      <c r="HT400" s="45"/>
      <c r="HU400" s="45"/>
      <c r="HV400" s="45"/>
      <c r="HW400" s="45"/>
      <c r="HX400" s="45"/>
      <c r="HY400" s="45"/>
      <c r="HZ400" s="45"/>
      <c r="IA400" s="45"/>
      <c r="IB400" s="45"/>
      <c r="IC400" s="45"/>
      <c r="ID400" s="45"/>
      <c r="IE400" s="45"/>
      <c r="IF400" s="45"/>
      <c r="IG400" s="45"/>
      <c r="IH400" s="45"/>
      <c r="II400" s="45"/>
      <c r="IJ400" s="45"/>
      <c r="IK400" s="45"/>
      <c r="IL400" s="45"/>
      <c r="IM400" s="45"/>
      <c r="IN400" s="45"/>
      <c r="IO400" s="45"/>
    </row>
    <row r="401" spans="1:249">
      <c r="A401" s="53" t="s">
        <v>354</v>
      </c>
    </row>
    <row r="402" spans="1:249">
      <c r="A402" s="53"/>
    </row>
    <row r="403" spans="1:249">
      <c r="A403" s="45" t="s">
        <v>1</v>
      </c>
    </row>
    <row r="404" spans="1:249">
      <c r="A404" s="46" t="s">
        <v>355</v>
      </c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</row>
    <row r="405" spans="1:249">
      <c r="A405" s="47" t="s">
        <v>356</v>
      </c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</row>
    <row r="406" spans="1:249">
      <c r="A406" s="45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</row>
    <row r="407" spans="1:249">
      <c r="A407" s="48" t="s">
        <v>349</v>
      </c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</row>
    <row r="408" spans="1:249">
      <c r="A408" s="49" t="s">
        <v>357</v>
      </c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</row>
    <row r="409" spans="1:249">
      <c r="A409" s="2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</row>
    <row r="410" spans="1:249">
      <c r="A410" s="45" t="s">
        <v>2</v>
      </c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</row>
    <row r="411" spans="1:249">
      <c r="A411" s="45" t="s">
        <v>350</v>
      </c>
    </row>
    <row r="412" spans="1:249">
      <c r="A412" s="45" t="s">
        <v>358</v>
      </c>
    </row>
  </sheetData>
  <autoFilter ref="A1:IO410"/>
  <pageMargins left="0.25" right="0.25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Pril1_31082024</vt:lpstr>
      <vt:lpstr>Pril1_31082024!Печат_заглавия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2024-09-11T11:32:03Z</cp:lastPrinted>
  <dcterms:created xsi:type="dcterms:W3CDTF">2024-09-11T08:59:05Z</dcterms:created>
  <dcterms:modified xsi:type="dcterms:W3CDTF">2024-09-12T09:13:52Z</dcterms:modified>
</cp:coreProperties>
</file>