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Заседания\14 заседание\"/>
    </mc:Choice>
  </mc:AlternateContent>
  <bookViews>
    <workbookView xWindow="0" yWindow="0" windowWidth="20490" windowHeight="7755"/>
  </bookViews>
  <sheets>
    <sheet name="Pril1_31072024" sheetId="2" r:id="rId1"/>
    <sheet name="Pril2-31072024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Pril1_31072024!$A$1:$IO$396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Pril1_31072024!$6:$7</definedName>
    <definedName name="_xlnm.Print_Titles" localSheetId="1">'Pril2-31072024'!$8:$10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1" i="2" l="1"/>
  <c r="Y381" i="2"/>
  <c r="V381" i="2"/>
  <c r="S381" i="2"/>
  <c r="P381" i="2"/>
  <c r="M381" i="2"/>
  <c r="J381" i="2"/>
  <c r="G381" i="2"/>
  <c r="C381" i="2"/>
  <c r="B381" i="2"/>
  <c r="AB380" i="2"/>
  <c r="Y380" i="2"/>
  <c r="V380" i="2"/>
  <c r="S380" i="2"/>
  <c r="P380" i="2"/>
  <c r="M380" i="2"/>
  <c r="J380" i="2"/>
  <c r="G380" i="2"/>
  <c r="C380" i="2"/>
  <c r="B380" i="2"/>
  <c r="AB379" i="2"/>
  <c r="Y379" i="2"/>
  <c r="V379" i="2"/>
  <c r="S379" i="2"/>
  <c r="P379" i="2"/>
  <c r="M379" i="2"/>
  <c r="J379" i="2"/>
  <c r="G379" i="2"/>
  <c r="C379" i="2"/>
  <c r="B379" i="2"/>
  <c r="AA378" i="2"/>
  <c r="Z378" i="2"/>
  <c r="Z377" i="2" s="1"/>
  <c r="X378" i="2"/>
  <c r="W378" i="2"/>
  <c r="W377" i="2" s="1"/>
  <c r="U378" i="2"/>
  <c r="U377" i="2" s="1"/>
  <c r="T378" i="2"/>
  <c r="R378" i="2"/>
  <c r="Q378" i="2"/>
  <c r="Q377" i="2" s="1"/>
  <c r="O378" i="2"/>
  <c r="O377" i="2" s="1"/>
  <c r="N378" i="2"/>
  <c r="L378" i="2"/>
  <c r="K378" i="2"/>
  <c r="K377" i="2" s="1"/>
  <c r="I378" i="2"/>
  <c r="I377" i="2" s="1"/>
  <c r="H378" i="2"/>
  <c r="H377" i="2" s="1"/>
  <c r="F378" i="2"/>
  <c r="E378" i="2"/>
  <c r="E377" i="2" s="1"/>
  <c r="AA377" i="2"/>
  <c r="AB376" i="2"/>
  <c r="Y376" i="2"/>
  <c r="V376" i="2"/>
  <c r="S376" i="2"/>
  <c r="P376" i="2"/>
  <c r="M376" i="2"/>
  <c r="J376" i="2"/>
  <c r="G376" i="2"/>
  <c r="C376" i="2"/>
  <c r="B376" i="2"/>
  <c r="AB375" i="2"/>
  <c r="Y375" i="2"/>
  <c r="V375" i="2"/>
  <c r="S375" i="2"/>
  <c r="P375" i="2"/>
  <c r="M375" i="2"/>
  <c r="J375" i="2"/>
  <c r="G375" i="2"/>
  <c r="C375" i="2"/>
  <c r="B375" i="2"/>
  <c r="AA374" i="2"/>
  <c r="Z374" i="2"/>
  <c r="Z373" i="2" s="1"/>
  <c r="X374" i="2"/>
  <c r="W374" i="2"/>
  <c r="W373" i="2" s="1"/>
  <c r="U374" i="2"/>
  <c r="U373" i="2" s="1"/>
  <c r="T374" i="2"/>
  <c r="R374" i="2"/>
  <c r="Q374" i="2"/>
  <c r="Q373" i="2" s="1"/>
  <c r="O374" i="2"/>
  <c r="O373" i="2" s="1"/>
  <c r="N374" i="2"/>
  <c r="L374" i="2"/>
  <c r="K374" i="2"/>
  <c r="K373" i="2" s="1"/>
  <c r="I374" i="2"/>
  <c r="H374" i="2"/>
  <c r="H373" i="2" s="1"/>
  <c r="F374" i="2"/>
  <c r="E374" i="2"/>
  <c r="E373" i="2" s="1"/>
  <c r="AA373" i="2"/>
  <c r="AB372" i="2"/>
  <c r="Y372" i="2"/>
  <c r="V372" i="2"/>
  <c r="S372" i="2"/>
  <c r="P372" i="2"/>
  <c r="M372" i="2"/>
  <c r="J372" i="2"/>
  <c r="G372" i="2"/>
  <c r="C372" i="2"/>
  <c r="B372" i="2"/>
  <c r="AB371" i="2"/>
  <c r="Y371" i="2"/>
  <c r="V371" i="2"/>
  <c r="S371" i="2"/>
  <c r="P371" i="2"/>
  <c r="M371" i="2"/>
  <c r="J371" i="2"/>
  <c r="G371" i="2"/>
  <c r="C371" i="2"/>
  <c r="B371" i="2"/>
  <c r="AB370" i="2"/>
  <c r="Y370" i="2"/>
  <c r="V370" i="2"/>
  <c r="S370" i="2"/>
  <c r="P370" i="2"/>
  <c r="M370" i="2"/>
  <c r="J370" i="2"/>
  <c r="G370" i="2"/>
  <c r="C370" i="2"/>
  <c r="B370" i="2"/>
  <c r="AB369" i="2"/>
  <c r="Y369" i="2"/>
  <c r="V369" i="2"/>
  <c r="R369" i="2"/>
  <c r="R368" i="2" s="1"/>
  <c r="R367" i="2" s="1"/>
  <c r="Q369" i="2"/>
  <c r="P369" i="2"/>
  <c r="M369" i="2"/>
  <c r="J369" i="2"/>
  <c r="G369" i="2"/>
  <c r="AA368" i="2"/>
  <c r="AA367" i="2" s="1"/>
  <c r="Z368" i="2"/>
  <c r="Z367" i="2" s="1"/>
  <c r="X368" i="2"/>
  <c r="X367" i="2" s="1"/>
  <c r="W368" i="2"/>
  <c r="W367" i="2" s="1"/>
  <c r="U368" i="2"/>
  <c r="U367" i="2" s="1"/>
  <c r="T368" i="2"/>
  <c r="T367" i="2" s="1"/>
  <c r="O368" i="2"/>
  <c r="O367" i="2" s="1"/>
  <c r="N368" i="2"/>
  <c r="N367" i="2" s="1"/>
  <c r="L368" i="2"/>
  <c r="L367" i="2" s="1"/>
  <c r="K368" i="2"/>
  <c r="K367" i="2" s="1"/>
  <c r="M367" i="2" s="1"/>
  <c r="I368" i="2"/>
  <c r="I367" i="2" s="1"/>
  <c r="H368" i="2"/>
  <c r="H367" i="2" s="1"/>
  <c r="F368" i="2"/>
  <c r="F367" i="2" s="1"/>
  <c r="E368" i="2"/>
  <c r="E367" i="2" s="1"/>
  <c r="AB366" i="2"/>
  <c r="Y366" i="2"/>
  <c r="V366" i="2"/>
  <c r="S366" i="2"/>
  <c r="P366" i="2"/>
  <c r="M366" i="2"/>
  <c r="J366" i="2"/>
  <c r="G366" i="2"/>
  <c r="C366" i="2"/>
  <c r="B366" i="2"/>
  <c r="AA365" i="2"/>
  <c r="Z365" i="2"/>
  <c r="Z364" i="2" s="1"/>
  <c r="X365" i="2"/>
  <c r="W365" i="2"/>
  <c r="W364" i="2" s="1"/>
  <c r="U365" i="2"/>
  <c r="T365" i="2"/>
  <c r="V365" i="2" s="1"/>
  <c r="R365" i="2"/>
  <c r="Q365" i="2"/>
  <c r="Q364" i="2" s="1"/>
  <c r="O365" i="2"/>
  <c r="O364" i="2" s="1"/>
  <c r="N365" i="2"/>
  <c r="L365" i="2"/>
  <c r="K365" i="2"/>
  <c r="K364" i="2" s="1"/>
  <c r="I365" i="2"/>
  <c r="I364" i="2" s="1"/>
  <c r="H365" i="2"/>
  <c r="H364" i="2" s="1"/>
  <c r="F365" i="2"/>
  <c r="E365" i="2"/>
  <c r="E364" i="2" s="1"/>
  <c r="AA364" i="2"/>
  <c r="U364" i="2"/>
  <c r="AB363" i="2"/>
  <c r="Y363" i="2"/>
  <c r="V363" i="2"/>
  <c r="S363" i="2"/>
  <c r="P363" i="2"/>
  <c r="M363" i="2"/>
  <c r="J363" i="2"/>
  <c r="G363" i="2"/>
  <c r="C363" i="2"/>
  <c r="B363" i="2"/>
  <c r="AA362" i="2"/>
  <c r="Z362" i="2"/>
  <c r="Z361" i="2" s="1"/>
  <c r="X362" i="2"/>
  <c r="W362" i="2"/>
  <c r="W361" i="2" s="1"/>
  <c r="U362" i="2"/>
  <c r="T362" i="2"/>
  <c r="R362" i="2"/>
  <c r="R361" i="2" s="1"/>
  <c r="Q362" i="2"/>
  <c r="O362" i="2"/>
  <c r="N362" i="2"/>
  <c r="N361" i="2" s="1"/>
  <c r="L362" i="2"/>
  <c r="L361" i="2" s="1"/>
  <c r="K362" i="2"/>
  <c r="K361" i="2" s="1"/>
  <c r="I362" i="2"/>
  <c r="H362" i="2"/>
  <c r="H361" i="2" s="1"/>
  <c r="F362" i="2"/>
  <c r="F361" i="2" s="1"/>
  <c r="E362" i="2"/>
  <c r="T361" i="2"/>
  <c r="AB360" i="2"/>
  <c r="Y360" i="2"/>
  <c r="V360" i="2"/>
  <c r="S360" i="2"/>
  <c r="P360" i="2"/>
  <c r="M360" i="2"/>
  <c r="J360" i="2"/>
  <c r="G360" i="2"/>
  <c r="C360" i="2"/>
  <c r="B360" i="2"/>
  <c r="AA359" i="2"/>
  <c r="Z359" i="2"/>
  <c r="Z358" i="2" s="1"/>
  <c r="X359" i="2"/>
  <c r="X358" i="2" s="1"/>
  <c r="W359" i="2"/>
  <c r="U359" i="2"/>
  <c r="T359" i="2"/>
  <c r="T358" i="2" s="1"/>
  <c r="R359" i="2"/>
  <c r="R358" i="2" s="1"/>
  <c r="Q359" i="2"/>
  <c r="Q358" i="2" s="1"/>
  <c r="O359" i="2"/>
  <c r="N359" i="2"/>
  <c r="N358" i="2" s="1"/>
  <c r="L359" i="2"/>
  <c r="K359" i="2"/>
  <c r="K358" i="2" s="1"/>
  <c r="I359" i="2"/>
  <c r="H359" i="2"/>
  <c r="H358" i="2" s="1"/>
  <c r="F359" i="2"/>
  <c r="F358" i="2" s="1"/>
  <c r="E359" i="2"/>
  <c r="AB357" i="2"/>
  <c r="Y357" i="2"/>
  <c r="V357" i="2"/>
  <c r="S357" i="2"/>
  <c r="P357" i="2"/>
  <c r="M357" i="2"/>
  <c r="J357" i="2"/>
  <c r="G357" i="2"/>
  <c r="C357" i="2"/>
  <c r="B357" i="2"/>
  <c r="AB356" i="2"/>
  <c r="Y356" i="2"/>
  <c r="V356" i="2"/>
  <c r="S356" i="2"/>
  <c r="P356" i="2"/>
  <c r="M356" i="2"/>
  <c r="J356" i="2"/>
  <c r="G356" i="2"/>
  <c r="C356" i="2"/>
  <c r="B356" i="2"/>
  <c r="AB355" i="2"/>
  <c r="Y355" i="2"/>
  <c r="V355" i="2"/>
  <c r="S355" i="2"/>
  <c r="P355" i="2"/>
  <c r="M355" i="2"/>
  <c r="J355" i="2"/>
  <c r="G355" i="2"/>
  <c r="C355" i="2"/>
  <c r="B355" i="2"/>
  <c r="AB354" i="2"/>
  <c r="Y354" i="2"/>
  <c r="V354" i="2"/>
  <c r="S354" i="2"/>
  <c r="P354" i="2"/>
  <c r="M354" i="2"/>
  <c r="J354" i="2"/>
  <c r="G354" i="2"/>
  <c r="C354" i="2"/>
  <c r="B354" i="2"/>
  <c r="AA353" i="2"/>
  <c r="Z353" i="2"/>
  <c r="Z352" i="2" s="1"/>
  <c r="X353" i="2"/>
  <c r="X352" i="2" s="1"/>
  <c r="W353" i="2"/>
  <c r="W352" i="2" s="1"/>
  <c r="U353" i="2"/>
  <c r="U352" i="2" s="1"/>
  <c r="T353" i="2"/>
  <c r="T352" i="2" s="1"/>
  <c r="R353" i="2"/>
  <c r="R352" i="2" s="1"/>
  <c r="Q353" i="2"/>
  <c r="Q352" i="2" s="1"/>
  <c r="O353" i="2"/>
  <c r="N353" i="2"/>
  <c r="N352" i="2" s="1"/>
  <c r="L353" i="2"/>
  <c r="L352" i="2" s="1"/>
  <c r="K353" i="2"/>
  <c r="I353" i="2"/>
  <c r="I352" i="2" s="1"/>
  <c r="H353" i="2"/>
  <c r="H352" i="2" s="1"/>
  <c r="F353" i="2"/>
  <c r="E353" i="2"/>
  <c r="E352" i="2" s="1"/>
  <c r="AB350" i="2"/>
  <c r="Y350" i="2"/>
  <c r="V350" i="2"/>
  <c r="S350" i="2"/>
  <c r="P350" i="2"/>
  <c r="M350" i="2"/>
  <c r="J350" i="2"/>
  <c r="G350" i="2"/>
  <c r="C350" i="2"/>
  <c r="B350" i="2"/>
  <c r="AB349" i="2"/>
  <c r="Y349" i="2"/>
  <c r="V349" i="2"/>
  <c r="S349" i="2"/>
  <c r="P349" i="2"/>
  <c r="M349" i="2"/>
  <c r="J349" i="2"/>
  <c r="G349" i="2"/>
  <c r="C349" i="2"/>
  <c r="B349" i="2"/>
  <c r="AB348" i="2"/>
  <c r="Y348" i="2"/>
  <c r="V348" i="2"/>
  <c r="S348" i="2"/>
  <c r="P348" i="2"/>
  <c r="L348" i="2"/>
  <c r="L346" i="2" s="1"/>
  <c r="K348" i="2"/>
  <c r="B348" i="2" s="1"/>
  <c r="J348" i="2"/>
  <c r="G348" i="2"/>
  <c r="AB347" i="2"/>
  <c r="Y347" i="2"/>
  <c r="V347" i="2"/>
  <c r="S347" i="2"/>
  <c r="P347" i="2"/>
  <c r="M347" i="2"/>
  <c r="J347" i="2"/>
  <c r="G347" i="2"/>
  <c r="C347" i="2"/>
  <c r="B347" i="2"/>
  <c r="AA346" i="2"/>
  <c r="Z346" i="2"/>
  <c r="X346" i="2"/>
  <c r="W346" i="2"/>
  <c r="U346" i="2"/>
  <c r="T346" i="2"/>
  <c r="R346" i="2"/>
  <c r="Q346" i="2"/>
  <c r="O346" i="2"/>
  <c r="N346" i="2"/>
  <c r="I346" i="2"/>
  <c r="H346" i="2"/>
  <c r="F346" i="2"/>
  <c r="E346" i="2"/>
  <c r="AB345" i="2"/>
  <c r="Y345" i="2"/>
  <c r="V345" i="2"/>
  <c r="S345" i="2"/>
  <c r="P345" i="2"/>
  <c r="M345" i="2"/>
  <c r="J345" i="2"/>
  <c r="G345" i="2"/>
  <c r="C345" i="2"/>
  <c r="B345" i="2"/>
  <c r="AA344" i="2"/>
  <c r="Z344" i="2"/>
  <c r="X344" i="2"/>
  <c r="W344" i="2"/>
  <c r="U344" i="2"/>
  <c r="T344" i="2"/>
  <c r="R344" i="2"/>
  <c r="Q344" i="2"/>
  <c r="O344" i="2"/>
  <c r="N344" i="2"/>
  <c r="L344" i="2"/>
  <c r="K344" i="2"/>
  <c r="I344" i="2"/>
  <c r="H344" i="2"/>
  <c r="F344" i="2"/>
  <c r="E344" i="2"/>
  <c r="AB343" i="2"/>
  <c r="Y343" i="2"/>
  <c r="V343" i="2"/>
  <c r="S343" i="2"/>
  <c r="P343" i="2"/>
  <c r="M343" i="2"/>
  <c r="J343" i="2"/>
  <c r="G343" i="2"/>
  <c r="C343" i="2"/>
  <c r="B343" i="2"/>
  <c r="AB342" i="2"/>
  <c r="Y342" i="2"/>
  <c r="V342" i="2"/>
  <c r="S342" i="2"/>
  <c r="P342" i="2"/>
  <c r="M342" i="2"/>
  <c r="J342" i="2"/>
  <c r="G342" i="2"/>
  <c r="C342" i="2"/>
  <c r="B342" i="2"/>
  <c r="AB341" i="2"/>
  <c r="Y341" i="2"/>
  <c r="V341" i="2"/>
  <c r="S341" i="2"/>
  <c r="P341" i="2"/>
  <c r="L341" i="2"/>
  <c r="K341" i="2"/>
  <c r="K338" i="2" s="1"/>
  <c r="J341" i="2"/>
  <c r="G341" i="2"/>
  <c r="AB340" i="2"/>
  <c r="Y340" i="2"/>
  <c r="V340" i="2"/>
  <c r="S340" i="2"/>
  <c r="P340" i="2"/>
  <c r="M340" i="2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A338" i="2"/>
  <c r="Z338" i="2"/>
  <c r="X338" i="2"/>
  <c r="W338" i="2"/>
  <c r="U338" i="2"/>
  <c r="T338" i="2"/>
  <c r="R338" i="2"/>
  <c r="Q338" i="2"/>
  <c r="O338" i="2"/>
  <c r="N338" i="2"/>
  <c r="I338" i="2"/>
  <c r="H338" i="2"/>
  <c r="F338" i="2"/>
  <c r="E338" i="2"/>
  <c r="AB337" i="2"/>
  <c r="Y337" i="2"/>
  <c r="V337" i="2"/>
  <c r="S337" i="2"/>
  <c r="P337" i="2"/>
  <c r="M337" i="2"/>
  <c r="J337" i="2"/>
  <c r="G337" i="2"/>
  <c r="C337" i="2"/>
  <c r="B337" i="2"/>
  <c r="AA336" i="2"/>
  <c r="Z336" i="2"/>
  <c r="X336" i="2"/>
  <c r="W336" i="2"/>
  <c r="U336" i="2"/>
  <c r="T336" i="2"/>
  <c r="R336" i="2"/>
  <c r="Q336" i="2"/>
  <c r="O336" i="2"/>
  <c r="N336" i="2"/>
  <c r="L336" i="2"/>
  <c r="K336" i="2"/>
  <c r="I336" i="2"/>
  <c r="H336" i="2"/>
  <c r="F336" i="2"/>
  <c r="E336" i="2"/>
  <c r="AB334" i="2"/>
  <c r="Y334" i="2"/>
  <c r="V334" i="2"/>
  <c r="S334" i="2"/>
  <c r="P334" i="2"/>
  <c r="M334" i="2"/>
  <c r="J334" i="2"/>
  <c r="G334" i="2"/>
  <c r="C334" i="2"/>
  <c r="B334" i="2"/>
  <c r="AB333" i="2"/>
  <c r="Y333" i="2"/>
  <c r="V333" i="2"/>
  <c r="S333" i="2"/>
  <c r="P333" i="2"/>
  <c r="M333" i="2"/>
  <c r="J333" i="2"/>
  <c r="G333" i="2"/>
  <c r="C333" i="2"/>
  <c r="B333" i="2"/>
  <c r="AA332" i="2"/>
  <c r="Z332" i="2"/>
  <c r="X332" i="2"/>
  <c r="W332" i="2"/>
  <c r="U332" i="2"/>
  <c r="T332" i="2"/>
  <c r="R332" i="2"/>
  <c r="Q332" i="2"/>
  <c r="O332" i="2"/>
  <c r="N332" i="2"/>
  <c r="L332" i="2"/>
  <c r="K332" i="2"/>
  <c r="I332" i="2"/>
  <c r="H332" i="2"/>
  <c r="F332" i="2"/>
  <c r="E332" i="2"/>
  <c r="AB331" i="2"/>
  <c r="Y331" i="2"/>
  <c r="V331" i="2"/>
  <c r="S331" i="2"/>
  <c r="P331" i="2"/>
  <c r="M331" i="2"/>
  <c r="J331" i="2"/>
  <c r="G331" i="2"/>
  <c r="C331" i="2"/>
  <c r="B331" i="2"/>
  <c r="AA330" i="2"/>
  <c r="C330" i="2" s="1"/>
  <c r="Z330" i="2"/>
  <c r="B330" i="2" s="1"/>
  <c r="Y330" i="2"/>
  <c r="V330" i="2"/>
  <c r="S330" i="2"/>
  <c r="P330" i="2"/>
  <c r="M330" i="2"/>
  <c r="J330" i="2"/>
  <c r="G330" i="2"/>
  <c r="AA329" i="2"/>
  <c r="Z329" i="2"/>
  <c r="B329" i="2" s="1"/>
  <c r="Y329" i="2"/>
  <c r="V329" i="2"/>
  <c r="S329" i="2"/>
  <c r="P329" i="2"/>
  <c r="M329" i="2"/>
  <c r="J329" i="2"/>
  <c r="G329" i="2"/>
  <c r="X328" i="2"/>
  <c r="W328" i="2"/>
  <c r="U328" i="2"/>
  <c r="T328" i="2"/>
  <c r="R328" i="2"/>
  <c r="Q328" i="2"/>
  <c r="O328" i="2"/>
  <c r="N328" i="2"/>
  <c r="L328" i="2"/>
  <c r="K328" i="2"/>
  <c r="I328" i="2"/>
  <c r="H328" i="2"/>
  <c r="F328" i="2"/>
  <c r="E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L326" i="2"/>
  <c r="K326" i="2"/>
  <c r="B326" i="2" s="1"/>
  <c r="J326" i="2"/>
  <c r="G326" i="2"/>
  <c r="AA325" i="2"/>
  <c r="Z325" i="2"/>
  <c r="X325" i="2"/>
  <c r="W325" i="2"/>
  <c r="U325" i="2"/>
  <c r="T325" i="2"/>
  <c r="R325" i="2"/>
  <c r="Q325" i="2"/>
  <c r="O325" i="2"/>
  <c r="N325" i="2"/>
  <c r="I325" i="2"/>
  <c r="H325" i="2"/>
  <c r="F325" i="2"/>
  <c r="E325" i="2"/>
  <c r="AB324" i="2"/>
  <c r="Y324" i="2"/>
  <c r="V324" i="2"/>
  <c r="R324" i="2"/>
  <c r="Q324" i="2"/>
  <c r="B324" i="2" s="1"/>
  <c r="P324" i="2"/>
  <c r="M324" i="2"/>
  <c r="J324" i="2"/>
  <c r="G324" i="2"/>
  <c r="AB323" i="2"/>
  <c r="Y323" i="2"/>
  <c r="V323" i="2"/>
  <c r="S323" i="2"/>
  <c r="P323" i="2"/>
  <c r="L323" i="2"/>
  <c r="L321" i="2" s="1"/>
  <c r="K323" i="2"/>
  <c r="B323" i="2" s="1"/>
  <c r="J323" i="2"/>
  <c r="G323" i="2"/>
  <c r="AB322" i="2"/>
  <c r="Y322" i="2"/>
  <c r="V322" i="2"/>
  <c r="S322" i="2"/>
  <c r="P322" i="2"/>
  <c r="M322" i="2"/>
  <c r="J322" i="2"/>
  <c r="G322" i="2"/>
  <c r="C322" i="2"/>
  <c r="B322" i="2"/>
  <c r="AA321" i="2"/>
  <c r="Z321" i="2"/>
  <c r="X321" i="2"/>
  <c r="W321" i="2"/>
  <c r="U321" i="2"/>
  <c r="T321" i="2"/>
  <c r="O321" i="2"/>
  <c r="N321" i="2"/>
  <c r="K321" i="2"/>
  <c r="I321" i="2"/>
  <c r="H321" i="2"/>
  <c r="F321" i="2"/>
  <c r="E321" i="2"/>
  <c r="AB320" i="2"/>
  <c r="Y320" i="2"/>
  <c r="V320" i="2"/>
  <c r="S320" i="2"/>
  <c r="P320" i="2"/>
  <c r="L320" i="2"/>
  <c r="K320" i="2"/>
  <c r="J320" i="2"/>
  <c r="G320" i="2"/>
  <c r="AB319" i="2"/>
  <c r="Y319" i="2"/>
  <c r="V319" i="2"/>
  <c r="S319" i="2"/>
  <c r="P319" i="2"/>
  <c r="L319" i="2"/>
  <c r="K319" i="2"/>
  <c r="J319" i="2"/>
  <c r="G319" i="2"/>
  <c r="C319" i="2"/>
  <c r="B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B314" i="2"/>
  <c r="Y314" i="2"/>
  <c r="V314" i="2"/>
  <c r="S314" i="2"/>
  <c r="P314" i="2"/>
  <c r="M314" i="2"/>
  <c r="J314" i="2"/>
  <c r="G314" i="2"/>
  <c r="C314" i="2"/>
  <c r="B314" i="2"/>
  <c r="AA313" i="2"/>
  <c r="Z313" i="2"/>
  <c r="X313" i="2"/>
  <c r="W313" i="2"/>
  <c r="U313" i="2"/>
  <c r="T313" i="2"/>
  <c r="R313" i="2"/>
  <c r="Q313" i="2"/>
  <c r="O313" i="2"/>
  <c r="N313" i="2"/>
  <c r="I313" i="2"/>
  <c r="H313" i="2"/>
  <c r="F313" i="2"/>
  <c r="E313" i="2"/>
  <c r="AB312" i="2"/>
  <c r="Y312" i="2"/>
  <c r="V312" i="2"/>
  <c r="S312" i="2"/>
  <c r="P312" i="2"/>
  <c r="M312" i="2"/>
  <c r="J312" i="2"/>
  <c r="G312" i="2"/>
  <c r="C312" i="2"/>
  <c r="B312" i="2"/>
  <c r="AB311" i="2"/>
  <c r="Y311" i="2"/>
  <c r="V311" i="2"/>
  <c r="S311" i="2"/>
  <c r="P311" i="2"/>
  <c r="M311" i="2"/>
  <c r="J311" i="2"/>
  <c r="G311" i="2"/>
  <c r="C311" i="2"/>
  <c r="B311" i="2"/>
  <c r="AB310" i="2"/>
  <c r="Y310" i="2"/>
  <c r="V310" i="2"/>
  <c r="S310" i="2"/>
  <c r="P310" i="2"/>
  <c r="L310" i="2"/>
  <c r="M310" i="2" s="1"/>
  <c r="J310" i="2"/>
  <c r="G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P308" i="2"/>
  <c r="M308" i="2"/>
  <c r="J308" i="2"/>
  <c r="G308" i="2"/>
  <c r="C308" i="2"/>
  <c r="B308" i="2"/>
  <c r="AB307" i="2"/>
  <c r="Y307" i="2"/>
  <c r="V307" i="2"/>
  <c r="S307" i="2"/>
  <c r="P307" i="2"/>
  <c r="M307" i="2"/>
  <c r="J307" i="2"/>
  <c r="G307" i="2"/>
  <c r="C307" i="2"/>
  <c r="B307" i="2"/>
  <c r="AB306" i="2"/>
  <c r="Y306" i="2"/>
  <c r="V306" i="2"/>
  <c r="S306" i="2"/>
  <c r="P306" i="2"/>
  <c r="M306" i="2"/>
  <c r="J306" i="2"/>
  <c r="G306" i="2"/>
  <c r="C306" i="2"/>
  <c r="B306" i="2"/>
  <c r="AB305" i="2"/>
  <c r="Y305" i="2"/>
  <c r="V305" i="2"/>
  <c r="S305" i="2"/>
  <c r="P305" i="2"/>
  <c r="M305" i="2"/>
  <c r="J305" i="2"/>
  <c r="G305" i="2"/>
  <c r="C305" i="2"/>
  <c r="B305" i="2"/>
  <c r="AA304" i="2"/>
  <c r="Z304" i="2"/>
  <c r="X304" i="2"/>
  <c r="W304" i="2"/>
  <c r="U304" i="2"/>
  <c r="T304" i="2"/>
  <c r="R304" i="2"/>
  <c r="Q304" i="2"/>
  <c r="O304" i="2"/>
  <c r="N304" i="2"/>
  <c r="L304" i="2"/>
  <c r="K304" i="2"/>
  <c r="I304" i="2"/>
  <c r="H304" i="2"/>
  <c r="F304" i="2"/>
  <c r="E304" i="2"/>
  <c r="AA302" i="2"/>
  <c r="Z302" i="2"/>
  <c r="X302" i="2"/>
  <c r="W302" i="2"/>
  <c r="W256" i="2" s="1"/>
  <c r="V302" i="2"/>
  <c r="S302" i="2"/>
  <c r="P302" i="2"/>
  <c r="M302" i="2"/>
  <c r="J302" i="2"/>
  <c r="G302" i="2"/>
  <c r="AB301" i="2"/>
  <c r="Y301" i="2"/>
  <c r="V301" i="2"/>
  <c r="S301" i="2"/>
  <c r="P301" i="2"/>
  <c r="L301" i="2"/>
  <c r="K301" i="2"/>
  <c r="B301" i="2" s="1"/>
  <c r="J301" i="2"/>
  <c r="G301" i="2"/>
  <c r="C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B298" i="2"/>
  <c r="Y298" i="2"/>
  <c r="V298" i="2"/>
  <c r="S298" i="2"/>
  <c r="O298" i="2"/>
  <c r="N298" i="2"/>
  <c r="M298" i="2"/>
  <c r="J298" i="2"/>
  <c r="G298" i="2"/>
  <c r="AA297" i="2"/>
  <c r="C297" i="2" s="1"/>
  <c r="Z297" i="2"/>
  <c r="B297" i="2" s="1"/>
  <c r="Y297" i="2"/>
  <c r="V297" i="2"/>
  <c r="S297" i="2"/>
  <c r="P297" i="2"/>
  <c r="M297" i="2"/>
  <c r="J297" i="2"/>
  <c r="G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B292" i="2"/>
  <c r="Y292" i="2"/>
  <c r="V292" i="2"/>
  <c r="S292" i="2"/>
  <c r="P292" i="2"/>
  <c r="M292" i="2"/>
  <c r="J292" i="2"/>
  <c r="F292" i="2"/>
  <c r="E292" i="2"/>
  <c r="AB291" i="2"/>
  <c r="Y291" i="2"/>
  <c r="V291" i="2"/>
  <c r="S291" i="2"/>
  <c r="P291" i="2"/>
  <c r="L291" i="2"/>
  <c r="J291" i="2"/>
  <c r="G291" i="2"/>
  <c r="B291" i="2"/>
  <c r="AB290" i="2"/>
  <c r="Y290" i="2"/>
  <c r="V290" i="2"/>
  <c r="S290" i="2"/>
  <c r="P290" i="2"/>
  <c r="M290" i="2"/>
  <c r="J290" i="2"/>
  <c r="G290" i="2"/>
  <c r="C290" i="2"/>
  <c r="B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V288" i="2"/>
  <c r="S288" i="2"/>
  <c r="P288" i="2"/>
  <c r="M288" i="2"/>
  <c r="J288" i="2"/>
  <c r="G288" i="2"/>
  <c r="C288" i="2"/>
  <c r="B288" i="2"/>
  <c r="AA287" i="2"/>
  <c r="Z287" i="2"/>
  <c r="Y287" i="2"/>
  <c r="U287" i="2"/>
  <c r="T287" i="2"/>
  <c r="S287" i="2"/>
  <c r="P287" i="2"/>
  <c r="L287" i="2"/>
  <c r="K287" i="2"/>
  <c r="I287" i="2"/>
  <c r="H287" i="2"/>
  <c r="G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B284" i="2"/>
  <c r="Y284" i="2"/>
  <c r="V284" i="2"/>
  <c r="S284" i="2"/>
  <c r="P284" i="2"/>
  <c r="M284" i="2"/>
  <c r="J284" i="2"/>
  <c r="G284" i="2"/>
  <c r="C284" i="2"/>
  <c r="B284" i="2"/>
  <c r="AB283" i="2"/>
  <c r="Y283" i="2"/>
  <c r="V283" i="2"/>
  <c r="S283" i="2"/>
  <c r="P283" i="2"/>
  <c r="M283" i="2"/>
  <c r="J283" i="2"/>
  <c r="G283" i="2"/>
  <c r="C283" i="2"/>
  <c r="B283" i="2"/>
  <c r="AB282" i="2"/>
  <c r="Y282" i="2"/>
  <c r="V282" i="2"/>
  <c r="S282" i="2"/>
  <c r="P282" i="2"/>
  <c r="M282" i="2"/>
  <c r="J282" i="2"/>
  <c r="G282" i="2"/>
  <c r="C282" i="2"/>
  <c r="B282" i="2"/>
  <c r="AB281" i="2"/>
  <c r="Y281" i="2"/>
  <c r="U281" i="2"/>
  <c r="C281" i="2" s="1"/>
  <c r="T281" i="2"/>
  <c r="S281" i="2"/>
  <c r="P281" i="2"/>
  <c r="M281" i="2"/>
  <c r="J281" i="2"/>
  <c r="G281" i="2"/>
  <c r="AB280" i="2"/>
  <c r="Y280" i="2"/>
  <c r="U280" i="2"/>
  <c r="C280" i="2" s="1"/>
  <c r="T280" i="2"/>
  <c r="B280" i="2" s="1"/>
  <c r="S280" i="2"/>
  <c r="P280" i="2"/>
  <c r="M280" i="2"/>
  <c r="J280" i="2"/>
  <c r="G280" i="2"/>
  <c r="AA279" i="2"/>
  <c r="C279" i="2" s="1"/>
  <c r="Z279" i="2"/>
  <c r="B279" i="2" s="1"/>
  <c r="Y279" i="2"/>
  <c r="V279" i="2"/>
  <c r="S279" i="2"/>
  <c r="P279" i="2"/>
  <c r="M279" i="2"/>
  <c r="J279" i="2"/>
  <c r="G279" i="2"/>
  <c r="AA278" i="2"/>
  <c r="Z278" i="2"/>
  <c r="Y278" i="2"/>
  <c r="V278" i="2"/>
  <c r="S278" i="2"/>
  <c r="P278" i="2"/>
  <c r="L278" i="2"/>
  <c r="K278" i="2"/>
  <c r="J278" i="2"/>
  <c r="G278" i="2"/>
  <c r="AA277" i="2"/>
  <c r="C277" i="2" s="1"/>
  <c r="Z277" i="2"/>
  <c r="Y277" i="2"/>
  <c r="V277" i="2"/>
  <c r="S277" i="2"/>
  <c r="P277" i="2"/>
  <c r="M277" i="2"/>
  <c r="J277" i="2"/>
  <c r="G277" i="2"/>
  <c r="AA276" i="2"/>
  <c r="Z276" i="2"/>
  <c r="Y276" i="2"/>
  <c r="V276" i="2"/>
  <c r="S276" i="2"/>
  <c r="P276" i="2"/>
  <c r="L276" i="2"/>
  <c r="K276" i="2"/>
  <c r="J276" i="2"/>
  <c r="G276" i="2"/>
  <c r="AA275" i="2"/>
  <c r="Z275" i="2"/>
  <c r="B275" i="2" s="1"/>
  <c r="Y275" i="2"/>
  <c r="V275" i="2"/>
  <c r="S275" i="2"/>
  <c r="P275" i="2"/>
  <c r="M275" i="2"/>
  <c r="J275" i="2"/>
  <c r="G275" i="2"/>
  <c r="C275" i="2"/>
  <c r="AA274" i="2"/>
  <c r="Z274" i="2"/>
  <c r="B274" i="2" s="1"/>
  <c r="Y274" i="2"/>
  <c r="V274" i="2"/>
  <c r="S274" i="2"/>
  <c r="P274" i="2"/>
  <c r="M274" i="2"/>
  <c r="J274" i="2"/>
  <c r="G274" i="2"/>
  <c r="AA273" i="2"/>
  <c r="C273" i="2" s="1"/>
  <c r="Z273" i="2"/>
  <c r="Y273" i="2"/>
  <c r="V273" i="2"/>
  <c r="S273" i="2"/>
  <c r="P273" i="2"/>
  <c r="M273" i="2"/>
  <c r="J273" i="2"/>
  <c r="G273" i="2"/>
  <c r="B273" i="2"/>
  <c r="AA272" i="2"/>
  <c r="Z272" i="2"/>
  <c r="Y272" i="2"/>
  <c r="V272" i="2"/>
  <c r="S272" i="2"/>
  <c r="P272" i="2"/>
  <c r="M272" i="2"/>
  <c r="J272" i="2"/>
  <c r="G272" i="2"/>
  <c r="B272" i="2"/>
  <c r="AA271" i="2"/>
  <c r="Z271" i="2"/>
  <c r="Y271" i="2"/>
  <c r="V271" i="2"/>
  <c r="S271" i="2"/>
  <c r="P271" i="2"/>
  <c r="M271" i="2"/>
  <c r="J271" i="2"/>
  <c r="G271" i="2"/>
  <c r="B271" i="2"/>
  <c r="AA270" i="2"/>
  <c r="Z270" i="2"/>
  <c r="Y270" i="2"/>
  <c r="V270" i="2"/>
  <c r="S270" i="2"/>
  <c r="P270" i="2"/>
  <c r="L270" i="2"/>
  <c r="K270" i="2"/>
  <c r="J270" i="2"/>
  <c r="G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S268" i="2"/>
  <c r="P268" i="2"/>
  <c r="L268" i="2"/>
  <c r="K268" i="2"/>
  <c r="J268" i="2"/>
  <c r="G268" i="2"/>
  <c r="C268" i="2"/>
  <c r="B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L262" i="2"/>
  <c r="J262" i="2"/>
  <c r="G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X256" i="2"/>
  <c r="R256" i="2"/>
  <c r="Q256" i="2"/>
  <c r="N256" i="2"/>
  <c r="F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M246" i="2"/>
  <c r="J246" i="2"/>
  <c r="G246" i="2"/>
  <c r="C246" i="2"/>
  <c r="B246" i="2"/>
  <c r="AA245" i="2"/>
  <c r="Z245" i="2"/>
  <c r="X245" i="2"/>
  <c r="W245" i="2"/>
  <c r="U245" i="2"/>
  <c r="T245" i="2"/>
  <c r="R245" i="2"/>
  <c r="Q245" i="2"/>
  <c r="O245" i="2"/>
  <c r="N245" i="2"/>
  <c r="L245" i="2"/>
  <c r="K245" i="2"/>
  <c r="I245" i="2"/>
  <c r="H245" i="2"/>
  <c r="F245" i="2"/>
  <c r="E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S240" i="2"/>
  <c r="P240" i="2"/>
  <c r="M240" i="2"/>
  <c r="J240" i="2"/>
  <c r="G240" i="2"/>
  <c r="C240" i="2"/>
  <c r="B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M238" i="2"/>
  <c r="J238" i="2"/>
  <c r="G238" i="2"/>
  <c r="C238" i="2"/>
  <c r="B238" i="2"/>
  <c r="AA237" i="2"/>
  <c r="Z237" i="2"/>
  <c r="X237" i="2"/>
  <c r="W237" i="2"/>
  <c r="U237" i="2"/>
  <c r="T237" i="2"/>
  <c r="R237" i="2"/>
  <c r="Q237" i="2"/>
  <c r="O237" i="2"/>
  <c r="N237" i="2"/>
  <c r="L237" i="2"/>
  <c r="K237" i="2"/>
  <c r="I237" i="2"/>
  <c r="H237" i="2"/>
  <c r="F237" i="2"/>
  <c r="E237" i="2"/>
  <c r="AB236" i="2"/>
  <c r="Y236" i="2"/>
  <c r="V236" i="2"/>
  <c r="S236" i="2"/>
  <c r="P236" i="2"/>
  <c r="M236" i="2"/>
  <c r="J236" i="2"/>
  <c r="G236" i="2"/>
  <c r="C236" i="2"/>
  <c r="B236" i="2"/>
  <c r="AA235" i="2"/>
  <c r="Z235" i="2"/>
  <c r="X235" i="2"/>
  <c r="W235" i="2"/>
  <c r="U235" i="2"/>
  <c r="T235" i="2"/>
  <c r="R235" i="2"/>
  <c r="Q235" i="2"/>
  <c r="O235" i="2"/>
  <c r="N235" i="2"/>
  <c r="L235" i="2"/>
  <c r="K235" i="2"/>
  <c r="I235" i="2"/>
  <c r="H235" i="2"/>
  <c r="F235" i="2"/>
  <c r="E235" i="2"/>
  <c r="AB234" i="2"/>
  <c r="Y234" i="2"/>
  <c r="V234" i="2"/>
  <c r="S234" i="2"/>
  <c r="P234" i="2"/>
  <c r="M234" i="2"/>
  <c r="J234" i="2"/>
  <c r="G234" i="2"/>
  <c r="C234" i="2"/>
  <c r="B234" i="2"/>
  <c r="AA233" i="2"/>
  <c r="Z233" i="2"/>
  <c r="X233" i="2"/>
  <c r="W233" i="2"/>
  <c r="U233" i="2"/>
  <c r="T233" i="2"/>
  <c r="R233" i="2"/>
  <c r="Q233" i="2"/>
  <c r="O233" i="2"/>
  <c r="N233" i="2"/>
  <c r="L233" i="2"/>
  <c r="K233" i="2"/>
  <c r="I233" i="2"/>
  <c r="H233" i="2"/>
  <c r="F233" i="2"/>
  <c r="E233" i="2"/>
  <c r="AB231" i="2"/>
  <c r="Y231" i="2"/>
  <c r="V231" i="2"/>
  <c r="S231" i="2"/>
  <c r="P231" i="2"/>
  <c r="M231" i="2"/>
  <c r="J231" i="2"/>
  <c r="G231" i="2"/>
  <c r="C231" i="2"/>
  <c r="B231" i="2"/>
  <c r="AA230" i="2"/>
  <c r="Z230" i="2"/>
  <c r="X230" i="2"/>
  <c r="W230" i="2"/>
  <c r="U230" i="2"/>
  <c r="T230" i="2"/>
  <c r="R230" i="2"/>
  <c r="Q230" i="2"/>
  <c r="O230" i="2"/>
  <c r="N230" i="2"/>
  <c r="L230" i="2"/>
  <c r="K230" i="2"/>
  <c r="I230" i="2"/>
  <c r="H230" i="2"/>
  <c r="F230" i="2"/>
  <c r="E230" i="2"/>
  <c r="AB229" i="2"/>
  <c r="Y229" i="2"/>
  <c r="V229" i="2"/>
  <c r="S229" i="2"/>
  <c r="P229" i="2"/>
  <c r="M229" i="2"/>
  <c r="J229" i="2"/>
  <c r="G229" i="2"/>
  <c r="C229" i="2"/>
  <c r="B229" i="2"/>
  <c r="AA228" i="2"/>
  <c r="Z228" i="2"/>
  <c r="X228" i="2"/>
  <c r="W228" i="2"/>
  <c r="U228" i="2"/>
  <c r="T228" i="2"/>
  <c r="R228" i="2"/>
  <c r="Q228" i="2"/>
  <c r="O228" i="2"/>
  <c r="N228" i="2"/>
  <c r="L228" i="2"/>
  <c r="K228" i="2"/>
  <c r="I228" i="2"/>
  <c r="H228" i="2"/>
  <c r="F228" i="2"/>
  <c r="E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F224" i="2"/>
  <c r="E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R221" i="2"/>
  <c r="R214" i="2" s="1"/>
  <c r="Q221" i="2"/>
  <c r="B221" i="2" s="1"/>
  <c r="P221" i="2"/>
  <c r="M221" i="2"/>
  <c r="J221" i="2"/>
  <c r="G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L217" i="2"/>
  <c r="J217" i="2"/>
  <c r="G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A214" i="2"/>
  <c r="Z214" i="2"/>
  <c r="X214" i="2"/>
  <c r="W214" i="2"/>
  <c r="U214" i="2"/>
  <c r="T214" i="2"/>
  <c r="O214" i="2"/>
  <c r="N214" i="2"/>
  <c r="K214" i="2"/>
  <c r="I214" i="2"/>
  <c r="H214" i="2"/>
  <c r="F214" i="2"/>
  <c r="E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S206" i="2"/>
  <c r="P206" i="2"/>
  <c r="M206" i="2"/>
  <c r="J206" i="2"/>
  <c r="G206" i="2"/>
  <c r="C206" i="2"/>
  <c r="B206" i="2"/>
  <c r="AA205" i="2"/>
  <c r="Z205" i="2"/>
  <c r="X205" i="2"/>
  <c r="W205" i="2"/>
  <c r="U205" i="2"/>
  <c r="T205" i="2"/>
  <c r="R205" i="2"/>
  <c r="Q205" i="2"/>
  <c r="O205" i="2"/>
  <c r="N205" i="2"/>
  <c r="L205" i="2"/>
  <c r="K205" i="2"/>
  <c r="I205" i="2"/>
  <c r="H205" i="2"/>
  <c r="F205" i="2"/>
  <c r="E205" i="2"/>
  <c r="AB203" i="2"/>
  <c r="Y203" i="2"/>
  <c r="V203" i="2"/>
  <c r="S203" i="2"/>
  <c r="P203" i="2"/>
  <c r="M203" i="2"/>
  <c r="J203" i="2"/>
  <c r="G203" i="2"/>
  <c r="C203" i="2"/>
  <c r="B203" i="2"/>
  <c r="AA202" i="2"/>
  <c r="Z202" i="2"/>
  <c r="X202" i="2"/>
  <c r="W202" i="2"/>
  <c r="U202" i="2"/>
  <c r="T202" i="2"/>
  <c r="R202" i="2"/>
  <c r="Q202" i="2"/>
  <c r="O202" i="2"/>
  <c r="N202" i="2"/>
  <c r="L202" i="2"/>
  <c r="K202" i="2"/>
  <c r="I202" i="2"/>
  <c r="H202" i="2"/>
  <c r="F202" i="2"/>
  <c r="E202" i="2"/>
  <c r="AB201" i="2"/>
  <c r="Y201" i="2"/>
  <c r="V201" i="2"/>
  <c r="S201" i="2"/>
  <c r="P201" i="2"/>
  <c r="M201" i="2"/>
  <c r="J201" i="2"/>
  <c r="G201" i="2"/>
  <c r="C201" i="2"/>
  <c r="B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A198" i="2"/>
  <c r="Z198" i="2"/>
  <c r="X198" i="2"/>
  <c r="W198" i="2"/>
  <c r="U198" i="2"/>
  <c r="T198" i="2"/>
  <c r="R198" i="2"/>
  <c r="Q198" i="2"/>
  <c r="O198" i="2"/>
  <c r="N198" i="2"/>
  <c r="L198" i="2"/>
  <c r="K198" i="2"/>
  <c r="I198" i="2"/>
  <c r="H198" i="2"/>
  <c r="F198" i="2"/>
  <c r="E198" i="2"/>
  <c r="AB197" i="2"/>
  <c r="Y197" i="2"/>
  <c r="V197" i="2"/>
  <c r="S197" i="2"/>
  <c r="P197" i="2"/>
  <c r="M197" i="2"/>
  <c r="J197" i="2"/>
  <c r="G197" i="2"/>
  <c r="C197" i="2"/>
  <c r="B197" i="2"/>
  <c r="AA196" i="2"/>
  <c r="Z196" i="2"/>
  <c r="X196" i="2"/>
  <c r="W196" i="2"/>
  <c r="U196" i="2"/>
  <c r="T196" i="2"/>
  <c r="R196" i="2"/>
  <c r="Q196" i="2"/>
  <c r="O196" i="2"/>
  <c r="N196" i="2"/>
  <c r="L196" i="2"/>
  <c r="K196" i="2"/>
  <c r="I196" i="2"/>
  <c r="H196" i="2"/>
  <c r="F196" i="2"/>
  <c r="E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A193" i="2"/>
  <c r="Z193" i="2"/>
  <c r="X193" i="2"/>
  <c r="W193" i="2"/>
  <c r="U193" i="2"/>
  <c r="T193" i="2"/>
  <c r="R193" i="2"/>
  <c r="Q193" i="2"/>
  <c r="O193" i="2"/>
  <c r="N193" i="2"/>
  <c r="L193" i="2"/>
  <c r="K193" i="2"/>
  <c r="I193" i="2"/>
  <c r="H193" i="2"/>
  <c r="F193" i="2"/>
  <c r="E193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A188" i="2"/>
  <c r="Z188" i="2"/>
  <c r="X188" i="2"/>
  <c r="W188" i="2"/>
  <c r="U188" i="2"/>
  <c r="T188" i="2"/>
  <c r="R188" i="2"/>
  <c r="Q188" i="2"/>
  <c r="O188" i="2"/>
  <c r="N188" i="2"/>
  <c r="L188" i="2"/>
  <c r="K188" i="2"/>
  <c r="I188" i="2"/>
  <c r="H188" i="2"/>
  <c r="F188" i="2"/>
  <c r="E188" i="2"/>
  <c r="AB187" i="2"/>
  <c r="Y187" i="2"/>
  <c r="V187" i="2"/>
  <c r="R187" i="2"/>
  <c r="R180" i="2" s="1"/>
  <c r="Q187" i="2"/>
  <c r="B187" i="2" s="1"/>
  <c r="P187" i="2"/>
  <c r="M187" i="2"/>
  <c r="J187" i="2"/>
  <c r="G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A180" i="2"/>
  <c r="Z180" i="2"/>
  <c r="X180" i="2"/>
  <c r="W180" i="2"/>
  <c r="U180" i="2"/>
  <c r="T180" i="2"/>
  <c r="O180" i="2"/>
  <c r="N180" i="2"/>
  <c r="L180" i="2"/>
  <c r="K180" i="2"/>
  <c r="I180" i="2"/>
  <c r="H180" i="2"/>
  <c r="F180" i="2"/>
  <c r="E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L166" i="2"/>
  <c r="K166" i="2"/>
  <c r="B166" i="2" s="1"/>
  <c r="J166" i="2"/>
  <c r="G166" i="2"/>
  <c r="C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U163" i="2"/>
  <c r="C163" i="2" s="1"/>
  <c r="T163" i="2"/>
  <c r="S163" i="2"/>
  <c r="P163" i="2"/>
  <c r="M163" i="2"/>
  <c r="J163" i="2"/>
  <c r="G163" i="2"/>
  <c r="AB162" i="2"/>
  <c r="Y162" i="2"/>
  <c r="U162" i="2"/>
  <c r="T162" i="2"/>
  <c r="B162" i="2" s="1"/>
  <c r="S162" i="2"/>
  <c r="P162" i="2"/>
  <c r="M162" i="2"/>
  <c r="J162" i="2"/>
  <c r="G162" i="2"/>
  <c r="AB161" i="2"/>
  <c r="Y161" i="2"/>
  <c r="U161" i="2"/>
  <c r="T161" i="2"/>
  <c r="B161" i="2" s="1"/>
  <c r="S161" i="2"/>
  <c r="P161" i="2"/>
  <c r="M161" i="2"/>
  <c r="J161" i="2"/>
  <c r="G161" i="2"/>
  <c r="C161" i="2"/>
  <c r="AB160" i="2"/>
  <c r="Y160" i="2"/>
  <c r="U160" i="2"/>
  <c r="C160" i="2" s="1"/>
  <c r="T160" i="2"/>
  <c r="S160" i="2"/>
  <c r="P160" i="2"/>
  <c r="M160" i="2"/>
  <c r="J160" i="2"/>
  <c r="G160" i="2"/>
  <c r="AB159" i="2"/>
  <c r="Y159" i="2"/>
  <c r="V159" i="2"/>
  <c r="S159" i="2"/>
  <c r="P159" i="2"/>
  <c r="L159" i="2"/>
  <c r="K159" i="2"/>
  <c r="B159" i="2" s="1"/>
  <c r="J159" i="2"/>
  <c r="G159" i="2"/>
  <c r="AB158" i="2"/>
  <c r="Y158" i="2"/>
  <c r="V158" i="2"/>
  <c r="S158" i="2"/>
  <c r="P158" i="2"/>
  <c r="M158" i="2"/>
  <c r="J158" i="2"/>
  <c r="G158" i="2"/>
  <c r="C158" i="2"/>
  <c r="B158" i="2"/>
  <c r="AA157" i="2"/>
  <c r="Z157" i="2"/>
  <c r="X157" i="2"/>
  <c r="W157" i="2"/>
  <c r="R157" i="2"/>
  <c r="Q157" i="2"/>
  <c r="O157" i="2"/>
  <c r="N157" i="2"/>
  <c r="I157" i="2"/>
  <c r="H157" i="2"/>
  <c r="F157" i="2"/>
  <c r="E157" i="2"/>
  <c r="AA156" i="2"/>
  <c r="AA154" i="2" s="1"/>
  <c r="Z156" i="2"/>
  <c r="Z154" i="2" s="1"/>
  <c r="X156" i="2"/>
  <c r="X154" i="2" s="1"/>
  <c r="W156" i="2"/>
  <c r="V156" i="2"/>
  <c r="S156" i="2"/>
  <c r="P156" i="2"/>
  <c r="L156" i="2"/>
  <c r="L154" i="2" s="1"/>
  <c r="K156" i="2"/>
  <c r="J156" i="2"/>
  <c r="G156" i="2"/>
  <c r="AB155" i="2"/>
  <c r="Y155" i="2"/>
  <c r="V155" i="2"/>
  <c r="S155" i="2"/>
  <c r="P155" i="2"/>
  <c r="M155" i="2"/>
  <c r="J155" i="2"/>
  <c r="G155" i="2"/>
  <c r="C155" i="2"/>
  <c r="B155" i="2"/>
  <c r="U154" i="2"/>
  <c r="T154" i="2"/>
  <c r="R154" i="2"/>
  <c r="Q154" i="2"/>
  <c r="O154" i="2"/>
  <c r="N154" i="2"/>
  <c r="I154" i="2"/>
  <c r="H154" i="2"/>
  <c r="F154" i="2"/>
  <c r="E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A140" i="2"/>
  <c r="Z140" i="2"/>
  <c r="X140" i="2"/>
  <c r="W140" i="2"/>
  <c r="U140" i="2"/>
  <c r="T140" i="2"/>
  <c r="R140" i="2"/>
  <c r="Q140" i="2"/>
  <c r="O140" i="2"/>
  <c r="N140" i="2"/>
  <c r="L140" i="2"/>
  <c r="K140" i="2"/>
  <c r="I140" i="2"/>
  <c r="H140" i="2"/>
  <c r="F140" i="2"/>
  <c r="E140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R137" i="2"/>
  <c r="R136" i="2" s="1"/>
  <c r="Q137" i="2"/>
  <c r="P137" i="2"/>
  <c r="M137" i="2"/>
  <c r="J137" i="2"/>
  <c r="G137" i="2"/>
  <c r="AA136" i="2"/>
  <c r="Z136" i="2"/>
  <c r="X136" i="2"/>
  <c r="W136" i="2"/>
  <c r="U136" i="2"/>
  <c r="T136" i="2"/>
  <c r="O136" i="2"/>
  <c r="N136" i="2"/>
  <c r="L136" i="2"/>
  <c r="K136" i="2"/>
  <c r="I136" i="2"/>
  <c r="H136" i="2"/>
  <c r="F136" i="2"/>
  <c r="E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A130" i="2"/>
  <c r="AA129" i="2" s="1"/>
  <c r="Z130" i="2"/>
  <c r="Z129" i="2" s="1"/>
  <c r="X130" i="2"/>
  <c r="W130" i="2"/>
  <c r="U130" i="2"/>
  <c r="U129" i="2" s="1"/>
  <c r="T130" i="2"/>
  <c r="T129" i="2" s="1"/>
  <c r="R130" i="2"/>
  <c r="Q130" i="2"/>
  <c r="O130" i="2"/>
  <c r="N130" i="2"/>
  <c r="L130" i="2"/>
  <c r="K130" i="2"/>
  <c r="I130" i="2"/>
  <c r="H130" i="2"/>
  <c r="F130" i="2"/>
  <c r="E130" i="2"/>
  <c r="AB128" i="2"/>
  <c r="Y128" i="2"/>
  <c r="V128" i="2"/>
  <c r="S128" i="2"/>
  <c r="P128" i="2"/>
  <c r="M128" i="2"/>
  <c r="J128" i="2"/>
  <c r="G128" i="2"/>
  <c r="C128" i="2"/>
  <c r="B128" i="2"/>
  <c r="AA127" i="2"/>
  <c r="Z127" i="2"/>
  <c r="X127" i="2"/>
  <c r="W127" i="2"/>
  <c r="U127" i="2"/>
  <c r="T127" i="2"/>
  <c r="R127" i="2"/>
  <c r="Q127" i="2"/>
  <c r="O127" i="2"/>
  <c r="N127" i="2"/>
  <c r="L127" i="2"/>
  <c r="K127" i="2"/>
  <c r="I127" i="2"/>
  <c r="H127" i="2"/>
  <c r="F127" i="2"/>
  <c r="E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X119" i="2"/>
  <c r="W119" i="2"/>
  <c r="U119" i="2"/>
  <c r="T119" i="2"/>
  <c r="R119" i="2"/>
  <c r="Q119" i="2"/>
  <c r="O119" i="2"/>
  <c r="N119" i="2"/>
  <c r="L119" i="2"/>
  <c r="K119" i="2"/>
  <c r="I119" i="2"/>
  <c r="H119" i="2"/>
  <c r="F119" i="2"/>
  <c r="E119" i="2"/>
  <c r="AB118" i="2"/>
  <c r="Y118" i="2"/>
  <c r="V118" i="2"/>
  <c r="S118" i="2"/>
  <c r="P118" i="2"/>
  <c r="M118" i="2"/>
  <c r="J118" i="2"/>
  <c r="G118" i="2"/>
  <c r="C118" i="2"/>
  <c r="B118" i="2"/>
  <c r="AA117" i="2"/>
  <c r="Z117" i="2"/>
  <c r="X117" i="2"/>
  <c r="W117" i="2"/>
  <c r="U117" i="2"/>
  <c r="T117" i="2"/>
  <c r="R117" i="2"/>
  <c r="Q117" i="2"/>
  <c r="O117" i="2"/>
  <c r="N117" i="2"/>
  <c r="L117" i="2"/>
  <c r="K117" i="2"/>
  <c r="I117" i="2"/>
  <c r="H117" i="2"/>
  <c r="F117" i="2"/>
  <c r="E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A109" i="2"/>
  <c r="Z109" i="2"/>
  <c r="X109" i="2"/>
  <c r="W109" i="2"/>
  <c r="U109" i="2"/>
  <c r="T109" i="2"/>
  <c r="R109" i="2"/>
  <c r="Q109" i="2"/>
  <c r="O109" i="2"/>
  <c r="N109" i="2"/>
  <c r="L109" i="2"/>
  <c r="K109" i="2"/>
  <c r="I109" i="2"/>
  <c r="H109" i="2"/>
  <c r="F109" i="2"/>
  <c r="E109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S104" i="2"/>
  <c r="P104" i="2"/>
  <c r="M104" i="2"/>
  <c r="J104" i="2"/>
  <c r="G104" i="2"/>
  <c r="C104" i="2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B99" i="2"/>
  <c r="Y99" i="2"/>
  <c r="V99" i="2"/>
  <c r="S99" i="2"/>
  <c r="P99" i="2"/>
  <c r="M99" i="2"/>
  <c r="J99" i="2"/>
  <c r="G99" i="2"/>
  <c r="C99" i="2"/>
  <c r="B99" i="2"/>
  <c r="AA98" i="2"/>
  <c r="AA97" i="2" s="1"/>
  <c r="Z98" i="2"/>
  <c r="Y98" i="2"/>
  <c r="V98" i="2"/>
  <c r="S98" i="2"/>
  <c r="P98" i="2"/>
  <c r="L98" i="2"/>
  <c r="K98" i="2"/>
  <c r="K97" i="2" s="1"/>
  <c r="K96" i="2" s="1"/>
  <c r="J98" i="2"/>
  <c r="G98" i="2"/>
  <c r="X97" i="2"/>
  <c r="X96" i="2" s="1"/>
  <c r="W97" i="2"/>
  <c r="W96" i="2" s="1"/>
  <c r="U97" i="2"/>
  <c r="U96" i="2" s="1"/>
  <c r="T97" i="2"/>
  <c r="T96" i="2" s="1"/>
  <c r="R97" i="2"/>
  <c r="Q97" i="2"/>
  <c r="Q96" i="2" s="1"/>
  <c r="O97" i="2"/>
  <c r="N97" i="2"/>
  <c r="N96" i="2" s="1"/>
  <c r="I97" i="2"/>
  <c r="H97" i="2"/>
  <c r="H96" i="2" s="1"/>
  <c r="F97" i="2"/>
  <c r="F96" i="2" s="1"/>
  <c r="E97" i="2"/>
  <c r="AB95" i="2"/>
  <c r="Y95" i="2"/>
  <c r="V95" i="2"/>
  <c r="S95" i="2"/>
  <c r="P95" i="2"/>
  <c r="M95" i="2"/>
  <c r="J95" i="2"/>
  <c r="G95" i="2"/>
  <c r="C95" i="2"/>
  <c r="B95" i="2"/>
  <c r="AB94" i="2"/>
  <c r="Y94" i="2"/>
  <c r="V94" i="2"/>
  <c r="S94" i="2"/>
  <c r="P94" i="2"/>
  <c r="M94" i="2"/>
  <c r="J94" i="2"/>
  <c r="G94" i="2"/>
  <c r="C94" i="2"/>
  <c r="B94" i="2"/>
  <c r="AA93" i="2"/>
  <c r="Z93" i="2"/>
  <c r="Y93" i="2"/>
  <c r="V93" i="2"/>
  <c r="S93" i="2"/>
  <c r="P93" i="2"/>
  <c r="L93" i="2"/>
  <c r="K93" i="2"/>
  <c r="J93" i="2"/>
  <c r="G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M91" i="2"/>
  <c r="J91" i="2"/>
  <c r="G91" i="2"/>
  <c r="C91" i="2"/>
  <c r="B91" i="2"/>
  <c r="AA90" i="2"/>
  <c r="Z90" i="2"/>
  <c r="B90" i="2" s="1"/>
  <c r="Y90" i="2"/>
  <c r="V90" i="2"/>
  <c r="S90" i="2"/>
  <c r="P90" i="2"/>
  <c r="M90" i="2"/>
  <c r="J90" i="2"/>
  <c r="G90" i="2"/>
  <c r="AB89" i="2"/>
  <c r="Y89" i="2"/>
  <c r="V89" i="2"/>
  <c r="S89" i="2"/>
  <c r="P89" i="2"/>
  <c r="L89" i="2"/>
  <c r="C89" i="2" s="1"/>
  <c r="K89" i="2"/>
  <c r="B89" i="2" s="1"/>
  <c r="J89" i="2"/>
  <c r="G89" i="2"/>
  <c r="AB88" i="2"/>
  <c r="Y88" i="2"/>
  <c r="V88" i="2"/>
  <c r="S88" i="2"/>
  <c r="P88" i="2"/>
  <c r="L88" i="2"/>
  <c r="C88" i="2" s="1"/>
  <c r="K88" i="2"/>
  <c r="B88" i="2" s="1"/>
  <c r="J88" i="2"/>
  <c r="G88" i="2"/>
  <c r="X87" i="2"/>
  <c r="X86" i="2" s="1"/>
  <c r="W87" i="2"/>
  <c r="W86" i="2" s="1"/>
  <c r="U87" i="2"/>
  <c r="U86" i="2" s="1"/>
  <c r="T87" i="2"/>
  <c r="R87" i="2"/>
  <c r="R86" i="2" s="1"/>
  <c r="Q87" i="2"/>
  <c r="Q86" i="2" s="1"/>
  <c r="O87" i="2"/>
  <c r="N87" i="2"/>
  <c r="N86" i="2" s="1"/>
  <c r="I87" i="2"/>
  <c r="H87" i="2"/>
  <c r="H86" i="2" s="1"/>
  <c r="F87" i="2"/>
  <c r="F86" i="2" s="1"/>
  <c r="E87" i="2"/>
  <c r="E86" i="2" s="1"/>
  <c r="AB85" i="2"/>
  <c r="Y85" i="2"/>
  <c r="V85" i="2"/>
  <c r="S85" i="2"/>
  <c r="O85" i="2"/>
  <c r="N85" i="2"/>
  <c r="N61" i="2" s="1"/>
  <c r="L85" i="2"/>
  <c r="K85" i="2"/>
  <c r="J85" i="2"/>
  <c r="F85" i="2"/>
  <c r="F61" i="2" s="1"/>
  <c r="F60" i="2" s="1"/>
  <c r="E85" i="2"/>
  <c r="AA84" i="2"/>
  <c r="Z84" i="2"/>
  <c r="Y84" i="2"/>
  <c r="U84" i="2"/>
  <c r="T84" i="2"/>
  <c r="S84" i="2"/>
  <c r="P84" i="2"/>
  <c r="L84" i="2"/>
  <c r="K84" i="2"/>
  <c r="I84" i="2"/>
  <c r="I61" i="2" s="1"/>
  <c r="H84" i="2"/>
  <c r="H61" i="2" s="1"/>
  <c r="H60" i="2" s="1"/>
  <c r="G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L79" i="2"/>
  <c r="K79" i="2"/>
  <c r="B79" i="2" s="1"/>
  <c r="J79" i="2"/>
  <c r="G79" i="2"/>
  <c r="C79" i="2"/>
  <c r="AB78" i="2"/>
  <c r="Y78" i="2"/>
  <c r="V78" i="2"/>
  <c r="S78" i="2"/>
  <c r="P78" i="2"/>
  <c r="L78" i="2"/>
  <c r="K78" i="2"/>
  <c r="B78" i="2" s="1"/>
  <c r="J78" i="2"/>
  <c r="G78" i="2"/>
  <c r="AB77" i="2"/>
  <c r="Y77" i="2"/>
  <c r="V77" i="2"/>
  <c r="S77" i="2"/>
  <c r="P77" i="2"/>
  <c r="L77" i="2"/>
  <c r="C77" i="2" s="1"/>
  <c r="K77" i="2"/>
  <c r="J77" i="2"/>
  <c r="G77" i="2"/>
  <c r="AA76" i="2"/>
  <c r="Z76" i="2"/>
  <c r="Y76" i="2"/>
  <c r="V76" i="2"/>
  <c r="S76" i="2"/>
  <c r="P76" i="2"/>
  <c r="L76" i="2"/>
  <c r="K76" i="2"/>
  <c r="J76" i="2"/>
  <c r="G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A73" i="2"/>
  <c r="Z73" i="2"/>
  <c r="Y73" i="2"/>
  <c r="U73" i="2"/>
  <c r="T73" i="2"/>
  <c r="S73" i="2"/>
  <c r="P73" i="2"/>
  <c r="M73" i="2"/>
  <c r="J73" i="2"/>
  <c r="G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V64" i="2"/>
  <c r="S64" i="2"/>
  <c r="P64" i="2"/>
  <c r="M64" i="2"/>
  <c r="J64" i="2"/>
  <c r="G64" i="2"/>
  <c r="C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X61" i="2"/>
  <c r="X60" i="2" s="1"/>
  <c r="W61" i="2"/>
  <c r="W60" i="2" s="1"/>
  <c r="R61" i="2"/>
  <c r="R60" i="2" s="1"/>
  <c r="Q61" i="2"/>
  <c r="Q60" i="2" s="1"/>
  <c r="O61" i="2"/>
  <c r="O60" i="2" s="1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L53" i="2"/>
  <c r="L52" i="2" s="1"/>
  <c r="K53" i="2"/>
  <c r="K52" i="2" s="1"/>
  <c r="J53" i="2"/>
  <c r="G53" i="2"/>
  <c r="AA52" i="2"/>
  <c r="AA51" i="2" s="1"/>
  <c r="Z52" i="2"/>
  <c r="Z51" i="2" s="1"/>
  <c r="X52" i="2"/>
  <c r="W52" i="2"/>
  <c r="W51" i="2" s="1"/>
  <c r="U52" i="2"/>
  <c r="T52" i="2"/>
  <c r="T51" i="2" s="1"/>
  <c r="R52" i="2"/>
  <c r="Q52" i="2"/>
  <c r="Q51" i="2" s="1"/>
  <c r="O52" i="2"/>
  <c r="O51" i="2" s="1"/>
  <c r="N52" i="2"/>
  <c r="N51" i="2" s="1"/>
  <c r="I52" i="2"/>
  <c r="H52" i="2"/>
  <c r="H51" i="2" s="1"/>
  <c r="F52" i="2"/>
  <c r="F51" i="2" s="1"/>
  <c r="E52" i="2"/>
  <c r="E51" i="2" s="1"/>
  <c r="R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R49" i="2"/>
  <c r="R44" i="2" s="1"/>
  <c r="Q49" i="2"/>
  <c r="B49" i="2" s="1"/>
  <c r="P49" i="2"/>
  <c r="M49" i="2"/>
  <c r="J49" i="2"/>
  <c r="G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A44" i="2"/>
  <c r="AA43" i="2" s="1"/>
  <c r="Z44" i="2"/>
  <c r="X44" i="2"/>
  <c r="X43" i="2" s="1"/>
  <c r="W44" i="2"/>
  <c r="W43" i="2" s="1"/>
  <c r="U44" i="2"/>
  <c r="T44" i="2"/>
  <c r="T43" i="2" s="1"/>
  <c r="Q44" i="2"/>
  <c r="Q43" i="2" s="1"/>
  <c r="O44" i="2"/>
  <c r="O43" i="2" s="1"/>
  <c r="N44" i="2"/>
  <c r="N43" i="2" s="1"/>
  <c r="L44" i="2"/>
  <c r="L43" i="2" s="1"/>
  <c r="K44" i="2"/>
  <c r="I44" i="2"/>
  <c r="H44" i="2"/>
  <c r="H43" i="2" s="1"/>
  <c r="F44" i="2"/>
  <c r="F43" i="2" s="1"/>
  <c r="E44" i="2"/>
  <c r="AB42" i="2"/>
  <c r="Y42" i="2"/>
  <c r="V42" i="2"/>
  <c r="R42" i="2"/>
  <c r="C42" i="2" s="1"/>
  <c r="Q42" i="2"/>
  <c r="P42" i="2"/>
  <c r="M42" i="2"/>
  <c r="J42" i="2"/>
  <c r="G42" i="2"/>
  <c r="AB41" i="2"/>
  <c r="X41" i="2"/>
  <c r="W41" i="2"/>
  <c r="W32" i="2" s="1"/>
  <c r="W31" i="2" s="1"/>
  <c r="V41" i="2"/>
  <c r="S41" i="2"/>
  <c r="P41" i="2"/>
  <c r="L41" i="2"/>
  <c r="K41" i="2"/>
  <c r="J41" i="2"/>
  <c r="G41" i="2"/>
  <c r="AB40" i="2"/>
  <c r="Y40" i="2"/>
  <c r="U40" i="2"/>
  <c r="V40" i="2" s="1"/>
  <c r="S40" i="2"/>
  <c r="P40" i="2"/>
  <c r="M40" i="2"/>
  <c r="J40" i="2"/>
  <c r="G40" i="2"/>
  <c r="B40" i="2"/>
  <c r="AB39" i="2"/>
  <c r="Y39" i="2"/>
  <c r="V39" i="2"/>
  <c r="S39" i="2"/>
  <c r="P39" i="2"/>
  <c r="M39" i="2"/>
  <c r="J39" i="2"/>
  <c r="G39" i="2"/>
  <c r="C39" i="2"/>
  <c r="B39" i="2"/>
  <c r="AA38" i="2"/>
  <c r="C38" i="2" s="1"/>
  <c r="Z38" i="2"/>
  <c r="Y38" i="2"/>
  <c r="V38" i="2"/>
  <c r="S38" i="2"/>
  <c r="P38" i="2"/>
  <c r="M38" i="2"/>
  <c r="J38" i="2"/>
  <c r="G38" i="2"/>
  <c r="AB37" i="2"/>
  <c r="Y37" i="2"/>
  <c r="V37" i="2"/>
  <c r="S37" i="2"/>
  <c r="P37" i="2"/>
  <c r="L37" i="2"/>
  <c r="C37" i="2" s="1"/>
  <c r="K37" i="2"/>
  <c r="B37" i="2" s="1"/>
  <c r="J37" i="2"/>
  <c r="G37" i="2"/>
  <c r="AB36" i="2"/>
  <c r="Y36" i="2"/>
  <c r="V36" i="2"/>
  <c r="S36" i="2"/>
  <c r="P36" i="2"/>
  <c r="L36" i="2"/>
  <c r="C36" i="2" s="1"/>
  <c r="K36" i="2"/>
  <c r="B36" i="2" s="1"/>
  <c r="J36" i="2"/>
  <c r="G36" i="2"/>
  <c r="AB35" i="2"/>
  <c r="Y35" i="2"/>
  <c r="V35" i="2"/>
  <c r="S35" i="2"/>
  <c r="P35" i="2"/>
  <c r="L35" i="2"/>
  <c r="C35" i="2" s="1"/>
  <c r="K35" i="2"/>
  <c r="B35" i="2" s="1"/>
  <c r="J35" i="2"/>
  <c r="G35" i="2"/>
  <c r="AB34" i="2"/>
  <c r="Y34" i="2"/>
  <c r="V34" i="2"/>
  <c r="S34" i="2"/>
  <c r="P34" i="2"/>
  <c r="L34" i="2"/>
  <c r="C34" i="2" s="1"/>
  <c r="K34" i="2"/>
  <c r="B34" i="2" s="1"/>
  <c r="J34" i="2"/>
  <c r="G34" i="2"/>
  <c r="AB33" i="2"/>
  <c r="Y33" i="2"/>
  <c r="V33" i="2"/>
  <c r="S33" i="2"/>
  <c r="P33" i="2"/>
  <c r="M33" i="2"/>
  <c r="J33" i="2"/>
  <c r="G33" i="2"/>
  <c r="C33" i="2"/>
  <c r="B33" i="2"/>
  <c r="T32" i="2"/>
  <c r="T31" i="2" s="1"/>
  <c r="O32" i="2"/>
  <c r="O31" i="2" s="1"/>
  <c r="N32" i="2"/>
  <c r="I32" i="2"/>
  <c r="I31" i="2" s="1"/>
  <c r="H32" i="2"/>
  <c r="H31" i="2" s="1"/>
  <c r="F32" i="2"/>
  <c r="E32" i="2"/>
  <c r="E31" i="2" s="1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L27" i="2"/>
  <c r="C27" i="2" s="1"/>
  <c r="K27" i="2"/>
  <c r="B27" i="2" s="1"/>
  <c r="J27" i="2"/>
  <c r="G27" i="2"/>
  <c r="AB26" i="2"/>
  <c r="Y26" i="2"/>
  <c r="V26" i="2"/>
  <c r="S26" i="2"/>
  <c r="P26" i="2"/>
  <c r="M26" i="2"/>
  <c r="J26" i="2"/>
  <c r="G26" i="2"/>
  <c r="C26" i="2"/>
  <c r="B26" i="2"/>
  <c r="AA25" i="2"/>
  <c r="Z25" i="2"/>
  <c r="Y25" i="2"/>
  <c r="V25" i="2"/>
  <c r="S25" i="2"/>
  <c r="P25" i="2"/>
  <c r="L25" i="2"/>
  <c r="K25" i="2"/>
  <c r="M25" i="2" s="1"/>
  <c r="J25" i="2"/>
  <c r="G25" i="2"/>
  <c r="AA24" i="2"/>
  <c r="Z24" i="2"/>
  <c r="Y24" i="2"/>
  <c r="V24" i="2"/>
  <c r="S24" i="2"/>
  <c r="P24" i="2"/>
  <c r="L24" i="2"/>
  <c r="K24" i="2"/>
  <c r="J24" i="2"/>
  <c r="G24" i="2"/>
  <c r="AB23" i="2"/>
  <c r="Y23" i="2"/>
  <c r="V23" i="2"/>
  <c r="S23" i="2"/>
  <c r="P23" i="2"/>
  <c r="M23" i="2"/>
  <c r="J23" i="2"/>
  <c r="G23" i="2"/>
  <c r="C23" i="2"/>
  <c r="B23" i="2"/>
  <c r="X22" i="2"/>
  <c r="W22" i="2"/>
  <c r="W21" i="2" s="1"/>
  <c r="U22" i="2"/>
  <c r="U21" i="2" s="1"/>
  <c r="T22" i="2"/>
  <c r="R22" i="2"/>
  <c r="R21" i="2" s="1"/>
  <c r="Q22" i="2"/>
  <c r="Q21" i="2" s="1"/>
  <c r="O22" i="2"/>
  <c r="O21" i="2" s="1"/>
  <c r="N22" i="2"/>
  <c r="N21" i="2" s="1"/>
  <c r="I22" i="2"/>
  <c r="I21" i="2" s="1"/>
  <c r="H22" i="2"/>
  <c r="F22" i="2"/>
  <c r="F21" i="2" s="1"/>
  <c r="E22" i="2"/>
  <c r="E21" i="2" s="1"/>
  <c r="AB20" i="2"/>
  <c r="Y20" i="2"/>
  <c r="V20" i="2"/>
  <c r="S20" i="2"/>
  <c r="P20" i="2"/>
  <c r="L20" i="2"/>
  <c r="C20" i="2" s="1"/>
  <c r="K20" i="2"/>
  <c r="B20" i="2" s="1"/>
  <c r="J20" i="2"/>
  <c r="G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X10" i="2" s="1"/>
  <c r="W11" i="2"/>
  <c r="U11" i="2"/>
  <c r="U10" i="2" s="1"/>
  <c r="T11" i="2"/>
  <c r="T10" i="2" s="1"/>
  <c r="R11" i="2"/>
  <c r="Q11" i="2"/>
  <c r="Q10" i="2" s="1"/>
  <c r="O11" i="2"/>
  <c r="N11" i="2"/>
  <c r="N10" i="2" s="1"/>
  <c r="I11" i="2"/>
  <c r="H11" i="2"/>
  <c r="H10" i="2" s="1"/>
  <c r="F11" i="2"/>
  <c r="E11" i="2"/>
  <c r="E10" i="2" s="1"/>
  <c r="V214" i="2" l="1"/>
  <c r="Z22" i="2"/>
  <c r="Z21" i="2" s="1"/>
  <c r="C93" i="2"/>
  <c r="H108" i="2"/>
  <c r="N108" i="2"/>
  <c r="P108" i="2" s="1"/>
  <c r="T108" i="2"/>
  <c r="Z108" i="2"/>
  <c r="H129" i="2"/>
  <c r="N129" i="2"/>
  <c r="AB278" i="2"/>
  <c r="B287" i="2"/>
  <c r="P304" i="2"/>
  <c r="R32" i="2"/>
  <c r="R31" i="2" s="1"/>
  <c r="Y205" i="2"/>
  <c r="B278" i="2"/>
  <c r="V281" i="2"/>
  <c r="R335" i="2"/>
  <c r="X335" i="2"/>
  <c r="C348" i="2"/>
  <c r="C73" i="2"/>
  <c r="F335" i="2"/>
  <c r="M79" i="2"/>
  <c r="I108" i="2"/>
  <c r="AA108" i="2"/>
  <c r="I129" i="2"/>
  <c r="O129" i="2"/>
  <c r="N335" i="2"/>
  <c r="T335" i="2"/>
  <c r="Z335" i="2"/>
  <c r="AA61" i="2"/>
  <c r="AA60" i="2" s="1"/>
  <c r="O108" i="2"/>
  <c r="AB38" i="2"/>
  <c r="AB73" i="2"/>
  <c r="F232" i="2"/>
  <c r="R232" i="2"/>
  <c r="X232" i="2"/>
  <c r="AB275" i="2"/>
  <c r="D275" i="2" s="1"/>
  <c r="V287" i="2"/>
  <c r="G359" i="2"/>
  <c r="S137" i="2"/>
  <c r="L157" i="2"/>
  <c r="Q180" i="2"/>
  <c r="Q139" i="2" s="1"/>
  <c r="AB279" i="2"/>
  <c r="AB24" i="2"/>
  <c r="U32" i="2"/>
  <c r="Y119" i="2"/>
  <c r="W129" i="2"/>
  <c r="AB271" i="2"/>
  <c r="M276" i="2"/>
  <c r="AB287" i="2"/>
  <c r="J321" i="2"/>
  <c r="S324" i="2"/>
  <c r="K325" i="2"/>
  <c r="B325" i="2" s="1"/>
  <c r="C137" i="2"/>
  <c r="B276" i="2"/>
  <c r="B281" i="2"/>
  <c r="M323" i="2"/>
  <c r="J367" i="2"/>
  <c r="P367" i="2"/>
  <c r="AB108" i="2"/>
  <c r="J129" i="2"/>
  <c r="V129" i="2"/>
  <c r="N232" i="2"/>
  <c r="H335" i="2"/>
  <c r="V367" i="2"/>
  <c r="B109" i="2"/>
  <c r="E108" i="2"/>
  <c r="K108" i="2"/>
  <c r="Q108" i="2"/>
  <c r="W108" i="2"/>
  <c r="E129" i="2"/>
  <c r="K129" i="2"/>
  <c r="I335" i="2"/>
  <c r="O335" i="2"/>
  <c r="P335" i="2" s="1"/>
  <c r="U335" i="2"/>
  <c r="AA335" i="2"/>
  <c r="Y367" i="2"/>
  <c r="V109" i="2"/>
  <c r="U108" i="2"/>
  <c r="V108" i="2" s="1"/>
  <c r="P129" i="2"/>
  <c r="AB129" i="2"/>
  <c r="AB367" i="2"/>
  <c r="AB44" i="2"/>
  <c r="F108" i="2"/>
  <c r="L108" i="2"/>
  <c r="R108" i="2"/>
  <c r="X108" i="2"/>
  <c r="F129" i="2"/>
  <c r="L129" i="2"/>
  <c r="R129" i="2"/>
  <c r="X129" i="2"/>
  <c r="Q232" i="2"/>
  <c r="S232" i="2" s="1"/>
  <c r="W232" i="2"/>
  <c r="E335" i="2"/>
  <c r="Q335" i="2"/>
  <c r="W335" i="2"/>
  <c r="Y335" i="2" s="1"/>
  <c r="H351" i="2"/>
  <c r="Z351" i="2"/>
  <c r="S21" i="2"/>
  <c r="Y328" i="2"/>
  <c r="M119" i="2"/>
  <c r="V154" i="2"/>
  <c r="V353" i="2"/>
  <c r="Y22" i="2"/>
  <c r="M344" i="2"/>
  <c r="V10" i="2"/>
  <c r="D29" i="2"/>
  <c r="P119" i="2"/>
  <c r="S127" i="2"/>
  <c r="Y127" i="2"/>
  <c r="Y202" i="2"/>
  <c r="S332" i="2"/>
  <c r="S97" i="2"/>
  <c r="D104" i="2"/>
  <c r="V119" i="2"/>
  <c r="AB119" i="2"/>
  <c r="S140" i="2"/>
  <c r="S154" i="2"/>
  <c r="M156" i="2"/>
  <c r="K157" i="2"/>
  <c r="J193" i="2"/>
  <c r="P196" i="2"/>
  <c r="Y233" i="2"/>
  <c r="AB235" i="2"/>
  <c r="D246" i="2"/>
  <c r="AB274" i="2"/>
  <c r="D274" i="2" s="1"/>
  <c r="AB373" i="2"/>
  <c r="AB374" i="2"/>
  <c r="J11" i="2"/>
  <c r="B53" i="2"/>
  <c r="B76" i="2"/>
  <c r="B93" i="2"/>
  <c r="M109" i="2"/>
  <c r="D128" i="2"/>
  <c r="R139" i="2"/>
  <c r="D186" i="2"/>
  <c r="C187" i="2"/>
  <c r="D201" i="2"/>
  <c r="B302" i="2"/>
  <c r="S313" i="2"/>
  <c r="C324" i="2"/>
  <c r="M326" i="2"/>
  <c r="D326" i="2" s="1"/>
  <c r="Y332" i="2"/>
  <c r="B341" i="2"/>
  <c r="B344" i="2"/>
  <c r="P346" i="2"/>
  <c r="M359" i="2"/>
  <c r="S358" i="2"/>
  <c r="U61" i="2"/>
  <c r="Z192" i="2"/>
  <c r="Y41" i="2"/>
  <c r="K22" i="2"/>
  <c r="K21" i="2" s="1"/>
  <c r="C98" i="2"/>
  <c r="K11" i="2"/>
  <c r="K10" i="2" s="1"/>
  <c r="C24" i="2"/>
  <c r="B41" i="2"/>
  <c r="S42" i="2"/>
  <c r="D42" i="2" s="1"/>
  <c r="D72" i="2"/>
  <c r="P157" i="2"/>
  <c r="V161" i="2"/>
  <c r="D161" i="2" s="1"/>
  <c r="Y214" i="2"/>
  <c r="D219" i="2"/>
  <c r="H256" i="2"/>
  <c r="H232" i="2" s="1"/>
  <c r="T256" i="2"/>
  <c r="T232" i="2" s="1"/>
  <c r="C271" i="2"/>
  <c r="AB277" i="2"/>
  <c r="D277" i="2" s="1"/>
  <c r="C302" i="2"/>
  <c r="R321" i="2"/>
  <c r="R303" i="2" s="1"/>
  <c r="S338" i="2"/>
  <c r="Y338" i="2"/>
  <c r="K346" i="2"/>
  <c r="K335" i="2" s="1"/>
  <c r="J368" i="2"/>
  <c r="G21" i="2"/>
  <c r="J32" i="2"/>
  <c r="Y61" i="2"/>
  <c r="D68" i="2"/>
  <c r="D70" i="2"/>
  <c r="D114" i="2"/>
  <c r="S117" i="2"/>
  <c r="P127" i="2"/>
  <c r="V136" i="2"/>
  <c r="G233" i="2"/>
  <c r="M245" i="2"/>
  <c r="D282" i="2"/>
  <c r="D290" i="2"/>
  <c r="J332" i="2"/>
  <c r="AB332" i="2"/>
  <c r="J336" i="2"/>
  <c r="V336" i="2"/>
  <c r="G338" i="2"/>
  <c r="I10" i="2"/>
  <c r="J10" i="2" s="1"/>
  <c r="S87" i="2"/>
  <c r="D91" i="2"/>
  <c r="S109" i="2"/>
  <c r="D122" i="2"/>
  <c r="D126" i="2"/>
  <c r="M130" i="2"/>
  <c r="J136" i="2"/>
  <c r="D169" i="2"/>
  <c r="D184" i="2"/>
  <c r="G188" i="2"/>
  <c r="Y188" i="2"/>
  <c r="S198" i="2"/>
  <c r="Y198" i="2"/>
  <c r="P224" i="2"/>
  <c r="M228" i="2"/>
  <c r="S228" i="2"/>
  <c r="M230" i="2"/>
  <c r="S230" i="2"/>
  <c r="G235" i="2"/>
  <c r="M235" i="2"/>
  <c r="D239" i="2"/>
  <c r="D308" i="2"/>
  <c r="G325" i="2"/>
  <c r="J328" i="2"/>
  <c r="P328" i="2"/>
  <c r="S346" i="2"/>
  <c r="Y353" i="2"/>
  <c r="AB364" i="2"/>
  <c r="S11" i="2"/>
  <c r="P21" i="2"/>
  <c r="D40" i="2"/>
  <c r="D65" i="2"/>
  <c r="S86" i="2"/>
  <c r="S157" i="2"/>
  <c r="J180" i="2"/>
  <c r="M233" i="2"/>
  <c r="P237" i="2"/>
  <c r="S245" i="2"/>
  <c r="D258" i="2"/>
  <c r="D295" i="2"/>
  <c r="Y313" i="2"/>
  <c r="G321" i="2"/>
  <c r="D323" i="2"/>
  <c r="P332" i="2"/>
  <c r="V332" i="2"/>
  <c r="P336" i="2"/>
  <c r="AB11" i="2"/>
  <c r="D23" i="2"/>
  <c r="Y44" i="2"/>
  <c r="D80" i="2"/>
  <c r="AB117" i="2"/>
  <c r="P130" i="2"/>
  <c r="O139" i="2"/>
  <c r="J188" i="2"/>
  <c r="P188" i="2"/>
  <c r="V188" i="2"/>
  <c r="P193" i="2"/>
  <c r="G196" i="2"/>
  <c r="N192" i="2"/>
  <c r="D200" i="2"/>
  <c r="J202" i="2"/>
  <c r="AB202" i="2"/>
  <c r="D203" i="2"/>
  <c r="AB205" i="2"/>
  <c r="D206" i="2"/>
  <c r="D212" i="2"/>
  <c r="D218" i="2"/>
  <c r="G224" i="2"/>
  <c r="J230" i="2"/>
  <c r="V325" i="2"/>
  <c r="G328" i="2"/>
  <c r="S328" i="2"/>
  <c r="G344" i="2"/>
  <c r="Y352" i="2"/>
  <c r="D356" i="2"/>
  <c r="AB365" i="2"/>
  <c r="V97" i="2"/>
  <c r="F10" i="2"/>
  <c r="G11" i="2"/>
  <c r="D16" i="2"/>
  <c r="P313" i="2"/>
  <c r="O303" i="2"/>
  <c r="R10" i="2"/>
  <c r="S10" i="2" s="1"/>
  <c r="D58" i="2"/>
  <c r="J109" i="2"/>
  <c r="Y43" i="2"/>
  <c r="S60" i="2"/>
  <c r="D83" i="2"/>
  <c r="V127" i="2"/>
  <c r="P136" i="2"/>
  <c r="AB136" i="2"/>
  <c r="V328" i="2"/>
  <c r="AB377" i="2"/>
  <c r="AB378" i="2"/>
  <c r="P11" i="2"/>
  <c r="D12" i="2"/>
  <c r="D14" i="2"/>
  <c r="D33" i="2"/>
  <c r="P43" i="2"/>
  <c r="P44" i="2"/>
  <c r="D46" i="2"/>
  <c r="D48" i="2"/>
  <c r="J52" i="2"/>
  <c r="P61" i="2"/>
  <c r="D79" i="2"/>
  <c r="J97" i="2"/>
  <c r="D99" i="2"/>
  <c r="J117" i="2"/>
  <c r="M127" i="2"/>
  <c r="V130" i="2"/>
  <c r="AB130" i="2"/>
  <c r="D147" i="2"/>
  <c r="D151" i="2"/>
  <c r="D174" i="2"/>
  <c r="D190" i="2"/>
  <c r="D242" i="2"/>
  <c r="D244" i="2"/>
  <c r="D251" i="2"/>
  <c r="D257" i="2"/>
  <c r="D267" i="2"/>
  <c r="D317" i="2"/>
  <c r="J325" i="2"/>
  <c r="AB325" i="2"/>
  <c r="G332" i="2"/>
  <c r="G336" i="2"/>
  <c r="AB346" i="2"/>
  <c r="D363" i="2"/>
  <c r="D376" i="2"/>
  <c r="D380" i="2"/>
  <c r="V32" i="2"/>
  <c r="V44" i="2"/>
  <c r="V52" i="2"/>
  <c r="V96" i="2"/>
  <c r="AB127" i="2"/>
  <c r="V11" i="2"/>
  <c r="G22" i="2"/>
  <c r="S22" i="2"/>
  <c r="U31" i="2"/>
  <c r="V31" i="2" s="1"/>
  <c r="G44" i="2"/>
  <c r="M44" i="2"/>
  <c r="B52" i="2"/>
  <c r="Y96" i="2"/>
  <c r="D141" i="2"/>
  <c r="D194" i="2"/>
  <c r="F192" i="2"/>
  <c r="H204" i="2"/>
  <c r="D225" i="2"/>
  <c r="D227" i="2"/>
  <c r="D310" i="2"/>
  <c r="D333" i="2"/>
  <c r="B338" i="2"/>
  <c r="D340" i="2"/>
  <c r="J374" i="2"/>
  <c r="I373" i="2"/>
  <c r="J373" i="2" s="1"/>
  <c r="M140" i="2"/>
  <c r="X139" i="2"/>
  <c r="D155" i="2"/>
  <c r="D179" i="2"/>
  <c r="F139" i="2"/>
  <c r="M180" i="2"/>
  <c r="D182" i="2"/>
  <c r="S196" i="2"/>
  <c r="P198" i="2"/>
  <c r="V198" i="2"/>
  <c r="K204" i="2"/>
  <c r="D209" i="2"/>
  <c r="D223" i="2"/>
  <c r="M224" i="2"/>
  <c r="S224" i="2"/>
  <c r="P228" i="2"/>
  <c r="D229" i="2"/>
  <c r="P230" i="2"/>
  <c r="V230" i="2"/>
  <c r="J233" i="2"/>
  <c r="M237" i="2"/>
  <c r="S237" i="2"/>
  <c r="J245" i="2"/>
  <c r="P245" i="2"/>
  <c r="D250" i="2"/>
  <c r="D263" i="2"/>
  <c r="D265" i="2"/>
  <c r="H303" i="2"/>
  <c r="N303" i="2"/>
  <c r="S304" i="2"/>
  <c r="V313" i="2"/>
  <c r="AB313" i="2"/>
  <c r="V321" i="2"/>
  <c r="D322" i="2"/>
  <c r="M328" i="2"/>
  <c r="M336" i="2"/>
  <c r="Y336" i="2"/>
  <c r="V338" i="2"/>
  <c r="D343" i="2"/>
  <c r="J344" i="2"/>
  <c r="C359" i="2"/>
  <c r="P359" i="2"/>
  <c r="D360" i="2"/>
  <c r="AB368" i="2"/>
  <c r="D110" i="2"/>
  <c r="D116" i="2"/>
  <c r="P117" i="2"/>
  <c r="V117" i="2"/>
  <c r="D120" i="2"/>
  <c r="D134" i="2"/>
  <c r="D143" i="2"/>
  <c r="J154" i="2"/>
  <c r="D176" i="2"/>
  <c r="P180" i="2"/>
  <c r="V180" i="2"/>
  <c r="AB180" i="2"/>
  <c r="AB188" i="2"/>
  <c r="T192" i="2"/>
  <c r="AB196" i="2"/>
  <c r="B198" i="2"/>
  <c r="M198" i="2"/>
  <c r="G202" i="2"/>
  <c r="M202" i="2"/>
  <c r="G228" i="2"/>
  <c r="AB233" i="2"/>
  <c r="J235" i="2"/>
  <c r="P235" i="2"/>
  <c r="D238" i="2"/>
  <c r="D254" i="2"/>
  <c r="D261" i="2"/>
  <c r="D279" i="2"/>
  <c r="D285" i="2"/>
  <c r="D294" i="2"/>
  <c r="AB304" i="2"/>
  <c r="J313" i="2"/>
  <c r="D315" i="2"/>
  <c r="W303" i="2"/>
  <c r="M332" i="2"/>
  <c r="D337" i="2"/>
  <c r="J338" i="2"/>
  <c r="AB338" i="2"/>
  <c r="P344" i="2"/>
  <c r="V344" i="2"/>
  <c r="AB344" i="2"/>
  <c r="D345" i="2"/>
  <c r="M362" i="2"/>
  <c r="J364" i="2"/>
  <c r="J365" i="2"/>
  <c r="D372" i="2"/>
  <c r="V163" i="2"/>
  <c r="D163" i="2" s="1"/>
  <c r="B163" i="2"/>
  <c r="J237" i="2"/>
  <c r="C237" i="2"/>
  <c r="Y11" i="2"/>
  <c r="D18" i="2"/>
  <c r="P22" i="2"/>
  <c r="V22" i="2"/>
  <c r="AA22" i="2"/>
  <c r="AB22" i="2" s="1"/>
  <c r="M24" i="2"/>
  <c r="D24" i="2" s="1"/>
  <c r="B25" i="2"/>
  <c r="C25" i="2"/>
  <c r="G32" i="2"/>
  <c r="P32" i="2"/>
  <c r="X32" i="2"/>
  <c r="M34" i="2"/>
  <c r="D34" i="2" s="1"/>
  <c r="C41" i="2"/>
  <c r="K43" i="2"/>
  <c r="M43" i="2" s="1"/>
  <c r="Z43" i="2"/>
  <c r="AB43" i="2" s="1"/>
  <c r="C49" i="2"/>
  <c r="S49" i="2"/>
  <c r="D49" i="2" s="1"/>
  <c r="I51" i="2"/>
  <c r="J51" i="2" s="1"/>
  <c r="U51" i="2"/>
  <c r="V51" i="2" s="1"/>
  <c r="AB51" i="2"/>
  <c r="AB52" i="2"/>
  <c r="D62" i="2"/>
  <c r="V73" i="2"/>
  <c r="B73" i="2"/>
  <c r="T61" i="2"/>
  <c r="T60" i="2" s="1"/>
  <c r="M78" i="2"/>
  <c r="D78" i="2" s="1"/>
  <c r="L61" i="2"/>
  <c r="M89" i="2"/>
  <c r="D89" i="2" s="1"/>
  <c r="K87" i="2"/>
  <c r="K86" i="2" s="1"/>
  <c r="AB98" i="2"/>
  <c r="Z97" i="2"/>
  <c r="Z96" i="2" s="1"/>
  <c r="Y140" i="2"/>
  <c r="T157" i="2"/>
  <c r="T139" i="2" s="1"/>
  <c r="B160" i="2"/>
  <c r="V160" i="2"/>
  <c r="D160" i="2" s="1"/>
  <c r="B193" i="2"/>
  <c r="G193" i="2"/>
  <c r="B237" i="2"/>
  <c r="G237" i="2"/>
  <c r="S51" i="2"/>
  <c r="C53" i="2"/>
  <c r="M53" i="2"/>
  <c r="D53" i="2" s="1"/>
  <c r="D102" i="2"/>
  <c r="AB140" i="2"/>
  <c r="AA139" i="2"/>
  <c r="G10" i="2"/>
  <c r="D13" i="2"/>
  <c r="D38" i="2"/>
  <c r="D39" i="2"/>
  <c r="D47" i="2"/>
  <c r="K51" i="2"/>
  <c r="B51" i="2" s="1"/>
  <c r="S52" i="2"/>
  <c r="Z61" i="2"/>
  <c r="Z60" i="2" s="1"/>
  <c r="AB60" i="2" s="1"/>
  <c r="B77" i="2"/>
  <c r="M77" i="2"/>
  <c r="D77" i="2" s="1"/>
  <c r="G97" i="2"/>
  <c r="E96" i="2"/>
  <c r="D118" i="2"/>
  <c r="G136" i="2"/>
  <c r="C136" i="2"/>
  <c r="Y156" i="2"/>
  <c r="W154" i="2"/>
  <c r="Y154" i="2" s="1"/>
  <c r="AB157" i="2"/>
  <c r="Z139" i="2"/>
  <c r="J31" i="2"/>
  <c r="N60" i="2"/>
  <c r="P60" i="2" s="1"/>
  <c r="G85" i="2"/>
  <c r="E61" i="2"/>
  <c r="G61" i="2" s="1"/>
  <c r="V87" i="2"/>
  <c r="T86" i="2"/>
  <c r="C90" i="2"/>
  <c r="AA87" i="2"/>
  <c r="AA86" i="2" s="1"/>
  <c r="AB90" i="2"/>
  <c r="D90" i="2" s="1"/>
  <c r="S119" i="2"/>
  <c r="G154" i="2"/>
  <c r="D15" i="2"/>
  <c r="L22" i="2"/>
  <c r="L21" i="2" s="1"/>
  <c r="D28" i="2"/>
  <c r="D17" i="2"/>
  <c r="D19" i="2"/>
  <c r="J22" i="2"/>
  <c r="B24" i="2"/>
  <c r="AB25" i="2"/>
  <c r="D25" i="2" s="1"/>
  <c r="D26" i="2"/>
  <c r="D30" i="2"/>
  <c r="Q32" i="2"/>
  <c r="Q31" i="2" s="1"/>
  <c r="Q9" i="2" s="1"/>
  <c r="Z32" i="2"/>
  <c r="Z31" i="2" s="1"/>
  <c r="M37" i="2"/>
  <c r="D37" i="2" s="1"/>
  <c r="C40" i="2"/>
  <c r="C44" i="2"/>
  <c r="D45" i="2"/>
  <c r="D50" i="2"/>
  <c r="D56" i="2"/>
  <c r="Y60" i="2"/>
  <c r="D100" i="2"/>
  <c r="Y130" i="2"/>
  <c r="M205" i="2"/>
  <c r="K61" i="2"/>
  <c r="K60" i="2" s="1"/>
  <c r="D74" i="2"/>
  <c r="AB76" i="2"/>
  <c r="J84" i="2"/>
  <c r="Z87" i="2"/>
  <c r="Z86" i="2" s="1"/>
  <c r="AB93" i="2"/>
  <c r="D94" i="2"/>
  <c r="I96" i="2"/>
  <c r="J96" i="2" s="1"/>
  <c r="D101" i="2"/>
  <c r="C109" i="2"/>
  <c r="D111" i="2"/>
  <c r="D113" i="2"/>
  <c r="D115" i="2"/>
  <c r="C117" i="2"/>
  <c r="M117" i="2"/>
  <c r="C119" i="2"/>
  <c r="D124" i="2"/>
  <c r="C127" i="2"/>
  <c r="C130" i="2"/>
  <c r="D137" i="2"/>
  <c r="Q136" i="2"/>
  <c r="S136" i="2" s="1"/>
  <c r="B137" i="2"/>
  <c r="D138" i="2"/>
  <c r="D144" i="2"/>
  <c r="D146" i="2"/>
  <c r="D149" i="2"/>
  <c r="AB154" i="2"/>
  <c r="D183" i="2"/>
  <c r="D189" i="2"/>
  <c r="D191" i="2"/>
  <c r="C193" i="2"/>
  <c r="K192" i="2"/>
  <c r="W192" i="2"/>
  <c r="N204" i="2"/>
  <c r="T204" i="2"/>
  <c r="J214" i="2"/>
  <c r="Q214" i="2"/>
  <c r="S214" i="2" s="1"/>
  <c r="L214" i="2"/>
  <c r="M214" i="2" s="1"/>
  <c r="C217" i="2"/>
  <c r="B230" i="2"/>
  <c r="D236" i="2"/>
  <c r="M365" i="2"/>
  <c r="L364" i="2"/>
  <c r="M364" i="2" s="1"/>
  <c r="D54" i="2"/>
  <c r="D55" i="2"/>
  <c r="D57" i="2"/>
  <c r="D69" i="2"/>
  <c r="D82" i="2"/>
  <c r="AB84" i="2"/>
  <c r="C85" i="2"/>
  <c r="G87" i="2"/>
  <c r="D92" i="2"/>
  <c r="M93" i="2"/>
  <c r="D95" i="2"/>
  <c r="B98" i="2"/>
  <c r="D106" i="2"/>
  <c r="G119" i="2"/>
  <c r="D121" i="2"/>
  <c r="G127" i="2"/>
  <c r="D133" i="2"/>
  <c r="D135" i="2"/>
  <c r="N139" i="2"/>
  <c r="D152" i="2"/>
  <c r="B156" i="2"/>
  <c r="K154" i="2"/>
  <c r="J157" i="2"/>
  <c r="H139" i="2"/>
  <c r="D164" i="2"/>
  <c r="D168" i="2"/>
  <c r="D171" i="2"/>
  <c r="S193" i="2"/>
  <c r="R192" i="2"/>
  <c r="X204" i="2"/>
  <c r="D208" i="2"/>
  <c r="D211" i="2"/>
  <c r="D215" i="2"/>
  <c r="D231" i="2"/>
  <c r="AB359" i="2"/>
  <c r="AA358" i="2"/>
  <c r="AB358" i="2" s="1"/>
  <c r="AB362" i="2"/>
  <c r="AA361" i="2"/>
  <c r="AB361" i="2" s="1"/>
  <c r="D64" i="2"/>
  <c r="D66" i="2"/>
  <c r="D75" i="2"/>
  <c r="M76" i="2"/>
  <c r="V84" i="2"/>
  <c r="M85" i="2"/>
  <c r="Y86" i="2"/>
  <c r="D103" i="2"/>
  <c r="D112" i="2"/>
  <c r="Y117" i="2"/>
  <c r="D123" i="2"/>
  <c r="D125" i="2"/>
  <c r="C140" i="2"/>
  <c r="V162" i="2"/>
  <c r="D162" i="2" s="1"/>
  <c r="C162" i="2"/>
  <c r="W204" i="2"/>
  <c r="B224" i="2"/>
  <c r="J224" i="2"/>
  <c r="C224" i="2"/>
  <c r="B228" i="2"/>
  <c r="J228" i="2"/>
  <c r="C228" i="2"/>
  <c r="B245" i="2"/>
  <c r="G245" i="2"/>
  <c r="M270" i="2"/>
  <c r="B270" i="2"/>
  <c r="J287" i="2"/>
  <c r="I256" i="2"/>
  <c r="J256" i="2" s="1"/>
  <c r="L313" i="2"/>
  <c r="C313" i="2" s="1"/>
  <c r="M319" i="2"/>
  <c r="D319" i="2" s="1"/>
  <c r="G346" i="2"/>
  <c r="G130" i="2"/>
  <c r="D132" i="2"/>
  <c r="Y136" i="2"/>
  <c r="G140" i="2"/>
  <c r="P140" i="2"/>
  <c r="V140" i="2"/>
  <c r="D148" i="2"/>
  <c r="D150" i="2"/>
  <c r="D153" i="2"/>
  <c r="G157" i="2"/>
  <c r="Y157" i="2"/>
  <c r="U157" i="2"/>
  <c r="U139" i="2" s="1"/>
  <c r="D165" i="2"/>
  <c r="D167" i="2"/>
  <c r="D173" i="2"/>
  <c r="D175" i="2"/>
  <c r="D178" i="2"/>
  <c r="Y180" i="2"/>
  <c r="Q192" i="2"/>
  <c r="V193" i="2"/>
  <c r="AA192" i="2"/>
  <c r="C196" i="2"/>
  <c r="AB198" i="2"/>
  <c r="D199" i="2"/>
  <c r="P202" i="2"/>
  <c r="V202" i="2"/>
  <c r="S205" i="2"/>
  <c r="D210" i="2"/>
  <c r="S221" i="2"/>
  <c r="D221" i="2" s="1"/>
  <c r="Y224" i="2"/>
  <c r="D226" i="2"/>
  <c r="V228" i="2"/>
  <c r="AB228" i="2"/>
  <c r="G230" i="2"/>
  <c r="AB230" i="2"/>
  <c r="S233" i="2"/>
  <c r="B235" i="2"/>
  <c r="V235" i="2"/>
  <c r="V237" i="2"/>
  <c r="AB237" i="2"/>
  <c r="C245" i="2"/>
  <c r="M268" i="2"/>
  <c r="D268" i="2" s="1"/>
  <c r="K256" i="2"/>
  <c r="K232" i="2" s="1"/>
  <c r="M291" i="2"/>
  <c r="D291" i="2" s="1"/>
  <c r="C291" i="2"/>
  <c r="C298" i="2"/>
  <c r="O256" i="2"/>
  <c r="P256" i="2" s="1"/>
  <c r="G313" i="2"/>
  <c r="D324" i="2"/>
  <c r="AB336" i="2"/>
  <c r="C341" i="2"/>
  <c r="M341" i="2"/>
  <c r="D341" i="2" s="1"/>
  <c r="D342" i="2"/>
  <c r="Y344" i="2"/>
  <c r="W358" i="2"/>
  <c r="Y358" i="2" s="1"/>
  <c r="Y359" i="2"/>
  <c r="Q361" i="2"/>
  <c r="S361" i="2" s="1"/>
  <c r="S362" i="2"/>
  <c r="J377" i="2"/>
  <c r="G304" i="2"/>
  <c r="F303" i="2"/>
  <c r="B320" i="2"/>
  <c r="K313" i="2"/>
  <c r="K303" i="2" s="1"/>
  <c r="S336" i="2"/>
  <c r="S344" i="2"/>
  <c r="K352" i="2"/>
  <c r="K351" i="2" s="1"/>
  <c r="B353" i="2"/>
  <c r="M368" i="2"/>
  <c r="S130" i="2"/>
  <c r="D131" i="2"/>
  <c r="D142" i="2"/>
  <c r="D145" i="2"/>
  <c r="P154" i="2"/>
  <c r="C156" i="2"/>
  <c r="D158" i="2"/>
  <c r="M159" i="2"/>
  <c r="D159" i="2" s="1"/>
  <c r="D170" i="2"/>
  <c r="D172" i="2"/>
  <c r="C188" i="2"/>
  <c r="D197" i="2"/>
  <c r="J198" i="2"/>
  <c r="P205" i="2"/>
  <c r="Z204" i="2"/>
  <c r="D207" i="2"/>
  <c r="D213" i="2"/>
  <c r="P214" i="2"/>
  <c r="D216" i="2"/>
  <c r="D220" i="2"/>
  <c r="D222" i="2"/>
  <c r="V224" i="2"/>
  <c r="AB224" i="2"/>
  <c r="Y228" i="2"/>
  <c r="Y230" i="2"/>
  <c r="B233" i="2"/>
  <c r="P233" i="2"/>
  <c r="V233" i="2"/>
  <c r="D234" i="2"/>
  <c r="S235" i="2"/>
  <c r="Y235" i="2"/>
  <c r="Y237" i="2"/>
  <c r="M262" i="2"/>
  <c r="D262" i="2" s="1"/>
  <c r="C262" i="2"/>
  <c r="Z256" i="2"/>
  <c r="Z232" i="2" s="1"/>
  <c r="B292" i="2"/>
  <c r="E256" i="2"/>
  <c r="G256" i="2" s="1"/>
  <c r="S325" i="2"/>
  <c r="P338" i="2"/>
  <c r="F352" i="2"/>
  <c r="G353" i="2"/>
  <c r="D243" i="2"/>
  <c r="V245" i="2"/>
  <c r="AB245" i="2"/>
  <c r="D249" i="2"/>
  <c r="D255" i="2"/>
  <c r="D269" i="2"/>
  <c r="AB272" i="2"/>
  <c r="D272" i="2" s="1"/>
  <c r="M278" i="2"/>
  <c r="D278" i="2" s="1"/>
  <c r="D286" i="2"/>
  <c r="D293" i="2"/>
  <c r="D305" i="2"/>
  <c r="D312" i="2"/>
  <c r="M320" i="2"/>
  <c r="D320" i="2" s="1"/>
  <c r="Y321" i="2"/>
  <c r="D327" i="2"/>
  <c r="AB329" i="2"/>
  <c r="D329" i="2" s="1"/>
  <c r="M346" i="2"/>
  <c r="V346" i="2"/>
  <c r="D347" i="2"/>
  <c r="M348" i="2"/>
  <c r="D348" i="2" s="1"/>
  <c r="D350" i="2"/>
  <c r="J352" i="2"/>
  <c r="S353" i="2"/>
  <c r="D354" i="2"/>
  <c r="V368" i="2"/>
  <c r="D241" i="2"/>
  <c r="D248" i="2"/>
  <c r="D253" i="2"/>
  <c r="Y256" i="2"/>
  <c r="D283" i="2"/>
  <c r="D300" i="2"/>
  <c r="D307" i="2"/>
  <c r="D309" i="2"/>
  <c r="D311" i="2"/>
  <c r="D314" i="2"/>
  <c r="P325" i="2"/>
  <c r="Y325" i="2"/>
  <c r="B332" i="2"/>
  <c r="D334" i="2"/>
  <c r="B336" i="2"/>
  <c r="D339" i="2"/>
  <c r="D349" i="2"/>
  <c r="D355" i="2"/>
  <c r="D370" i="2"/>
  <c r="J378" i="2"/>
  <c r="D240" i="2"/>
  <c r="Y245" i="2"/>
  <c r="D247" i="2"/>
  <c r="D252" i="2"/>
  <c r="S256" i="2"/>
  <c r="D259" i="2"/>
  <c r="D264" i="2"/>
  <c r="D266" i="2"/>
  <c r="AB270" i="2"/>
  <c r="D271" i="2"/>
  <c r="C276" i="2"/>
  <c r="D289" i="2"/>
  <c r="D296" i="2"/>
  <c r="P298" i="2"/>
  <c r="D298" i="2" s="1"/>
  <c r="D299" i="2"/>
  <c r="Y302" i="2"/>
  <c r="Y304" i="2"/>
  <c r="D306" i="2"/>
  <c r="C310" i="2"/>
  <c r="D316" i="2"/>
  <c r="D318" i="2"/>
  <c r="P321" i="2"/>
  <c r="AB321" i="2"/>
  <c r="AB330" i="2"/>
  <c r="D330" i="2" s="1"/>
  <c r="D331" i="2"/>
  <c r="B346" i="2"/>
  <c r="J346" i="2"/>
  <c r="Y346" i="2"/>
  <c r="V352" i="2"/>
  <c r="C353" i="2"/>
  <c r="O358" i="2"/>
  <c r="P358" i="2" s="1"/>
  <c r="P362" i="2"/>
  <c r="T364" i="2"/>
  <c r="V364" i="2" s="1"/>
  <c r="D381" i="2"/>
  <c r="S44" i="2"/>
  <c r="R43" i="2"/>
  <c r="S43" i="2" s="1"/>
  <c r="P51" i="2"/>
  <c r="G51" i="2"/>
  <c r="O10" i="2"/>
  <c r="W10" i="2"/>
  <c r="AA10" i="2"/>
  <c r="L11" i="2"/>
  <c r="M20" i="2"/>
  <c r="D20" i="2" s="1"/>
  <c r="H21" i="2"/>
  <c r="T21" i="2"/>
  <c r="X21" i="2"/>
  <c r="M27" i="2"/>
  <c r="D27" i="2" s="1"/>
  <c r="F31" i="2"/>
  <c r="F9" i="2" s="1"/>
  <c r="N31" i="2"/>
  <c r="P31" i="2" s="1"/>
  <c r="K32" i="2"/>
  <c r="AA32" i="2"/>
  <c r="M35" i="2"/>
  <c r="D35" i="2" s="1"/>
  <c r="M41" i="2"/>
  <c r="D41" i="2" s="1"/>
  <c r="B42" i="2"/>
  <c r="E43" i="2"/>
  <c r="I43" i="2"/>
  <c r="U43" i="2"/>
  <c r="B44" i="2"/>
  <c r="J44" i="2"/>
  <c r="C52" i="2"/>
  <c r="G52" i="2"/>
  <c r="P52" i="2"/>
  <c r="Y52" i="2"/>
  <c r="X51" i="2"/>
  <c r="Y51" i="2" s="1"/>
  <c r="J61" i="2"/>
  <c r="I60" i="2"/>
  <c r="D71" i="2"/>
  <c r="C76" i="2"/>
  <c r="B84" i="2"/>
  <c r="P85" i="2"/>
  <c r="G86" i="2"/>
  <c r="J87" i="2"/>
  <c r="P87" i="2"/>
  <c r="O86" i="2"/>
  <c r="P86" i="2" s="1"/>
  <c r="P97" i="2"/>
  <c r="O96" i="2"/>
  <c r="P96" i="2" s="1"/>
  <c r="G109" i="2"/>
  <c r="P109" i="2"/>
  <c r="B117" i="2"/>
  <c r="G117" i="2"/>
  <c r="L32" i="2"/>
  <c r="M36" i="2"/>
  <c r="D36" i="2" s="1"/>
  <c r="B38" i="2"/>
  <c r="M52" i="2"/>
  <c r="L51" i="2"/>
  <c r="S61" i="2"/>
  <c r="D67" i="2"/>
  <c r="B85" i="2"/>
  <c r="Y87" i="2"/>
  <c r="R96" i="2"/>
  <c r="S96" i="2" s="1"/>
  <c r="Y97" i="2"/>
  <c r="D105" i="2"/>
  <c r="Y109" i="2"/>
  <c r="C154" i="2"/>
  <c r="L139" i="2"/>
  <c r="D59" i="2"/>
  <c r="D63" i="2"/>
  <c r="C78" i="2"/>
  <c r="D81" i="2"/>
  <c r="I86" i="2"/>
  <c r="M88" i="2"/>
  <c r="D88" i="2" s="1"/>
  <c r="L87" i="2"/>
  <c r="M98" i="2"/>
  <c r="D98" i="2" s="1"/>
  <c r="L97" i="2"/>
  <c r="M84" i="2"/>
  <c r="C84" i="2"/>
  <c r="AA96" i="2"/>
  <c r="AB109" i="2"/>
  <c r="B119" i="2"/>
  <c r="J119" i="2"/>
  <c r="B127" i="2"/>
  <c r="J127" i="2"/>
  <c r="B130" i="2"/>
  <c r="J130" i="2"/>
  <c r="E139" i="2"/>
  <c r="I139" i="2"/>
  <c r="B140" i="2"/>
  <c r="J140" i="2"/>
  <c r="AB156" i="2"/>
  <c r="C159" i="2"/>
  <c r="S187" i="2"/>
  <c r="D187" i="2" s="1"/>
  <c r="B188" i="2"/>
  <c r="S188" i="2"/>
  <c r="O192" i="2"/>
  <c r="H192" i="2"/>
  <c r="AB193" i="2"/>
  <c r="M196" i="2"/>
  <c r="V196" i="2"/>
  <c r="B202" i="2"/>
  <c r="J205" i="2"/>
  <c r="I204" i="2"/>
  <c r="J204" i="2" s="1"/>
  <c r="M136" i="2"/>
  <c r="M166" i="2"/>
  <c r="D166" i="2" s="1"/>
  <c r="D185" i="2"/>
  <c r="Y193" i="2"/>
  <c r="X192" i="2"/>
  <c r="B205" i="2"/>
  <c r="E204" i="2"/>
  <c r="V205" i="2"/>
  <c r="U204" i="2"/>
  <c r="D281" i="2"/>
  <c r="C157" i="2"/>
  <c r="D177" i="2"/>
  <c r="D181" i="2"/>
  <c r="M188" i="2"/>
  <c r="D195" i="2"/>
  <c r="B196" i="2"/>
  <c r="J196" i="2"/>
  <c r="Y196" i="2"/>
  <c r="S202" i="2"/>
  <c r="G205" i="2"/>
  <c r="AB214" i="2"/>
  <c r="G180" i="2"/>
  <c r="C180" i="2"/>
  <c r="M193" i="2"/>
  <c r="L192" i="2"/>
  <c r="G198" i="2"/>
  <c r="C198" i="2"/>
  <c r="G214" i="2"/>
  <c r="E192" i="2"/>
  <c r="I192" i="2"/>
  <c r="U192" i="2"/>
  <c r="O204" i="2"/>
  <c r="AA204" i="2"/>
  <c r="C235" i="2"/>
  <c r="U256" i="2"/>
  <c r="U232" i="2" s="1"/>
  <c r="C272" i="2"/>
  <c r="B277" i="2"/>
  <c r="M287" i="2"/>
  <c r="C287" i="2"/>
  <c r="D288" i="2"/>
  <c r="B304" i="2"/>
  <c r="J304" i="2"/>
  <c r="M321" i="2"/>
  <c r="G292" i="2"/>
  <c r="D292" i="2" s="1"/>
  <c r="C292" i="2"/>
  <c r="M217" i="2"/>
  <c r="D217" i="2" s="1"/>
  <c r="C221" i="2"/>
  <c r="C230" i="2"/>
  <c r="AA256" i="2"/>
  <c r="AA232" i="2" s="1"/>
  <c r="C270" i="2"/>
  <c r="AB273" i="2"/>
  <c r="D273" i="2" s="1"/>
  <c r="C278" i="2"/>
  <c r="AB297" i="2"/>
  <c r="D297" i="2" s="1"/>
  <c r="M301" i="2"/>
  <c r="D301" i="2" s="1"/>
  <c r="M304" i="2"/>
  <c r="C304" i="2"/>
  <c r="V304" i="2"/>
  <c r="T303" i="2"/>
  <c r="C202" i="2"/>
  <c r="F204" i="2"/>
  <c r="R204" i="2"/>
  <c r="C205" i="2"/>
  <c r="C233" i="2"/>
  <c r="L256" i="2"/>
  <c r="L232" i="2" s="1"/>
  <c r="D260" i="2"/>
  <c r="C274" i="2"/>
  <c r="AB276" i="2"/>
  <c r="D276" i="2" s="1"/>
  <c r="V280" i="2"/>
  <c r="D280" i="2" s="1"/>
  <c r="D284" i="2"/>
  <c r="B298" i="2"/>
  <c r="AB302" i="2"/>
  <c r="E303" i="2"/>
  <c r="I303" i="2"/>
  <c r="J303" i="2" s="1"/>
  <c r="U303" i="2"/>
  <c r="Q321" i="2"/>
  <c r="C323" i="2"/>
  <c r="Z328" i="2"/>
  <c r="Z303" i="2" s="1"/>
  <c r="C329" i="2"/>
  <c r="L338" i="2"/>
  <c r="M338" i="2" s="1"/>
  <c r="J353" i="2"/>
  <c r="AB353" i="2"/>
  <c r="AA352" i="2"/>
  <c r="D357" i="2"/>
  <c r="L358" i="2"/>
  <c r="M358" i="2" s="1"/>
  <c r="S359" i="2"/>
  <c r="O361" i="2"/>
  <c r="P361" i="2" s="1"/>
  <c r="D366" i="2"/>
  <c r="S369" i="2"/>
  <c r="D369" i="2" s="1"/>
  <c r="C369" i="2"/>
  <c r="N373" i="2"/>
  <c r="P374" i="2"/>
  <c r="B374" i="2"/>
  <c r="T373" i="2"/>
  <c r="V373" i="2" s="1"/>
  <c r="V374" i="2"/>
  <c r="C320" i="2"/>
  <c r="C326" i="2"/>
  <c r="AA328" i="2"/>
  <c r="C328" i="2" s="1"/>
  <c r="C332" i="2"/>
  <c r="C336" i="2"/>
  <c r="C346" i="2"/>
  <c r="S352" i="2"/>
  <c r="P353" i="2"/>
  <c r="O352" i="2"/>
  <c r="O351" i="2" s="1"/>
  <c r="J362" i="2"/>
  <c r="I361" i="2"/>
  <c r="C362" i="2"/>
  <c r="Y362" i="2"/>
  <c r="X361" i="2"/>
  <c r="S365" i="2"/>
  <c r="R364" i="2"/>
  <c r="S364" i="2" s="1"/>
  <c r="P368" i="2"/>
  <c r="S378" i="2"/>
  <c r="R377" i="2"/>
  <c r="S377" i="2" s="1"/>
  <c r="Y378" i="2"/>
  <c r="X377" i="2"/>
  <c r="Y377" i="2" s="1"/>
  <c r="V359" i="2"/>
  <c r="U358" i="2"/>
  <c r="V358" i="2" s="1"/>
  <c r="M361" i="2"/>
  <c r="B362" i="2"/>
  <c r="E361" i="2"/>
  <c r="G362" i="2"/>
  <c r="B365" i="2"/>
  <c r="N364" i="2"/>
  <c r="P364" i="2" s="1"/>
  <c r="P365" i="2"/>
  <c r="Y365" i="2"/>
  <c r="X364" i="2"/>
  <c r="Y364" i="2" s="1"/>
  <c r="N377" i="2"/>
  <c r="P377" i="2" s="1"/>
  <c r="P378" i="2"/>
  <c r="B378" i="2"/>
  <c r="T377" i="2"/>
  <c r="V377" i="2" s="1"/>
  <c r="V378" i="2"/>
  <c r="X303" i="2"/>
  <c r="L325" i="2"/>
  <c r="C344" i="2"/>
  <c r="M353" i="2"/>
  <c r="B359" i="2"/>
  <c r="E358" i="2"/>
  <c r="J359" i="2"/>
  <c r="I358" i="2"/>
  <c r="V362" i="2"/>
  <c r="U361" i="2"/>
  <c r="U351" i="2" s="1"/>
  <c r="G365" i="2"/>
  <c r="C365" i="2"/>
  <c r="F364" i="2"/>
  <c r="G368" i="2"/>
  <c r="C368" i="2"/>
  <c r="Y368" i="2"/>
  <c r="B369" i="2"/>
  <c r="Q368" i="2"/>
  <c r="Q367" i="2" s="1"/>
  <c r="S367" i="2" s="1"/>
  <c r="S374" i="2"/>
  <c r="R373" i="2"/>
  <c r="S373" i="2" s="1"/>
  <c r="Y374" i="2"/>
  <c r="X373" i="2"/>
  <c r="Y373" i="2" s="1"/>
  <c r="D371" i="2"/>
  <c r="M374" i="2"/>
  <c r="L373" i="2"/>
  <c r="M373" i="2" s="1"/>
  <c r="D375" i="2"/>
  <c r="M378" i="2"/>
  <c r="L377" i="2"/>
  <c r="M377" i="2" s="1"/>
  <c r="D379" i="2"/>
  <c r="G374" i="2"/>
  <c r="C374" i="2"/>
  <c r="F373" i="2"/>
  <c r="G378" i="2"/>
  <c r="C378" i="2"/>
  <c r="F377" i="2"/>
  <c r="J108" i="2" l="1"/>
  <c r="B180" i="2"/>
  <c r="S335" i="2"/>
  <c r="AB335" i="2"/>
  <c r="S180" i="2"/>
  <c r="D73" i="2"/>
  <c r="V335" i="2"/>
  <c r="I351" i="2"/>
  <c r="J351" i="2" s="1"/>
  <c r="C321" i="2"/>
  <c r="V192" i="2"/>
  <c r="Y232" i="2"/>
  <c r="E351" i="2"/>
  <c r="X351" i="2"/>
  <c r="Y129" i="2"/>
  <c r="Y108" i="2"/>
  <c r="N351" i="2"/>
  <c r="P351" i="2" s="1"/>
  <c r="M157" i="2"/>
  <c r="E232" i="2"/>
  <c r="B232" i="2" s="1"/>
  <c r="D270" i="2"/>
  <c r="M232" i="2"/>
  <c r="AB232" i="2"/>
  <c r="AA351" i="2"/>
  <c r="AB351" i="2" s="1"/>
  <c r="B11" i="2"/>
  <c r="L335" i="2"/>
  <c r="M335" i="2" s="1"/>
  <c r="R351" i="2"/>
  <c r="O232" i="2"/>
  <c r="P232" i="2" s="1"/>
  <c r="G139" i="2"/>
  <c r="G352" i="2"/>
  <c r="F351" i="2"/>
  <c r="T351" i="2"/>
  <c r="V351" i="2" s="1"/>
  <c r="L351" i="2"/>
  <c r="M351" i="2" s="1"/>
  <c r="I232" i="2"/>
  <c r="J232" i="2" s="1"/>
  <c r="J335" i="2"/>
  <c r="V232" i="2"/>
  <c r="W351" i="2"/>
  <c r="M129" i="2"/>
  <c r="M108" i="2"/>
  <c r="Q351" i="2"/>
  <c r="Q129" i="2"/>
  <c r="S129" i="2" s="1"/>
  <c r="S108" i="2"/>
  <c r="D302" i="2"/>
  <c r="E60" i="2"/>
  <c r="E9" i="2" s="1"/>
  <c r="V61" i="2"/>
  <c r="B96" i="2"/>
  <c r="D346" i="2"/>
  <c r="AB204" i="2"/>
  <c r="U60" i="2"/>
  <c r="V60" i="2" s="1"/>
  <c r="S31" i="2"/>
  <c r="AA21" i="2"/>
  <c r="AB21" i="2" s="1"/>
  <c r="B358" i="2"/>
  <c r="D85" i="2"/>
  <c r="AB86" i="2"/>
  <c r="P139" i="2"/>
  <c r="B154" i="2"/>
  <c r="AB192" i="2"/>
  <c r="D332" i="2"/>
  <c r="D224" i="2"/>
  <c r="D202" i="2"/>
  <c r="B22" i="2"/>
  <c r="G96" i="2"/>
  <c r="D235" i="2"/>
  <c r="S321" i="2"/>
  <c r="D321" i="2" s="1"/>
  <c r="B352" i="2"/>
  <c r="J192" i="2"/>
  <c r="D180" i="2"/>
  <c r="D156" i="2"/>
  <c r="Q204" i="2"/>
  <c r="S204" i="2" s="1"/>
  <c r="D237" i="2"/>
  <c r="AB61" i="2"/>
  <c r="H107" i="2"/>
  <c r="Y204" i="2"/>
  <c r="D93" i="2"/>
  <c r="C22" i="2"/>
  <c r="B86" i="2"/>
  <c r="D228" i="2"/>
  <c r="D336" i="2"/>
  <c r="P303" i="2"/>
  <c r="B373" i="2"/>
  <c r="P192" i="2"/>
  <c r="C87" i="2"/>
  <c r="D233" i="2"/>
  <c r="D344" i="2"/>
  <c r="G108" i="2"/>
  <c r="D188" i="2"/>
  <c r="D130" i="2"/>
  <c r="C108" i="2"/>
  <c r="P204" i="2"/>
  <c r="D84" i="2"/>
  <c r="B61" i="2"/>
  <c r="B214" i="2"/>
  <c r="Z9" i="2"/>
  <c r="G192" i="2"/>
  <c r="M22" i="2"/>
  <c r="D22" i="2" s="1"/>
  <c r="N107" i="2"/>
  <c r="B367" i="2"/>
  <c r="D359" i="2"/>
  <c r="D338" i="2"/>
  <c r="Y192" i="2"/>
  <c r="D140" i="2"/>
  <c r="D127" i="2"/>
  <c r="M51" i="2"/>
  <c r="D51" i="2" s="1"/>
  <c r="D117" i="2"/>
  <c r="D76" i="2"/>
  <c r="G129" i="2"/>
  <c r="L60" i="2"/>
  <c r="M60" i="2" s="1"/>
  <c r="M61" i="2"/>
  <c r="C61" i="2"/>
  <c r="B377" i="2"/>
  <c r="S368" i="2"/>
  <c r="D368" i="2" s="1"/>
  <c r="D353" i="2"/>
  <c r="B364" i="2"/>
  <c r="Z107" i="2"/>
  <c r="T107" i="2"/>
  <c r="AB256" i="2"/>
  <c r="D198" i="2"/>
  <c r="V204" i="2"/>
  <c r="B157" i="2"/>
  <c r="AB87" i="2"/>
  <c r="M154" i="2"/>
  <c r="D154" i="2" s="1"/>
  <c r="C32" i="2"/>
  <c r="D44" i="2"/>
  <c r="B136" i="2"/>
  <c r="B313" i="2"/>
  <c r="D230" i="2"/>
  <c r="M352" i="2"/>
  <c r="M313" i="2"/>
  <c r="D313" i="2" s="1"/>
  <c r="V86" i="2"/>
  <c r="S192" i="2"/>
  <c r="K139" i="2"/>
  <c r="K107" i="2" s="1"/>
  <c r="S32" i="2"/>
  <c r="W139" i="2"/>
  <c r="Y139" i="2" s="1"/>
  <c r="F107" i="2"/>
  <c r="D287" i="2"/>
  <c r="C214" i="2"/>
  <c r="M192" i="2"/>
  <c r="D136" i="2"/>
  <c r="D119" i="2"/>
  <c r="AB96" i="2"/>
  <c r="B87" i="2"/>
  <c r="B256" i="2"/>
  <c r="B108" i="2"/>
  <c r="AB139" i="2"/>
  <c r="Y32" i="2"/>
  <c r="X31" i="2"/>
  <c r="Y31" i="2" s="1"/>
  <c r="P373" i="2"/>
  <c r="C361" i="2"/>
  <c r="D214" i="2"/>
  <c r="D193" i="2"/>
  <c r="AB97" i="2"/>
  <c r="B97" i="2"/>
  <c r="V157" i="2"/>
  <c r="D245" i="2"/>
  <c r="L204" i="2"/>
  <c r="M204" i="2" s="1"/>
  <c r="G335" i="2"/>
  <c r="B335" i="2"/>
  <c r="M256" i="2"/>
  <c r="D374" i="2"/>
  <c r="C367" i="2"/>
  <c r="G367" i="2"/>
  <c r="J358" i="2"/>
  <c r="C358" i="2"/>
  <c r="C325" i="2"/>
  <c r="M325" i="2"/>
  <c r="D325" i="2" s="1"/>
  <c r="V303" i="2"/>
  <c r="C139" i="2"/>
  <c r="J139" i="2"/>
  <c r="C129" i="2"/>
  <c r="D378" i="2"/>
  <c r="C338" i="2"/>
  <c r="C373" i="2"/>
  <c r="G373" i="2"/>
  <c r="V361" i="2"/>
  <c r="L303" i="2"/>
  <c r="B368" i="2"/>
  <c r="G361" i="2"/>
  <c r="B361" i="2"/>
  <c r="P352" i="2"/>
  <c r="AB328" i="2"/>
  <c r="D328" i="2" s="1"/>
  <c r="AA303" i="2"/>
  <c r="AB303" i="2" s="1"/>
  <c r="AB352" i="2"/>
  <c r="C352" i="2"/>
  <c r="B328" i="2"/>
  <c r="G303" i="2"/>
  <c r="D205" i="2"/>
  <c r="V139" i="2"/>
  <c r="M87" i="2"/>
  <c r="L86" i="2"/>
  <c r="M86" i="2" s="1"/>
  <c r="C43" i="2"/>
  <c r="J43" i="2"/>
  <c r="Y21" i="2"/>
  <c r="P10" i="2"/>
  <c r="O9" i="2"/>
  <c r="C51" i="2"/>
  <c r="C377" i="2"/>
  <c r="G377" i="2"/>
  <c r="D377" i="2" s="1"/>
  <c r="J361" i="2"/>
  <c r="M97" i="2"/>
  <c r="C97" i="2"/>
  <c r="L96" i="2"/>
  <c r="S139" i="2"/>
  <c r="G43" i="2"/>
  <c r="B43" i="2"/>
  <c r="V21" i="2"/>
  <c r="T9" i="2"/>
  <c r="C11" i="2"/>
  <c r="M11" i="2"/>
  <c r="D11" i="2" s="1"/>
  <c r="L10" i="2"/>
  <c r="B10" i="2"/>
  <c r="J86" i="2"/>
  <c r="I9" i="2"/>
  <c r="J60" i="2"/>
  <c r="M21" i="2"/>
  <c r="R107" i="2"/>
  <c r="C364" i="2"/>
  <c r="G364" i="2"/>
  <c r="D364" i="2" s="1"/>
  <c r="Y361" i="2"/>
  <c r="Q303" i="2"/>
  <c r="S303" i="2" s="1"/>
  <c r="C256" i="2"/>
  <c r="D109" i="2"/>
  <c r="AB32" i="2"/>
  <c r="AA31" i="2"/>
  <c r="AB31" i="2" s="1"/>
  <c r="AB10" i="2"/>
  <c r="D365" i="2"/>
  <c r="Y303" i="2"/>
  <c r="X107" i="2"/>
  <c r="D362" i="2"/>
  <c r="G204" i="2"/>
  <c r="B321" i="2"/>
  <c r="G358" i="2"/>
  <c r="D304" i="2"/>
  <c r="V256" i="2"/>
  <c r="B192" i="2"/>
  <c r="D196" i="2"/>
  <c r="M32" i="2"/>
  <c r="L31" i="2"/>
  <c r="C192" i="2"/>
  <c r="D52" i="2"/>
  <c r="V43" i="2"/>
  <c r="B32" i="2"/>
  <c r="K31" i="2"/>
  <c r="B31" i="2" s="1"/>
  <c r="G31" i="2"/>
  <c r="J21" i="2"/>
  <c r="B21" i="2"/>
  <c r="H9" i="2"/>
  <c r="Y10" i="2"/>
  <c r="W9" i="2"/>
  <c r="R9" i="2"/>
  <c r="N9" i="2"/>
  <c r="F8" i="2" l="1"/>
  <c r="D157" i="2"/>
  <c r="O107" i="2"/>
  <c r="P107" i="2" s="1"/>
  <c r="G232" i="2"/>
  <c r="D232" i="2" s="1"/>
  <c r="Y351" i="2"/>
  <c r="E107" i="2"/>
  <c r="B60" i="2"/>
  <c r="O8" i="2"/>
  <c r="C335" i="2"/>
  <c r="E8" i="2"/>
  <c r="S351" i="2"/>
  <c r="M139" i="2"/>
  <c r="D139" i="2" s="1"/>
  <c r="N8" i="2"/>
  <c r="R8" i="2"/>
  <c r="H8" i="2"/>
  <c r="G60" i="2"/>
  <c r="D60" i="2" s="1"/>
  <c r="C21" i="2"/>
  <c r="T8" i="2"/>
  <c r="D87" i="2"/>
  <c r="Z8" i="2"/>
  <c r="C60" i="2"/>
  <c r="U9" i="2"/>
  <c r="V9" i="2" s="1"/>
  <c r="D61" i="2"/>
  <c r="C31" i="2"/>
  <c r="D373" i="2"/>
  <c r="B204" i="2"/>
  <c r="X9" i="2"/>
  <c r="X8" i="2" s="1"/>
  <c r="C204" i="2"/>
  <c r="I107" i="2"/>
  <c r="J107" i="2" s="1"/>
  <c r="D358" i="2"/>
  <c r="D192" i="2"/>
  <c r="B139" i="2"/>
  <c r="D204" i="2"/>
  <c r="C232" i="2"/>
  <c r="B303" i="2"/>
  <c r="W107" i="2"/>
  <c r="Y107" i="2" s="1"/>
  <c r="D86" i="2"/>
  <c r="D352" i="2"/>
  <c r="M31" i="2"/>
  <c r="D31" i="2" s="1"/>
  <c r="B129" i="2"/>
  <c r="B351" i="2"/>
  <c r="Q107" i="2"/>
  <c r="Q8" i="2" s="1"/>
  <c r="D97" i="2"/>
  <c r="D108" i="2"/>
  <c r="D367" i="2"/>
  <c r="D256" i="2"/>
  <c r="J9" i="2"/>
  <c r="M10" i="2"/>
  <c r="D10" i="2" s="1"/>
  <c r="L9" i="2"/>
  <c r="C10" i="2"/>
  <c r="M303" i="2"/>
  <c r="D303" i="2" s="1"/>
  <c r="C303" i="2"/>
  <c r="L107" i="2"/>
  <c r="M107" i="2" s="1"/>
  <c r="G107" i="2"/>
  <c r="S9" i="2"/>
  <c r="D32" i="2"/>
  <c r="AA9" i="2"/>
  <c r="K9" i="2"/>
  <c r="K8" i="2" s="1"/>
  <c r="D43" i="2"/>
  <c r="P9" i="2"/>
  <c r="D361" i="2"/>
  <c r="D21" i="2"/>
  <c r="C86" i="2"/>
  <c r="AA107" i="2"/>
  <c r="AB107" i="2" s="1"/>
  <c r="M96" i="2"/>
  <c r="D96" i="2" s="1"/>
  <c r="C96" i="2"/>
  <c r="D129" i="2"/>
  <c r="U107" i="2"/>
  <c r="V107" i="2" s="1"/>
  <c r="D335" i="2"/>
  <c r="G9" i="2"/>
  <c r="C351" i="2"/>
  <c r="G351" i="2"/>
  <c r="P8" i="2" l="1"/>
  <c r="Y9" i="2"/>
  <c r="AA8" i="2"/>
  <c r="AB8" i="2" s="1"/>
  <c r="L8" i="2"/>
  <c r="M8" i="2" s="1"/>
  <c r="W8" i="2"/>
  <c r="Y8" i="2" s="1"/>
  <c r="U8" i="2"/>
  <c r="V8" i="2" s="1"/>
  <c r="S8" i="2"/>
  <c r="I8" i="2"/>
  <c r="J8" i="2" s="1"/>
  <c r="D351" i="2"/>
  <c r="S107" i="2"/>
  <c r="D107" i="2" s="1"/>
  <c r="B107" i="2"/>
  <c r="G8" i="2"/>
  <c r="C107" i="2"/>
  <c r="M9" i="2"/>
  <c r="AB9" i="2"/>
  <c r="B9" i="2"/>
  <c r="C9" i="2"/>
  <c r="B8" i="2" l="1"/>
  <c r="D8" i="2"/>
  <c r="D9" i="2"/>
  <c r="C8" i="2"/>
</calcChain>
</file>

<file path=xl/comments1.xml><?xml version="1.0" encoding="utf-8"?>
<comments xmlns="http://schemas.openxmlformats.org/spreadsheetml/2006/main">
  <authors>
    <author>Krasimira Deneva</author>
  </authors>
  <commentList>
    <comment ref="C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ДСХ-75; Дом за пълнолетни умствена изостаналост Церова кория-28.5; ЗЖ-10.5; ЦНСТ-139.5; Преходно жилище-6; Дневен център-49.5+2.5+2=54; ЦСРИ-30.5+3.5=34; Кризисен център-32; Лична помощ-5; Асистентска подкрепа-150; Общностен център за деца-18.5; ЦСУ-счетоводство-9.</t>
        </r>
      </text>
    </comment>
    <comment ref="E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ДСХ-75; Дом за пълнолетни умствена изостаналост Церова кория-28.5; ЗЖ-10.5; ЦНСТ-139.5; Преходно жилище-6; Дневен център-49.5+2.5+2=54; ЦСРИ-30.5+3.5=34; Кризисен център-32; Лична помощ-5; Асистентска подкрепа-150; Общностен център за деца-18.5; ЦСУ-счетоводство-9.
от 01.09.2024 г. +12 броя в Дневен център</t>
        </r>
      </text>
    </comment>
  </commentList>
</comments>
</file>

<file path=xl/sharedStrings.xml><?xml version="1.0" encoding="utf-8"?>
<sst xmlns="http://schemas.openxmlformats.org/spreadsheetml/2006/main" count="537" uniqueCount="415">
  <si>
    <t>ВСИЧКО РАЗХОДИ:</t>
  </si>
  <si>
    <t>Съгласували,</t>
  </si>
  <si>
    <t>Сн. Данева - Иванова</t>
  </si>
  <si>
    <t>Зам. - кмет "Финанси и стопански дейности"</t>
  </si>
  <si>
    <t>М. Маринов</t>
  </si>
  <si>
    <t>Директор дирекция БФ</t>
  </si>
  <si>
    <t>Д. Данчева</t>
  </si>
  <si>
    <t>Гл. счетоводител на Община Велико Търново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</si>
  <si>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</si>
  <si>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</si>
  <si>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</si>
  <si>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</si>
  <si>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</si>
  <si>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</si>
  <si>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</si>
  <si>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</si>
  <si>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</si>
  <si>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</si>
  <si>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</si>
  <si>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</si>
  <si>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</si>
  <si>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</si>
  <si>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</si>
  <si>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</si>
  <si>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</si>
  <si>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</si>
  <si>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</si>
  <si>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</si>
  <si>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Основен ремонт сграда кметство с. Габровци</t>
  </si>
  <si>
    <t>Основен ремонт сграда кметство гр. Дебелец</t>
  </si>
  <si>
    <t>Основен ремонт сграда кметство гр. Килифарево</t>
  </si>
  <si>
    <t>Основен ремонт сграда кметство с. Ветринци</t>
  </si>
  <si>
    <t>Основен ремонт сграда кметство с. Присово</t>
  </si>
  <si>
    <t>Основен ремонт сграда кметство с. Момин сбор - смяна дограма прозорци І ет.</t>
  </si>
  <si>
    <t>Ремонт на асансьори в сградата на Община Велико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</si>
  <si>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</si>
  <si>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</si>
  <si>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</si>
  <si>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</si>
  <si>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</si>
  <si>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</si>
  <si>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</si>
  <si>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</si>
  <si>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</si>
  <si>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</si>
  <si>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</si>
  <si>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</si>
  <si>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</si>
  <si>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ПХГ "Св.Св. Кирил и Методий",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</si>
  <si>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ОУ "Бачо Киро",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</si>
  <si>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 ОУ "Христо Ботев", с. Ресен по програма за играждане и основен ремонт на спортни площадки и физкултурни салони в държавни и общински училища 2024-2027 г.</t>
  </si>
  <si>
    <t>Авариен ремонт покрив на учебен корпус СУ "Вела Благоева",гр. В.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</si>
  <si>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</si>
  <si>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</si>
  <si>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</si>
  <si>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</si>
  <si>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</si>
  <si>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</si>
  <si>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</si>
  <si>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</si>
  <si>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</si>
  <si>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</si>
  <si>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</si>
  <si>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</si>
  <si>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</si>
  <si>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</si>
  <si>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</si>
  <si>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</si>
  <si>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</si>
  <si>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</si>
  <si>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</si>
  <si>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</si>
  <si>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</si>
  <si>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</si>
  <si>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покрив общинска сграда с. Леденик</t>
  </si>
  <si>
    <t>Основен ремонт Здравна служба с. Хотница</t>
  </si>
  <si>
    <t>Основен ремонт автобусна спирка с. Беляковец</t>
  </si>
  <si>
    <t>Обновяване на съществуваща  детска площадка с. Беляковец по Национална Кампания "Чиста Околна Среда" на ПУДООС</t>
  </si>
  <si>
    <t>Обновяване на съществуваща  детска площадка с. Малки чифлик по Национална Кампания "Чиста Околна Среда" на ПУДООС</t>
  </si>
  <si>
    <t>Реновиране и възстановяване зони за отдих, с. Самоводене по ПУДООС</t>
  </si>
  <si>
    <t>Аварийно-укрепителни дейности за подпорна стена в УПИ І-645, кв.35 по плана на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</si>
  <si>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</si>
  <si>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</si>
  <si>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Ремонт на покрив на общинска сграда, представляваща гараж в базата на ОП "Зелени системи", ул. "Опълченска" 77</t>
  </si>
  <si>
    <t>Реконструкция на улица „Полтава“ чрез изграждане
на подпорна стена – I етап, гр. Велико Търново</t>
  </si>
  <si>
    <t>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</si>
  <si>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</si>
  <si>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</si>
  <si>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</si>
  <si>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</si>
  <si>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</si>
  <si>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</si>
  <si>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</si>
  <si>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Зона за отдих и детски спорт", с. Присово по Програма "Инициативи на местните общности"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</si>
  <si>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</si>
  <si>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ул. "Опълченска"- 1 889 694 лв., ул."Т.Търновски" /от кръстовище с ул." Д.Найденов" до път I-4/ - 384 287 лв.,  ул." Сливница"  от ул."Д.Найденов" до ул."Климент Орхидски" - 300 899 лв., ул."Д.Найденов" / от ул." Т.Търновски" до ул."Сливница"/ -   315 403 лв., ул."Ксилифорска"  от III -514 до нов мост - 1 144 265 лв., ул."Климент Охридски" от   ул."Сливница" до ново премостване на р.Янтра - 1 301 902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</si>
  <si>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</si>
  <si>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</si>
  <si>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</si>
  <si>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</si>
  <si>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</si>
  <si>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</si>
  <si>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</si>
  <si>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Основен ремонт сграда читалище с. Велчево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</si>
  <si>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</si>
  <si>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</si>
  <si>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</si>
  <si>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</si>
  <si>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</si>
  <si>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</si>
  <si>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</si>
  <si>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</si>
  <si>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</si>
  <si>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</si>
  <si>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</si>
  <si>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</si>
  <si>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</si>
  <si>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</si>
  <si>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</si>
  <si>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</si>
  <si>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</si>
  <si>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</si>
  <si>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</si>
  <si>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</si>
  <si>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</si>
  <si>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</si>
  <si>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</si>
  <si>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</si>
  <si>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Аудио оборудване за Нова зала на Великотърновски общински съвет, гр. В. Търново</t>
  </si>
  <si>
    <t>Стрийминг оборудване за Нова зала на Великотърновски общински съвет, гр. В. Търново</t>
  </si>
  <si>
    <t>Климатик за Ритуална зала, гр. Дебелец</t>
  </si>
  <si>
    <t>Климатици за нуждите на Кметство Килифарево</t>
  </si>
  <si>
    <t>Климатик за нуждите на Кметство Вонеща Вода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</si>
  <si>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</si>
  <si>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</si>
  <si>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</si>
  <si>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</si>
  <si>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</si>
  <si>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</si>
  <si>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</si>
  <si>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Самоводене по програма "Инициативи на местните общности"</t>
  </si>
  <si>
    <t>Системи за видеонаблюдение с. Балван /30 % продажба на общинско имущество/</t>
  </si>
  <si>
    <t>Автомобили за нуждите на районните полицейски инспектори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</si>
  <si>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</si>
  <si>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</si>
  <si>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</si>
  <si>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</si>
  <si>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</si>
  <si>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Лаптоп ОУ "Хр. Смирненски", с. Водолей по проект "Училищна STEM среда" BG-RRP-1.015-0291-C001</t>
  </si>
  <si>
    <t>Графичен таблет ОУ "Хр. Смирненски", с. Водолей по проект "Училищна STEM среда" BG-RRP-1.015-0291-C001</t>
  </si>
  <si>
    <t>Интерактивен дисплей ОУ "Хр. Смирненски", с. Водолей по проект "Училищна STEM среда" BG-RRP-1.015-0291-C001</t>
  </si>
  <si>
    <t>GPS модул ОУ "Хр. Смирненски", с. Водолей по проект "Училищна STEM среда" BG-RRP-1.015-0291-C001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</si>
  <si>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</si>
  <si>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</si>
  <si>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Компютър Спортно училище "Г.Живков", гр. В. Търново</t>
  </si>
  <si>
    <t>1 бр. Комютърна конфигурация  - ДГ "Св.Св.Кирил и Методий с филиал ДГ "Слънчев дом"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</si>
  <si>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</si>
  <si>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</si>
  <si>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</si>
  <si>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</si>
  <si>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Изграждане на нова спортна площадка в СУ "Емилиян Станев", гр. В. Търново по програма за играждане и основен ремонт на спортни площадки и физкултурни салони в държавни и общински училища 2024-2027 г.</t>
  </si>
  <si>
    <t>Енергийна ефективност ОУ "П.Р.Славейков", гр. В. Търново - климатична, отоплителна и котелна инсталации</t>
  </si>
  <si>
    <t>Климатици за ОУ "П.Р.Славейков", гр. В. Търново</t>
  </si>
  <si>
    <t>Климатик ОУ "Хр. Ботев", гр. В. Търново</t>
  </si>
  <si>
    <t>Климатик Спортно училище "Г.Живков" , гр. В. Търново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</si>
  <si>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</si>
  <si>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</si>
  <si>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</si>
  <si>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Обновяване на съществуваща детска площадка в ДГ "Смехурко", с. Присово</t>
  </si>
  <si>
    <t>Обновяване на съществуваща детска площадка в ДГ с. Балван по проект "Аз съм бъдещето, ти си бъдещето, ние сме бъдещето" ПУДООС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</si>
  <si>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</si>
  <si>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</si>
  <si>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</si>
  <si>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</si>
  <si>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</si>
  <si>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</si>
  <si>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</si>
  <si>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</si>
  <si>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"Модернизация,внедряване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</si>
  <si>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</si>
  <si>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</si>
  <si>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Обемни букви - ОУ "П.Р.Славейков" град Велико Търново</t>
  </si>
  <si>
    <t>Акустични пиана СУ "Емилиян Станев"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</si>
  <si>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</si>
  <si>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</si>
  <si>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</si>
  <si>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</si>
  <si>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</si>
  <si>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</si>
  <si>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Направа и монтаж на пергола от метална конструкция и покрив от плат ДГ "Слънце", гр. В. Търново</t>
  </si>
  <si>
    <t>Направа и монтаж на пергола от метална конструкция и покрив от плат ДГ "Пинокио", с. Самоводене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</si>
  <si>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</si>
  <si>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</si>
  <si>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</si>
  <si>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</si>
  <si>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</si>
  <si>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</si>
  <si>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</si>
  <si>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</si>
  <si>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</si>
  <si>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</si>
  <si>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</si>
  <si>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</si>
  <si>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</si>
  <si>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</si>
  <si>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Асистентска подкрепа - 4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</si>
  <si>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</si>
  <si>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</si>
  <si>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</si>
  <si>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Балван, с. Малки Чифлик, гр. Дебелец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</si>
  <si>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</si>
  <si>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</si>
  <si>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</si>
  <si>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</si>
  <si>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</si>
  <si>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</si>
  <si>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Стари хора "В.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</si>
  <si>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</si>
  <si>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</si>
  <si>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</si>
  <si>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</si>
  <si>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</si>
  <si>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</si>
  <si>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</si>
  <si>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</si>
  <si>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</si>
  <si>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</si>
  <si>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</si>
  <si>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</si>
  <si>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</si>
  <si>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</si>
  <si>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</si>
  <si>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</si>
  <si>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</si>
  <si>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</si>
  <si>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</si>
  <si>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Бензинов храсторез, с. Пчелище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</si>
  <si>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</si>
  <si>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</si>
  <si>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</si>
  <si>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</si>
  <si>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</si>
  <si>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</si>
  <si>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</si>
  <si>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</si>
  <si>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</si>
  <si>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</si>
  <si>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нова детска площадка, с. Самоводене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</si>
  <si>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</si>
  <si>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</si>
  <si>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</si>
  <si>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</si>
  <si>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</si>
  <si>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</si>
  <si>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</si>
  <si>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</si>
  <si>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</si>
  <si>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</si>
  <si>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</si>
  <si>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</si>
  <si>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</si>
  <si>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детска площадка с обособени две зони и оформяне на парково пространство в гр. Кирифарево</t>
  </si>
  <si>
    <t>Изграждане на улична и тротоарна настилка на ул."Козлодуй", гр.В.Търново</t>
  </si>
  <si>
    <t>Място за почивка, отдих и спортуване в спортно съоръжение "Арена", гр. Килифарево, ПУДООС</t>
  </si>
  <si>
    <t>Кът за отдих и забавление в село Ветринци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</si>
  <si>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</si>
  <si>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</si>
  <si>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</si>
  <si>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</si>
  <si>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</si>
  <si>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</si>
  <si>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</si>
  <si>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</si>
  <si>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</si>
  <si>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</si>
  <si>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</si>
  <si>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</si>
  <si>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</si>
  <si>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</si>
  <si>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</si>
  <si>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</si>
  <si>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261 076 лв., Мостово съоръжение над р. Янтра км.2+810 -   881 193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</si>
  <si>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</si>
  <si>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</si>
  <si>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</si>
  <si>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</si>
  <si>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</si>
  <si>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</si>
  <si>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</si>
  <si>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</si>
  <si>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</si>
  <si>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</si>
  <si>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</si>
  <si>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Компютърни конфигурации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</si>
  <si>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</si>
  <si>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</si>
  <si>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</si>
  <si>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</si>
  <si>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</si>
  <si>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</si>
  <si>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</si>
  <si>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</si>
  <si>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</si>
  <si>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</si>
  <si>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Подопочистващи машини за нуждите на ДКС "В. Левски"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</si>
  <si>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</si>
  <si>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</si>
  <si>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</si>
  <si>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</si>
  <si>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Ограда за мини футболно игрище с. Присово от 30% продажба на общинско имущество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</si>
  <si>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</si>
  <si>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</si>
  <si>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</si>
  <si>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</si>
  <si>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</si>
  <si>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</si>
  <si>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</si>
  <si>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</si>
  <si>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</si>
  <si>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</si>
  <si>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</si>
  <si>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</si>
  <si>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</si>
  <si>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</si>
  <si>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</si>
  <si>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</si>
  <si>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модул "Гражданите - Велико Търново"</t>
  </si>
  <si>
    <t>Нов официален интернет портал на Община Велико Търново</t>
  </si>
  <si>
    <t>Информационна система за мониторинг на речни нива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</si>
  <si>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</si>
  <si>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</si>
  <si>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</si>
  <si>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</si>
  <si>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</si>
  <si>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</si>
  <si>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</si>
  <si>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Оптимизиране на работни процеси за платформа FairDeal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</si>
  <si>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</si>
  <si>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</si>
  <si>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</si>
  <si>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</si>
  <si>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</si>
  <si>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Съгласувал,</t>
  </si>
  <si>
    <t>инж. Динко Кечев</t>
  </si>
  <si>
    <t>П. Христов</t>
  </si>
  <si>
    <t>ПРИЛОЖЕНИЕ 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</si>
  <si>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</si>
  <si>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</si>
  <si>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</si>
  <si>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</si>
  <si>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</si>
  <si>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</si>
  <si>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</si>
  <si>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</si>
  <si>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</si>
  <si>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</si>
  <si>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</si>
  <si>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</si>
  <si>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</si>
  <si>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</si>
  <si>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</si>
  <si>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</si>
  <si>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</si>
  <si>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</si>
  <si>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</si>
  <si>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</si>
  <si>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</si>
  <si>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</si>
  <si>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</si>
  <si>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</si>
  <si>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</si>
  <si>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</si>
  <si>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</si>
  <si>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</si>
  <si>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</si>
  <si>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</si>
  <si>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</si>
  <si>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</si>
  <si>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</si>
  <si>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</si>
  <si>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</si>
  <si>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</si>
  <si>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</si>
  <si>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</si>
  <si>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</si>
  <si>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</si>
  <si>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</si>
  <si>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</si>
  <si>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</si>
  <si>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</si>
  <si>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</si>
  <si>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</si>
  <si>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</si>
  <si>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</si>
  <si>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</si>
  <si>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</si>
  <si>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</si>
  <si>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</si>
  <si>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</si>
  <si>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</si>
  <si>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</si>
  <si>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</si>
  <si>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</si>
  <si>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</si>
  <si>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</si>
  <si>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</si>
  <si>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</si>
  <si>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</si>
  <si>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</si>
  <si>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</si>
  <si>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</si>
  <si>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>За Кмет:</t>
  </si>
  <si>
    <t>/Съгл. Заповед №РД22-1683/01.08.2024 г./</t>
  </si>
  <si>
    <t>Директор дирекция ИКУТИМС</t>
  </si>
  <si>
    <t>Началник отдел ДТИОС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</si>
</sst>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\ &quot;г.&quot;;@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3" fillId="0" borderId="0" xfId="2" applyFont="1" applyFill="1"/>
    <xf numFmtId="0" fontId="5" fillId="0" borderId="0" xfId="2" applyFont="1" applyFill="1"/>
    <xf numFmtId="0" fontId="6" fillId="0" borderId="0" xfId="2" applyFont="1" applyFill="1"/>
    <xf numFmtId="0" fontId="5" fillId="0" borderId="0" xfId="2" applyFont="1" applyFill="1" applyAlignment="1">
      <alignment wrapText="1"/>
    </xf>
    <xf numFmtId="0" fontId="5" fillId="0" borderId="0" xfId="3" applyFont="1" applyFill="1" applyAlignment="1">
      <alignment wrapText="1"/>
    </xf>
    <xf numFmtId="3" fontId="3" fillId="0" borderId="0" xfId="5" applyNumberFormat="1" applyFont="1" applyFill="1" applyAlignment="1"/>
    <xf numFmtId="0" fontId="5" fillId="0" borderId="0" xfId="3" applyFont="1" applyFill="1" applyBorder="1" applyAlignment="1">
      <alignment wrapText="1"/>
    </xf>
    <xf numFmtId="0" fontId="5" fillId="0" borderId="0" xfId="3" applyFont="1" applyFill="1" applyBorder="1" applyAlignment="1"/>
    <xf numFmtId="0" fontId="6" fillId="0" borderId="0" xfId="3" applyFont="1" applyFill="1" applyBorder="1" applyAlignment="1"/>
    <xf numFmtId="0" fontId="7" fillId="0" borderId="0" xfId="3" applyNumberFormat="1" applyFont="1" applyFill="1" applyBorder="1" applyAlignment="1"/>
    <xf numFmtId="0" fontId="5" fillId="0" borderId="0" xfId="3" applyFont="1" applyFill="1" applyAlignment="1"/>
    <xf numFmtId="3" fontId="9" fillId="0" borderId="0" xfId="5" applyNumberFormat="1" applyFont="1" applyFill="1" applyAlignment="1"/>
    <xf numFmtId="3" fontId="11" fillId="0" borderId="0" xfId="5" applyNumberFormat="1" applyFont="1" applyFill="1" applyAlignment="1"/>
    <xf numFmtId="0" fontId="12" fillId="0" borderId="0" xfId="3" applyFont="1" applyFill="1" applyBorder="1" applyAlignment="1">
      <alignment wrapText="1"/>
    </xf>
    <xf numFmtId="0" fontId="12" fillId="0" borderId="0" xfId="3" applyFont="1" applyFill="1" applyBorder="1" applyAlignment="1"/>
    <xf numFmtId="0" fontId="12" fillId="0" borderId="0" xfId="3" applyFont="1" applyFill="1" applyAlignment="1"/>
    <xf numFmtId="0" fontId="14" fillId="0" borderId="0" xfId="0" applyFont="1"/>
    <xf numFmtId="0" fontId="5" fillId="0" borderId="0" xfId="7" applyFont="1" applyFill="1" applyBorder="1" applyAlignment="1">
      <alignment wrapText="1"/>
    </xf>
    <xf numFmtId="0" fontId="5" fillId="0" borderId="0" xfId="8" applyFont="1" applyFill="1" applyAlignment="1"/>
    <xf numFmtId="0" fontId="5" fillId="0" borderId="0" xfId="8" applyFont="1" applyFill="1" applyAlignment="1">
      <alignment wrapText="1"/>
    </xf>
    <xf numFmtId="0" fontId="5" fillId="0" borderId="0" xfId="8" applyFont="1" applyFill="1"/>
    <xf numFmtId="0" fontId="3" fillId="0" borderId="0" xfId="8" applyFont="1" applyFill="1" applyAlignment="1">
      <alignment horizontal="right"/>
    </xf>
    <xf numFmtId="0" fontId="5" fillId="0" borderId="0" xfId="8" applyFont="1" applyFill="1" applyBorder="1" applyAlignment="1">
      <alignment wrapText="1"/>
    </xf>
    <xf numFmtId="0" fontId="5" fillId="0" borderId="0" xfId="8" applyFont="1" applyFill="1" applyBorder="1"/>
    <xf numFmtId="0" fontId="15" fillId="0" borderId="0" xfId="8" applyFont="1" applyFill="1" applyBorder="1"/>
    <xf numFmtId="0" fontId="3" fillId="0" borderId="0" xfId="8" applyFont="1" applyFill="1" applyBorder="1" applyAlignment="1">
      <alignment horizontal="centerContinuous"/>
    </xf>
    <xf numFmtId="0" fontId="3" fillId="0" borderId="0" xfId="8" applyFont="1" applyFill="1"/>
    <xf numFmtId="0" fontId="3" fillId="0" borderId="0" xfId="8" applyNumberFormat="1" applyFont="1" applyFill="1" applyBorder="1" applyAlignment="1">
      <alignment horizontal="centerContinuous"/>
    </xf>
    <xf numFmtId="0" fontId="3" fillId="0" borderId="0" xfId="8" applyNumberFormat="1" applyFont="1" applyFill="1" applyBorder="1" applyAlignment="1">
      <alignment horizontal="left"/>
    </xf>
    <xf numFmtId="0" fontId="3" fillId="0" borderId="0" xfId="8" applyFont="1" applyFill="1" applyBorder="1" applyAlignment="1">
      <alignment horizontal="center"/>
    </xf>
    <xf numFmtId="0" fontId="3" fillId="0" borderId="0" xfId="8" applyFont="1" applyFill="1" applyBorder="1" applyAlignment="1"/>
    <xf numFmtId="0" fontId="3" fillId="0" borderId="0" xfId="8" applyFont="1" applyFill="1" applyBorder="1" applyAlignment="1">
      <alignment horizontal="right"/>
    </xf>
    <xf numFmtId="3" fontId="3" fillId="0" borderId="3" xfId="6" applyNumberFormat="1" applyFont="1" applyFill="1" applyBorder="1" applyAlignment="1">
      <alignment horizontal="center" vertical="center"/>
    </xf>
    <xf numFmtId="3" fontId="3" fillId="0" borderId="3" xfId="8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 applyAlignment="1">
      <alignment horizontal="center" vertical="center"/>
    </xf>
    <xf numFmtId="3" fontId="3" fillId="0" borderId="4" xfId="8" applyNumberFormat="1" applyFont="1" applyFill="1" applyBorder="1" applyAlignment="1">
      <alignment horizontal="center" wrapText="1"/>
    </xf>
    <xf numFmtId="3" fontId="3" fillId="0" borderId="4" xfId="7" applyNumberFormat="1" applyFont="1" applyFill="1" applyBorder="1" applyAlignment="1">
      <alignment horizontal="center" wrapText="1"/>
    </xf>
    <xf numFmtId="3" fontId="3" fillId="0" borderId="4" xfId="7" applyNumberFormat="1" applyFont="1" applyFill="1" applyBorder="1"/>
    <xf numFmtId="0" fontId="3" fillId="0" borderId="0" xfId="8" applyFont="1" applyFill="1" applyBorder="1"/>
    <xf numFmtId="3" fontId="3" fillId="0" borderId="3" xfId="7" applyNumberFormat="1" applyFont="1" applyFill="1" applyBorder="1" applyAlignment="1">
      <alignment wrapText="1"/>
    </xf>
    <xf numFmtId="3" fontId="3" fillId="0" borderId="3" xfId="7" applyNumberFormat="1" applyFont="1" applyFill="1" applyBorder="1"/>
    <xf numFmtId="3" fontId="3" fillId="0" borderId="3" xfId="7" applyNumberFormat="1" applyFont="1" applyFill="1" applyBorder="1" applyAlignment="1"/>
    <xf numFmtId="3" fontId="5" fillId="0" borderId="3" xfId="8" applyNumberFormat="1" applyFont="1" applyFill="1" applyBorder="1" applyAlignment="1">
      <alignment wrapText="1"/>
    </xf>
    <xf numFmtId="3" fontId="5" fillId="0" borderId="3" xfId="7" applyNumberFormat="1" applyFont="1" applyFill="1" applyBorder="1" applyAlignment="1"/>
    <xf numFmtId="3" fontId="5" fillId="0" borderId="3" xfId="7" applyNumberFormat="1" applyFont="1" applyFill="1" applyBorder="1" applyAlignment="1">
      <alignment wrapText="1"/>
    </xf>
    <xf numFmtId="3" fontId="5" fillId="0" borderId="3" xfId="7" applyNumberFormat="1" applyFont="1" applyFill="1" applyBorder="1"/>
    <xf numFmtId="3" fontId="3" fillId="0" borderId="3" xfId="8" applyNumberFormat="1" applyFont="1" applyFill="1" applyBorder="1" applyAlignment="1">
      <alignment wrapText="1"/>
    </xf>
    <xf numFmtId="3" fontId="5" fillId="0" borderId="3" xfId="9" applyNumberFormat="1" applyFont="1" applyFill="1" applyBorder="1" applyAlignment="1">
      <alignment vertical="center" wrapText="1"/>
    </xf>
    <xf numFmtId="3" fontId="5" fillId="0" borderId="3" xfId="6" applyNumberFormat="1" applyFont="1" applyFill="1" applyBorder="1" applyAlignment="1">
      <alignment horizontal="left" wrapText="1"/>
    </xf>
    <xf numFmtId="3" fontId="5" fillId="0" borderId="3" xfId="6" applyNumberFormat="1" applyFont="1" applyFill="1" applyBorder="1" applyAlignment="1">
      <alignment wrapText="1"/>
    </xf>
    <xf numFmtId="0" fontId="5" fillId="0" borderId="3" xfId="6" applyFont="1" applyFill="1" applyBorder="1" applyAlignment="1">
      <alignment wrapText="1"/>
    </xf>
    <xf numFmtId="3" fontId="5" fillId="0" borderId="3" xfId="7" applyNumberFormat="1" applyFont="1" applyFill="1" applyBorder="1" applyAlignment="1">
      <alignment horizontal="right"/>
    </xf>
    <xf numFmtId="3" fontId="5" fillId="0" borderId="3" xfId="10" applyNumberFormat="1" applyFont="1" applyFill="1" applyBorder="1" applyAlignment="1">
      <alignment wrapText="1"/>
    </xf>
    <xf numFmtId="3" fontId="5" fillId="0" borderId="5" xfId="10" applyNumberFormat="1" applyFont="1" applyFill="1" applyBorder="1" applyAlignment="1">
      <alignment vertical="top" wrapText="1"/>
    </xf>
    <xf numFmtId="3" fontId="5" fillId="0" borderId="3" xfId="7" applyNumberFormat="1" applyFont="1" applyFill="1" applyBorder="1" applyAlignment="1">
      <alignment horizontal="left" wrapText="1"/>
    </xf>
    <xf numFmtId="9" fontId="5" fillId="0" borderId="3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3" xfId="6" applyNumberFormat="1" applyFont="1" applyFill="1" applyBorder="1" applyAlignment="1">
      <alignment wrapText="1"/>
    </xf>
    <xf numFmtId="0" fontId="5" fillId="0" borderId="0" xfId="11" applyFont="1" applyFill="1" applyAlignment="1"/>
    <xf numFmtId="0" fontId="3" fillId="0" borderId="0" xfId="11" applyFont="1" applyFill="1" applyBorder="1" applyAlignment="1"/>
    <xf numFmtId="0" fontId="9" fillId="0" borderId="0" xfId="8" applyFont="1" applyFill="1" applyAlignment="1"/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wrapText="1"/>
    </xf>
    <xf numFmtId="0" fontId="11" fillId="0" borderId="0" xfId="6" applyFont="1" applyFill="1"/>
    <xf numFmtId="0" fontId="18" fillId="0" borderId="0" xfId="6" applyFont="1" applyFill="1" applyAlignment="1">
      <alignment horizontal="right"/>
    </xf>
    <xf numFmtId="0" fontId="18" fillId="0" borderId="0" xfId="6" applyFont="1" applyFill="1" applyAlignment="1">
      <alignment horizontal="center"/>
    </xf>
    <xf numFmtId="0" fontId="12" fillId="0" borderId="0" xfId="3" applyFont="1" applyFill="1" applyBorder="1" applyAlignment="1">
      <alignment vertical="center" wrapText="1"/>
    </xf>
    <xf numFmtId="0" fontId="12" fillId="0" borderId="0" xfId="12" applyFont="1" applyFill="1"/>
    <xf numFmtId="0" fontId="18" fillId="0" borderId="0" xfId="12" applyFont="1" applyFill="1" applyAlignment="1"/>
    <xf numFmtId="0" fontId="12" fillId="0" borderId="0" xfId="12" applyFont="1" applyFill="1" applyAlignment="1">
      <alignment wrapText="1"/>
    </xf>
    <xf numFmtId="0" fontId="12" fillId="0" borderId="0" xfId="12" applyFont="1" applyFill="1" applyAlignment="1"/>
    <xf numFmtId="0" fontId="18" fillId="0" borderId="0" xfId="12" applyFont="1" applyFill="1" applyAlignment="1">
      <alignment horizontal="center"/>
    </xf>
    <xf numFmtId="0" fontId="12" fillId="0" borderId="0" xfId="12" applyFont="1" applyFill="1" applyAlignment="1">
      <alignment horizontal="center" wrapText="1"/>
    </xf>
    <xf numFmtId="0" fontId="12" fillId="0" borderId="0" xfId="12" applyFont="1" applyFill="1" applyAlignment="1">
      <alignment horizontal="center"/>
    </xf>
    <xf numFmtId="0" fontId="18" fillId="0" borderId="3" xfId="12" applyFont="1" applyFill="1" applyBorder="1" applyAlignment="1">
      <alignment horizontal="center" wrapText="1"/>
    </xf>
    <xf numFmtId="0" fontId="18" fillId="0" borderId="0" xfId="12" applyFont="1" applyFill="1" applyAlignment="1">
      <alignment horizontal="center" wrapText="1"/>
    </xf>
    <xf numFmtId="0" fontId="18" fillId="0" borderId="3" xfId="12" applyFont="1" applyFill="1" applyBorder="1" applyAlignment="1">
      <alignment horizontal="center"/>
    </xf>
    <xf numFmtId="0" fontId="18" fillId="0" borderId="3" xfId="12" applyFont="1" applyFill="1" applyBorder="1" applyAlignment="1">
      <alignment wrapText="1"/>
    </xf>
    <xf numFmtId="3" fontId="18" fillId="0" borderId="3" xfId="12" applyNumberFormat="1" applyFont="1" applyFill="1" applyBorder="1" applyAlignment="1">
      <alignment horizontal="center" wrapText="1"/>
    </xf>
    <xf numFmtId="0" fontId="18" fillId="0" borderId="0" xfId="12" applyFont="1" applyFill="1"/>
    <xf numFmtId="0" fontId="12" fillId="0" borderId="3" xfId="12" applyFont="1" applyFill="1" applyBorder="1" applyAlignment="1">
      <alignment horizontal="center"/>
    </xf>
    <xf numFmtId="0" fontId="12" fillId="0" borderId="3" xfId="12" applyFont="1" applyFill="1" applyBorder="1" applyAlignment="1">
      <alignment wrapText="1"/>
    </xf>
    <xf numFmtId="3" fontId="12" fillId="0" borderId="3" xfId="12" applyNumberFormat="1" applyFont="1" applyFill="1" applyBorder="1"/>
    <xf numFmtId="3" fontId="18" fillId="0" borderId="3" xfId="12" applyNumberFormat="1" applyFont="1" applyFill="1" applyBorder="1"/>
    <xf numFmtId="0" fontId="18" fillId="0" borderId="0" xfId="2" applyFont="1" applyFill="1"/>
    <xf numFmtId="0" fontId="12" fillId="0" borderId="0" xfId="2" applyFont="1" applyFill="1"/>
    <xf numFmtId="0" fontId="13" fillId="0" borderId="0" xfId="2" applyFont="1" applyFill="1"/>
    <xf numFmtId="0" fontId="11" fillId="0" borderId="0" xfId="2" applyFont="1" applyFill="1"/>
    <xf numFmtId="0" fontId="12" fillId="0" borderId="0" xfId="3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20" fillId="0" borderId="0" xfId="2" applyFont="1" applyFill="1"/>
    <xf numFmtId="0" fontId="12" fillId="0" borderId="0" xfId="2" applyFont="1" applyFill="1" applyAlignment="1"/>
    <xf numFmtId="0" fontId="18" fillId="0" borderId="0" xfId="6" applyFont="1" applyFill="1" applyAlignment="1"/>
    <xf numFmtId="0" fontId="11" fillId="0" borderId="0" xfId="6" applyFont="1" applyFill="1" applyAlignment="1"/>
    <xf numFmtId="0" fontId="12" fillId="0" borderId="0" xfId="13" applyFont="1" applyFill="1" applyAlignment="1">
      <alignment horizontal="left"/>
    </xf>
    <xf numFmtId="0" fontId="11" fillId="0" borderId="0" xfId="3" applyFont="1" applyFill="1" applyBorder="1" applyAlignment="1">
      <alignment vertical="center" wrapText="1"/>
    </xf>
    <xf numFmtId="0" fontId="11" fillId="0" borderId="0" xfId="3" applyFont="1" applyFill="1" applyAlignment="1"/>
    <xf numFmtId="0" fontId="12" fillId="0" borderId="0" xfId="6" applyFont="1" applyFill="1" applyAlignment="1">
      <alignment wrapText="1"/>
    </xf>
    <xf numFmtId="0" fontId="12" fillId="0" borderId="0" xfId="6" applyFont="1" applyFill="1" applyAlignment="1"/>
    <xf numFmtId="0" fontId="12" fillId="0" borderId="0" xfId="13" applyFont="1" applyFill="1" applyAlignment="1">
      <alignment horizontal="center"/>
    </xf>
    <xf numFmtId="0" fontId="12" fillId="0" borderId="0" xfId="6" applyFont="1" applyFill="1" applyAlignment="1">
      <alignment horizontal="center"/>
    </xf>
    <xf numFmtId="166" fontId="18" fillId="0" borderId="1" xfId="12" applyNumberFormat="1" applyFont="1" applyFill="1" applyBorder="1" applyAlignment="1">
      <alignment horizontal="center" wrapText="1"/>
    </xf>
    <xf numFmtId="166" fontId="18" fillId="0" borderId="2" xfId="12" applyNumberFormat="1" applyFont="1" applyFill="1" applyBorder="1" applyAlignment="1">
      <alignment horizontal="center" wrapText="1"/>
    </xf>
    <xf numFmtId="0" fontId="3" fillId="0" borderId="0" xfId="3" applyNumberFormat="1" applyFont="1" applyFill="1" applyBorder="1" applyAlignment="1"/>
    <xf numFmtId="0" fontId="8" fillId="0" borderId="0" xfId="0" applyFont="1" applyFill="1"/>
    <xf numFmtId="0" fontId="18" fillId="0" borderId="0" xfId="3" applyNumberFormat="1" applyFont="1" applyFill="1" applyBorder="1" applyAlignment="1"/>
    <xf numFmtId="0" fontId="12" fillId="0" borderId="0" xfId="3" applyFont="1" applyFill="1" applyAlignment="1">
      <alignment wrapText="1"/>
    </xf>
    <xf numFmtId="0" fontId="14" fillId="0" borderId="0" xfId="0" applyFont="1" applyFill="1"/>
    <xf numFmtId="3" fontId="18" fillId="0" borderId="0" xfId="5" applyNumberFormat="1" applyFont="1" applyFill="1" applyAlignment="1"/>
    <xf numFmtId="0" fontId="18" fillId="0" borderId="0" xfId="6" applyFont="1" applyFill="1" applyAlignment="1">
      <alignment horizontal="center"/>
    </xf>
    <xf numFmtId="0" fontId="18" fillId="0" borderId="0" xfId="12" applyFont="1" applyFill="1" applyAlignment="1">
      <alignment horizontal="center"/>
    </xf>
    <xf numFmtId="166" fontId="18" fillId="0" borderId="1" xfId="12" applyNumberFormat="1" applyFont="1" applyFill="1" applyBorder="1" applyAlignment="1">
      <alignment horizontal="center" wrapText="1"/>
    </xf>
    <xf numFmtId="166" fontId="18" fillId="0" borderId="2" xfId="12" applyNumberFormat="1" applyFont="1" applyFill="1" applyBorder="1" applyAlignment="1">
      <alignment horizontal="center" wrapText="1"/>
    </xf>
  </cellXfs>
  <cellStyles count="14">
    <cellStyle name="Normal_EBK_PROJECT_2001-last" xfId="4"/>
    <cellStyle name="Normal_PrilDimi" xfId="12"/>
    <cellStyle name="Normal_sesiaI ot4et 2" xfId="3"/>
    <cellStyle name="Normal_Sheet1" xfId="9"/>
    <cellStyle name="Нормален" xfId="0" builtinId="0"/>
    <cellStyle name="Нормален 2" xfId="6"/>
    <cellStyle name="Нормален 3" xfId="10"/>
    <cellStyle name="Нормален 3 2" xfId="11"/>
    <cellStyle name="Нормален 3 2 2" xfId="13"/>
    <cellStyle name="Нормален 4" xfId="2"/>
    <cellStyle name="Нормален 7 2" xfId="5"/>
    <cellStyle name="Нормален_ИП-2011г-начална 2" xfId="8"/>
    <cellStyle name="Нормален_Лист1 2" xfId="7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R396"/>
  <sheetViews>
    <sheetView tabSelected="1" topLeftCell="O1" zoomScaleNormal="100" workbookViewId="0">
      <pane ySplit="7" topLeftCell="A8" activePane="bottomLeft" state="frozen"/>
      <selection activeCell="J9" sqref="J9"/>
      <selection pane="bottomLeft" activeCell="AB1" sqref="AB1"/>
    </sheetView>
  </sheetViews>
  <sheetFormatPr defaultColWidth="29.28515625" defaultRowHeight="15.75"/>
  <cols>
    <col min="1" max="1" width="51.140625" style="20" customWidth="1"/>
    <col min="2" max="4" width="12.5703125" style="21" customWidth="1"/>
    <col min="5" max="7" width="15.5703125" style="21" customWidth="1"/>
    <col min="8" max="10" width="17.7109375" style="21" customWidth="1"/>
    <col min="11" max="13" width="12" style="21" customWidth="1"/>
    <col min="14" max="16" width="14.7109375" style="21" customWidth="1"/>
    <col min="17" max="19" width="10.85546875" style="21" customWidth="1"/>
    <col min="20" max="22" width="16.28515625" style="21" customWidth="1"/>
    <col min="23" max="28" width="12.7109375" style="21" customWidth="1"/>
    <col min="29" max="162" width="29.28515625" style="21" customWidth="1"/>
    <col min="163" max="163" width="42.42578125" style="21" customWidth="1"/>
    <col min="164" max="166" width="12.42578125" style="21" customWidth="1"/>
    <col min="167" max="169" width="10.85546875" style="21" customWidth="1"/>
    <col min="170" max="172" width="14.5703125" style="21" bestFit="1" customWidth="1"/>
    <col min="173" max="175" width="11" style="21" customWidth="1"/>
    <col min="176" max="178" width="14.5703125" style="21" customWidth="1"/>
    <col min="179" max="181" width="15.28515625" style="21" customWidth="1"/>
    <col min="182" max="182" width="15.5703125" style="21" customWidth="1"/>
    <col min="183" max="183" width="44.5703125" style="21" customWidth="1"/>
    <col min="184" max="184" width="13.85546875" style="21" customWidth="1"/>
    <col min="185" max="185" width="10.85546875" style="21" customWidth="1"/>
    <col min="186" max="186" width="14.5703125" style="21" customWidth="1"/>
    <col min="187" max="187" width="11" style="21" customWidth="1"/>
    <col min="188" max="188" width="10.85546875" style="21" customWidth="1"/>
    <col min="189" max="189" width="14.5703125" style="21" customWidth="1"/>
    <col min="190" max="191" width="15.5703125" style="21" customWidth="1"/>
    <col min="192" max="192" width="17.7109375" style="21" customWidth="1"/>
    <col min="193" max="16384" width="29.28515625" style="21"/>
  </cols>
  <sheetData>
    <row r="1" spans="1:249">
      <c r="A1" s="18"/>
      <c r="Z1" s="22"/>
      <c r="AA1" s="22"/>
      <c r="AB1" s="22" t="s">
        <v>9</v>
      </c>
    </row>
    <row r="2" spans="1:249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  <c r="X2" s="25"/>
      <c r="Y2" s="25"/>
    </row>
    <row r="3" spans="1:249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249">
      <c r="A4" s="28">
        <v>2024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</row>
    <row r="5" spans="1:249">
      <c r="A5" s="29"/>
      <c r="B5" s="26"/>
      <c r="C5" s="26"/>
      <c r="D5" s="26"/>
      <c r="E5" s="30"/>
      <c r="F5" s="30"/>
      <c r="G5" s="30"/>
      <c r="H5" s="31"/>
      <c r="I5" s="31"/>
      <c r="J5" s="31"/>
      <c r="K5" s="26"/>
      <c r="L5" s="26"/>
      <c r="M5" s="26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26"/>
      <c r="AA5" s="26"/>
      <c r="AB5" s="26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</row>
    <row r="6" spans="1:249" ht="63">
      <c r="A6" s="33" t="s">
        <v>11</v>
      </c>
      <c r="B6" s="34" t="s">
        <v>12</v>
      </c>
      <c r="C6" s="34" t="s">
        <v>12</v>
      </c>
      <c r="D6" s="34" t="s">
        <v>12</v>
      </c>
      <c r="E6" s="34" t="s">
        <v>13</v>
      </c>
      <c r="F6" s="34" t="s">
        <v>13</v>
      </c>
      <c r="G6" s="34" t="s">
        <v>13</v>
      </c>
      <c r="H6" s="34" t="s">
        <v>14</v>
      </c>
      <c r="I6" s="34" t="s">
        <v>14</v>
      </c>
      <c r="J6" s="34" t="s">
        <v>14</v>
      </c>
      <c r="K6" s="34" t="s">
        <v>15</v>
      </c>
      <c r="L6" s="34" t="s">
        <v>15</v>
      </c>
      <c r="M6" s="34" t="s">
        <v>15</v>
      </c>
      <c r="N6" s="34" t="s">
        <v>16</v>
      </c>
      <c r="O6" s="34" t="s">
        <v>16</v>
      </c>
      <c r="P6" s="34" t="s">
        <v>16</v>
      </c>
      <c r="Q6" s="34" t="s">
        <v>17</v>
      </c>
      <c r="R6" s="34" t="s">
        <v>17</v>
      </c>
      <c r="S6" s="34" t="s">
        <v>17</v>
      </c>
      <c r="T6" s="34" t="s">
        <v>18</v>
      </c>
      <c r="U6" s="34" t="s">
        <v>18</v>
      </c>
      <c r="V6" s="34" t="s">
        <v>18</v>
      </c>
      <c r="W6" s="34" t="s">
        <v>19</v>
      </c>
      <c r="X6" s="34" t="s">
        <v>19</v>
      </c>
      <c r="Y6" s="34" t="s">
        <v>19</v>
      </c>
      <c r="Z6" s="34" t="s">
        <v>20</v>
      </c>
      <c r="AA6" s="34" t="s">
        <v>20</v>
      </c>
      <c r="AB6" s="34" t="s">
        <v>20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</row>
    <row r="7" spans="1:249">
      <c r="A7" s="35"/>
      <c r="B7" s="36" t="s">
        <v>21</v>
      </c>
      <c r="C7" s="36" t="s">
        <v>22</v>
      </c>
      <c r="D7" s="36" t="s">
        <v>23</v>
      </c>
      <c r="E7" s="36" t="s">
        <v>21</v>
      </c>
      <c r="F7" s="36" t="s">
        <v>22</v>
      </c>
      <c r="G7" s="36" t="s">
        <v>23</v>
      </c>
      <c r="H7" s="36" t="s">
        <v>21</v>
      </c>
      <c r="I7" s="36" t="s">
        <v>22</v>
      </c>
      <c r="J7" s="36" t="s">
        <v>23</v>
      </c>
      <c r="K7" s="36" t="s">
        <v>21</v>
      </c>
      <c r="L7" s="36" t="s">
        <v>22</v>
      </c>
      <c r="M7" s="36" t="s">
        <v>23</v>
      </c>
      <c r="N7" s="36" t="s">
        <v>21</v>
      </c>
      <c r="O7" s="36" t="s">
        <v>22</v>
      </c>
      <c r="P7" s="36" t="s">
        <v>23</v>
      </c>
      <c r="Q7" s="36" t="s">
        <v>21</v>
      </c>
      <c r="R7" s="36" t="s">
        <v>22</v>
      </c>
      <c r="S7" s="36" t="s">
        <v>23</v>
      </c>
      <c r="T7" s="36" t="s">
        <v>21</v>
      </c>
      <c r="U7" s="36" t="s">
        <v>22</v>
      </c>
      <c r="V7" s="36" t="s">
        <v>23</v>
      </c>
      <c r="W7" s="36" t="s">
        <v>21</v>
      </c>
      <c r="X7" s="36" t="s">
        <v>22</v>
      </c>
      <c r="Y7" s="36" t="s">
        <v>23</v>
      </c>
      <c r="Z7" s="36" t="s">
        <v>21</v>
      </c>
      <c r="AA7" s="36" t="s">
        <v>22</v>
      </c>
      <c r="AB7" s="36" t="s">
        <v>23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</row>
    <row r="8" spans="1:249">
      <c r="A8" s="37" t="s">
        <v>0</v>
      </c>
      <c r="B8" s="38">
        <f t="shared" ref="B8:D81" si="0">E8+H8+K8+N8+Q8+T8+W8+Z8</f>
        <v>93415606</v>
      </c>
      <c r="C8" s="38">
        <f t="shared" si="0"/>
        <v>93682077</v>
      </c>
      <c r="D8" s="38">
        <f t="shared" si="0"/>
        <v>266471</v>
      </c>
      <c r="E8" s="38">
        <f>SUM(E9,E107,E351,E377)</f>
        <v>4128600</v>
      </c>
      <c r="F8" s="38">
        <f>SUM(F9,F107,F351,F377)</f>
        <v>4128600</v>
      </c>
      <c r="G8" s="38">
        <f t="shared" ref="G8:G81" si="1">F8-E8</f>
        <v>0</v>
      </c>
      <c r="H8" s="38">
        <f t="shared" ref="H8:I8" si="2">SUM(H9,H107,H351,H377)</f>
        <v>406823</v>
      </c>
      <c r="I8" s="38">
        <f t="shared" si="2"/>
        <v>406823</v>
      </c>
      <c r="J8" s="38">
        <f t="shared" ref="J8" si="3">I8-H8</f>
        <v>0</v>
      </c>
      <c r="K8" s="38">
        <f t="shared" ref="K8:L8" si="4">SUM(K9,K107,K351,K377)</f>
        <v>7729022</v>
      </c>
      <c r="L8" s="38">
        <f t="shared" si="4"/>
        <v>7879304</v>
      </c>
      <c r="M8" s="38">
        <f t="shared" ref="M8" si="5">L8-K8</f>
        <v>150282</v>
      </c>
      <c r="N8" s="38">
        <f t="shared" ref="N8:O8" si="6">SUM(N9,N107,N351,N377)</f>
        <v>2988994</v>
      </c>
      <c r="O8" s="38">
        <f t="shared" si="6"/>
        <v>2998274</v>
      </c>
      <c r="P8" s="38">
        <f t="shared" ref="P8" si="7">O8-N8</f>
        <v>9280</v>
      </c>
      <c r="Q8" s="38">
        <f t="shared" ref="Q8:R8" si="8">SUM(Q9,Q107,Q351,Q377)</f>
        <v>2187012</v>
      </c>
      <c r="R8" s="38">
        <f t="shared" si="8"/>
        <v>2243337</v>
      </c>
      <c r="S8" s="38">
        <f t="shared" ref="S8" si="9">R8-Q8</f>
        <v>56325</v>
      </c>
      <c r="T8" s="38">
        <f t="shared" ref="T8:U8" si="10">SUM(T9,T107,T351,T377)</f>
        <v>7015456</v>
      </c>
      <c r="U8" s="38">
        <f t="shared" si="10"/>
        <v>7014900</v>
      </c>
      <c r="V8" s="38">
        <f t="shared" ref="V8" si="11">U8-T8</f>
        <v>-556</v>
      </c>
      <c r="W8" s="38">
        <f t="shared" ref="W8:X8" si="12">SUM(W9,W107,W351,W377)</f>
        <v>5285559</v>
      </c>
      <c r="X8" s="38">
        <f t="shared" si="12"/>
        <v>5336699</v>
      </c>
      <c r="Y8" s="38">
        <f t="shared" ref="Y8" si="13">X8-W8</f>
        <v>51140</v>
      </c>
      <c r="Z8" s="38">
        <f t="shared" ref="Z8:AA8" si="14">SUM(Z9,Z107,Z351,Z377)</f>
        <v>63674140</v>
      </c>
      <c r="AA8" s="38">
        <f t="shared" si="14"/>
        <v>63674140</v>
      </c>
      <c r="AB8" s="38">
        <f t="shared" ref="AB8" si="15">AA8-Z8</f>
        <v>0</v>
      </c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</row>
    <row r="9" spans="1:249">
      <c r="A9" s="40" t="s">
        <v>24</v>
      </c>
      <c r="B9" s="41">
        <f t="shared" si="0"/>
        <v>58114910</v>
      </c>
      <c r="C9" s="41">
        <f t="shared" si="0"/>
        <v>58150872</v>
      </c>
      <c r="D9" s="41">
        <f t="shared" si="0"/>
        <v>35962</v>
      </c>
      <c r="E9" s="41">
        <f>SUM(E10,E21,E31,E51,E86,E96,E43,E60)</f>
        <v>3078829</v>
      </c>
      <c r="F9" s="41">
        <f>SUM(F10,F21,F31,F51,F86,F96,F43,F60)</f>
        <v>3078829</v>
      </c>
      <c r="G9" s="41">
        <f t="shared" si="1"/>
        <v>0</v>
      </c>
      <c r="H9" s="41">
        <f>SUM(H10,H21,H31,H51,H86,H96,H43,H60)</f>
        <v>154723</v>
      </c>
      <c r="I9" s="41">
        <f>SUM(I10,I21,I31,I51,I86,I96,I43,I60)</f>
        <v>154723</v>
      </c>
      <c r="J9" s="41">
        <f t="shared" ref="J9:J81" si="16">I9-H9</f>
        <v>0</v>
      </c>
      <c r="K9" s="41">
        <f>SUM(K10,K21,K31,K51,K86,K96,K43,K60)</f>
        <v>2869025</v>
      </c>
      <c r="L9" s="41">
        <f>SUM(L10,L21,L31,L51,L86,L96,L43,L60)</f>
        <v>2890895</v>
      </c>
      <c r="M9" s="41">
        <f t="shared" ref="M9:M81" si="17">L9-K9</f>
        <v>21870</v>
      </c>
      <c r="N9" s="41">
        <f>SUM(N10,N21,N31,N51,N86,N96,N43,N60)</f>
        <v>2749465</v>
      </c>
      <c r="O9" s="41">
        <f>SUM(O10,O21,O31,O51,O86,O96,O43,O60)</f>
        <v>2749465</v>
      </c>
      <c r="P9" s="41">
        <f t="shared" ref="P9:P81" si="18">O9-N9</f>
        <v>0</v>
      </c>
      <c r="Q9" s="41">
        <f>SUM(Q10,Q21,Q31,Q51,Q86,Q96,Q43,Q60)</f>
        <v>1223031</v>
      </c>
      <c r="R9" s="41">
        <f>SUM(R10,R21,R31,R51,R86,R96,R43,R60)</f>
        <v>1223031</v>
      </c>
      <c r="S9" s="41">
        <f t="shared" ref="S9:S81" si="19">R9-Q9</f>
        <v>0</v>
      </c>
      <c r="T9" s="41">
        <f>SUM(T10,T21,T31,T51,T86,T96,T43,T60)</f>
        <v>2627483</v>
      </c>
      <c r="U9" s="41">
        <f>SUM(U10,U21,U31,U51,U86,U96,U43,U60)</f>
        <v>2626927</v>
      </c>
      <c r="V9" s="41">
        <f t="shared" ref="V9:V81" si="20">U9-T9</f>
        <v>-556</v>
      </c>
      <c r="W9" s="41">
        <f>SUM(W10,W21,W31,W51,W86,W96,W43,W60)</f>
        <v>164850</v>
      </c>
      <c r="X9" s="41">
        <f>SUM(X10,X21,X31,X51,X86,X96,X43,X60)</f>
        <v>179498</v>
      </c>
      <c r="Y9" s="41">
        <f t="shared" ref="Y9:Y81" si="21">X9-W9</f>
        <v>14648</v>
      </c>
      <c r="Z9" s="41">
        <f>SUM(Z10,Z21,Z31,Z51,Z86,Z96,Z43,Z60)</f>
        <v>45247504</v>
      </c>
      <c r="AA9" s="41">
        <f>SUM(AA10,AA21,AA31,AA51,AA86,AA96,AA43,AA60)</f>
        <v>45247504</v>
      </c>
      <c r="AB9" s="41">
        <f t="shared" ref="AB9:AB81" si="22">AA9-Z9</f>
        <v>0</v>
      </c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</row>
    <row r="10" spans="1:249">
      <c r="A10" s="40" t="s">
        <v>25</v>
      </c>
      <c r="B10" s="41">
        <f t="shared" si="0"/>
        <v>512914</v>
      </c>
      <c r="C10" s="41">
        <f t="shared" si="0"/>
        <v>512914</v>
      </c>
      <c r="D10" s="41">
        <f t="shared" si="0"/>
        <v>0</v>
      </c>
      <c r="E10" s="41">
        <f>SUM(E11)</f>
        <v>0</v>
      </c>
      <c r="F10" s="41">
        <f>SUM(F11)</f>
        <v>0</v>
      </c>
      <c r="G10" s="41">
        <f t="shared" si="1"/>
        <v>0</v>
      </c>
      <c r="H10" s="41">
        <f>SUM(H11)</f>
        <v>0</v>
      </c>
      <c r="I10" s="41">
        <f>SUM(I11)</f>
        <v>0</v>
      </c>
      <c r="J10" s="41">
        <f t="shared" si="16"/>
        <v>0</v>
      </c>
      <c r="K10" s="41">
        <f>SUM(K11)</f>
        <v>306554</v>
      </c>
      <c r="L10" s="41">
        <f>SUM(L11)</f>
        <v>306554</v>
      </c>
      <c r="M10" s="41">
        <f t="shared" si="17"/>
        <v>0</v>
      </c>
      <c r="N10" s="41">
        <f>SUM(N11)</f>
        <v>0</v>
      </c>
      <c r="O10" s="41">
        <f>SUM(O11)</f>
        <v>0</v>
      </c>
      <c r="P10" s="41">
        <f t="shared" si="18"/>
        <v>0</v>
      </c>
      <c r="Q10" s="41">
        <f>SUM(Q11)</f>
        <v>0</v>
      </c>
      <c r="R10" s="41">
        <f>SUM(R11)</f>
        <v>0</v>
      </c>
      <c r="S10" s="41">
        <f t="shared" si="19"/>
        <v>0</v>
      </c>
      <c r="T10" s="41">
        <f>SUM(T11)</f>
        <v>0</v>
      </c>
      <c r="U10" s="41">
        <f>SUM(U11)</f>
        <v>0</v>
      </c>
      <c r="V10" s="41">
        <f t="shared" si="20"/>
        <v>0</v>
      </c>
      <c r="W10" s="41">
        <f>SUM(W11)</f>
        <v>0</v>
      </c>
      <c r="X10" s="41">
        <f>SUM(X11)</f>
        <v>0</v>
      </c>
      <c r="Y10" s="41">
        <f t="shared" si="21"/>
        <v>0</v>
      </c>
      <c r="Z10" s="41">
        <f>SUM(Z11)</f>
        <v>206360</v>
      </c>
      <c r="AA10" s="41">
        <f>SUM(AA11)</f>
        <v>206360</v>
      </c>
      <c r="AB10" s="41">
        <f t="shared" si="22"/>
        <v>0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</row>
    <row r="11" spans="1:249">
      <c r="A11" s="40" t="s">
        <v>26</v>
      </c>
      <c r="B11" s="42">
        <f t="shared" si="0"/>
        <v>512914</v>
      </c>
      <c r="C11" s="42">
        <f t="shared" si="0"/>
        <v>512914</v>
      </c>
      <c r="D11" s="42">
        <f t="shared" si="0"/>
        <v>0</v>
      </c>
      <c r="E11" s="42">
        <f>SUM(E12:E20)</f>
        <v>0</v>
      </c>
      <c r="F11" s="42">
        <f>SUM(F12:F20)</f>
        <v>0</v>
      </c>
      <c r="G11" s="42">
        <f t="shared" si="1"/>
        <v>0</v>
      </c>
      <c r="H11" s="42">
        <f>SUM(H12:H20)</f>
        <v>0</v>
      </c>
      <c r="I11" s="42">
        <f>SUM(I12:I20)</f>
        <v>0</v>
      </c>
      <c r="J11" s="42">
        <f t="shared" si="16"/>
        <v>0</v>
      </c>
      <c r="K11" s="42">
        <f>SUM(K12:K20)</f>
        <v>306554</v>
      </c>
      <c r="L11" s="42">
        <f>SUM(L12:L20)</f>
        <v>306554</v>
      </c>
      <c r="M11" s="42">
        <f t="shared" si="17"/>
        <v>0</v>
      </c>
      <c r="N11" s="42">
        <f>SUM(N12:N20)</f>
        <v>0</v>
      </c>
      <c r="O11" s="42">
        <f>SUM(O12:O20)</f>
        <v>0</v>
      </c>
      <c r="P11" s="42">
        <f t="shared" si="18"/>
        <v>0</v>
      </c>
      <c r="Q11" s="42">
        <f>SUM(Q12:Q20)</f>
        <v>0</v>
      </c>
      <c r="R11" s="42">
        <f>SUM(R12:R20)</f>
        <v>0</v>
      </c>
      <c r="S11" s="42">
        <f t="shared" si="19"/>
        <v>0</v>
      </c>
      <c r="T11" s="42">
        <f>SUM(T12:T20)</f>
        <v>0</v>
      </c>
      <c r="U11" s="42">
        <f>SUM(U12:U20)</f>
        <v>0</v>
      </c>
      <c r="V11" s="42">
        <f t="shared" si="20"/>
        <v>0</v>
      </c>
      <c r="W11" s="42">
        <f>SUM(W12:W20)</f>
        <v>0</v>
      </c>
      <c r="X11" s="42">
        <f>SUM(X12:X20)</f>
        <v>0</v>
      </c>
      <c r="Y11" s="42">
        <f t="shared" si="21"/>
        <v>0</v>
      </c>
      <c r="Z11" s="42">
        <f>SUM(Z12:Z20)</f>
        <v>206360</v>
      </c>
      <c r="AA11" s="42">
        <f>SUM(AA12:AA20)</f>
        <v>206360</v>
      </c>
      <c r="AB11" s="42">
        <f t="shared" si="22"/>
        <v>0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</row>
    <row r="12" spans="1:249" ht="63">
      <c r="A12" s="43" t="s">
        <v>27</v>
      </c>
      <c r="B12" s="44">
        <f t="shared" si="0"/>
        <v>206360</v>
      </c>
      <c r="C12" s="44">
        <f t="shared" si="0"/>
        <v>206360</v>
      </c>
      <c r="D12" s="44">
        <f t="shared" si="0"/>
        <v>0</v>
      </c>
      <c r="E12" s="44">
        <v>0</v>
      </c>
      <c r="F12" s="44">
        <v>0</v>
      </c>
      <c r="G12" s="44">
        <f t="shared" si="1"/>
        <v>0</v>
      </c>
      <c r="H12" s="44">
        <v>0</v>
      </c>
      <c r="I12" s="44">
        <v>0</v>
      </c>
      <c r="J12" s="44">
        <f t="shared" si="16"/>
        <v>0</v>
      </c>
      <c r="K12" s="44"/>
      <c r="L12" s="44"/>
      <c r="M12" s="44">
        <f t="shared" si="17"/>
        <v>0</v>
      </c>
      <c r="N12" s="44">
        <v>0</v>
      </c>
      <c r="O12" s="44">
        <v>0</v>
      </c>
      <c r="P12" s="44">
        <f t="shared" si="18"/>
        <v>0</v>
      </c>
      <c r="Q12" s="44">
        <v>0</v>
      </c>
      <c r="R12" s="44">
        <v>0</v>
      </c>
      <c r="S12" s="44">
        <f t="shared" si="19"/>
        <v>0</v>
      </c>
      <c r="T12" s="44">
        <v>0</v>
      </c>
      <c r="U12" s="44">
        <v>0</v>
      </c>
      <c r="V12" s="44">
        <f t="shared" si="20"/>
        <v>0</v>
      </c>
      <c r="W12" s="44">
        <v>0</v>
      </c>
      <c r="X12" s="44">
        <v>0</v>
      </c>
      <c r="Y12" s="44">
        <f t="shared" si="21"/>
        <v>0</v>
      </c>
      <c r="Z12" s="44">
        <v>206360</v>
      </c>
      <c r="AA12" s="44">
        <v>206360</v>
      </c>
      <c r="AB12" s="44">
        <f t="shared" si="22"/>
        <v>0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</row>
    <row r="13" spans="1:249">
      <c r="A13" s="45" t="s">
        <v>28</v>
      </c>
      <c r="B13" s="46">
        <f t="shared" si="0"/>
        <v>4020</v>
      </c>
      <c r="C13" s="46">
        <f t="shared" si="0"/>
        <v>4020</v>
      </c>
      <c r="D13" s="46">
        <f t="shared" si="0"/>
        <v>0</v>
      </c>
      <c r="E13" s="46">
        <v>0</v>
      </c>
      <c r="F13" s="46">
        <v>0</v>
      </c>
      <c r="G13" s="46">
        <f t="shared" si="1"/>
        <v>0</v>
      </c>
      <c r="H13" s="46">
        <v>0</v>
      </c>
      <c r="I13" s="46">
        <v>0</v>
      </c>
      <c r="J13" s="46">
        <f t="shared" si="16"/>
        <v>0</v>
      </c>
      <c r="K13" s="46">
        <v>4020</v>
      </c>
      <c r="L13" s="46">
        <v>4020</v>
      </c>
      <c r="M13" s="46">
        <f t="shared" si="17"/>
        <v>0</v>
      </c>
      <c r="N13" s="46">
        <v>0</v>
      </c>
      <c r="O13" s="46">
        <v>0</v>
      </c>
      <c r="P13" s="46">
        <f t="shared" si="18"/>
        <v>0</v>
      </c>
      <c r="Q13" s="46">
        <v>0</v>
      </c>
      <c r="R13" s="46">
        <v>0</v>
      </c>
      <c r="S13" s="46">
        <f t="shared" si="19"/>
        <v>0</v>
      </c>
      <c r="T13" s="46">
        <v>0</v>
      </c>
      <c r="U13" s="46">
        <v>0</v>
      </c>
      <c r="V13" s="46">
        <f t="shared" si="20"/>
        <v>0</v>
      </c>
      <c r="W13" s="46">
        <v>0</v>
      </c>
      <c r="X13" s="46">
        <v>0</v>
      </c>
      <c r="Y13" s="46">
        <f t="shared" si="21"/>
        <v>0</v>
      </c>
      <c r="Z13" s="46">
        <v>0</v>
      </c>
      <c r="AA13" s="46">
        <v>0</v>
      </c>
      <c r="AB13" s="46">
        <f t="shared" si="22"/>
        <v>0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</row>
    <row r="14" spans="1:249">
      <c r="A14" s="45" t="s">
        <v>29</v>
      </c>
      <c r="B14" s="46">
        <f t="shared" si="0"/>
        <v>7620</v>
      </c>
      <c r="C14" s="46">
        <f t="shared" si="0"/>
        <v>7620</v>
      </c>
      <c r="D14" s="46">
        <f t="shared" si="0"/>
        <v>0</v>
      </c>
      <c r="E14" s="46">
        <v>0</v>
      </c>
      <c r="F14" s="46">
        <v>0</v>
      </c>
      <c r="G14" s="46">
        <f t="shared" si="1"/>
        <v>0</v>
      </c>
      <c r="H14" s="46">
        <v>0</v>
      </c>
      <c r="I14" s="46">
        <v>0</v>
      </c>
      <c r="J14" s="46">
        <f t="shared" si="16"/>
        <v>0</v>
      </c>
      <c r="K14" s="46">
        <v>7620</v>
      </c>
      <c r="L14" s="46">
        <v>7620</v>
      </c>
      <c r="M14" s="46">
        <f t="shared" si="17"/>
        <v>0</v>
      </c>
      <c r="N14" s="46">
        <v>0</v>
      </c>
      <c r="O14" s="46">
        <v>0</v>
      </c>
      <c r="P14" s="46">
        <f t="shared" si="18"/>
        <v>0</v>
      </c>
      <c r="Q14" s="46">
        <v>0</v>
      </c>
      <c r="R14" s="46">
        <v>0</v>
      </c>
      <c r="S14" s="46">
        <f t="shared" si="19"/>
        <v>0</v>
      </c>
      <c r="T14" s="46">
        <v>0</v>
      </c>
      <c r="U14" s="46">
        <v>0</v>
      </c>
      <c r="V14" s="46">
        <f t="shared" si="20"/>
        <v>0</v>
      </c>
      <c r="W14" s="46">
        <v>0</v>
      </c>
      <c r="X14" s="46">
        <v>0</v>
      </c>
      <c r="Y14" s="46">
        <f t="shared" si="21"/>
        <v>0</v>
      </c>
      <c r="Z14" s="46">
        <v>0</v>
      </c>
      <c r="AA14" s="46">
        <v>0</v>
      </c>
      <c r="AB14" s="46">
        <f t="shared" si="22"/>
        <v>0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</row>
    <row r="15" spans="1:249">
      <c r="A15" s="45" t="s">
        <v>30</v>
      </c>
      <c r="B15" s="46">
        <f t="shared" si="0"/>
        <v>21074</v>
      </c>
      <c r="C15" s="46">
        <f t="shared" si="0"/>
        <v>21074</v>
      </c>
      <c r="D15" s="46">
        <f t="shared" si="0"/>
        <v>0</v>
      </c>
      <c r="E15" s="46">
        <v>0</v>
      </c>
      <c r="F15" s="46">
        <v>0</v>
      </c>
      <c r="G15" s="46">
        <f t="shared" si="1"/>
        <v>0</v>
      </c>
      <c r="H15" s="46">
        <v>0</v>
      </c>
      <c r="I15" s="46">
        <v>0</v>
      </c>
      <c r="J15" s="46">
        <f t="shared" si="16"/>
        <v>0</v>
      </c>
      <c r="K15" s="46">
        <v>21074</v>
      </c>
      <c r="L15" s="46">
        <v>21074</v>
      </c>
      <c r="M15" s="46">
        <f t="shared" si="17"/>
        <v>0</v>
      </c>
      <c r="N15" s="46">
        <v>0</v>
      </c>
      <c r="O15" s="46">
        <v>0</v>
      </c>
      <c r="P15" s="46">
        <f t="shared" si="18"/>
        <v>0</v>
      </c>
      <c r="Q15" s="46">
        <v>0</v>
      </c>
      <c r="R15" s="46">
        <v>0</v>
      </c>
      <c r="S15" s="46">
        <f t="shared" si="19"/>
        <v>0</v>
      </c>
      <c r="T15" s="46">
        <v>0</v>
      </c>
      <c r="U15" s="46">
        <v>0</v>
      </c>
      <c r="V15" s="46">
        <f t="shared" si="20"/>
        <v>0</v>
      </c>
      <c r="W15" s="46">
        <v>0</v>
      </c>
      <c r="X15" s="46">
        <v>0</v>
      </c>
      <c r="Y15" s="46">
        <f t="shared" si="21"/>
        <v>0</v>
      </c>
      <c r="Z15" s="46">
        <v>0</v>
      </c>
      <c r="AA15" s="46">
        <v>0</v>
      </c>
      <c r="AB15" s="46">
        <f t="shared" si="22"/>
        <v>0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</row>
    <row r="16" spans="1:249">
      <c r="A16" s="45" t="s">
        <v>31</v>
      </c>
      <c r="B16" s="46">
        <f t="shared" si="0"/>
        <v>6960</v>
      </c>
      <c r="C16" s="46">
        <f t="shared" si="0"/>
        <v>6960</v>
      </c>
      <c r="D16" s="46">
        <f t="shared" si="0"/>
        <v>0</v>
      </c>
      <c r="E16" s="46">
        <v>0</v>
      </c>
      <c r="F16" s="46">
        <v>0</v>
      </c>
      <c r="G16" s="46">
        <f t="shared" si="1"/>
        <v>0</v>
      </c>
      <c r="H16" s="46">
        <v>0</v>
      </c>
      <c r="I16" s="46">
        <v>0</v>
      </c>
      <c r="J16" s="46">
        <f t="shared" si="16"/>
        <v>0</v>
      </c>
      <c r="K16" s="46">
        <v>6960</v>
      </c>
      <c r="L16" s="46">
        <v>6960</v>
      </c>
      <c r="M16" s="46">
        <f t="shared" si="17"/>
        <v>0</v>
      </c>
      <c r="N16" s="46">
        <v>0</v>
      </c>
      <c r="O16" s="46">
        <v>0</v>
      </c>
      <c r="P16" s="46">
        <f t="shared" si="18"/>
        <v>0</v>
      </c>
      <c r="Q16" s="46">
        <v>0</v>
      </c>
      <c r="R16" s="46">
        <v>0</v>
      </c>
      <c r="S16" s="46">
        <f t="shared" si="19"/>
        <v>0</v>
      </c>
      <c r="T16" s="46">
        <v>0</v>
      </c>
      <c r="U16" s="46">
        <v>0</v>
      </c>
      <c r="V16" s="46">
        <f t="shared" si="20"/>
        <v>0</v>
      </c>
      <c r="W16" s="46">
        <v>0</v>
      </c>
      <c r="X16" s="46">
        <v>0</v>
      </c>
      <c r="Y16" s="46">
        <f t="shared" si="21"/>
        <v>0</v>
      </c>
      <c r="Z16" s="46">
        <v>0</v>
      </c>
      <c r="AA16" s="46">
        <v>0</v>
      </c>
      <c r="AB16" s="46">
        <f t="shared" si="22"/>
        <v>0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</row>
    <row r="17" spans="1:249">
      <c r="A17" s="45" t="s">
        <v>32</v>
      </c>
      <c r="B17" s="46">
        <f t="shared" si="0"/>
        <v>34663</v>
      </c>
      <c r="C17" s="46">
        <f t="shared" si="0"/>
        <v>34663</v>
      </c>
      <c r="D17" s="46">
        <f t="shared" si="0"/>
        <v>0</v>
      </c>
      <c r="E17" s="46">
        <v>0</v>
      </c>
      <c r="F17" s="46">
        <v>0</v>
      </c>
      <c r="G17" s="46">
        <f t="shared" si="1"/>
        <v>0</v>
      </c>
      <c r="H17" s="46">
        <v>0</v>
      </c>
      <c r="I17" s="46">
        <v>0</v>
      </c>
      <c r="J17" s="46">
        <f t="shared" si="16"/>
        <v>0</v>
      </c>
      <c r="K17" s="46">
        <v>34663</v>
      </c>
      <c r="L17" s="46">
        <v>34663</v>
      </c>
      <c r="M17" s="46">
        <f t="shared" si="17"/>
        <v>0</v>
      </c>
      <c r="N17" s="46">
        <v>0</v>
      </c>
      <c r="O17" s="46">
        <v>0</v>
      </c>
      <c r="P17" s="46">
        <f t="shared" si="18"/>
        <v>0</v>
      </c>
      <c r="Q17" s="46">
        <v>0</v>
      </c>
      <c r="R17" s="46">
        <v>0</v>
      </c>
      <c r="S17" s="46">
        <f t="shared" si="19"/>
        <v>0</v>
      </c>
      <c r="T17" s="46">
        <v>0</v>
      </c>
      <c r="U17" s="46">
        <v>0</v>
      </c>
      <c r="V17" s="46">
        <f t="shared" si="20"/>
        <v>0</v>
      </c>
      <c r="W17" s="46">
        <v>0</v>
      </c>
      <c r="X17" s="46">
        <v>0</v>
      </c>
      <c r="Y17" s="46">
        <f t="shared" si="21"/>
        <v>0</v>
      </c>
      <c r="Z17" s="46">
        <v>0</v>
      </c>
      <c r="AA17" s="46">
        <v>0</v>
      </c>
      <c r="AB17" s="46">
        <f t="shared" si="22"/>
        <v>0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</row>
    <row r="18" spans="1:249" ht="31.5">
      <c r="A18" s="45" t="s">
        <v>33</v>
      </c>
      <c r="B18" s="46">
        <f t="shared" si="0"/>
        <v>3300</v>
      </c>
      <c r="C18" s="46">
        <f t="shared" si="0"/>
        <v>3300</v>
      </c>
      <c r="D18" s="46">
        <f t="shared" si="0"/>
        <v>0</v>
      </c>
      <c r="E18" s="46">
        <v>0</v>
      </c>
      <c r="F18" s="46">
        <v>0</v>
      </c>
      <c r="G18" s="46">
        <f t="shared" si="1"/>
        <v>0</v>
      </c>
      <c r="H18" s="46">
        <v>0</v>
      </c>
      <c r="I18" s="46">
        <v>0</v>
      </c>
      <c r="J18" s="46">
        <f t="shared" si="16"/>
        <v>0</v>
      </c>
      <c r="K18" s="46">
        <v>3300</v>
      </c>
      <c r="L18" s="46">
        <v>3300</v>
      </c>
      <c r="M18" s="46">
        <f t="shared" si="17"/>
        <v>0</v>
      </c>
      <c r="N18" s="46">
        <v>0</v>
      </c>
      <c r="O18" s="46">
        <v>0</v>
      </c>
      <c r="P18" s="46">
        <f t="shared" si="18"/>
        <v>0</v>
      </c>
      <c r="Q18" s="46">
        <v>0</v>
      </c>
      <c r="R18" s="46">
        <v>0</v>
      </c>
      <c r="S18" s="46">
        <f t="shared" si="19"/>
        <v>0</v>
      </c>
      <c r="T18" s="46">
        <v>0</v>
      </c>
      <c r="U18" s="46">
        <v>0</v>
      </c>
      <c r="V18" s="46">
        <f t="shared" si="20"/>
        <v>0</v>
      </c>
      <c r="W18" s="46">
        <v>0</v>
      </c>
      <c r="X18" s="46">
        <v>0</v>
      </c>
      <c r="Y18" s="46">
        <f t="shared" si="21"/>
        <v>0</v>
      </c>
      <c r="Z18" s="46">
        <v>0</v>
      </c>
      <c r="AA18" s="46">
        <v>0</v>
      </c>
      <c r="AB18" s="46">
        <f t="shared" si="22"/>
        <v>0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</row>
    <row r="19" spans="1:249" ht="31.5">
      <c r="A19" s="45" t="s">
        <v>34</v>
      </c>
      <c r="B19" s="46">
        <f t="shared" si="0"/>
        <v>70000</v>
      </c>
      <c r="C19" s="46">
        <f t="shared" si="0"/>
        <v>70000</v>
      </c>
      <c r="D19" s="46">
        <f t="shared" si="0"/>
        <v>0</v>
      </c>
      <c r="E19" s="46">
        <v>0</v>
      </c>
      <c r="F19" s="46">
        <v>0</v>
      </c>
      <c r="G19" s="46">
        <f t="shared" si="1"/>
        <v>0</v>
      </c>
      <c r="H19" s="46">
        <v>0</v>
      </c>
      <c r="I19" s="46">
        <v>0</v>
      </c>
      <c r="J19" s="46">
        <f t="shared" si="16"/>
        <v>0</v>
      </c>
      <c r="K19" s="46">
        <v>70000</v>
      </c>
      <c r="L19" s="46">
        <v>70000</v>
      </c>
      <c r="M19" s="46">
        <f t="shared" si="17"/>
        <v>0</v>
      </c>
      <c r="N19" s="46">
        <v>0</v>
      </c>
      <c r="O19" s="46">
        <v>0</v>
      </c>
      <c r="P19" s="46">
        <f t="shared" si="18"/>
        <v>0</v>
      </c>
      <c r="Q19" s="46">
        <v>0</v>
      </c>
      <c r="R19" s="46">
        <v>0</v>
      </c>
      <c r="S19" s="46">
        <f t="shared" si="19"/>
        <v>0</v>
      </c>
      <c r="T19" s="46">
        <v>0</v>
      </c>
      <c r="U19" s="46">
        <v>0</v>
      </c>
      <c r="V19" s="46">
        <f t="shared" si="20"/>
        <v>0</v>
      </c>
      <c r="W19" s="46">
        <v>0</v>
      </c>
      <c r="X19" s="46">
        <v>0</v>
      </c>
      <c r="Y19" s="46">
        <f t="shared" si="21"/>
        <v>0</v>
      </c>
      <c r="Z19" s="46">
        <v>0</v>
      </c>
      <c r="AA19" s="46">
        <v>0</v>
      </c>
      <c r="AB19" s="46">
        <f t="shared" si="22"/>
        <v>0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</row>
    <row r="20" spans="1:249" ht="31.5">
      <c r="A20" s="43" t="s">
        <v>35</v>
      </c>
      <c r="B20" s="44">
        <f t="shared" si="0"/>
        <v>158917</v>
      </c>
      <c r="C20" s="44">
        <f t="shared" si="0"/>
        <v>158917</v>
      </c>
      <c r="D20" s="44">
        <f t="shared" si="0"/>
        <v>0</v>
      </c>
      <c r="E20" s="44">
        <v>0</v>
      </c>
      <c r="F20" s="44">
        <v>0</v>
      </c>
      <c r="G20" s="44">
        <f t="shared" si="1"/>
        <v>0</v>
      </c>
      <c r="H20" s="44">
        <v>0</v>
      </c>
      <c r="I20" s="44">
        <v>0</v>
      </c>
      <c r="J20" s="44">
        <f t="shared" si="16"/>
        <v>0</v>
      </c>
      <c r="K20" s="44">
        <f>87265+70572+1080</f>
        <v>158917</v>
      </c>
      <c r="L20" s="44">
        <f>87265+70572+1080</f>
        <v>158917</v>
      </c>
      <c r="M20" s="44">
        <f t="shared" si="17"/>
        <v>0</v>
      </c>
      <c r="N20" s="44">
        <v>0</v>
      </c>
      <c r="O20" s="44">
        <v>0</v>
      </c>
      <c r="P20" s="44">
        <f t="shared" si="18"/>
        <v>0</v>
      </c>
      <c r="Q20" s="44">
        <v>0</v>
      </c>
      <c r="R20" s="44">
        <v>0</v>
      </c>
      <c r="S20" s="44">
        <f t="shared" si="19"/>
        <v>0</v>
      </c>
      <c r="T20" s="44">
        <v>0</v>
      </c>
      <c r="U20" s="44">
        <v>0</v>
      </c>
      <c r="V20" s="44">
        <f t="shared" si="20"/>
        <v>0</v>
      </c>
      <c r="W20" s="44">
        <v>0</v>
      </c>
      <c r="X20" s="44">
        <v>0</v>
      </c>
      <c r="Y20" s="44">
        <f t="shared" si="21"/>
        <v>0</v>
      </c>
      <c r="Z20" s="44">
        <v>0</v>
      </c>
      <c r="AA20" s="44">
        <v>0</v>
      </c>
      <c r="AB20" s="44">
        <f t="shared" si="22"/>
        <v>0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</row>
    <row r="21" spans="1:249">
      <c r="A21" s="47" t="s">
        <v>36</v>
      </c>
      <c r="B21" s="42">
        <f t="shared" si="0"/>
        <v>1138278</v>
      </c>
      <c r="C21" s="42">
        <f t="shared" si="0"/>
        <v>1138278</v>
      </c>
      <c r="D21" s="42">
        <f t="shared" si="0"/>
        <v>0</v>
      </c>
      <c r="E21" s="42">
        <f>SUM(E22)</f>
        <v>0</v>
      </c>
      <c r="F21" s="42">
        <f>SUM(F22)</f>
        <v>0</v>
      </c>
      <c r="G21" s="42">
        <f t="shared" si="1"/>
        <v>0</v>
      </c>
      <c r="H21" s="42">
        <f>SUM(H22)</f>
        <v>0</v>
      </c>
      <c r="I21" s="42">
        <f>SUM(I22)</f>
        <v>0</v>
      </c>
      <c r="J21" s="42">
        <f t="shared" si="16"/>
        <v>0</v>
      </c>
      <c r="K21" s="42">
        <f>SUM(K22)</f>
        <v>176921</v>
      </c>
      <c r="L21" s="42">
        <f>SUM(L22)</f>
        <v>176921</v>
      </c>
      <c r="M21" s="42">
        <f t="shared" si="17"/>
        <v>0</v>
      </c>
      <c r="N21" s="42">
        <f>SUM(N22)</f>
        <v>0</v>
      </c>
      <c r="O21" s="42">
        <f>SUM(O22)</f>
        <v>0</v>
      </c>
      <c r="P21" s="42">
        <f t="shared" si="18"/>
        <v>0</v>
      </c>
      <c r="Q21" s="42">
        <f>SUM(Q22)</f>
        <v>10000</v>
      </c>
      <c r="R21" s="42">
        <f>SUM(R22)</f>
        <v>10000</v>
      </c>
      <c r="S21" s="42">
        <f t="shared" si="19"/>
        <v>0</v>
      </c>
      <c r="T21" s="42">
        <f>SUM(T22)</f>
        <v>626657</v>
      </c>
      <c r="U21" s="42">
        <f>SUM(U22)</f>
        <v>626657</v>
      </c>
      <c r="V21" s="42">
        <f t="shared" si="20"/>
        <v>0</v>
      </c>
      <c r="W21" s="42">
        <f>SUM(W22)</f>
        <v>0</v>
      </c>
      <c r="X21" s="42">
        <f>SUM(X22)</f>
        <v>0</v>
      </c>
      <c r="Y21" s="42">
        <f t="shared" si="21"/>
        <v>0</v>
      </c>
      <c r="Z21" s="42">
        <f>SUM(Z22)</f>
        <v>324700</v>
      </c>
      <c r="AA21" s="42">
        <f>SUM(AA22)</f>
        <v>324700</v>
      </c>
      <c r="AB21" s="42">
        <f t="shared" si="22"/>
        <v>0</v>
      </c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</row>
    <row r="22" spans="1:249">
      <c r="A22" s="40" t="s">
        <v>26</v>
      </c>
      <c r="B22" s="42">
        <f t="shared" si="0"/>
        <v>1138278</v>
      </c>
      <c r="C22" s="42">
        <f t="shared" si="0"/>
        <v>1138278</v>
      </c>
      <c r="D22" s="42">
        <f t="shared" si="0"/>
        <v>0</v>
      </c>
      <c r="E22" s="42">
        <f>SUM(E23:E30)</f>
        <v>0</v>
      </c>
      <c r="F22" s="42">
        <f>SUM(F23:F30)</f>
        <v>0</v>
      </c>
      <c r="G22" s="42">
        <f t="shared" si="1"/>
        <v>0</v>
      </c>
      <c r="H22" s="42">
        <f>SUM(H23:H30)</f>
        <v>0</v>
      </c>
      <c r="I22" s="42">
        <f>SUM(I23:I30)</f>
        <v>0</v>
      </c>
      <c r="J22" s="42">
        <f t="shared" si="16"/>
        <v>0</v>
      </c>
      <c r="K22" s="42">
        <f>SUM(K23:K30)</f>
        <v>176921</v>
      </c>
      <c r="L22" s="42">
        <f>SUM(L23:L30)</f>
        <v>176921</v>
      </c>
      <c r="M22" s="42">
        <f t="shared" si="17"/>
        <v>0</v>
      </c>
      <c r="N22" s="42">
        <f>SUM(N23:N30)</f>
        <v>0</v>
      </c>
      <c r="O22" s="42">
        <f>SUM(O23:O30)</f>
        <v>0</v>
      </c>
      <c r="P22" s="42">
        <f t="shared" si="18"/>
        <v>0</v>
      </c>
      <c r="Q22" s="42">
        <f>SUM(Q23:Q30)</f>
        <v>10000</v>
      </c>
      <c r="R22" s="42">
        <f>SUM(R23:R30)</f>
        <v>10000</v>
      </c>
      <c r="S22" s="42">
        <f t="shared" si="19"/>
        <v>0</v>
      </c>
      <c r="T22" s="42">
        <f>SUM(T23:T30)</f>
        <v>626657</v>
      </c>
      <c r="U22" s="42">
        <f>SUM(U23:U30)</f>
        <v>626657</v>
      </c>
      <c r="V22" s="42">
        <f t="shared" si="20"/>
        <v>0</v>
      </c>
      <c r="W22" s="42">
        <f>SUM(W23:W30)</f>
        <v>0</v>
      </c>
      <c r="X22" s="42">
        <f>SUM(X23:X30)</f>
        <v>0</v>
      </c>
      <c r="Y22" s="42">
        <f t="shared" si="21"/>
        <v>0</v>
      </c>
      <c r="Z22" s="42">
        <f>SUM(Z23:Z30)</f>
        <v>324700</v>
      </c>
      <c r="AA22" s="42">
        <f>SUM(AA23:AA30)</f>
        <v>324700</v>
      </c>
      <c r="AB22" s="42">
        <f t="shared" si="22"/>
        <v>0</v>
      </c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</row>
    <row r="23" spans="1:249" ht="31.5">
      <c r="A23" s="48" t="s">
        <v>37</v>
      </c>
      <c r="B23" s="46">
        <f t="shared" si="0"/>
        <v>88900</v>
      </c>
      <c r="C23" s="46">
        <f t="shared" si="0"/>
        <v>88900</v>
      </c>
      <c r="D23" s="46">
        <f t="shared" si="0"/>
        <v>0</v>
      </c>
      <c r="E23" s="46">
        <v>0</v>
      </c>
      <c r="F23" s="46">
        <v>0</v>
      </c>
      <c r="G23" s="46">
        <f t="shared" si="1"/>
        <v>0</v>
      </c>
      <c r="H23" s="46">
        <v>0</v>
      </c>
      <c r="I23" s="46">
        <v>0</v>
      </c>
      <c r="J23" s="46">
        <f t="shared" si="16"/>
        <v>0</v>
      </c>
      <c r="K23" s="46">
        <v>88900</v>
      </c>
      <c r="L23" s="46">
        <v>88900</v>
      </c>
      <c r="M23" s="46">
        <f t="shared" si="17"/>
        <v>0</v>
      </c>
      <c r="N23" s="46">
        <v>0</v>
      </c>
      <c r="O23" s="46">
        <v>0</v>
      </c>
      <c r="P23" s="46">
        <f t="shared" si="18"/>
        <v>0</v>
      </c>
      <c r="Q23" s="46">
        <v>0</v>
      </c>
      <c r="R23" s="46">
        <v>0</v>
      </c>
      <c r="S23" s="46">
        <f t="shared" si="19"/>
        <v>0</v>
      </c>
      <c r="T23" s="46">
        <v>0</v>
      </c>
      <c r="U23" s="46">
        <v>0</v>
      </c>
      <c r="V23" s="46">
        <f t="shared" si="20"/>
        <v>0</v>
      </c>
      <c r="W23" s="46">
        <v>0</v>
      </c>
      <c r="X23" s="46">
        <v>0</v>
      </c>
      <c r="Y23" s="46">
        <f t="shared" si="21"/>
        <v>0</v>
      </c>
      <c r="Z23" s="46"/>
      <c r="AA23" s="46"/>
      <c r="AB23" s="46">
        <f t="shared" si="22"/>
        <v>0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</row>
    <row r="24" spans="1:249" ht="47.25">
      <c r="A24" s="48" t="s">
        <v>38</v>
      </c>
      <c r="B24" s="46">
        <f t="shared" si="0"/>
        <v>146200</v>
      </c>
      <c r="C24" s="46">
        <f t="shared" si="0"/>
        <v>146200</v>
      </c>
      <c r="D24" s="46">
        <f t="shared" si="0"/>
        <v>0</v>
      </c>
      <c r="E24" s="46">
        <v>0</v>
      </c>
      <c r="F24" s="46">
        <v>0</v>
      </c>
      <c r="G24" s="46">
        <f t="shared" si="1"/>
        <v>0</v>
      </c>
      <c r="H24" s="46">
        <v>0</v>
      </c>
      <c r="I24" s="46">
        <v>0</v>
      </c>
      <c r="J24" s="46">
        <f t="shared" si="16"/>
        <v>0</v>
      </c>
      <c r="K24" s="46">
        <f>146200-146200</f>
        <v>0</v>
      </c>
      <c r="L24" s="46">
        <f>146200-146200</f>
        <v>0</v>
      </c>
      <c r="M24" s="46">
        <f t="shared" si="17"/>
        <v>0</v>
      </c>
      <c r="N24" s="46">
        <v>0</v>
      </c>
      <c r="O24" s="46">
        <v>0</v>
      </c>
      <c r="P24" s="46">
        <f t="shared" si="18"/>
        <v>0</v>
      </c>
      <c r="Q24" s="46">
        <v>0</v>
      </c>
      <c r="R24" s="46">
        <v>0</v>
      </c>
      <c r="S24" s="46">
        <f t="shared" si="19"/>
        <v>0</v>
      </c>
      <c r="T24" s="46">
        <v>0</v>
      </c>
      <c r="U24" s="46">
        <v>0</v>
      </c>
      <c r="V24" s="46">
        <f t="shared" si="20"/>
        <v>0</v>
      </c>
      <c r="W24" s="46">
        <v>0</v>
      </c>
      <c r="X24" s="46">
        <v>0</v>
      </c>
      <c r="Y24" s="46">
        <f t="shared" si="21"/>
        <v>0</v>
      </c>
      <c r="Z24" s="46">
        <f>146200</f>
        <v>146200</v>
      </c>
      <c r="AA24" s="46">
        <f>146200</f>
        <v>146200</v>
      </c>
      <c r="AB24" s="46">
        <f t="shared" si="22"/>
        <v>0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</row>
    <row r="25" spans="1:249">
      <c r="A25" s="48" t="s">
        <v>39</v>
      </c>
      <c r="B25" s="46">
        <f t="shared" si="0"/>
        <v>68500</v>
      </c>
      <c r="C25" s="46">
        <f t="shared" si="0"/>
        <v>68500</v>
      </c>
      <c r="D25" s="46">
        <f t="shared" si="0"/>
        <v>0</v>
      </c>
      <c r="E25" s="46">
        <v>0</v>
      </c>
      <c r="F25" s="46">
        <v>0</v>
      </c>
      <c r="G25" s="46">
        <f t="shared" si="1"/>
        <v>0</v>
      </c>
      <c r="H25" s="46">
        <v>0</v>
      </c>
      <c r="I25" s="46">
        <v>0</v>
      </c>
      <c r="J25" s="46">
        <f t="shared" si="16"/>
        <v>0</v>
      </c>
      <c r="K25" s="46">
        <f>68500-68500</f>
        <v>0</v>
      </c>
      <c r="L25" s="46">
        <f>68500-68500</f>
        <v>0</v>
      </c>
      <c r="M25" s="46">
        <f t="shared" si="17"/>
        <v>0</v>
      </c>
      <c r="N25" s="46">
        <v>0</v>
      </c>
      <c r="O25" s="46">
        <v>0</v>
      </c>
      <c r="P25" s="46">
        <f t="shared" si="18"/>
        <v>0</v>
      </c>
      <c r="Q25" s="46">
        <v>0</v>
      </c>
      <c r="R25" s="46">
        <v>0</v>
      </c>
      <c r="S25" s="46">
        <f t="shared" si="19"/>
        <v>0</v>
      </c>
      <c r="T25" s="46">
        <v>0</v>
      </c>
      <c r="U25" s="46">
        <v>0</v>
      </c>
      <c r="V25" s="46">
        <f t="shared" si="20"/>
        <v>0</v>
      </c>
      <c r="W25" s="46">
        <v>0</v>
      </c>
      <c r="X25" s="46">
        <v>0</v>
      </c>
      <c r="Y25" s="46">
        <f t="shared" si="21"/>
        <v>0</v>
      </c>
      <c r="Z25" s="46">
        <f>68500</f>
        <v>68500</v>
      </c>
      <c r="AA25" s="46">
        <f>68500</f>
        <v>68500</v>
      </c>
      <c r="AB25" s="46">
        <f t="shared" si="22"/>
        <v>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</row>
    <row r="26" spans="1:249" ht="47.25">
      <c r="A26" s="48" t="s">
        <v>40</v>
      </c>
      <c r="B26" s="46">
        <f t="shared" si="0"/>
        <v>180000</v>
      </c>
      <c r="C26" s="46">
        <f t="shared" si="0"/>
        <v>180000</v>
      </c>
      <c r="D26" s="46">
        <f t="shared" si="0"/>
        <v>0</v>
      </c>
      <c r="E26" s="46"/>
      <c r="F26" s="46"/>
      <c r="G26" s="46">
        <f t="shared" si="1"/>
        <v>0</v>
      </c>
      <c r="H26" s="46">
        <v>0</v>
      </c>
      <c r="I26" s="46">
        <v>0</v>
      </c>
      <c r="J26" s="46">
        <f t="shared" si="16"/>
        <v>0</v>
      </c>
      <c r="K26" s="46">
        <v>50000</v>
      </c>
      <c r="L26" s="46">
        <v>50000</v>
      </c>
      <c r="M26" s="46">
        <f t="shared" si="17"/>
        <v>0</v>
      </c>
      <c r="N26" s="46">
        <v>0</v>
      </c>
      <c r="O26" s="46">
        <v>0</v>
      </c>
      <c r="P26" s="46">
        <f t="shared" si="18"/>
        <v>0</v>
      </c>
      <c r="Q26" s="46">
        <v>0</v>
      </c>
      <c r="R26" s="46">
        <v>0</v>
      </c>
      <c r="S26" s="46">
        <f t="shared" si="19"/>
        <v>0</v>
      </c>
      <c r="T26" s="46">
        <v>130000</v>
      </c>
      <c r="U26" s="46">
        <v>130000</v>
      </c>
      <c r="V26" s="46">
        <f t="shared" si="20"/>
        <v>0</v>
      </c>
      <c r="W26" s="46">
        <v>0</v>
      </c>
      <c r="X26" s="46">
        <v>0</v>
      </c>
      <c r="Y26" s="46">
        <f t="shared" si="21"/>
        <v>0</v>
      </c>
      <c r="Z26" s="46"/>
      <c r="AA26" s="46"/>
      <c r="AB26" s="46">
        <f t="shared" si="22"/>
        <v>0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</row>
    <row r="27" spans="1:249" ht="47.25">
      <c r="A27" s="48" t="s">
        <v>41</v>
      </c>
      <c r="B27" s="46">
        <f t="shared" si="0"/>
        <v>110000</v>
      </c>
      <c r="C27" s="46">
        <f t="shared" si="0"/>
        <v>110000</v>
      </c>
      <c r="D27" s="46">
        <f t="shared" si="0"/>
        <v>0</v>
      </c>
      <c r="E27" s="46">
        <v>0</v>
      </c>
      <c r="F27" s="46">
        <v>0</v>
      </c>
      <c r="G27" s="46">
        <f t="shared" si="1"/>
        <v>0</v>
      </c>
      <c r="H27" s="46">
        <v>0</v>
      </c>
      <c r="I27" s="46">
        <v>0</v>
      </c>
      <c r="J27" s="46">
        <f t="shared" si="16"/>
        <v>0</v>
      </c>
      <c r="K27" s="46">
        <f>52100-52100</f>
        <v>0</v>
      </c>
      <c r="L27" s="46">
        <f>52100-52100</f>
        <v>0</v>
      </c>
      <c r="M27" s="46">
        <f t="shared" si="17"/>
        <v>0</v>
      </c>
      <c r="N27" s="46">
        <v>0</v>
      </c>
      <c r="O27" s="46">
        <v>0</v>
      </c>
      <c r="P27" s="46">
        <f t="shared" si="18"/>
        <v>0</v>
      </c>
      <c r="Q27" s="46">
        <v>0</v>
      </c>
      <c r="R27" s="46">
        <v>0</v>
      </c>
      <c r="S27" s="46">
        <f t="shared" si="19"/>
        <v>0</v>
      </c>
      <c r="T27" s="46">
        <v>0</v>
      </c>
      <c r="U27" s="46">
        <v>0</v>
      </c>
      <c r="V27" s="46">
        <f t="shared" si="20"/>
        <v>0</v>
      </c>
      <c r="W27" s="46">
        <v>0</v>
      </c>
      <c r="X27" s="46">
        <v>0</v>
      </c>
      <c r="Y27" s="46">
        <f t="shared" si="21"/>
        <v>0</v>
      </c>
      <c r="Z27" s="46">
        <v>110000</v>
      </c>
      <c r="AA27" s="46">
        <v>110000</v>
      </c>
      <c r="AB27" s="46">
        <f t="shared" si="22"/>
        <v>0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</row>
    <row r="28" spans="1:249" ht="63">
      <c r="A28" s="48" t="s">
        <v>42</v>
      </c>
      <c r="B28" s="46">
        <f t="shared" si="0"/>
        <v>416741</v>
      </c>
      <c r="C28" s="46">
        <f t="shared" si="0"/>
        <v>416741</v>
      </c>
      <c r="D28" s="46">
        <f t="shared" si="0"/>
        <v>0</v>
      </c>
      <c r="E28" s="46">
        <v>0</v>
      </c>
      <c r="F28" s="46">
        <v>0</v>
      </c>
      <c r="G28" s="46">
        <f t="shared" si="1"/>
        <v>0</v>
      </c>
      <c r="H28" s="46">
        <v>0</v>
      </c>
      <c r="I28" s="46">
        <v>0</v>
      </c>
      <c r="J28" s="46">
        <f t="shared" si="16"/>
        <v>0</v>
      </c>
      <c r="K28" s="46">
        <v>0</v>
      </c>
      <c r="L28" s="46">
        <v>0</v>
      </c>
      <c r="M28" s="46">
        <f t="shared" si="17"/>
        <v>0</v>
      </c>
      <c r="N28" s="46">
        <v>0</v>
      </c>
      <c r="O28" s="46">
        <v>0</v>
      </c>
      <c r="P28" s="46">
        <f t="shared" si="18"/>
        <v>0</v>
      </c>
      <c r="Q28" s="46">
        <v>0</v>
      </c>
      <c r="R28" s="46">
        <v>0</v>
      </c>
      <c r="S28" s="46">
        <f t="shared" si="19"/>
        <v>0</v>
      </c>
      <c r="T28" s="46">
        <v>416741</v>
      </c>
      <c r="U28" s="46">
        <v>416741</v>
      </c>
      <c r="V28" s="46">
        <f t="shared" si="20"/>
        <v>0</v>
      </c>
      <c r="W28" s="46"/>
      <c r="X28" s="46"/>
      <c r="Y28" s="46">
        <f t="shared" si="21"/>
        <v>0</v>
      </c>
      <c r="Z28" s="46">
        <v>0</v>
      </c>
      <c r="AA28" s="46">
        <v>0</v>
      </c>
      <c r="AB28" s="46">
        <f t="shared" si="22"/>
        <v>0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</row>
    <row r="29" spans="1:249">
      <c r="A29" s="45" t="s">
        <v>43</v>
      </c>
      <c r="B29" s="46">
        <f t="shared" si="0"/>
        <v>10000</v>
      </c>
      <c r="C29" s="46">
        <f t="shared" si="0"/>
        <v>10000</v>
      </c>
      <c r="D29" s="46">
        <f t="shared" si="0"/>
        <v>0</v>
      </c>
      <c r="E29" s="46">
        <v>0</v>
      </c>
      <c r="F29" s="46">
        <v>0</v>
      </c>
      <c r="G29" s="46">
        <f t="shared" si="1"/>
        <v>0</v>
      </c>
      <c r="H29" s="46">
        <v>0</v>
      </c>
      <c r="I29" s="46">
        <v>0</v>
      </c>
      <c r="J29" s="46">
        <f t="shared" si="16"/>
        <v>0</v>
      </c>
      <c r="K29" s="46">
        <v>0</v>
      </c>
      <c r="L29" s="46">
        <v>0</v>
      </c>
      <c r="M29" s="46">
        <f t="shared" si="17"/>
        <v>0</v>
      </c>
      <c r="N29" s="46">
        <v>0</v>
      </c>
      <c r="O29" s="46">
        <v>0</v>
      </c>
      <c r="P29" s="46">
        <f t="shared" si="18"/>
        <v>0</v>
      </c>
      <c r="Q29" s="46">
        <v>10000</v>
      </c>
      <c r="R29" s="46">
        <v>10000</v>
      </c>
      <c r="S29" s="46">
        <f t="shared" si="19"/>
        <v>0</v>
      </c>
      <c r="T29" s="46">
        <v>0</v>
      </c>
      <c r="U29" s="46">
        <v>0</v>
      </c>
      <c r="V29" s="46">
        <f t="shared" si="20"/>
        <v>0</v>
      </c>
      <c r="W29" s="46">
        <v>0</v>
      </c>
      <c r="X29" s="46">
        <v>0</v>
      </c>
      <c r="Y29" s="46">
        <f t="shared" si="21"/>
        <v>0</v>
      </c>
      <c r="Z29" s="46">
        <v>0</v>
      </c>
      <c r="AA29" s="46">
        <v>0</v>
      </c>
      <c r="AB29" s="46">
        <f t="shared" si="22"/>
        <v>0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</row>
    <row r="30" spans="1:249" ht="47.25">
      <c r="A30" s="49" t="s">
        <v>44</v>
      </c>
      <c r="B30" s="46">
        <f t="shared" si="0"/>
        <v>117937</v>
      </c>
      <c r="C30" s="46">
        <f t="shared" si="0"/>
        <v>117937</v>
      </c>
      <c r="D30" s="46">
        <f t="shared" si="0"/>
        <v>0</v>
      </c>
      <c r="E30" s="46">
        <v>0</v>
      </c>
      <c r="F30" s="46">
        <v>0</v>
      </c>
      <c r="G30" s="46">
        <f t="shared" si="1"/>
        <v>0</v>
      </c>
      <c r="H30" s="46">
        <v>0</v>
      </c>
      <c r="I30" s="46">
        <v>0</v>
      </c>
      <c r="J30" s="46">
        <f t="shared" si="16"/>
        <v>0</v>
      </c>
      <c r="K30" s="46">
        <v>38021</v>
      </c>
      <c r="L30" s="46">
        <v>38021</v>
      </c>
      <c r="M30" s="46">
        <f t="shared" si="17"/>
        <v>0</v>
      </c>
      <c r="N30" s="46">
        <v>0</v>
      </c>
      <c r="O30" s="46">
        <v>0</v>
      </c>
      <c r="P30" s="46">
        <f t="shared" si="18"/>
        <v>0</v>
      </c>
      <c r="Q30" s="46">
        <v>0</v>
      </c>
      <c r="R30" s="46">
        <v>0</v>
      </c>
      <c r="S30" s="46">
        <f t="shared" si="19"/>
        <v>0</v>
      </c>
      <c r="T30" s="46">
        <v>79916</v>
      </c>
      <c r="U30" s="46">
        <v>79916</v>
      </c>
      <c r="V30" s="46">
        <f t="shared" si="20"/>
        <v>0</v>
      </c>
      <c r="W30" s="46">
        <v>0</v>
      </c>
      <c r="X30" s="46">
        <v>0</v>
      </c>
      <c r="Y30" s="46">
        <f t="shared" si="21"/>
        <v>0</v>
      </c>
      <c r="Z30" s="46">
        <v>0</v>
      </c>
      <c r="AA30" s="46">
        <v>0</v>
      </c>
      <c r="AB30" s="46">
        <f t="shared" si="22"/>
        <v>0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</row>
    <row r="31" spans="1:249">
      <c r="A31" s="40" t="s">
        <v>45</v>
      </c>
      <c r="B31" s="41">
        <f t="shared" si="0"/>
        <v>3996996</v>
      </c>
      <c r="C31" s="41">
        <f t="shared" si="0"/>
        <v>3996440</v>
      </c>
      <c r="D31" s="41">
        <f t="shared" si="0"/>
        <v>-556</v>
      </c>
      <c r="E31" s="41">
        <f>SUM(E32)</f>
        <v>0</v>
      </c>
      <c r="F31" s="41">
        <f>SUM(F32)</f>
        <v>0</v>
      </c>
      <c r="G31" s="41">
        <f t="shared" si="1"/>
        <v>0</v>
      </c>
      <c r="H31" s="41">
        <f>SUM(H32)</f>
        <v>0</v>
      </c>
      <c r="I31" s="41">
        <f>SUM(I32)</f>
        <v>0</v>
      </c>
      <c r="J31" s="41">
        <f t="shared" si="16"/>
        <v>0</v>
      </c>
      <c r="K31" s="41">
        <f>SUM(K32)</f>
        <v>594858</v>
      </c>
      <c r="L31" s="41">
        <f>SUM(L32)</f>
        <v>594858</v>
      </c>
      <c r="M31" s="41">
        <f t="shared" si="17"/>
        <v>0</v>
      </c>
      <c r="N31" s="41">
        <f>SUM(N32)</f>
        <v>0</v>
      </c>
      <c r="O31" s="41">
        <f>SUM(O32)</f>
        <v>0</v>
      </c>
      <c r="P31" s="41">
        <f t="shared" si="18"/>
        <v>0</v>
      </c>
      <c r="Q31" s="41">
        <f>SUM(Q32)</f>
        <v>126441</v>
      </c>
      <c r="R31" s="41">
        <f>SUM(R32)</f>
        <v>126441</v>
      </c>
      <c r="S31" s="41">
        <f t="shared" si="19"/>
        <v>0</v>
      </c>
      <c r="T31" s="41">
        <f>SUM(T32)</f>
        <v>438842</v>
      </c>
      <c r="U31" s="41">
        <f>SUM(U32)</f>
        <v>438286</v>
      </c>
      <c r="V31" s="41">
        <f t="shared" si="20"/>
        <v>-556</v>
      </c>
      <c r="W31" s="41">
        <f>SUM(W32)</f>
        <v>5400</v>
      </c>
      <c r="X31" s="41">
        <f>SUM(X32)</f>
        <v>5400</v>
      </c>
      <c r="Y31" s="41">
        <f t="shared" si="21"/>
        <v>0</v>
      </c>
      <c r="Z31" s="41">
        <f>SUM(Z32)</f>
        <v>2831455</v>
      </c>
      <c r="AA31" s="41">
        <f>SUM(AA32)</f>
        <v>2831455</v>
      </c>
      <c r="AB31" s="41">
        <f t="shared" si="22"/>
        <v>0</v>
      </c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</row>
    <row r="32" spans="1:249">
      <c r="A32" s="40" t="s">
        <v>26</v>
      </c>
      <c r="B32" s="41">
        <f t="shared" si="0"/>
        <v>3996996</v>
      </c>
      <c r="C32" s="41">
        <f t="shared" si="0"/>
        <v>3996440</v>
      </c>
      <c r="D32" s="41">
        <f t="shared" si="0"/>
        <v>-556</v>
      </c>
      <c r="E32" s="41">
        <f>SUM(E33:E42)</f>
        <v>0</v>
      </c>
      <c r="F32" s="41">
        <f>SUM(F33:F42)</f>
        <v>0</v>
      </c>
      <c r="G32" s="41">
        <f t="shared" si="1"/>
        <v>0</v>
      </c>
      <c r="H32" s="41">
        <f>SUM(H33:H42)</f>
        <v>0</v>
      </c>
      <c r="I32" s="41">
        <f>SUM(I33:I42)</f>
        <v>0</v>
      </c>
      <c r="J32" s="41">
        <f t="shared" si="16"/>
        <v>0</v>
      </c>
      <c r="K32" s="41">
        <f>SUM(K33:K42)</f>
        <v>594858</v>
      </c>
      <c r="L32" s="41">
        <f>SUM(L33:L42)</f>
        <v>594858</v>
      </c>
      <c r="M32" s="41">
        <f t="shared" si="17"/>
        <v>0</v>
      </c>
      <c r="N32" s="41">
        <f>SUM(N33:N42)</f>
        <v>0</v>
      </c>
      <c r="O32" s="41">
        <f>SUM(O33:O42)</f>
        <v>0</v>
      </c>
      <c r="P32" s="41">
        <f t="shared" si="18"/>
        <v>0</v>
      </c>
      <c r="Q32" s="41">
        <f>SUM(Q33:Q42)</f>
        <v>126441</v>
      </c>
      <c r="R32" s="41">
        <f>SUM(R33:R42)</f>
        <v>126441</v>
      </c>
      <c r="S32" s="41">
        <f t="shared" si="19"/>
        <v>0</v>
      </c>
      <c r="T32" s="41">
        <f>SUM(T33:T42)</f>
        <v>438842</v>
      </c>
      <c r="U32" s="41">
        <f>SUM(U33:U42)</f>
        <v>438286</v>
      </c>
      <c r="V32" s="41">
        <f t="shared" si="20"/>
        <v>-556</v>
      </c>
      <c r="W32" s="41">
        <f>SUM(W33:W42)</f>
        <v>5400</v>
      </c>
      <c r="X32" s="41">
        <f>SUM(X33:X42)</f>
        <v>5400</v>
      </c>
      <c r="Y32" s="41">
        <f t="shared" si="21"/>
        <v>0</v>
      </c>
      <c r="Z32" s="41">
        <f>SUM(Z33:Z42)</f>
        <v>2831455</v>
      </c>
      <c r="AA32" s="41">
        <f>SUM(AA33:AA42)</f>
        <v>2831455</v>
      </c>
      <c r="AB32" s="41">
        <f t="shared" si="22"/>
        <v>0</v>
      </c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</row>
    <row r="33" spans="1:251" ht="47.25">
      <c r="A33" s="51" t="s">
        <v>46</v>
      </c>
      <c r="B33" s="46">
        <f t="shared" si="0"/>
        <v>600</v>
      </c>
      <c r="C33" s="46">
        <f t="shared" si="0"/>
        <v>600</v>
      </c>
      <c r="D33" s="46">
        <f t="shared" si="0"/>
        <v>0</v>
      </c>
      <c r="E33" s="46"/>
      <c r="F33" s="46"/>
      <c r="G33" s="46">
        <f t="shared" si="1"/>
        <v>0</v>
      </c>
      <c r="H33" s="46">
        <v>0</v>
      </c>
      <c r="I33" s="46">
        <v>0</v>
      </c>
      <c r="J33" s="46">
        <f t="shared" si="16"/>
        <v>0</v>
      </c>
      <c r="K33" s="46">
        <v>600</v>
      </c>
      <c r="L33" s="46">
        <v>600</v>
      </c>
      <c r="M33" s="46">
        <f t="shared" si="17"/>
        <v>0</v>
      </c>
      <c r="N33" s="46">
        <v>0</v>
      </c>
      <c r="O33" s="46">
        <v>0</v>
      </c>
      <c r="P33" s="46">
        <f t="shared" si="18"/>
        <v>0</v>
      </c>
      <c r="Q33" s="46">
        <v>0</v>
      </c>
      <c r="R33" s="46">
        <v>0</v>
      </c>
      <c r="S33" s="46">
        <f t="shared" si="19"/>
        <v>0</v>
      </c>
      <c r="T33" s="46"/>
      <c r="U33" s="46"/>
      <c r="V33" s="46">
        <f t="shared" si="20"/>
        <v>0</v>
      </c>
      <c r="W33" s="46">
        <v>0</v>
      </c>
      <c r="X33" s="46">
        <v>0</v>
      </c>
      <c r="Y33" s="46">
        <f t="shared" si="21"/>
        <v>0</v>
      </c>
      <c r="Z33" s="46">
        <v>0</v>
      </c>
      <c r="AA33" s="46">
        <v>0</v>
      </c>
      <c r="AB33" s="46">
        <f t="shared" si="22"/>
        <v>0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</row>
    <row r="34" spans="1:251" ht="78.75">
      <c r="A34" s="51" t="s">
        <v>47</v>
      </c>
      <c r="B34" s="46">
        <f t="shared" si="0"/>
        <v>300000</v>
      </c>
      <c r="C34" s="46">
        <f t="shared" si="0"/>
        <v>300000</v>
      </c>
      <c r="D34" s="46">
        <f t="shared" si="0"/>
        <v>0</v>
      </c>
      <c r="E34" s="46"/>
      <c r="F34" s="46"/>
      <c r="G34" s="46">
        <f t="shared" si="1"/>
        <v>0</v>
      </c>
      <c r="H34" s="46">
        <v>0</v>
      </c>
      <c r="I34" s="46">
        <v>0</v>
      </c>
      <c r="J34" s="46">
        <f t="shared" si="16"/>
        <v>0</v>
      </c>
      <c r="K34" s="46">
        <f>5400-5400</f>
        <v>0</v>
      </c>
      <c r="L34" s="46">
        <f>5400-5400</f>
        <v>0</v>
      </c>
      <c r="M34" s="46">
        <f t="shared" si="17"/>
        <v>0</v>
      </c>
      <c r="N34" s="46">
        <v>0</v>
      </c>
      <c r="O34" s="46">
        <v>0</v>
      </c>
      <c r="P34" s="46">
        <f t="shared" si="18"/>
        <v>0</v>
      </c>
      <c r="Q34" s="46">
        <v>0</v>
      </c>
      <c r="R34" s="46">
        <v>0</v>
      </c>
      <c r="S34" s="46">
        <f t="shared" si="19"/>
        <v>0</v>
      </c>
      <c r="T34" s="46"/>
      <c r="U34" s="46"/>
      <c r="V34" s="46">
        <f t="shared" si="20"/>
        <v>0</v>
      </c>
      <c r="W34" s="46">
        <v>5400</v>
      </c>
      <c r="X34" s="46">
        <v>5400</v>
      </c>
      <c r="Y34" s="46">
        <f t="shared" si="21"/>
        <v>0</v>
      </c>
      <c r="Z34" s="46">
        <v>294600</v>
      </c>
      <c r="AA34" s="46">
        <v>294600</v>
      </c>
      <c r="AB34" s="46">
        <f t="shared" si="22"/>
        <v>0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</row>
    <row r="35" spans="1:251" ht="94.5">
      <c r="A35" s="51" t="s">
        <v>48</v>
      </c>
      <c r="B35" s="46">
        <f t="shared" si="0"/>
        <v>164000</v>
      </c>
      <c r="C35" s="46">
        <f t="shared" si="0"/>
        <v>164000</v>
      </c>
      <c r="D35" s="46">
        <f t="shared" si="0"/>
        <v>0</v>
      </c>
      <c r="E35" s="46"/>
      <c r="F35" s="46"/>
      <c r="G35" s="46">
        <f t="shared" si="1"/>
        <v>0</v>
      </c>
      <c r="H35" s="46">
        <v>0</v>
      </c>
      <c r="I35" s="46">
        <v>0</v>
      </c>
      <c r="J35" s="46">
        <f t="shared" si="16"/>
        <v>0</v>
      </c>
      <c r="K35" s="46">
        <f t="shared" ref="K35:L37" si="23">5400-5400</f>
        <v>0</v>
      </c>
      <c r="L35" s="46">
        <f t="shared" si="23"/>
        <v>0</v>
      </c>
      <c r="M35" s="46">
        <f t="shared" si="17"/>
        <v>0</v>
      </c>
      <c r="N35" s="46">
        <v>0</v>
      </c>
      <c r="O35" s="46">
        <v>0</v>
      </c>
      <c r="P35" s="46">
        <f t="shared" si="18"/>
        <v>0</v>
      </c>
      <c r="Q35" s="46">
        <v>0</v>
      </c>
      <c r="R35" s="46">
        <v>0</v>
      </c>
      <c r="S35" s="46">
        <f t="shared" si="19"/>
        <v>0</v>
      </c>
      <c r="T35" s="46"/>
      <c r="U35" s="46"/>
      <c r="V35" s="46">
        <f t="shared" si="20"/>
        <v>0</v>
      </c>
      <c r="W35" s="46">
        <v>0</v>
      </c>
      <c r="X35" s="46">
        <v>0</v>
      </c>
      <c r="Y35" s="46">
        <f t="shared" si="21"/>
        <v>0</v>
      </c>
      <c r="Z35" s="46">
        <v>164000</v>
      </c>
      <c r="AA35" s="46">
        <v>164000</v>
      </c>
      <c r="AB35" s="46">
        <f t="shared" si="22"/>
        <v>0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</row>
    <row r="36" spans="1:251" ht="78.75">
      <c r="A36" s="51" t="s">
        <v>49</v>
      </c>
      <c r="B36" s="46">
        <f t="shared" si="0"/>
        <v>199927</v>
      </c>
      <c r="C36" s="46">
        <f t="shared" si="0"/>
        <v>199927</v>
      </c>
      <c r="D36" s="46">
        <f t="shared" si="0"/>
        <v>0</v>
      </c>
      <c r="E36" s="46"/>
      <c r="F36" s="46"/>
      <c r="G36" s="46">
        <f t="shared" si="1"/>
        <v>0</v>
      </c>
      <c r="H36" s="46">
        <v>0</v>
      </c>
      <c r="I36" s="46">
        <v>0</v>
      </c>
      <c r="J36" s="46">
        <f t="shared" si="16"/>
        <v>0</v>
      </c>
      <c r="K36" s="46">
        <f t="shared" si="23"/>
        <v>0</v>
      </c>
      <c r="L36" s="46">
        <f t="shared" si="23"/>
        <v>0</v>
      </c>
      <c r="M36" s="46">
        <f t="shared" si="17"/>
        <v>0</v>
      </c>
      <c r="N36" s="46">
        <v>0</v>
      </c>
      <c r="O36" s="46">
        <v>0</v>
      </c>
      <c r="P36" s="46">
        <f t="shared" si="18"/>
        <v>0</v>
      </c>
      <c r="Q36" s="46">
        <v>0</v>
      </c>
      <c r="R36" s="46">
        <v>0</v>
      </c>
      <c r="S36" s="46">
        <f t="shared" si="19"/>
        <v>0</v>
      </c>
      <c r="T36" s="46"/>
      <c r="U36" s="46"/>
      <c r="V36" s="46">
        <f t="shared" si="20"/>
        <v>0</v>
      </c>
      <c r="W36" s="46">
        <v>0</v>
      </c>
      <c r="X36" s="46">
        <v>0</v>
      </c>
      <c r="Y36" s="46">
        <f t="shared" si="21"/>
        <v>0</v>
      </c>
      <c r="Z36" s="46">
        <v>199927</v>
      </c>
      <c r="AA36" s="46">
        <v>199927</v>
      </c>
      <c r="AB36" s="46">
        <f t="shared" si="22"/>
        <v>0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</row>
    <row r="37" spans="1:251" ht="78.75">
      <c r="A37" s="51" t="s">
        <v>50</v>
      </c>
      <c r="B37" s="46">
        <f t="shared" si="0"/>
        <v>99520</v>
      </c>
      <c r="C37" s="46">
        <f t="shared" si="0"/>
        <v>99520</v>
      </c>
      <c r="D37" s="46">
        <f t="shared" si="0"/>
        <v>0</v>
      </c>
      <c r="E37" s="46"/>
      <c r="F37" s="46"/>
      <c r="G37" s="46">
        <f t="shared" si="1"/>
        <v>0</v>
      </c>
      <c r="H37" s="46">
        <v>0</v>
      </c>
      <c r="I37" s="46">
        <v>0</v>
      </c>
      <c r="J37" s="46">
        <f t="shared" si="16"/>
        <v>0</v>
      </c>
      <c r="K37" s="46">
        <f t="shared" si="23"/>
        <v>0</v>
      </c>
      <c r="L37" s="46">
        <f t="shared" si="23"/>
        <v>0</v>
      </c>
      <c r="M37" s="46">
        <f t="shared" si="17"/>
        <v>0</v>
      </c>
      <c r="N37" s="46">
        <v>0</v>
      </c>
      <c r="O37" s="46">
        <v>0</v>
      </c>
      <c r="P37" s="46">
        <f t="shared" si="18"/>
        <v>0</v>
      </c>
      <c r="Q37" s="46">
        <v>0</v>
      </c>
      <c r="R37" s="46">
        <v>0</v>
      </c>
      <c r="S37" s="46">
        <f t="shared" si="19"/>
        <v>0</v>
      </c>
      <c r="T37" s="46"/>
      <c r="U37" s="46"/>
      <c r="V37" s="46">
        <f t="shared" si="20"/>
        <v>0</v>
      </c>
      <c r="W37" s="46">
        <v>0</v>
      </c>
      <c r="X37" s="46">
        <v>0</v>
      </c>
      <c r="Y37" s="46">
        <f t="shared" si="21"/>
        <v>0</v>
      </c>
      <c r="Z37" s="46">
        <v>99520</v>
      </c>
      <c r="AA37" s="46">
        <v>99520</v>
      </c>
      <c r="AB37" s="46">
        <f t="shared" si="22"/>
        <v>0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</row>
    <row r="38" spans="1:251" ht="31.5">
      <c r="A38" s="50" t="s">
        <v>51</v>
      </c>
      <c r="B38" s="46">
        <f t="shared" si="0"/>
        <v>150000</v>
      </c>
      <c r="C38" s="46">
        <f t="shared" si="0"/>
        <v>150000</v>
      </c>
      <c r="D38" s="46">
        <f t="shared" si="0"/>
        <v>0</v>
      </c>
      <c r="E38" s="46">
        <v>0</v>
      </c>
      <c r="F38" s="46">
        <v>0</v>
      </c>
      <c r="G38" s="46">
        <f t="shared" si="1"/>
        <v>0</v>
      </c>
      <c r="H38" s="46">
        <v>0</v>
      </c>
      <c r="I38" s="46">
        <v>0</v>
      </c>
      <c r="J38" s="46">
        <f t="shared" si="16"/>
        <v>0</v>
      </c>
      <c r="K38" s="46">
        <v>150000</v>
      </c>
      <c r="L38" s="46">
        <v>150000</v>
      </c>
      <c r="M38" s="46">
        <f t="shared" si="17"/>
        <v>0</v>
      </c>
      <c r="N38" s="46">
        <v>0</v>
      </c>
      <c r="O38" s="46">
        <v>0</v>
      </c>
      <c r="P38" s="46">
        <f t="shared" si="18"/>
        <v>0</v>
      </c>
      <c r="Q38" s="46">
        <v>0</v>
      </c>
      <c r="R38" s="46">
        <v>0</v>
      </c>
      <c r="S38" s="46">
        <f t="shared" si="19"/>
        <v>0</v>
      </c>
      <c r="T38" s="46">
        <v>0</v>
      </c>
      <c r="U38" s="46">
        <v>0</v>
      </c>
      <c r="V38" s="46">
        <f t="shared" si="20"/>
        <v>0</v>
      </c>
      <c r="W38" s="46">
        <v>0</v>
      </c>
      <c r="X38" s="46">
        <v>0</v>
      </c>
      <c r="Y38" s="46">
        <f t="shared" si="21"/>
        <v>0</v>
      </c>
      <c r="Z38" s="46">
        <f>100000-100000</f>
        <v>0</v>
      </c>
      <c r="AA38" s="46">
        <f>100000-100000</f>
        <v>0</v>
      </c>
      <c r="AB38" s="46">
        <f t="shared" si="22"/>
        <v>0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</row>
    <row r="39" spans="1:251" ht="94.5">
      <c r="A39" s="50" t="s">
        <v>52</v>
      </c>
      <c r="B39" s="46">
        <f t="shared" si="0"/>
        <v>2053408</v>
      </c>
      <c r="C39" s="46">
        <f t="shared" si="0"/>
        <v>2053408</v>
      </c>
      <c r="D39" s="46">
        <f t="shared" si="0"/>
        <v>0</v>
      </c>
      <c r="E39" s="46">
        <v>0</v>
      </c>
      <c r="F39" s="46">
        <v>0</v>
      </c>
      <c r="G39" s="46">
        <f t="shared" si="1"/>
        <v>0</v>
      </c>
      <c r="H39" s="46">
        <v>0</v>
      </c>
      <c r="I39" s="46">
        <v>0</v>
      </c>
      <c r="J39" s="46">
        <f t="shared" si="16"/>
        <v>0</v>
      </c>
      <c r="K39" s="46">
        <v>0</v>
      </c>
      <c r="L39" s="46">
        <v>0</v>
      </c>
      <c r="M39" s="46">
        <f t="shared" si="17"/>
        <v>0</v>
      </c>
      <c r="N39" s="46"/>
      <c r="O39" s="46"/>
      <c r="P39" s="46">
        <f t="shared" si="18"/>
        <v>0</v>
      </c>
      <c r="Q39" s="46">
        <v>0</v>
      </c>
      <c r="R39" s="46">
        <v>0</v>
      </c>
      <c r="S39" s="46">
        <f t="shared" si="19"/>
        <v>0</v>
      </c>
      <c r="T39" s="46"/>
      <c r="U39" s="46"/>
      <c r="V39" s="46">
        <f t="shared" si="20"/>
        <v>0</v>
      </c>
      <c r="W39" s="46">
        <v>0</v>
      </c>
      <c r="X39" s="46">
        <v>0</v>
      </c>
      <c r="Y39" s="46">
        <f t="shared" si="21"/>
        <v>0</v>
      </c>
      <c r="Z39" s="46">
        <v>2053408</v>
      </c>
      <c r="AA39" s="46">
        <v>2053408</v>
      </c>
      <c r="AB39" s="46">
        <f t="shared" si="22"/>
        <v>0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</row>
    <row r="40" spans="1:251" ht="31.5">
      <c r="A40" s="50" t="s">
        <v>53</v>
      </c>
      <c r="B40" s="46">
        <f t="shared" si="0"/>
        <v>201852</v>
      </c>
      <c r="C40" s="46">
        <f t="shared" si="0"/>
        <v>201296</v>
      </c>
      <c r="D40" s="46">
        <f t="shared" si="0"/>
        <v>-556</v>
      </c>
      <c r="E40" s="46">
        <v>0</v>
      </c>
      <c r="F40" s="46">
        <v>0</v>
      </c>
      <c r="G40" s="46">
        <f t="shared" si="1"/>
        <v>0</v>
      </c>
      <c r="H40" s="46">
        <v>0</v>
      </c>
      <c r="I40" s="46">
        <v>0</v>
      </c>
      <c r="J40" s="46">
        <f t="shared" si="16"/>
        <v>0</v>
      </c>
      <c r="K40" s="46">
        <v>0</v>
      </c>
      <c r="L40" s="46">
        <v>0</v>
      </c>
      <c r="M40" s="46">
        <f t="shared" si="17"/>
        <v>0</v>
      </c>
      <c r="N40" s="46">
        <v>0</v>
      </c>
      <c r="O40" s="46">
        <v>0</v>
      </c>
      <c r="P40" s="46">
        <f t="shared" si="18"/>
        <v>0</v>
      </c>
      <c r="Q40" s="46">
        <v>0</v>
      </c>
      <c r="R40" s="46">
        <v>0</v>
      </c>
      <c r="S40" s="46">
        <f t="shared" si="19"/>
        <v>0</v>
      </c>
      <c r="T40" s="46">
        <v>181852</v>
      </c>
      <c r="U40" s="46">
        <f>181852-556</f>
        <v>181296</v>
      </c>
      <c r="V40" s="46">
        <f t="shared" si="20"/>
        <v>-556</v>
      </c>
      <c r="W40" s="46">
        <v>0</v>
      </c>
      <c r="X40" s="46">
        <v>0</v>
      </c>
      <c r="Y40" s="46">
        <f t="shared" si="21"/>
        <v>0</v>
      </c>
      <c r="Z40" s="46">
        <v>20000</v>
      </c>
      <c r="AA40" s="46">
        <v>20000</v>
      </c>
      <c r="AB40" s="46">
        <f t="shared" si="22"/>
        <v>0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</row>
    <row r="41" spans="1:251" ht="63">
      <c r="A41" s="50" t="s">
        <v>54</v>
      </c>
      <c r="B41" s="46">
        <f t="shared" si="0"/>
        <v>391233</v>
      </c>
      <c r="C41" s="46">
        <f t="shared" si="0"/>
        <v>391233</v>
      </c>
      <c r="D41" s="46">
        <f t="shared" si="0"/>
        <v>0</v>
      </c>
      <c r="E41" s="46"/>
      <c r="F41" s="46"/>
      <c r="G41" s="46">
        <f t="shared" si="1"/>
        <v>0</v>
      </c>
      <c r="H41" s="46">
        <v>0</v>
      </c>
      <c r="I41" s="46">
        <v>0</v>
      </c>
      <c r="J41" s="46">
        <f t="shared" si="16"/>
        <v>0</v>
      </c>
      <c r="K41" s="46">
        <f>314214</f>
        <v>314214</v>
      </c>
      <c r="L41" s="46">
        <f>314214</f>
        <v>314214</v>
      </c>
      <c r="M41" s="46">
        <f t="shared" si="17"/>
        <v>0</v>
      </c>
      <c r="N41" s="46">
        <v>0</v>
      </c>
      <c r="O41" s="46">
        <v>0</v>
      </c>
      <c r="P41" s="46">
        <f t="shared" si="18"/>
        <v>0</v>
      </c>
      <c r="Q41" s="46">
        <v>20029</v>
      </c>
      <c r="R41" s="46">
        <v>20029</v>
      </c>
      <c r="S41" s="46">
        <f t="shared" si="19"/>
        <v>0</v>
      </c>
      <c r="T41" s="46">
        <v>56990</v>
      </c>
      <c r="U41" s="46">
        <v>56990</v>
      </c>
      <c r="V41" s="46">
        <f t="shared" si="20"/>
        <v>0</v>
      </c>
      <c r="W41" s="46">
        <f>538266-538266</f>
        <v>0</v>
      </c>
      <c r="X41" s="46">
        <f>538266-538266</f>
        <v>0</v>
      </c>
      <c r="Y41" s="46">
        <f t="shared" si="21"/>
        <v>0</v>
      </c>
      <c r="Z41" s="46"/>
      <c r="AA41" s="46"/>
      <c r="AB41" s="46">
        <f t="shared" si="22"/>
        <v>0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</row>
    <row r="42" spans="1:251" ht="47.25">
      <c r="A42" s="50" t="s">
        <v>55</v>
      </c>
      <c r="B42" s="46">
        <f t="shared" si="0"/>
        <v>436456</v>
      </c>
      <c r="C42" s="46">
        <f t="shared" si="0"/>
        <v>436456</v>
      </c>
      <c r="D42" s="46">
        <f t="shared" si="0"/>
        <v>0</v>
      </c>
      <c r="E42" s="46">
        <v>0</v>
      </c>
      <c r="F42" s="46">
        <v>0</v>
      </c>
      <c r="G42" s="46">
        <f t="shared" si="1"/>
        <v>0</v>
      </c>
      <c r="H42" s="46">
        <v>0</v>
      </c>
      <c r="I42" s="46">
        <v>0</v>
      </c>
      <c r="J42" s="46">
        <f t="shared" si="16"/>
        <v>0</v>
      </c>
      <c r="K42" s="46">
        <v>130044</v>
      </c>
      <c r="L42" s="46">
        <v>130044</v>
      </c>
      <c r="M42" s="46">
        <f t="shared" si="17"/>
        <v>0</v>
      </c>
      <c r="N42" s="46">
        <v>0</v>
      </c>
      <c r="O42" s="46">
        <v>0</v>
      </c>
      <c r="P42" s="46">
        <f t="shared" si="18"/>
        <v>0</v>
      </c>
      <c r="Q42" s="46">
        <f>106412</f>
        <v>106412</v>
      </c>
      <c r="R42" s="46">
        <f>106412</f>
        <v>106412</v>
      </c>
      <c r="S42" s="46">
        <f t="shared" si="19"/>
        <v>0</v>
      </c>
      <c r="T42" s="46">
        <v>200000</v>
      </c>
      <c r="U42" s="46">
        <v>200000</v>
      </c>
      <c r="V42" s="46">
        <f t="shared" si="20"/>
        <v>0</v>
      </c>
      <c r="W42" s="46"/>
      <c r="X42" s="46"/>
      <c r="Y42" s="46">
        <f t="shared" si="21"/>
        <v>0</v>
      </c>
      <c r="Z42" s="46">
        <v>0</v>
      </c>
      <c r="AA42" s="46">
        <v>0</v>
      </c>
      <c r="AB42" s="46">
        <f t="shared" si="22"/>
        <v>0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</row>
    <row r="43" spans="1:251">
      <c r="A43" s="40" t="s">
        <v>56</v>
      </c>
      <c r="B43" s="41">
        <f t="shared" si="0"/>
        <v>1001869</v>
      </c>
      <c r="C43" s="41">
        <f t="shared" si="0"/>
        <v>1001869</v>
      </c>
      <c r="D43" s="41">
        <f t="shared" si="0"/>
        <v>0</v>
      </c>
      <c r="E43" s="41">
        <f>SUM(E44)</f>
        <v>0</v>
      </c>
      <c r="F43" s="41">
        <f>SUM(F44)</f>
        <v>0</v>
      </c>
      <c r="G43" s="41">
        <f t="shared" si="1"/>
        <v>0</v>
      </c>
      <c r="H43" s="41">
        <f>SUM(H44)</f>
        <v>0</v>
      </c>
      <c r="I43" s="41">
        <f>SUM(I44)</f>
        <v>0</v>
      </c>
      <c r="J43" s="41">
        <f t="shared" si="16"/>
        <v>0</v>
      </c>
      <c r="K43" s="41">
        <f>SUM(K44)</f>
        <v>0</v>
      </c>
      <c r="L43" s="41">
        <f>SUM(L44)</f>
        <v>0</v>
      </c>
      <c r="M43" s="41">
        <f t="shared" si="17"/>
        <v>0</v>
      </c>
      <c r="N43" s="41">
        <f>SUM(N44)</f>
        <v>0</v>
      </c>
      <c r="O43" s="41">
        <f>SUM(O44)</f>
        <v>0</v>
      </c>
      <c r="P43" s="41">
        <f t="shared" si="18"/>
        <v>0</v>
      </c>
      <c r="Q43" s="41">
        <f>SUM(Q44)</f>
        <v>751869</v>
      </c>
      <c r="R43" s="41">
        <f>SUM(R44)</f>
        <v>751869</v>
      </c>
      <c r="S43" s="41">
        <f t="shared" si="19"/>
        <v>0</v>
      </c>
      <c r="T43" s="41">
        <f>SUM(T44)</f>
        <v>0</v>
      </c>
      <c r="U43" s="41">
        <f>SUM(U44)</f>
        <v>0</v>
      </c>
      <c r="V43" s="41">
        <f t="shared" si="20"/>
        <v>0</v>
      </c>
      <c r="W43" s="41">
        <f>SUM(W44)</f>
        <v>0</v>
      </c>
      <c r="X43" s="41">
        <f>SUM(X44)</f>
        <v>0</v>
      </c>
      <c r="Y43" s="41">
        <f t="shared" si="21"/>
        <v>0</v>
      </c>
      <c r="Z43" s="41">
        <f>SUM(Z44)</f>
        <v>250000</v>
      </c>
      <c r="AA43" s="41">
        <f>SUM(AA44)</f>
        <v>250000</v>
      </c>
      <c r="AB43" s="41">
        <f t="shared" si="22"/>
        <v>0</v>
      </c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</row>
    <row r="44" spans="1:251">
      <c r="A44" s="40" t="s">
        <v>26</v>
      </c>
      <c r="B44" s="41">
        <f t="shared" si="0"/>
        <v>1001869</v>
      </c>
      <c r="C44" s="41">
        <f t="shared" si="0"/>
        <v>1001869</v>
      </c>
      <c r="D44" s="41">
        <f t="shared" si="0"/>
        <v>0</v>
      </c>
      <c r="E44" s="41">
        <f>SUM(E45:E50)</f>
        <v>0</v>
      </c>
      <c r="F44" s="41">
        <f>SUM(F45:F50)</f>
        <v>0</v>
      </c>
      <c r="G44" s="41">
        <f t="shared" si="1"/>
        <v>0</v>
      </c>
      <c r="H44" s="41">
        <f>SUM(H45:H50)</f>
        <v>0</v>
      </c>
      <c r="I44" s="41">
        <f>SUM(I45:I50)</f>
        <v>0</v>
      </c>
      <c r="J44" s="41">
        <f t="shared" si="16"/>
        <v>0</v>
      </c>
      <c r="K44" s="41">
        <f>SUM(K45:K50)</f>
        <v>0</v>
      </c>
      <c r="L44" s="41">
        <f>SUM(L45:L50)</f>
        <v>0</v>
      </c>
      <c r="M44" s="41">
        <f t="shared" si="17"/>
        <v>0</v>
      </c>
      <c r="N44" s="41">
        <f>SUM(N45:N50)</f>
        <v>0</v>
      </c>
      <c r="O44" s="41">
        <f>SUM(O45:O50)</f>
        <v>0</v>
      </c>
      <c r="P44" s="41">
        <f t="shared" si="18"/>
        <v>0</v>
      </c>
      <c r="Q44" s="41">
        <f>SUM(Q45:Q50)</f>
        <v>751869</v>
      </c>
      <c r="R44" s="41">
        <f>SUM(R45:R50)</f>
        <v>751869</v>
      </c>
      <c r="S44" s="41">
        <f t="shared" si="19"/>
        <v>0</v>
      </c>
      <c r="T44" s="41">
        <f>SUM(T45:T50)</f>
        <v>0</v>
      </c>
      <c r="U44" s="41">
        <f>SUM(U45:U50)</f>
        <v>0</v>
      </c>
      <c r="V44" s="41">
        <f t="shared" si="20"/>
        <v>0</v>
      </c>
      <c r="W44" s="41">
        <f>SUM(W45:W50)</f>
        <v>0</v>
      </c>
      <c r="X44" s="41">
        <f>SUM(X45:X50)</f>
        <v>0</v>
      </c>
      <c r="Y44" s="41">
        <f t="shared" si="21"/>
        <v>0</v>
      </c>
      <c r="Z44" s="41">
        <f>SUM(Z45:Z50)</f>
        <v>250000</v>
      </c>
      <c r="AA44" s="41">
        <f>SUM(AA45:AA50)</f>
        <v>250000</v>
      </c>
      <c r="AB44" s="41">
        <f t="shared" si="22"/>
        <v>0</v>
      </c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</row>
    <row r="45" spans="1:251" ht="31.5">
      <c r="A45" s="45" t="s">
        <v>57</v>
      </c>
      <c r="B45" s="46">
        <f t="shared" si="0"/>
        <v>38331</v>
      </c>
      <c r="C45" s="46">
        <f t="shared" si="0"/>
        <v>38331</v>
      </c>
      <c r="D45" s="46">
        <f t="shared" si="0"/>
        <v>0</v>
      </c>
      <c r="E45" s="46">
        <v>0</v>
      </c>
      <c r="F45" s="46">
        <v>0</v>
      </c>
      <c r="G45" s="46">
        <f t="shared" si="1"/>
        <v>0</v>
      </c>
      <c r="H45" s="46">
        <v>0</v>
      </c>
      <c r="I45" s="46">
        <v>0</v>
      </c>
      <c r="J45" s="46">
        <f t="shared" si="16"/>
        <v>0</v>
      </c>
      <c r="K45" s="46"/>
      <c r="L45" s="46"/>
      <c r="M45" s="46">
        <f t="shared" si="17"/>
        <v>0</v>
      </c>
      <c r="N45" s="46">
        <v>0</v>
      </c>
      <c r="O45" s="46">
        <v>0</v>
      </c>
      <c r="P45" s="46">
        <f t="shared" si="18"/>
        <v>0</v>
      </c>
      <c r="Q45" s="46">
        <v>38331</v>
      </c>
      <c r="R45" s="46">
        <v>38331</v>
      </c>
      <c r="S45" s="46">
        <f t="shared" si="19"/>
        <v>0</v>
      </c>
      <c r="T45" s="46">
        <v>0</v>
      </c>
      <c r="U45" s="46">
        <v>0</v>
      </c>
      <c r="V45" s="46">
        <f t="shared" si="20"/>
        <v>0</v>
      </c>
      <c r="W45" s="46">
        <v>0</v>
      </c>
      <c r="X45" s="46">
        <v>0</v>
      </c>
      <c r="Y45" s="46">
        <f t="shared" si="21"/>
        <v>0</v>
      </c>
      <c r="Z45" s="46">
        <v>0</v>
      </c>
      <c r="AA45" s="46">
        <v>0</v>
      </c>
      <c r="AB45" s="46">
        <f t="shared" si="22"/>
        <v>0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</row>
    <row r="46" spans="1:251" ht="31.5">
      <c r="A46" s="45" t="s">
        <v>58</v>
      </c>
      <c r="B46" s="46">
        <f t="shared" si="0"/>
        <v>32179</v>
      </c>
      <c r="C46" s="46">
        <f t="shared" si="0"/>
        <v>32179</v>
      </c>
      <c r="D46" s="46">
        <f t="shared" si="0"/>
        <v>0</v>
      </c>
      <c r="E46" s="46">
        <v>0</v>
      </c>
      <c r="F46" s="46">
        <v>0</v>
      </c>
      <c r="G46" s="46">
        <f t="shared" si="1"/>
        <v>0</v>
      </c>
      <c r="H46" s="46">
        <v>0</v>
      </c>
      <c r="I46" s="46">
        <v>0</v>
      </c>
      <c r="J46" s="46">
        <f t="shared" si="16"/>
        <v>0</v>
      </c>
      <c r="K46" s="46"/>
      <c r="L46" s="46"/>
      <c r="M46" s="46">
        <f t="shared" si="17"/>
        <v>0</v>
      </c>
      <c r="N46" s="46">
        <v>0</v>
      </c>
      <c r="O46" s="46">
        <v>0</v>
      </c>
      <c r="P46" s="46">
        <f t="shared" si="18"/>
        <v>0</v>
      </c>
      <c r="Q46" s="46">
        <v>32179</v>
      </c>
      <c r="R46" s="46">
        <v>32179</v>
      </c>
      <c r="S46" s="46">
        <f t="shared" si="19"/>
        <v>0</v>
      </c>
      <c r="T46" s="46">
        <v>0</v>
      </c>
      <c r="U46" s="46">
        <v>0</v>
      </c>
      <c r="V46" s="46">
        <f t="shared" si="20"/>
        <v>0</v>
      </c>
      <c r="W46" s="46">
        <v>0</v>
      </c>
      <c r="X46" s="46">
        <v>0</v>
      </c>
      <c r="Y46" s="46">
        <f t="shared" si="21"/>
        <v>0</v>
      </c>
      <c r="Z46" s="46">
        <v>0</v>
      </c>
      <c r="AA46" s="46">
        <v>0</v>
      </c>
      <c r="AB46" s="46">
        <f t="shared" si="22"/>
        <v>0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</row>
    <row r="47" spans="1:251" ht="47.25">
      <c r="A47" s="45" t="s">
        <v>59</v>
      </c>
      <c r="B47" s="46">
        <f t="shared" si="0"/>
        <v>28376</v>
      </c>
      <c r="C47" s="46">
        <f t="shared" si="0"/>
        <v>28376</v>
      </c>
      <c r="D47" s="46">
        <f t="shared" si="0"/>
        <v>0</v>
      </c>
      <c r="E47" s="46">
        <v>0</v>
      </c>
      <c r="F47" s="46">
        <v>0</v>
      </c>
      <c r="G47" s="46">
        <f t="shared" si="1"/>
        <v>0</v>
      </c>
      <c r="H47" s="46">
        <v>0</v>
      </c>
      <c r="I47" s="46">
        <v>0</v>
      </c>
      <c r="J47" s="46">
        <f t="shared" si="16"/>
        <v>0</v>
      </c>
      <c r="K47" s="46"/>
      <c r="L47" s="46"/>
      <c r="M47" s="46">
        <f t="shared" si="17"/>
        <v>0</v>
      </c>
      <c r="N47" s="46">
        <v>0</v>
      </c>
      <c r="O47" s="46">
        <v>0</v>
      </c>
      <c r="P47" s="46">
        <f t="shared" si="18"/>
        <v>0</v>
      </c>
      <c r="Q47" s="46">
        <v>28376</v>
      </c>
      <c r="R47" s="46">
        <v>28376</v>
      </c>
      <c r="S47" s="46">
        <f t="shared" si="19"/>
        <v>0</v>
      </c>
      <c r="T47" s="46">
        <v>0</v>
      </c>
      <c r="U47" s="46">
        <v>0</v>
      </c>
      <c r="V47" s="46">
        <f t="shared" si="20"/>
        <v>0</v>
      </c>
      <c r="W47" s="46">
        <v>0</v>
      </c>
      <c r="X47" s="46">
        <v>0</v>
      </c>
      <c r="Y47" s="46">
        <f t="shared" si="21"/>
        <v>0</v>
      </c>
      <c r="Z47" s="46">
        <v>0</v>
      </c>
      <c r="AA47" s="46">
        <v>0</v>
      </c>
      <c r="AB47" s="46">
        <f t="shared" si="22"/>
        <v>0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</row>
    <row r="48" spans="1:251" ht="47.25">
      <c r="A48" s="45" t="s">
        <v>60</v>
      </c>
      <c r="B48" s="46">
        <f t="shared" si="0"/>
        <v>16218</v>
      </c>
      <c r="C48" s="46">
        <f t="shared" si="0"/>
        <v>16218</v>
      </c>
      <c r="D48" s="46">
        <f t="shared" si="0"/>
        <v>0</v>
      </c>
      <c r="E48" s="46">
        <v>0</v>
      </c>
      <c r="F48" s="46">
        <v>0</v>
      </c>
      <c r="G48" s="46">
        <f t="shared" si="1"/>
        <v>0</v>
      </c>
      <c r="H48" s="46">
        <v>0</v>
      </c>
      <c r="I48" s="46">
        <v>0</v>
      </c>
      <c r="J48" s="46">
        <f t="shared" si="16"/>
        <v>0</v>
      </c>
      <c r="K48" s="46"/>
      <c r="L48" s="46"/>
      <c r="M48" s="46">
        <f t="shared" si="17"/>
        <v>0</v>
      </c>
      <c r="N48" s="46">
        <v>0</v>
      </c>
      <c r="O48" s="46">
        <v>0</v>
      </c>
      <c r="P48" s="46">
        <f t="shared" si="18"/>
        <v>0</v>
      </c>
      <c r="Q48" s="46">
        <v>16218</v>
      </c>
      <c r="R48" s="46">
        <v>16218</v>
      </c>
      <c r="S48" s="46">
        <f t="shared" si="19"/>
        <v>0</v>
      </c>
      <c r="T48" s="46">
        <v>0</v>
      </c>
      <c r="U48" s="46">
        <v>0</v>
      </c>
      <c r="V48" s="46">
        <f t="shared" si="20"/>
        <v>0</v>
      </c>
      <c r="W48" s="46">
        <v>0</v>
      </c>
      <c r="X48" s="46">
        <v>0</v>
      </c>
      <c r="Y48" s="46">
        <f t="shared" si="21"/>
        <v>0</v>
      </c>
      <c r="Z48" s="46">
        <v>0</v>
      </c>
      <c r="AA48" s="46">
        <v>0</v>
      </c>
      <c r="AB48" s="46">
        <f t="shared" si="22"/>
        <v>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</row>
    <row r="49" spans="1:249">
      <c r="A49" s="45" t="s">
        <v>61</v>
      </c>
      <c r="B49" s="46">
        <f t="shared" si="0"/>
        <v>514343</v>
      </c>
      <c r="C49" s="46">
        <f t="shared" si="0"/>
        <v>514343</v>
      </c>
      <c r="D49" s="46">
        <f t="shared" si="0"/>
        <v>0</v>
      </c>
      <c r="E49" s="46">
        <v>0</v>
      </c>
      <c r="F49" s="46">
        <v>0</v>
      </c>
      <c r="G49" s="46">
        <f t="shared" si="1"/>
        <v>0</v>
      </c>
      <c r="H49" s="46">
        <v>0</v>
      </c>
      <c r="I49" s="46">
        <v>0</v>
      </c>
      <c r="J49" s="46">
        <f t="shared" si="16"/>
        <v>0</v>
      </c>
      <c r="K49" s="46"/>
      <c r="L49" s="46"/>
      <c r="M49" s="46">
        <f t="shared" si="17"/>
        <v>0</v>
      </c>
      <c r="N49" s="46">
        <v>0</v>
      </c>
      <c r="O49" s="46">
        <v>0</v>
      </c>
      <c r="P49" s="46">
        <f t="shared" si="18"/>
        <v>0</v>
      </c>
      <c r="Q49" s="46">
        <f>2400+339913+172030</f>
        <v>514343</v>
      </c>
      <c r="R49" s="46">
        <f>2400+339913+172030</f>
        <v>514343</v>
      </c>
      <c r="S49" s="46">
        <f t="shared" si="19"/>
        <v>0</v>
      </c>
      <c r="T49" s="46">
        <v>0</v>
      </c>
      <c r="U49" s="46">
        <v>0</v>
      </c>
      <c r="V49" s="46">
        <f t="shared" si="20"/>
        <v>0</v>
      </c>
      <c r="W49" s="46">
        <v>0</v>
      </c>
      <c r="X49" s="46">
        <v>0</v>
      </c>
      <c r="Y49" s="46">
        <f t="shared" si="21"/>
        <v>0</v>
      </c>
      <c r="Z49" s="46">
        <v>0</v>
      </c>
      <c r="AA49" s="46">
        <v>0</v>
      </c>
      <c r="AB49" s="46">
        <f t="shared" si="22"/>
        <v>0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</row>
    <row r="50" spans="1:249" ht="31.5">
      <c r="A50" s="45" t="s">
        <v>62</v>
      </c>
      <c r="B50" s="46">
        <f t="shared" si="0"/>
        <v>372422</v>
      </c>
      <c r="C50" s="46">
        <f t="shared" si="0"/>
        <v>372422</v>
      </c>
      <c r="D50" s="46">
        <f t="shared" si="0"/>
        <v>0</v>
      </c>
      <c r="E50" s="46">
        <v>0</v>
      </c>
      <c r="F50" s="46">
        <v>0</v>
      </c>
      <c r="G50" s="46">
        <f t="shared" si="1"/>
        <v>0</v>
      </c>
      <c r="H50" s="46">
        <v>0</v>
      </c>
      <c r="I50" s="46">
        <v>0</v>
      </c>
      <c r="J50" s="46">
        <f t="shared" si="16"/>
        <v>0</v>
      </c>
      <c r="K50" s="46"/>
      <c r="L50" s="46"/>
      <c r="M50" s="46">
        <f t="shared" si="17"/>
        <v>0</v>
      </c>
      <c r="N50" s="46">
        <v>0</v>
      </c>
      <c r="O50" s="46">
        <v>0</v>
      </c>
      <c r="P50" s="46">
        <f t="shared" si="18"/>
        <v>0</v>
      </c>
      <c r="Q50" s="46">
        <v>122422</v>
      </c>
      <c r="R50" s="46">
        <v>122422</v>
      </c>
      <c r="S50" s="46">
        <f t="shared" si="19"/>
        <v>0</v>
      </c>
      <c r="T50" s="46">
        <v>0</v>
      </c>
      <c r="U50" s="46">
        <v>0</v>
      </c>
      <c r="V50" s="46">
        <f t="shared" si="20"/>
        <v>0</v>
      </c>
      <c r="W50" s="46">
        <v>0</v>
      </c>
      <c r="X50" s="46">
        <v>0</v>
      </c>
      <c r="Y50" s="46">
        <f t="shared" si="21"/>
        <v>0</v>
      </c>
      <c r="Z50" s="46">
        <v>250000</v>
      </c>
      <c r="AA50" s="46">
        <v>250000</v>
      </c>
      <c r="AB50" s="46">
        <f t="shared" si="22"/>
        <v>0</v>
      </c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</row>
    <row r="51" spans="1:249" ht="31.5">
      <c r="A51" s="40" t="s">
        <v>63</v>
      </c>
      <c r="B51" s="41">
        <f t="shared" si="0"/>
        <v>776726</v>
      </c>
      <c r="C51" s="41">
        <f t="shared" si="0"/>
        <v>776726</v>
      </c>
      <c r="D51" s="41">
        <f t="shared" si="0"/>
        <v>0</v>
      </c>
      <c r="E51" s="41">
        <f>SUM(E52)</f>
        <v>0</v>
      </c>
      <c r="F51" s="41">
        <f>SUM(F52)</f>
        <v>0</v>
      </c>
      <c r="G51" s="41">
        <f t="shared" si="1"/>
        <v>0</v>
      </c>
      <c r="H51" s="41">
        <f>SUM(H52)</f>
        <v>0</v>
      </c>
      <c r="I51" s="41">
        <f>SUM(I52)</f>
        <v>0</v>
      </c>
      <c r="J51" s="41">
        <f t="shared" si="16"/>
        <v>0</v>
      </c>
      <c r="K51" s="41">
        <f>SUM(K52)</f>
        <v>312528</v>
      </c>
      <c r="L51" s="41">
        <f>SUM(L52)</f>
        <v>312528</v>
      </c>
      <c r="M51" s="41">
        <f t="shared" si="17"/>
        <v>0</v>
      </c>
      <c r="N51" s="41">
        <f>SUM(N52)</f>
        <v>0</v>
      </c>
      <c r="O51" s="41">
        <f>SUM(O52)</f>
        <v>0</v>
      </c>
      <c r="P51" s="41">
        <f t="shared" si="18"/>
        <v>0</v>
      </c>
      <c r="Q51" s="41">
        <f>SUM(Q52)</f>
        <v>334721</v>
      </c>
      <c r="R51" s="41">
        <f>SUM(R52)</f>
        <v>334721</v>
      </c>
      <c r="S51" s="41">
        <f t="shared" si="19"/>
        <v>0</v>
      </c>
      <c r="T51" s="41">
        <f>SUM(T52)</f>
        <v>0</v>
      </c>
      <c r="U51" s="41">
        <f>SUM(U52)</f>
        <v>0</v>
      </c>
      <c r="V51" s="41">
        <f t="shared" si="20"/>
        <v>0</v>
      </c>
      <c r="W51" s="41">
        <f>SUM(W52)</f>
        <v>129477</v>
      </c>
      <c r="X51" s="41">
        <f>SUM(X52)</f>
        <v>129477</v>
      </c>
      <c r="Y51" s="41">
        <f t="shared" si="21"/>
        <v>0</v>
      </c>
      <c r="Z51" s="41">
        <f>SUM(Z52)</f>
        <v>0</v>
      </c>
      <c r="AA51" s="41">
        <f>SUM(AA52)</f>
        <v>0</v>
      </c>
      <c r="AB51" s="41">
        <f t="shared" si="22"/>
        <v>0</v>
      </c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</row>
    <row r="52" spans="1:249">
      <c r="A52" s="40" t="s">
        <v>26</v>
      </c>
      <c r="B52" s="41">
        <f t="shared" si="0"/>
        <v>776726</v>
      </c>
      <c r="C52" s="41">
        <f t="shared" si="0"/>
        <v>776726</v>
      </c>
      <c r="D52" s="41">
        <f t="shared" si="0"/>
        <v>0</v>
      </c>
      <c r="E52" s="41">
        <f>SUM(E53:E59)</f>
        <v>0</v>
      </c>
      <c r="F52" s="41">
        <f>SUM(F53:F59)</f>
        <v>0</v>
      </c>
      <c r="G52" s="41">
        <f t="shared" si="1"/>
        <v>0</v>
      </c>
      <c r="H52" s="41">
        <f>SUM(H53:H59)</f>
        <v>0</v>
      </c>
      <c r="I52" s="41">
        <f>SUM(I53:I59)</f>
        <v>0</v>
      </c>
      <c r="J52" s="41">
        <f t="shared" si="16"/>
        <v>0</v>
      </c>
      <c r="K52" s="41">
        <f>SUM(K53:K59)</f>
        <v>312528</v>
      </c>
      <c r="L52" s="41">
        <f>SUM(L53:L59)</f>
        <v>312528</v>
      </c>
      <c r="M52" s="41">
        <f t="shared" si="17"/>
        <v>0</v>
      </c>
      <c r="N52" s="41">
        <f>SUM(N53:N59)</f>
        <v>0</v>
      </c>
      <c r="O52" s="41">
        <f>SUM(O53:O59)</f>
        <v>0</v>
      </c>
      <c r="P52" s="41">
        <f t="shared" si="18"/>
        <v>0</v>
      </c>
      <c r="Q52" s="41">
        <f>SUM(Q53:Q59)</f>
        <v>334721</v>
      </c>
      <c r="R52" s="41">
        <f>SUM(R53:R59)</f>
        <v>334721</v>
      </c>
      <c r="S52" s="41">
        <f t="shared" si="19"/>
        <v>0</v>
      </c>
      <c r="T52" s="41">
        <f>SUM(T53:T59)</f>
        <v>0</v>
      </c>
      <c r="U52" s="41">
        <f>SUM(U53:U59)</f>
        <v>0</v>
      </c>
      <c r="V52" s="41">
        <f t="shared" si="20"/>
        <v>0</v>
      </c>
      <c r="W52" s="41">
        <f>SUM(W53:W59)</f>
        <v>129477</v>
      </c>
      <c r="X52" s="41">
        <f>SUM(X53:X59)</f>
        <v>129477</v>
      </c>
      <c r="Y52" s="41">
        <f t="shared" si="21"/>
        <v>0</v>
      </c>
      <c r="Z52" s="41">
        <f>SUM(Z53:Z59)</f>
        <v>0</v>
      </c>
      <c r="AA52" s="41">
        <f>SUM(AA53:AA59)</f>
        <v>0</v>
      </c>
      <c r="AB52" s="41">
        <f t="shared" si="22"/>
        <v>0</v>
      </c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</row>
    <row r="53" spans="1:249" ht="47.25">
      <c r="A53" s="49" t="s">
        <v>64</v>
      </c>
      <c r="B53" s="52">
        <f t="shared" si="0"/>
        <v>314297</v>
      </c>
      <c r="C53" s="52">
        <f t="shared" si="0"/>
        <v>314297</v>
      </c>
      <c r="D53" s="52">
        <f t="shared" si="0"/>
        <v>0</v>
      </c>
      <c r="E53" s="52">
        <v>0</v>
      </c>
      <c r="F53" s="52">
        <v>0</v>
      </c>
      <c r="G53" s="52">
        <f t="shared" si="1"/>
        <v>0</v>
      </c>
      <c r="H53" s="52">
        <v>0</v>
      </c>
      <c r="I53" s="52">
        <v>0</v>
      </c>
      <c r="J53" s="52">
        <f t="shared" si="16"/>
        <v>0</v>
      </c>
      <c r="K53" s="52">
        <f>169315+15505</f>
        <v>184820</v>
      </c>
      <c r="L53" s="52">
        <f>169315+15505</f>
        <v>184820</v>
      </c>
      <c r="M53" s="52">
        <f t="shared" si="17"/>
        <v>0</v>
      </c>
      <c r="N53" s="52">
        <v>0</v>
      </c>
      <c r="O53" s="52">
        <v>0</v>
      </c>
      <c r="P53" s="52">
        <f t="shared" si="18"/>
        <v>0</v>
      </c>
      <c r="Q53" s="52">
        <v>0</v>
      </c>
      <c r="R53" s="52">
        <v>0</v>
      </c>
      <c r="S53" s="52">
        <f t="shared" si="19"/>
        <v>0</v>
      </c>
      <c r="T53" s="52">
        <v>0</v>
      </c>
      <c r="U53" s="52">
        <v>0</v>
      </c>
      <c r="V53" s="52">
        <f t="shared" si="20"/>
        <v>0</v>
      </c>
      <c r="W53" s="52">
        <v>129477</v>
      </c>
      <c r="X53" s="52">
        <v>129477</v>
      </c>
      <c r="Y53" s="52">
        <f t="shared" si="21"/>
        <v>0</v>
      </c>
      <c r="Z53" s="52">
        <v>0</v>
      </c>
      <c r="AA53" s="52">
        <v>0</v>
      </c>
      <c r="AB53" s="52">
        <f t="shared" si="22"/>
        <v>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</row>
    <row r="54" spans="1:249" ht="31.5">
      <c r="A54" s="49" t="s">
        <v>65</v>
      </c>
      <c r="B54" s="52">
        <f t="shared" si="0"/>
        <v>3832</v>
      </c>
      <c r="C54" s="52">
        <f t="shared" si="0"/>
        <v>3832</v>
      </c>
      <c r="D54" s="52">
        <f t="shared" si="0"/>
        <v>0</v>
      </c>
      <c r="E54" s="52">
        <v>0</v>
      </c>
      <c r="F54" s="52">
        <v>0</v>
      </c>
      <c r="G54" s="52">
        <f t="shared" si="1"/>
        <v>0</v>
      </c>
      <c r="H54" s="52">
        <v>0</v>
      </c>
      <c r="I54" s="52">
        <v>0</v>
      </c>
      <c r="J54" s="52">
        <f t="shared" si="16"/>
        <v>0</v>
      </c>
      <c r="K54" s="52">
        <v>3832</v>
      </c>
      <c r="L54" s="52">
        <v>3832</v>
      </c>
      <c r="M54" s="52">
        <f t="shared" si="17"/>
        <v>0</v>
      </c>
      <c r="N54" s="52">
        <v>0</v>
      </c>
      <c r="O54" s="52">
        <v>0</v>
      </c>
      <c r="P54" s="52">
        <f t="shared" si="18"/>
        <v>0</v>
      </c>
      <c r="Q54" s="52">
        <v>0</v>
      </c>
      <c r="R54" s="52">
        <v>0</v>
      </c>
      <c r="S54" s="52">
        <f t="shared" si="19"/>
        <v>0</v>
      </c>
      <c r="T54" s="52">
        <v>0</v>
      </c>
      <c r="U54" s="52">
        <v>0</v>
      </c>
      <c r="V54" s="52">
        <f t="shared" si="20"/>
        <v>0</v>
      </c>
      <c r="W54" s="52">
        <v>0</v>
      </c>
      <c r="X54" s="52">
        <v>0</v>
      </c>
      <c r="Y54" s="52">
        <f t="shared" si="21"/>
        <v>0</v>
      </c>
      <c r="Z54" s="52">
        <v>0</v>
      </c>
      <c r="AA54" s="52">
        <v>0</v>
      </c>
      <c r="AB54" s="52">
        <f t="shared" si="22"/>
        <v>0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</row>
    <row r="55" spans="1:249" ht="48.75" customHeight="1">
      <c r="A55" s="49" t="s">
        <v>66</v>
      </c>
      <c r="B55" s="52">
        <f t="shared" si="0"/>
        <v>87512</v>
      </c>
      <c r="C55" s="52">
        <f t="shared" si="0"/>
        <v>87512</v>
      </c>
      <c r="D55" s="52">
        <f t="shared" si="0"/>
        <v>0</v>
      </c>
      <c r="E55" s="52">
        <v>0</v>
      </c>
      <c r="F55" s="52">
        <v>0</v>
      </c>
      <c r="G55" s="52">
        <f t="shared" si="1"/>
        <v>0</v>
      </c>
      <c r="H55" s="52">
        <v>0</v>
      </c>
      <c r="I55" s="52">
        <v>0</v>
      </c>
      <c r="J55" s="52">
        <f t="shared" si="16"/>
        <v>0</v>
      </c>
      <c r="K55" s="52">
        <v>87512</v>
      </c>
      <c r="L55" s="52">
        <v>87512</v>
      </c>
      <c r="M55" s="52">
        <f t="shared" si="17"/>
        <v>0</v>
      </c>
      <c r="N55" s="52">
        <v>0</v>
      </c>
      <c r="O55" s="52">
        <v>0</v>
      </c>
      <c r="P55" s="52">
        <f t="shared" si="18"/>
        <v>0</v>
      </c>
      <c r="Q55" s="52">
        <v>0</v>
      </c>
      <c r="R55" s="52">
        <v>0</v>
      </c>
      <c r="S55" s="52">
        <f t="shared" si="19"/>
        <v>0</v>
      </c>
      <c r="T55" s="52">
        <v>0</v>
      </c>
      <c r="U55" s="52">
        <v>0</v>
      </c>
      <c r="V55" s="52">
        <f t="shared" si="20"/>
        <v>0</v>
      </c>
      <c r="W55" s="52">
        <v>0</v>
      </c>
      <c r="X55" s="52">
        <v>0</v>
      </c>
      <c r="Y55" s="52">
        <f t="shared" si="21"/>
        <v>0</v>
      </c>
      <c r="Z55" s="52">
        <v>0</v>
      </c>
      <c r="AA55" s="52">
        <v>0</v>
      </c>
      <c r="AB55" s="52">
        <f t="shared" si="22"/>
        <v>0</v>
      </c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</row>
    <row r="56" spans="1:249" ht="31.5">
      <c r="A56" s="49" t="s">
        <v>67</v>
      </c>
      <c r="B56" s="52">
        <f t="shared" si="0"/>
        <v>22517</v>
      </c>
      <c r="C56" s="52">
        <f t="shared" si="0"/>
        <v>22517</v>
      </c>
      <c r="D56" s="52">
        <f t="shared" si="0"/>
        <v>0</v>
      </c>
      <c r="E56" s="52">
        <v>0</v>
      </c>
      <c r="F56" s="52">
        <v>0</v>
      </c>
      <c r="G56" s="52">
        <f t="shared" si="1"/>
        <v>0</v>
      </c>
      <c r="H56" s="52">
        <v>0</v>
      </c>
      <c r="I56" s="52">
        <v>0</v>
      </c>
      <c r="J56" s="52">
        <f t="shared" si="16"/>
        <v>0</v>
      </c>
      <c r="K56" s="52">
        <v>22517</v>
      </c>
      <c r="L56" s="52">
        <v>22517</v>
      </c>
      <c r="M56" s="52">
        <f t="shared" si="17"/>
        <v>0</v>
      </c>
      <c r="N56" s="52">
        <v>0</v>
      </c>
      <c r="O56" s="52">
        <v>0</v>
      </c>
      <c r="P56" s="52">
        <f t="shared" si="18"/>
        <v>0</v>
      </c>
      <c r="Q56" s="52">
        <v>0</v>
      </c>
      <c r="R56" s="52">
        <v>0</v>
      </c>
      <c r="S56" s="52">
        <f t="shared" si="19"/>
        <v>0</v>
      </c>
      <c r="T56" s="52">
        <v>0</v>
      </c>
      <c r="U56" s="52">
        <v>0</v>
      </c>
      <c r="V56" s="52">
        <f t="shared" si="20"/>
        <v>0</v>
      </c>
      <c r="W56" s="52">
        <v>0</v>
      </c>
      <c r="X56" s="52">
        <v>0</v>
      </c>
      <c r="Y56" s="52">
        <f t="shared" si="21"/>
        <v>0</v>
      </c>
      <c r="Z56" s="52">
        <v>0</v>
      </c>
      <c r="AA56" s="52">
        <v>0</v>
      </c>
      <c r="AB56" s="52">
        <f t="shared" si="22"/>
        <v>0</v>
      </c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</row>
    <row r="57" spans="1:249" ht="31.5">
      <c r="A57" s="49" t="s">
        <v>68</v>
      </c>
      <c r="B57" s="52">
        <f t="shared" si="0"/>
        <v>2721</v>
      </c>
      <c r="C57" s="52">
        <f t="shared" si="0"/>
        <v>2721</v>
      </c>
      <c r="D57" s="52">
        <f t="shared" si="0"/>
        <v>0</v>
      </c>
      <c r="E57" s="52">
        <v>0</v>
      </c>
      <c r="F57" s="52">
        <v>0</v>
      </c>
      <c r="G57" s="52">
        <f t="shared" si="1"/>
        <v>0</v>
      </c>
      <c r="H57" s="52">
        <v>0</v>
      </c>
      <c r="I57" s="52">
        <v>0</v>
      </c>
      <c r="J57" s="52">
        <f t="shared" si="16"/>
        <v>0</v>
      </c>
      <c r="K57" s="52"/>
      <c r="L57" s="52"/>
      <c r="M57" s="52">
        <f t="shared" si="17"/>
        <v>0</v>
      </c>
      <c r="N57" s="52">
        <v>0</v>
      </c>
      <c r="O57" s="52">
        <v>0</v>
      </c>
      <c r="P57" s="52">
        <f t="shared" si="18"/>
        <v>0</v>
      </c>
      <c r="Q57" s="52">
        <v>2721</v>
      </c>
      <c r="R57" s="52">
        <v>2721</v>
      </c>
      <c r="S57" s="52">
        <f t="shared" si="19"/>
        <v>0</v>
      </c>
      <c r="T57" s="52">
        <v>0</v>
      </c>
      <c r="U57" s="52">
        <v>0</v>
      </c>
      <c r="V57" s="52">
        <f t="shared" si="20"/>
        <v>0</v>
      </c>
      <c r="W57" s="52">
        <v>0</v>
      </c>
      <c r="X57" s="52">
        <v>0</v>
      </c>
      <c r="Y57" s="52">
        <f t="shared" si="21"/>
        <v>0</v>
      </c>
      <c r="Z57" s="52">
        <v>0</v>
      </c>
      <c r="AA57" s="52">
        <v>0</v>
      </c>
      <c r="AB57" s="52">
        <f t="shared" si="22"/>
        <v>0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</row>
    <row r="58" spans="1:249" ht="94.5">
      <c r="A58" s="49" t="s">
        <v>69</v>
      </c>
      <c r="B58" s="52">
        <f t="shared" si="0"/>
        <v>332000</v>
      </c>
      <c r="C58" s="52">
        <f t="shared" si="0"/>
        <v>332000</v>
      </c>
      <c r="D58" s="52">
        <f t="shared" si="0"/>
        <v>0</v>
      </c>
      <c r="E58" s="52">
        <v>0</v>
      </c>
      <c r="F58" s="52">
        <v>0</v>
      </c>
      <c r="G58" s="52">
        <f t="shared" si="1"/>
        <v>0</v>
      </c>
      <c r="H58" s="52">
        <v>0</v>
      </c>
      <c r="I58" s="52">
        <v>0</v>
      </c>
      <c r="J58" s="52">
        <f t="shared" si="16"/>
        <v>0</v>
      </c>
      <c r="K58" s="52"/>
      <c r="L58" s="52"/>
      <c r="M58" s="52">
        <f t="shared" si="17"/>
        <v>0</v>
      </c>
      <c r="N58" s="52">
        <v>0</v>
      </c>
      <c r="O58" s="52">
        <v>0</v>
      </c>
      <c r="P58" s="52">
        <f t="shared" si="18"/>
        <v>0</v>
      </c>
      <c r="Q58" s="52">
        <v>332000</v>
      </c>
      <c r="R58" s="52">
        <v>332000</v>
      </c>
      <c r="S58" s="52">
        <f t="shared" si="19"/>
        <v>0</v>
      </c>
      <c r="T58" s="52">
        <v>0</v>
      </c>
      <c r="U58" s="52">
        <v>0</v>
      </c>
      <c r="V58" s="52">
        <f t="shared" si="20"/>
        <v>0</v>
      </c>
      <c r="W58" s="52">
        <v>0</v>
      </c>
      <c r="X58" s="52">
        <v>0</v>
      </c>
      <c r="Y58" s="52">
        <f t="shared" si="21"/>
        <v>0</v>
      </c>
      <c r="Z58" s="52">
        <v>0</v>
      </c>
      <c r="AA58" s="52">
        <v>0</v>
      </c>
      <c r="AB58" s="52">
        <f t="shared" si="22"/>
        <v>0</v>
      </c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</row>
    <row r="59" spans="1:249" ht="31.5">
      <c r="A59" s="49" t="s">
        <v>70</v>
      </c>
      <c r="B59" s="52">
        <f t="shared" si="0"/>
        <v>13847</v>
      </c>
      <c r="C59" s="52">
        <f t="shared" si="0"/>
        <v>13847</v>
      </c>
      <c r="D59" s="52">
        <f t="shared" si="0"/>
        <v>0</v>
      </c>
      <c r="E59" s="52">
        <v>0</v>
      </c>
      <c r="F59" s="52">
        <v>0</v>
      </c>
      <c r="G59" s="52">
        <f t="shared" si="1"/>
        <v>0</v>
      </c>
      <c r="H59" s="52">
        <v>0</v>
      </c>
      <c r="I59" s="52">
        <v>0</v>
      </c>
      <c r="J59" s="52">
        <f t="shared" si="16"/>
        <v>0</v>
      </c>
      <c r="K59" s="52">
        <v>13847</v>
      </c>
      <c r="L59" s="52">
        <v>13847</v>
      </c>
      <c r="M59" s="52">
        <f t="shared" si="17"/>
        <v>0</v>
      </c>
      <c r="N59" s="52">
        <v>0</v>
      </c>
      <c r="O59" s="52">
        <v>0</v>
      </c>
      <c r="P59" s="52">
        <f t="shared" si="18"/>
        <v>0</v>
      </c>
      <c r="Q59" s="52">
        <v>0</v>
      </c>
      <c r="R59" s="52">
        <v>0</v>
      </c>
      <c r="S59" s="52">
        <f t="shared" si="19"/>
        <v>0</v>
      </c>
      <c r="T59" s="52">
        <v>0</v>
      </c>
      <c r="U59" s="52">
        <v>0</v>
      </c>
      <c r="V59" s="52">
        <f t="shared" si="20"/>
        <v>0</v>
      </c>
      <c r="W59" s="52">
        <v>0</v>
      </c>
      <c r="X59" s="52">
        <v>0</v>
      </c>
      <c r="Y59" s="52">
        <f t="shared" si="21"/>
        <v>0</v>
      </c>
      <c r="Z59" s="52">
        <v>0</v>
      </c>
      <c r="AA59" s="52">
        <v>0</v>
      </c>
      <c r="AB59" s="52">
        <f t="shared" si="22"/>
        <v>0</v>
      </c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</row>
    <row r="60" spans="1:249" ht="31.5">
      <c r="A60" s="40" t="s">
        <v>71</v>
      </c>
      <c r="B60" s="41">
        <f t="shared" si="0"/>
        <v>25535221</v>
      </c>
      <c r="C60" s="41">
        <f t="shared" si="0"/>
        <v>25571739</v>
      </c>
      <c r="D60" s="41">
        <f t="shared" si="0"/>
        <v>36518</v>
      </c>
      <c r="E60" s="41">
        <f>SUM(E61)</f>
        <v>3078829</v>
      </c>
      <c r="F60" s="41">
        <f>SUM(F61)</f>
        <v>3078829</v>
      </c>
      <c r="G60" s="41">
        <f t="shared" si="1"/>
        <v>0</v>
      </c>
      <c r="H60" s="41">
        <f>SUM(H61)</f>
        <v>154723</v>
      </c>
      <c r="I60" s="41">
        <f>SUM(I61)</f>
        <v>154723</v>
      </c>
      <c r="J60" s="41">
        <f t="shared" si="16"/>
        <v>0</v>
      </c>
      <c r="K60" s="41">
        <f>SUM(K61)</f>
        <v>808424</v>
      </c>
      <c r="L60" s="41">
        <f>SUM(L61)</f>
        <v>830294</v>
      </c>
      <c r="M60" s="41">
        <f t="shared" si="17"/>
        <v>21870</v>
      </c>
      <c r="N60" s="41">
        <f>SUM(N61)</f>
        <v>2110804</v>
      </c>
      <c r="O60" s="41">
        <f>SUM(O61)</f>
        <v>2110804</v>
      </c>
      <c r="P60" s="41">
        <f t="shared" si="18"/>
        <v>0</v>
      </c>
      <c r="Q60" s="41">
        <f>SUM(Q61)</f>
        <v>0</v>
      </c>
      <c r="R60" s="41">
        <f>SUM(R61)</f>
        <v>0</v>
      </c>
      <c r="S60" s="41">
        <f t="shared" si="19"/>
        <v>0</v>
      </c>
      <c r="T60" s="41">
        <f>SUM(T61)</f>
        <v>1142383</v>
      </c>
      <c r="U60" s="41">
        <f>SUM(U61)</f>
        <v>1142383</v>
      </c>
      <c r="V60" s="41">
        <f t="shared" si="20"/>
        <v>0</v>
      </c>
      <c r="W60" s="41">
        <f>SUM(W61)</f>
        <v>29973</v>
      </c>
      <c r="X60" s="41">
        <f>SUM(X61)</f>
        <v>44621</v>
      </c>
      <c r="Y60" s="41">
        <f t="shared" si="21"/>
        <v>14648</v>
      </c>
      <c r="Z60" s="41">
        <f>SUM(Z61)</f>
        <v>18210085</v>
      </c>
      <c r="AA60" s="41">
        <f>SUM(AA61)</f>
        <v>18210085</v>
      </c>
      <c r="AB60" s="41">
        <f t="shared" si="22"/>
        <v>0</v>
      </c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</row>
    <row r="61" spans="1:249">
      <c r="A61" s="40" t="s">
        <v>26</v>
      </c>
      <c r="B61" s="41">
        <f t="shared" si="0"/>
        <v>25535221</v>
      </c>
      <c r="C61" s="41">
        <f t="shared" si="0"/>
        <v>25571739</v>
      </c>
      <c r="D61" s="41">
        <f t="shared" si="0"/>
        <v>36518</v>
      </c>
      <c r="E61" s="41">
        <f>SUM(E62:E85)</f>
        <v>3078829</v>
      </c>
      <c r="F61" s="41">
        <f>SUM(F62:F85)</f>
        <v>3078829</v>
      </c>
      <c r="G61" s="41">
        <f t="shared" si="1"/>
        <v>0</v>
      </c>
      <c r="H61" s="41">
        <f>SUM(H62:H85)</f>
        <v>154723</v>
      </c>
      <c r="I61" s="41">
        <f>SUM(I62:I85)</f>
        <v>154723</v>
      </c>
      <c r="J61" s="41">
        <f t="shared" si="16"/>
        <v>0</v>
      </c>
      <c r="K61" s="41">
        <f>SUM(K62:K85)</f>
        <v>808424</v>
      </c>
      <c r="L61" s="41">
        <f>SUM(L62:L85)</f>
        <v>830294</v>
      </c>
      <c r="M61" s="41">
        <f t="shared" si="17"/>
        <v>21870</v>
      </c>
      <c r="N61" s="41">
        <f>SUM(N62:N85)</f>
        <v>2110804</v>
      </c>
      <c r="O61" s="41">
        <f>SUM(O62:O85)</f>
        <v>2110804</v>
      </c>
      <c r="P61" s="41">
        <f t="shared" si="18"/>
        <v>0</v>
      </c>
      <c r="Q61" s="41">
        <f>SUM(Q62:Q85)</f>
        <v>0</v>
      </c>
      <c r="R61" s="41">
        <f>SUM(R62:R85)</f>
        <v>0</v>
      </c>
      <c r="S61" s="41">
        <f t="shared" si="19"/>
        <v>0</v>
      </c>
      <c r="T61" s="41">
        <f>SUM(T62:T85)</f>
        <v>1142383</v>
      </c>
      <c r="U61" s="41">
        <f>SUM(U62:U85)</f>
        <v>1142383</v>
      </c>
      <c r="V61" s="41">
        <f t="shared" si="20"/>
        <v>0</v>
      </c>
      <c r="W61" s="41">
        <f>SUM(W62:W85)</f>
        <v>29973</v>
      </c>
      <c r="X61" s="41">
        <f>SUM(X62:X85)</f>
        <v>44621</v>
      </c>
      <c r="Y61" s="41">
        <f t="shared" si="21"/>
        <v>14648</v>
      </c>
      <c r="Z61" s="41">
        <f>SUM(Z62:Z85)</f>
        <v>18210085</v>
      </c>
      <c r="AA61" s="41">
        <f>SUM(AA62:AA85)</f>
        <v>18210085</v>
      </c>
      <c r="AB61" s="41">
        <f t="shared" si="22"/>
        <v>0</v>
      </c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</row>
    <row r="62" spans="1:249" ht="47.25">
      <c r="A62" s="48" t="s">
        <v>72</v>
      </c>
      <c r="B62" s="46">
        <f t="shared" si="0"/>
        <v>46230</v>
      </c>
      <c r="C62" s="46">
        <f t="shared" si="0"/>
        <v>46230</v>
      </c>
      <c r="D62" s="46">
        <f t="shared" si="0"/>
        <v>0</v>
      </c>
      <c r="E62" s="46">
        <v>0</v>
      </c>
      <c r="F62" s="46">
        <v>0</v>
      </c>
      <c r="G62" s="46">
        <f t="shared" si="1"/>
        <v>0</v>
      </c>
      <c r="H62" s="46">
        <v>0</v>
      </c>
      <c r="I62" s="46">
        <v>0</v>
      </c>
      <c r="J62" s="46">
        <f t="shared" si="16"/>
        <v>0</v>
      </c>
      <c r="K62" s="46">
        <v>46230</v>
      </c>
      <c r="L62" s="46">
        <v>46230</v>
      </c>
      <c r="M62" s="46">
        <f t="shared" si="17"/>
        <v>0</v>
      </c>
      <c r="N62" s="46">
        <v>0</v>
      </c>
      <c r="O62" s="46">
        <v>0</v>
      </c>
      <c r="P62" s="46">
        <f t="shared" si="18"/>
        <v>0</v>
      </c>
      <c r="Q62" s="46">
        <v>0</v>
      </c>
      <c r="R62" s="46">
        <v>0</v>
      </c>
      <c r="S62" s="46">
        <f t="shared" si="19"/>
        <v>0</v>
      </c>
      <c r="T62" s="46">
        <v>0</v>
      </c>
      <c r="U62" s="46">
        <v>0</v>
      </c>
      <c r="V62" s="46">
        <f t="shared" si="20"/>
        <v>0</v>
      </c>
      <c r="W62" s="46">
        <v>0</v>
      </c>
      <c r="X62" s="46">
        <v>0</v>
      </c>
      <c r="Y62" s="46">
        <f t="shared" si="21"/>
        <v>0</v>
      </c>
      <c r="Z62" s="46">
        <v>0</v>
      </c>
      <c r="AA62" s="46">
        <v>0</v>
      </c>
      <c r="AB62" s="46">
        <f t="shared" si="22"/>
        <v>0</v>
      </c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</row>
    <row r="63" spans="1:249" ht="31.5">
      <c r="A63" s="45" t="s">
        <v>73</v>
      </c>
      <c r="B63" s="46">
        <f t="shared" si="0"/>
        <v>80445</v>
      </c>
      <c r="C63" s="46">
        <f t="shared" si="0"/>
        <v>80445</v>
      </c>
      <c r="D63" s="46">
        <f t="shared" si="0"/>
        <v>0</v>
      </c>
      <c r="E63" s="46">
        <v>0</v>
      </c>
      <c r="F63" s="46">
        <v>0</v>
      </c>
      <c r="G63" s="46">
        <f t="shared" si="1"/>
        <v>0</v>
      </c>
      <c r="H63" s="46">
        <v>0</v>
      </c>
      <c r="I63" s="46">
        <v>0</v>
      </c>
      <c r="J63" s="46">
        <f t="shared" si="16"/>
        <v>0</v>
      </c>
      <c r="K63" s="46">
        <v>80445</v>
      </c>
      <c r="L63" s="46">
        <v>80445</v>
      </c>
      <c r="M63" s="46">
        <f t="shared" si="17"/>
        <v>0</v>
      </c>
      <c r="N63" s="46">
        <v>0</v>
      </c>
      <c r="O63" s="46">
        <v>0</v>
      </c>
      <c r="P63" s="46">
        <f t="shared" si="18"/>
        <v>0</v>
      </c>
      <c r="Q63" s="46">
        <v>0</v>
      </c>
      <c r="R63" s="46">
        <v>0</v>
      </c>
      <c r="S63" s="46">
        <f t="shared" si="19"/>
        <v>0</v>
      </c>
      <c r="T63" s="46"/>
      <c r="U63" s="46"/>
      <c r="V63" s="46">
        <f t="shared" si="20"/>
        <v>0</v>
      </c>
      <c r="W63" s="46">
        <v>0</v>
      </c>
      <c r="X63" s="46">
        <v>0</v>
      </c>
      <c r="Y63" s="46">
        <f t="shared" si="21"/>
        <v>0</v>
      </c>
      <c r="Z63" s="46">
        <v>0</v>
      </c>
      <c r="AA63" s="46">
        <v>0</v>
      </c>
      <c r="AB63" s="46">
        <f t="shared" si="22"/>
        <v>0</v>
      </c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</row>
    <row r="64" spans="1:249" ht="31.5">
      <c r="A64" s="45" t="s">
        <v>74</v>
      </c>
      <c r="B64" s="46">
        <f t="shared" si="0"/>
        <v>14377</v>
      </c>
      <c r="C64" s="46">
        <f t="shared" si="0"/>
        <v>14377</v>
      </c>
      <c r="D64" s="46">
        <f t="shared" si="0"/>
        <v>0</v>
      </c>
      <c r="E64" s="46">
        <v>0</v>
      </c>
      <c r="F64" s="46">
        <v>0</v>
      </c>
      <c r="G64" s="46">
        <f t="shared" si="1"/>
        <v>0</v>
      </c>
      <c r="H64" s="46">
        <v>0</v>
      </c>
      <c r="I64" s="46">
        <v>0</v>
      </c>
      <c r="J64" s="46">
        <f t="shared" si="16"/>
        <v>0</v>
      </c>
      <c r="K64" s="46">
        <v>14377</v>
      </c>
      <c r="L64" s="46">
        <v>14377</v>
      </c>
      <c r="M64" s="46">
        <f t="shared" si="17"/>
        <v>0</v>
      </c>
      <c r="N64" s="46">
        <v>0</v>
      </c>
      <c r="O64" s="46">
        <v>0</v>
      </c>
      <c r="P64" s="46">
        <f t="shared" si="18"/>
        <v>0</v>
      </c>
      <c r="Q64" s="46">
        <v>0</v>
      </c>
      <c r="R64" s="46">
        <v>0</v>
      </c>
      <c r="S64" s="46">
        <f t="shared" si="19"/>
        <v>0</v>
      </c>
      <c r="T64" s="46">
        <v>0</v>
      </c>
      <c r="U64" s="46">
        <v>0</v>
      </c>
      <c r="V64" s="46">
        <f t="shared" si="20"/>
        <v>0</v>
      </c>
      <c r="W64" s="46">
        <v>0</v>
      </c>
      <c r="X64" s="46">
        <v>0</v>
      </c>
      <c r="Y64" s="46">
        <f t="shared" si="21"/>
        <v>0</v>
      </c>
      <c r="Z64" s="46">
        <v>0</v>
      </c>
      <c r="AA64" s="46">
        <v>0</v>
      </c>
      <c r="AB64" s="46">
        <f t="shared" si="22"/>
        <v>0</v>
      </c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</row>
    <row r="65" spans="1:249">
      <c r="A65" s="45" t="s">
        <v>75</v>
      </c>
      <c r="B65" s="46">
        <f t="shared" si="0"/>
        <v>27926</v>
      </c>
      <c r="C65" s="46">
        <f t="shared" si="0"/>
        <v>27926</v>
      </c>
      <c r="D65" s="46">
        <f t="shared" si="0"/>
        <v>0</v>
      </c>
      <c r="E65" s="46">
        <v>0</v>
      </c>
      <c r="F65" s="46">
        <v>0</v>
      </c>
      <c r="G65" s="46">
        <f t="shared" si="1"/>
        <v>0</v>
      </c>
      <c r="H65" s="46">
        <v>0</v>
      </c>
      <c r="I65" s="46">
        <v>0</v>
      </c>
      <c r="J65" s="46">
        <f t="shared" si="16"/>
        <v>0</v>
      </c>
      <c r="K65" s="46">
        <v>27926</v>
      </c>
      <c r="L65" s="46">
        <v>27926</v>
      </c>
      <c r="M65" s="46">
        <f t="shared" si="17"/>
        <v>0</v>
      </c>
      <c r="N65" s="46">
        <v>0</v>
      </c>
      <c r="O65" s="46">
        <v>0</v>
      </c>
      <c r="P65" s="46">
        <f t="shared" si="18"/>
        <v>0</v>
      </c>
      <c r="Q65" s="46">
        <v>0</v>
      </c>
      <c r="R65" s="46">
        <v>0</v>
      </c>
      <c r="S65" s="46">
        <f t="shared" si="19"/>
        <v>0</v>
      </c>
      <c r="T65" s="46">
        <v>0</v>
      </c>
      <c r="U65" s="46">
        <v>0</v>
      </c>
      <c r="V65" s="46">
        <f t="shared" si="20"/>
        <v>0</v>
      </c>
      <c r="W65" s="46">
        <v>0</v>
      </c>
      <c r="X65" s="46">
        <v>0</v>
      </c>
      <c r="Y65" s="46">
        <f t="shared" si="21"/>
        <v>0</v>
      </c>
      <c r="Z65" s="46">
        <v>0</v>
      </c>
      <c r="AA65" s="46">
        <v>0</v>
      </c>
      <c r="AB65" s="46">
        <f t="shared" si="22"/>
        <v>0</v>
      </c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</row>
    <row r="66" spans="1:249">
      <c r="A66" s="45" t="s">
        <v>76</v>
      </c>
      <c r="B66" s="46">
        <f t="shared" si="0"/>
        <v>4138</v>
      </c>
      <c r="C66" s="46">
        <f t="shared" si="0"/>
        <v>4138</v>
      </c>
      <c r="D66" s="46">
        <f t="shared" si="0"/>
        <v>0</v>
      </c>
      <c r="E66" s="46">
        <v>0</v>
      </c>
      <c r="F66" s="46">
        <v>0</v>
      </c>
      <c r="G66" s="46">
        <f t="shared" si="1"/>
        <v>0</v>
      </c>
      <c r="H66" s="46">
        <v>0</v>
      </c>
      <c r="I66" s="46">
        <v>0</v>
      </c>
      <c r="J66" s="46">
        <f t="shared" si="16"/>
        <v>0</v>
      </c>
      <c r="K66" s="46">
        <v>4138</v>
      </c>
      <c r="L66" s="46">
        <v>4138</v>
      </c>
      <c r="M66" s="46">
        <f t="shared" si="17"/>
        <v>0</v>
      </c>
      <c r="N66" s="46">
        <v>0</v>
      </c>
      <c r="O66" s="46">
        <v>0</v>
      </c>
      <c r="P66" s="46">
        <f t="shared" si="18"/>
        <v>0</v>
      </c>
      <c r="Q66" s="46">
        <v>0</v>
      </c>
      <c r="R66" s="46">
        <v>0</v>
      </c>
      <c r="S66" s="46">
        <f t="shared" si="19"/>
        <v>0</v>
      </c>
      <c r="T66" s="46">
        <v>0</v>
      </c>
      <c r="U66" s="46">
        <v>0</v>
      </c>
      <c r="V66" s="46">
        <f t="shared" si="20"/>
        <v>0</v>
      </c>
      <c r="W66" s="46">
        <v>0</v>
      </c>
      <c r="X66" s="46">
        <v>0</v>
      </c>
      <c r="Y66" s="46">
        <f t="shared" si="21"/>
        <v>0</v>
      </c>
      <c r="Z66" s="46">
        <v>0</v>
      </c>
      <c r="AA66" s="46">
        <v>0</v>
      </c>
      <c r="AB66" s="46">
        <f t="shared" si="22"/>
        <v>0</v>
      </c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</row>
    <row r="67" spans="1:249" ht="47.25">
      <c r="A67" s="45" t="s">
        <v>77</v>
      </c>
      <c r="B67" s="46">
        <f t="shared" si="0"/>
        <v>14973</v>
      </c>
      <c r="C67" s="46">
        <f t="shared" si="0"/>
        <v>14973</v>
      </c>
      <c r="D67" s="46">
        <f t="shared" si="0"/>
        <v>0</v>
      </c>
      <c r="E67" s="46">
        <v>0</v>
      </c>
      <c r="F67" s="46">
        <v>0</v>
      </c>
      <c r="G67" s="46">
        <f t="shared" si="1"/>
        <v>0</v>
      </c>
      <c r="H67" s="46">
        <v>0</v>
      </c>
      <c r="I67" s="46">
        <v>0</v>
      </c>
      <c r="J67" s="46">
        <f t="shared" si="16"/>
        <v>0</v>
      </c>
      <c r="K67" s="46"/>
      <c r="L67" s="46"/>
      <c r="M67" s="46">
        <f t="shared" si="17"/>
        <v>0</v>
      </c>
      <c r="N67" s="46">
        <v>0</v>
      </c>
      <c r="O67" s="46">
        <v>0</v>
      </c>
      <c r="P67" s="46">
        <f t="shared" si="18"/>
        <v>0</v>
      </c>
      <c r="Q67" s="46">
        <v>0</v>
      </c>
      <c r="R67" s="46">
        <v>0</v>
      </c>
      <c r="S67" s="46">
        <f t="shared" si="19"/>
        <v>0</v>
      </c>
      <c r="T67" s="46">
        <v>0</v>
      </c>
      <c r="U67" s="46">
        <v>0</v>
      </c>
      <c r="V67" s="46">
        <f t="shared" si="20"/>
        <v>0</v>
      </c>
      <c r="W67" s="46">
        <v>14973</v>
      </c>
      <c r="X67" s="46">
        <v>14973</v>
      </c>
      <c r="Y67" s="46">
        <f t="shared" si="21"/>
        <v>0</v>
      </c>
      <c r="Z67" s="46">
        <v>0</v>
      </c>
      <c r="AA67" s="46">
        <v>0</v>
      </c>
      <c r="AB67" s="46">
        <f t="shared" si="22"/>
        <v>0</v>
      </c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</row>
    <row r="68" spans="1:249" ht="47.25">
      <c r="A68" s="45" t="s">
        <v>78</v>
      </c>
      <c r="B68" s="46">
        <f t="shared" si="0"/>
        <v>15000</v>
      </c>
      <c r="C68" s="46">
        <f t="shared" si="0"/>
        <v>15000</v>
      </c>
      <c r="D68" s="46">
        <f t="shared" si="0"/>
        <v>0</v>
      </c>
      <c r="E68" s="46">
        <v>0</v>
      </c>
      <c r="F68" s="46">
        <v>0</v>
      </c>
      <c r="G68" s="46">
        <f t="shared" si="1"/>
        <v>0</v>
      </c>
      <c r="H68" s="46">
        <v>0</v>
      </c>
      <c r="I68" s="46">
        <v>0</v>
      </c>
      <c r="J68" s="46">
        <f t="shared" si="16"/>
        <v>0</v>
      </c>
      <c r="K68" s="46"/>
      <c r="L68" s="46"/>
      <c r="M68" s="46">
        <f t="shared" si="17"/>
        <v>0</v>
      </c>
      <c r="N68" s="46">
        <v>0</v>
      </c>
      <c r="O68" s="46">
        <v>0</v>
      </c>
      <c r="P68" s="46">
        <f t="shared" si="18"/>
        <v>0</v>
      </c>
      <c r="Q68" s="46">
        <v>0</v>
      </c>
      <c r="R68" s="46">
        <v>0</v>
      </c>
      <c r="S68" s="46">
        <f t="shared" si="19"/>
        <v>0</v>
      </c>
      <c r="T68" s="46">
        <v>0</v>
      </c>
      <c r="U68" s="46">
        <v>0</v>
      </c>
      <c r="V68" s="46">
        <f t="shared" si="20"/>
        <v>0</v>
      </c>
      <c r="W68" s="46">
        <v>15000</v>
      </c>
      <c r="X68" s="46">
        <v>15000</v>
      </c>
      <c r="Y68" s="46">
        <f t="shared" si="21"/>
        <v>0</v>
      </c>
      <c r="Z68" s="46">
        <v>0</v>
      </c>
      <c r="AA68" s="46">
        <v>0</v>
      </c>
      <c r="AB68" s="46">
        <f t="shared" si="22"/>
        <v>0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</row>
    <row r="69" spans="1:249" ht="31.5">
      <c r="A69" s="45" t="s">
        <v>79</v>
      </c>
      <c r="B69" s="46">
        <f t="shared" si="0"/>
        <v>0</v>
      </c>
      <c r="C69" s="46">
        <f t="shared" si="0"/>
        <v>14648</v>
      </c>
      <c r="D69" s="46">
        <f t="shared" si="0"/>
        <v>14648</v>
      </c>
      <c r="E69" s="46">
        <v>0</v>
      </c>
      <c r="F69" s="46">
        <v>0</v>
      </c>
      <c r="G69" s="46">
        <f t="shared" si="1"/>
        <v>0</v>
      </c>
      <c r="H69" s="46">
        <v>0</v>
      </c>
      <c r="I69" s="46">
        <v>0</v>
      </c>
      <c r="J69" s="46">
        <f t="shared" si="16"/>
        <v>0</v>
      </c>
      <c r="K69" s="46"/>
      <c r="L69" s="46"/>
      <c r="M69" s="46">
        <f t="shared" si="17"/>
        <v>0</v>
      </c>
      <c r="N69" s="46">
        <v>0</v>
      </c>
      <c r="O69" s="46">
        <v>0</v>
      </c>
      <c r="P69" s="46">
        <f t="shared" si="18"/>
        <v>0</v>
      </c>
      <c r="Q69" s="46">
        <v>0</v>
      </c>
      <c r="R69" s="46">
        <v>0</v>
      </c>
      <c r="S69" s="46">
        <f t="shared" si="19"/>
        <v>0</v>
      </c>
      <c r="T69" s="46">
        <v>0</v>
      </c>
      <c r="U69" s="46">
        <v>0</v>
      </c>
      <c r="V69" s="46">
        <f t="shared" si="20"/>
        <v>0</v>
      </c>
      <c r="W69" s="46">
        <v>0</v>
      </c>
      <c r="X69" s="46">
        <v>14648</v>
      </c>
      <c r="Y69" s="46">
        <f t="shared" si="21"/>
        <v>14648</v>
      </c>
      <c r="Z69" s="46">
        <v>0</v>
      </c>
      <c r="AA69" s="46">
        <v>0</v>
      </c>
      <c r="AB69" s="46">
        <f t="shared" si="22"/>
        <v>0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</row>
    <row r="70" spans="1:249" ht="43.5" customHeight="1">
      <c r="A70" s="43" t="s">
        <v>80</v>
      </c>
      <c r="B70" s="46">
        <f t="shared" si="0"/>
        <v>75200</v>
      </c>
      <c r="C70" s="46">
        <f t="shared" si="0"/>
        <v>75200</v>
      </c>
      <c r="D70" s="46">
        <f t="shared" si="0"/>
        <v>0</v>
      </c>
      <c r="E70" s="46">
        <v>0</v>
      </c>
      <c r="F70" s="46">
        <v>0</v>
      </c>
      <c r="G70" s="46">
        <f t="shared" si="1"/>
        <v>0</v>
      </c>
      <c r="H70" s="46">
        <v>0</v>
      </c>
      <c r="I70" s="46">
        <v>0</v>
      </c>
      <c r="J70" s="46">
        <f t="shared" si="16"/>
        <v>0</v>
      </c>
      <c r="K70" s="46">
        <v>75200</v>
      </c>
      <c r="L70" s="46">
        <v>75200</v>
      </c>
      <c r="M70" s="46">
        <f t="shared" si="17"/>
        <v>0</v>
      </c>
      <c r="N70" s="46">
        <v>0</v>
      </c>
      <c r="O70" s="46">
        <v>0</v>
      </c>
      <c r="P70" s="46">
        <f t="shared" si="18"/>
        <v>0</v>
      </c>
      <c r="Q70" s="46">
        <v>0</v>
      </c>
      <c r="R70" s="46">
        <v>0</v>
      </c>
      <c r="S70" s="46">
        <f t="shared" si="19"/>
        <v>0</v>
      </c>
      <c r="T70" s="46">
        <v>0</v>
      </c>
      <c r="U70" s="46">
        <v>0</v>
      </c>
      <c r="V70" s="46">
        <f t="shared" si="20"/>
        <v>0</v>
      </c>
      <c r="W70" s="46">
        <v>0</v>
      </c>
      <c r="X70" s="46">
        <v>0</v>
      </c>
      <c r="Y70" s="46">
        <f t="shared" si="21"/>
        <v>0</v>
      </c>
      <c r="Z70" s="46">
        <v>0</v>
      </c>
      <c r="AA70" s="46">
        <v>0</v>
      </c>
      <c r="AB70" s="46">
        <f t="shared" si="22"/>
        <v>0</v>
      </c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</row>
    <row r="71" spans="1:249" ht="31.5">
      <c r="A71" s="45" t="s">
        <v>81</v>
      </c>
      <c r="B71" s="46">
        <f t="shared" si="0"/>
        <v>6916</v>
      </c>
      <c r="C71" s="46">
        <f t="shared" si="0"/>
        <v>6916</v>
      </c>
      <c r="D71" s="46">
        <f t="shared" si="0"/>
        <v>0</v>
      </c>
      <c r="E71" s="46">
        <v>0</v>
      </c>
      <c r="F71" s="46">
        <v>0</v>
      </c>
      <c r="G71" s="46">
        <f t="shared" si="1"/>
        <v>0</v>
      </c>
      <c r="H71" s="46">
        <v>0</v>
      </c>
      <c r="I71" s="46">
        <v>0</v>
      </c>
      <c r="J71" s="46">
        <f t="shared" si="16"/>
        <v>0</v>
      </c>
      <c r="K71" s="46">
        <v>6916</v>
      </c>
      <c r="L71" s="46">
        <v>6916</v>
      </c>
      <c r="M71" s="46">
        <f t="shared" si="17"/>
        <v>0</v>
      </c>
      <c r="N71" s="46">
        <v>0</v>
      </c>
      <c r="O71" s="46">
        <v>0</v>
      </c>
      <c r="P71" s="46">
        <f t="shared" si="18"/>
        <v>0</v>
      </c>
      <c r="Q71" s="46">
        <v>0</v>
      </c>
      <c r="R71" s="46">
        <v>0</v>
      </c>
      <c r="S71" s="46">
        <f t="shared" si="19"/>
        <v>0</v>
      </c>
      <c r="T71" s="46">
        <v>0</v>
      </c>
      <c r="U71" s="46">
        <v>0</v>
      </c>
      <c r="V71" s="46">
        <f t="shared" si="20"/>
        <v>0</v>
      </c>
      <c r="W71" s="46">
        <v>0</v>
      </c>
      <c r="X71" s="46">
        <v>0</v>
      </c>
      <c r="Y71" s="46">
        <f t="shared" si="21"/>
        <v>0</v>
      </c>
      <c r="Z71" s="46">
        <v>0</v>
      </c>
      <c r="AA71" s="46">
        <v>0</v>
      </c>
      <c r="AB71" s="46">
        <f t="shared" si="22"/>
        <v>0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</row>
    <row r="72" spans="1:249">
      <c r="A72" s="48" t="s">
        <v>82</v>
      </c>
      <c r="B72" s="46">
        <f t="shared" si="0"/>
        <v>500000</v>
      </c>
      <c r="C72" s="46">
        <f t="shared" si="0"/>
        <v>500000</v>
      </c>
      <c r="D72" s="46">
        <f t="shared" si="0"/>
        <v>0</v>
      </c>
      <c r="E72" s="46">
        <v>0</v>
      </c>
      <c r="F72" s="46">
        <v>0</v>
      </c>
      <c r="G72" s="46">
        <f t="shared" si="1"/>
        <v>0</v>
      </c>
      <c r="H72" s="46">
        <v>0</v>
      </c>
      <c r="I72" s="46">
        <v>0</v>
      </c>
      <c r="J72" s="46">
        <f t="shared" si="16"/>
        <v>0</v>
      </c>
      <c r="K72" s="46"/>
      <c r="L72" s="46"/>
      <c r="M72" s="46">
        <f t="shared" si="17"/>
        <v>0</v>
      </c>
      <c r="N72" s="46">
        <v>0</v>
      </c>
      <c r="O72" s="46">
        <v>0</v>
      </c>
      <c r="P72" s="46">
        <f t="shared" si="18"/>
        <v>0</v>
      </c>
      <c r="Q72" s="46">
        <v>0</v>
      </c>
      <c r="R72" s="46">
        <v>0</v>
      </c>
      <c r="S72" s="46">
        <f t="shared" si="19"/>
        <v>0</v>
      </c>
      <c r="T72" s="46">
        <v>0</v>
      </c>
      <c r="U72" s="46">
        <v>0</v>
      </c>
      <c r="V72" s="46">
        <f t="shared" si="20"/>
        <v>0</v>
      </c>
      <c r="W72" s="46">
        <v>0</v>
      </c>
      <c r="X72" s="46">
        <v>0</v>
      </c>
      <c r="Y72" s="46">
        <f t="shared" si="21"/>
        <v>0</v>
      </c>
      <c r="Z72" s="46">
        <v>500000</v>
      </c>
      <c r="AA72" s="46">
        <v>500000</v>
      </c>
      <c r="AB72" s="46">
        <f t="shared" si="22"/>
        <v>0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</row>
    <row r="73" spans="1:249" ht="47.25">
      <c r="A73" s="48" t="s">
        <v>83</v>
      </c>
      <c r="B73" s="46">
        <f t="shared" si="0"/>
        <v>70147</v>
      </c>
      <c r="C73" s="46">
        <f t="shared" si="0"/>
        <v>70147</v>
      </c>
      <c r="D73" s="46">
        <f t="shared" si="0"/>
        <v>0</v>
      </c>
      <c r="E73" s="46"/>
      <c r="F73" s="46"/>
      <c r="G73" s="46">
        <f t="shared" si="1"/>
        <v>0</v>
      </c>
      <c r="H73" s="46">
        <v>0</v>
      </c>
      <c r="I73" s="46">
        <v>0</v>
      </c>
      <c r="J73" s="46">
        <f t="shared" si="16"/>
        <v>0</v>
      </c>
      <c r="K73" s="46">
        <v>70147</v>
      </c>
      <c r="L73" s="46">
        <v>70147</v>
      </c>
      <c r="M73" s="46">
        <f t="shared" si="17"/>
        <v>0</v>
      </c>
      <c r="N73" s="46">
        <v>0</v>
      </c>
      <c r="O73" s="46">
        <v>0</v>
      </c>
      <c r="P73" s="46">
        <f t="shared" si="18"/>
        <v>0</v>
      </c>
      <c r="Q73" s="46">
        <v>0</v>
      </c>
      <c r="R73" s="46">
        <v>0</v>
      </c>
      <c r="S73" s="46">
        <f t="shared" si="19"/>
        <v>0</v>
      </c>
      <c r="T73" s="46">
        <f>52258+1379739-1431997</f>
        <v>0</v>
      </c>
      <c r="U73" s="46">
        <f>52258+1379739-1431997</f>
        <v>0</v>
      </c>
      <c r="V73" s="46">
        <f t="shared" si="20"/>
        <v>0</v>
      </c>
      <c r="W73" s="46">
        <v>0</v>
      </c>
      <c r="X73" s="46">
        <v>0</v>
      </c>
      <c r="Y73" s="46">
        <f t="shared" si="21"/>
        <v>0</v>
      </c>
      <c r="Z73" s="46">
        <f>1510075+250000-1760075</f>
        <v>0</v>
      </c>
      <c r="AA73" s="46">
        <f>1510075+250000-1760075</f>
        <v>0</v>
      </c>
      <c r="AB73" s="46">
        <f t="shared" si="22"/>
        <v>0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</row>
    <row r="74" spans="1:249" ht="47.25">
      <c r="A74" s="45" t="s">
        <v>84</v>
      </c>
      <c r="B74" s="46">
        <f t="shared" si="0"/>
        <v>999900</v>
      </c>
      <c r="C74" s="46">
        <f t="shared" si="0"/>
        <v>999900</v>
      </c>
      <c r="D74" s="46">
        <f t="shared" si="0"/>
        <v>0</v>
      </c>
      <c r="E74" s="46">
        <v>0</v>
      </c>
      <c r="F74" s="46">
        <v>0</v>
      </c>
      <c r="G74" s="46">
        <f t="shared" si="1"/>
        <v>0</v>
      </c>
      <c r="H74" s="46">
        <v>0</v>
      </c>
      <c r="I74" s="46">
        <v>0</v>
      </c>
      <c r="J74" s="46">
        <f t="shared" si="16"/>
        <v>0</v>
      </c>
      <c r="K74" s="46"/>
      <c r="L74" s="46"/>
      <c r="M74" s="46">
        <f t="shared" si="17"/>
        <v>0</v>
      </c>
      <c r="N74" s="46">
        <v>0</v>
      </c>
      <c r="O74" s="46">
        <v>0</v>
      </c>
      <c r="P74" s="46">
        <f t="shared" si="18"/>
        <v>0</v>
      </c>
      <c r="Q74" s="46">
        <v>0</v>
      </c>
      <c r="R74" s="46">
        <v>0</v>
      </c>
      <c r="S74" s="46">
        <f t="shared" si="19"/>
        <v>0</v>
      </c>
      <c r="T74" s="46">
        <v>0</v>
      </c>
      <c r="U74" s="46">
        <v>0</v>
      </c>
      <c r="V74" s="46">
        <f t="shared" si="20"/>
        <v>0</v>
      </c>
      <c r="W74" s="46">
        <v>0</v>
      </c>
      <c r="X74" s="46">
        <v>0</v>
      </c>
      <c r="Y74" s="46">
        <f t="shared" si="21"/>
        <v>0</v>
      </c>
      <c r="Z74" s="46">
        <v>999900</v>
      </c>
      <c r="AA74" s="46">
        <v>999900</v>
      </c>
      <c r="AB74" s="46">
        <f t="shared" si="22"/>
        <v>0</v>
      </c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</row>
    <row r="75" spans="1:249" ht="31.5">
      <c r="A75" s="45" t="s">
        <v>85</v>
      </c>
      <c r="B75" s="46">
        <f t="shared" si="0"/>
        <v>2489000</v>
      </c>
      <c r="C75" s="46">
        <f t="shared" si="0"/>
        <v>2489000</v>
      </c>
      <c r="D75" s="46">
        <f t="shared" si="0"/>
        <v>0</v>
      </c>
      <c r="E75" s="46">
        <v>0</v>
      </c>
      <c r="F75" s="46">
        <v>0</v>
      </c>
      <c r="G75" s="46">
        <f t="shared" si="1"/>
        <v>0</v>
      </c>
      <c r="H75" s="46">
        <v>0</v>
      </c>
      <c r="I75" s="46">
        <v>0</v>
      </c>
      <c r="J75" s="46">
        <f t="shared" si="16"/>
        <v>0</v>
      </c>
      <c r="K75" s="46"/>
      <c r="L75" s="46"/>
      <c r="M75" s="46">
        <f t="shared" si="17"/>
        <v>0</v>
      </c>
      <c r="N75" s="46">
        <v>0</v>
      </c>
      <c r="O75" s="46">
        <v>0</v>
      </c>
      <c r="P75" s="46">
        <f t="shared" si="18"/>
        <v>0</v>
      </c>
      <c r="Q75" s="46">
        <v>0</v>
      </c>
      <c r="R75" s="46">
        <v>0</v>
      </c>
      <c r="S75" s="46">
        <f t="shared" si="19"/>
        <v>0</v>
      </c>
      <c r="T75" s="46">
        <v>0</v>
      </c>
      <c r="U75" s="46">
        <v>0</v>
      </c>
      <c r="V75" s="46">
        <f t="shared" si="20"/>
        <v>0</v>
      </c>
      <c r="W75" s="46">
        <v>0</v>
      </c>
      <c r="X75" s="46">
        <v>0</v>
      </c>
      <c r="Y75" s="46">
        <f t="shared" si="21"/>
        <v>0</v>
      </c>
      <c r="Z75" s="46">
        <v>2489000</v>
      </c>
      <c r="AA75" s="46">
        <v>2489000</v>
      </c>
      <c r="AB75" s="46">
        <f t="shared" si="22"/>
        <v>0</v>
      </c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</row>
    <row r="76" spans="1:249" ht="31.5">
      <c r="A76" s="49" t="s">
        <v>86</v>
      </c>
      <c r="B76" s="46">
        <f t="shared" si="0"/>
        <v>5000000</v>
      </c>
      <c r="C76" s="46">
        <f t="shared" si="0"/>
        <v>5000000</v>
      </c>
      <c r="D76" s="46">
        <f t="shared" si="0"/>
        <v>0</v>
      </c>
      <c r="E76" s="46"/>
      <c r="F76" s="46"/>
      <c r="G76" s="46">
        <f t="shared" si="1"/>
        <v>0</v>
      </c>
      <c r="H76" s="46"/>
      <c r="I76" s="46"/>
      <c r="J76" s="46">
        <f t="shared" si="16"/>
        <v>0</v>
      </c>
      <c r="K76" s="46">
        <f>2741057-1741057-1000000+20953</f>
        <v>20953</v>
      </c>
      <c r="L76" s="46">
        <f>2741057-1741057-1000000+20953</f>
        <v>20953</v>
      </c>
      <c r="M76" s="46">
        <f t="shared" si="17"/>
        <v>0</v>
      </c>
      <c r="N76" s="46"/>
      <c r="O76" s="46"/>
      <c r="P76" s="46">
        <f t="shared" si="18"/>
        <v>0</v>
      </c>
      <c r="Q76" s="46"/>
      <c r="R76" s="46"/>
      <c r="S76" s="46">
        <f t="shared" si="19"/>
        <v>0</v>
      </c>
      <c r="T76" s="46"/>
      <c r="U76" s="46"/>
      <c r="V76" s="46">
        <f t="shared" si="20"/>
        <v>0</v>
      </c>
      <c r="W76" s="46"/>
      <c r="X76" s="46"/>
      <c r="Y76" s="46">
        <f t="shared" si="21"/>
        <v>0</v>
      </c>
      <c r="Z76" s="46">
        <f>1741057+3258943-20953</f>
        <v>4979047</v>
      </c>
      <c r="AA76" s="46">
        <f>1741057+3258943-20953</f>
        <v>4979047</v>
      </c>
      <c r="AB76" s="46">
        <f t="shared" si="22"/>
        <v>0</v>
      </c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</row>
    <row r="77" spans="1:249" ht="78.75">
      <c r="A77" s="48" t="s">
        <v>87</v>
      </c>
      <c r="B77" s="46">
        <f t="shared" si="0"/>
        <v>6700000</v>
      </c>
      <c r="C77" s="46">
        <f t="shared" si="0"/>
        <v>6700000</v>
      </c>
      <c r="D77" s="46">
        <f t="shared" si="0"/>
        <v>0</v>
      </c>
      <c r="E77" s="46">
        <v>0</v>
      </c>
      <c r="F77" s="46">
        <v>0</v>
      </c>
      <c r="G77" s="46">
        <f t="shared" si="1"/>
        <v>0</v>
      </c>
      <c r="H77" s="46">
        <v>0</v>
      </c>
      <c r="I77" s="46">
        <v>0</v>
      </c>
      <c r="J77" s="46">
        <f t="shared" si="16"/>
        <v>0</v>
      </c>
      <c r="K77" s="46">
        <f t="shared" ref="K77:L79" si="24">27000-27000</f>
        <v>0</v>
      </c>
      <c r="L77" s="46">
        <f t="shared" si="24"/>
        <v>0</v>
      </c>
      <c r="M77" s="46">
        <f t="shared" si="17"/>
        <v>0</v>
      </c>
      <c r="N77" s="46"/>
      <c r="O77" s="46"/>
      <c r="P77" s="46">
        <f t="shared" si="18"/>
        <v>0</v>
      </c>
      <c r="Q77" s="46">
        <v>0</v>
      </c>
      <c r="R77" s="46">
        <v>0</v>
      </c>
      <c r="S77" s="46">
        <f t="shared" si="19"/>
        <v>0</v>
      </c>
      <c r="T77" s="46">
        <v>0</v>
      </c>
      <c r="U77" s="46">
        <v>0</v>
      </c>
      <c r="V77" s="46">
        <f t="shared" si="20"/>
        <v>0</v>
      </c>
      <c r="W77" s="46">
        <v>0</v>
      </c>
      <c r="X77" s="46">
        <v>0</v>
      </c>
      <c r="Y77" s="46">
        <f t="shared" si="21"/>
        <v>0</v>
      </c>
      <c r="Z77" s="46">
        <v>6700000</v>
      </c>
      <c r="AA77" s="46">
        <v>6700000</v>
      </c>
      <c r="AB77" s="46">
        <f t="shared" si="22"/>
        <v>0</v>
      </c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</row>
    <row r="78" spans="1:249" ht="31.5">
      <c r="A78" s="48" t="s">
        <v>88</v>
      </c>
      <c r="B78" s="46">
        <f t="shared" si="0"/>
        <v>900000</v>
      </c>
      <c r="C78" s="46">
        <f t="shared" si="0"/>
        <v>900000</v>
      </c>
      <c r="D78" s="46">
        <f t="shared" si="0"/>
        <v>0</v>
      </c>
      <c r="E78" s="46">
        <v>0</v>
      </c>
      <c r="F78" s="46">
        <v>0</v>
      </c>
      <c r="G78" s="46">
        <f t="shared" si="1"/>
        <v>0</v>
      </c>
      <c r="H78" s="46">
        <v>0</v>
      </c>
      <c r="I78" s="46">
        <v>0</v>
      </c>
      <c r="J78" s="46">
        <f t="shared" si="16"/>
        <v>0</v>
      </c>
      <c r="K78" s="46">
        <f t="shared" si="24"/>
        <v>0</v>
      </c>
      <c r="L78" s="46">
        <f t="shared" si="24"/>
        <v>0</v>
      </c>
      <c r="M78" s="46">
        <f t="shared" si="17"/>
        <v>0</v>
      </c>
      <c r="N78" s="46"/>
      <c r="O78" s="46"/>
      <c r="P78" s="46">
        <f t="shared" si="18"/>
        <v>0</v>
      </c>
      <c r="Q78" s="46">
        <v>0</v>
      </c>
      <c r="R78" s="46">
        <v>0</v>
      </c>
      <c r="S78" s="46">
        <f t="shared" si="19"/>
        <v>0</v>
      </c>
      <c r="T78" s="46">
        <v>0</v>
      </c>
      <c r="U78" s="46">
        <v>0</v>
      </c>
      <c r="V78" s="46">
        <f t="shared" si="20"/>
        <v>0</v>
      </c>
      <c r="W78" s="46">
        <v>0</v>
      </c>
      <c r="X78" s="46">
        <v>0</v>
      </c>
      <c r="Y78" s="46">
        <f t="shared" si="21"/>
        <v>0</v>
      </c>
      <c r="Z78" s="46">
        <v>900000</v>
      </c>
      <c r="AA78" s="46">
        <v>900000</v>
      </c>
      <c r="AB78" s="46">
        <f t="shared" si="22"/>
        <v>0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</row>
    <row r="79" spans="1:249">
      <c r="A79" s="48" t="s">
        <v>89</v>
      </c>
      <c r="B79" s="46">
        <f t="shared" si="0"/>
        <v>1579900</v>
      </c>
      <c r="C79" s="46">
        <f t="shared" si="0"/>
        <v>1579900</v>
      </c>
      <c r="D79" s="46">
        <f t="shared" si="0"/>
        <v>0</v>
      </c>
      <c r="E79" s="46">
        <v>0</v>
      </c>
      <c r="F79" s="46">
        <v>0</v>
      </c>
      <c r="G79" s="46">
        <f t="shared" si="1"/>
        <v>0</v>
      </c>
      <c r="H79" s="46">
        <v>0</v>
      </c>
      <c r="I79" s="46">
        <v>0</v>
      </c>
      <c r="J79" s="46">
        <f t="shared" si="16"/>
        <v>0</v>
      </c>
      <c r="K79" s="46">
        <f t="shared" si="24"/>
        <v>0</v>
      </c>
      <c r="L79" s="46">
        <f t="shared" si="24"/>
        <v>0</v>
      </c>
      <c r="M79" s="46">
        <f t="shared" si="17"/>
        <v>0</v>
      </c>
      <c r="N79" s="46"/>
      <c r="O79" s="46"/>
      <c r="P79" s="46">
        <f t="shared" si="18"/>
        <v>0</v>
      </c>
      <c r="Q79" s="46">
        <v>0</v>
      </c>
      <c r="R79" s="46">
        <v>0</v>
      </c>
      <c r="S79" s="46">
        <f t="shared" si="19"/>
        <v>0</v>
      </c>
      <c r="T79" s="46">
        <v>0</v>
      </c>
      <c r="U79" s="46">
        <v>0</v>
      </c>
      <c r="V79" s="46">
        <f t="shared" si="20"/>
        <v>0</v>
      </c>
      <c r="W79" s="46">
        <v>0</v>
      </c>
      <c r="X79" s="46">
        <v>0</v>
      </c>
      <c r="Y79" s="46">
        <f t="shared" si="21"/>
        <v>0</v>
      </c>
      <c r="Z79" s="46">
        <v>1579900</v>
      </c>
      <c r="AA79" s="46">
        <v>1579900</v>
      </c>
      <c r="AB79" s="46">
        <f t="shared" si="22"/>
        <v>0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</row>
    <row r="80" spans="1:249" ht="63">
      <c r="A80" s="48" t="s">
        <v>90</v>
      </c>
      <c r="B80" s="46">
        <f t="shared" si="0"/>
        <v>16792</v>
      </c>
      <c r="C80" s="46">
        <f t="shared" si="0"/>
        <v>16792</v>
      </c>
      <c r="D80" s="46">
        <f t="shared" si="0"/>
        <v>0</v>
      </c>
      <c r="E80" s="46">
        <v>0</v>
      </c>
      <c r="F80" s="46">
        <v>0</v>
      </c>
      <c r="G80" s="46">
        <f t="shared" si="1"/>
        <v>0</v>
      </c>
      <c r="H80" s="46">
        <v>0</v>
      </c>
      <c r="I80" s="46">
        <v>0</v>
      </c>
      <c r="J80" s="46">
        <f t="shared" si="16"/>
        <v>0</v>
      </c>
      <c r="K80" s="46">
        <v>16792</v>
      </c>
      <c r="L80" s="46">
        <v>16792</v>
      </c>
      <c r="M80" s="46">
        <f t="shared" si="17"/>
        <v>0</v>
      </c>
      <c r="N80" s="46">
        <v>0</v>
      </c>
      <c r="O80" s="46">
        <v>0</v>
      </c>
      <c r="P80" s="46">
        <f t="shared" si="18"/>
        <v>0</v>
      </c>
      <c r="Q80" s="46">
        <v>0</v>
      </c>
      <c r="R80" s="46">
        <v>0</v>
      </c>
      <c r="S80" s="46">
        <f t="shared" si="19"/>
        <v>0</v>
      </c>
      <c r="T80" s="46">
        <v>0</v>
      </c>
      <c r="U80" s="46">
        <v>0</v>
      </c>
      <c r="V80" s="46">
        <f t="shared" si="20"/>
        <v>0</v>
      </c>
      <c r="W80" s="46">
        <v>0</v>
      </c>
      <c r="X80" s="46">
        <v>0</v>
      </c>
      <c r="Y80" s="46">
        <f t="shared" si="21"/>
        <v>0</v>
      </c>
      <c r="Z80" s="46">
        <v>0</v>
      </c>
      <c r="AA80" s="46">
        <v>0</v>
      </c>
      <c r="AB80" s="46">
        <f t="shared" si="22"/>
        <v>0</v>
      </c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</row>
    <row r="81" spans="1:249" ht="78.75">
      <c r="A81" s="48" t="s">
        <v>91</v>
      </c>
      <c r="B81" s="46">
        <f t="shared" si="0"/>
        <v>76154</v>
      </c>
      <c r="C81" s="46">
        <f t="shared" si="0"/>
        <v>76154</v>
      </c>
      <c r="D81" s="46">
        <f t="shared" si="0"/>
        <v>0</v>
      </c>
      <c r="E81" s="46">
        <v>0</v>
      </c>
      <c r="F81" s="46">
        <v>0</v>
      </c>
      <c r="G81" s="46">
        <f t="shared" si="1"/>
        <v>0</v>
      </c>
      <c r="H81" s="46">
        <v>0</v>
      </c>
      <c r="I81" s="46">
        <v>0</v>
      </c>
      <c r="J81" s="46">
        <f t="shared" si="16"/>
        <v>0</v>
      </c>
      <c r="K81" s="46">
        <v>76154</v>
      </c>
      <c r="L81" s="46">
        <v>76154</v>
      </c>
      <c r="M81" s="46">
        <f t="shared" si="17"/>
        <v>0</v>
      </c>
      <c r="N81" s="46">
        <v>0</v>
      </c>
      <c r="O81" s="46">
        <v>0</v>
      </c>
      <c r="P81" s="46">
        <f t="shared" si="18"/>
        <v>0</v>
      </c>
      <c r="Q81" s="46">
        <v>0</v>
      </c>
      <c r="R81" s="46">
        <v>0</v>
      </c>
      <c r="S81" s="46">
        <f t="shared" si="19"/>
        <v>0</v>
      </c>
      <c r="T81" s="46"/>
      <c r="U81" s="46"/>
      <c r="V81" s="46">
        <f t="shared" si="20"/>
        <v>0</v>
      </c>
      <c r="W81" s="46">
        <v>0</v>
      </c>
      <c r="X81" s="46">
        <v>0</v>
      </c>
      <c r="Y81" s="46">
        <f t="shared" si="21"/>
        <v>0</v>
      </c>
      <c r="Z81" s="46">
        <v>0</v>
      </c>
      <c r="AA81" s="46">
        <v>0</v>
      </c>
      <c r="AB81" s="46">
        <f t="shared" si="22"/>
        <v>0</v>
      </c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</row>
    <row r="82" spans="1:249" ht="78.75">
      <c r="A82" s="48" t="s">
        <v>92</v>
      </c>
      <c r="B82" s="46">
        <f t="shared" ref="B82:D156" si="25">E82+H82+K82+N82+Q82+T82+W82+Z82</f>
        <v>120120</v>
      </c>
      <c r="C82" s="46">
        <f t="shared" si="25"/>
        <v>120120</v>
      </c>
      <c r="D82" s="46">
        <f t="shared" si="25"/>
        <v>0</v>
      </c>
      <c r="E82" s="46">
        <v>0</v>
      </c>
      <c r="F82" s="46">
        <v>0</v>
      </c>
      <c r="G82" s="46">
        <f t="shared" ref="G82:G156" si="26">F82-E82</f>
        <v>0</v>
      </c>
      <c r="H82" s="46">
        <v>0</v>
      </c>
      <c r="I82" s="46">
        <v>0</v>
      </c>
      <c r="J82" s="46">
        <f t="shared" ref="J82:J156" si="27">I82-H82</f>
        <v>0</v>
      </c>
      <c r="K82" s="46">
        <v>120120</v>
      </c>
      <c r="L82" s="46">
        <v>120120</v>
      </c>
      <c r="M82" s="46">
        <f t="shared" ref="M82:M156" si="28">L82-K82</f>
        <v>0</v>
      </c>
      <c r="N82" s="46">
        <v>0</v>
      </c>
      <c r="O82" s="46">
        <v>0</v>
      </c>
      <c r="P82" s="46">
        <f t="shared" ref="P82:P156" si="29">O82-N82</f>
        <v>0</v>
      </c>
      <c r="Q82" s="46">
        <v>0</v>
      </c>
      <c r="R82" s="46">
        <v>0</v>
      </c>
      <c r="S82" s="46">
        <f t="shared" ref="S82:S156" si="30">R82-Q82</f>
        <v>0</v>
      </c>
      <c r="T82" s="46"/>
      <c r="U82" s="46"/>
      <c r="V82" s="46">
        <f t="shared" ref="V82:V156" si="31">U82-T82</f>
        <v>0</v>
      </c>
      <c r="W82" s="46">
        <v>0</v>
      </c>
      <c r="X82" s="46">
        <v>0</v>
      </c>
      <c r="Y82" s="46">
        <f t="shared" ref="Y82:Y156" si="32">X82-W82</f>
        <v>0</v>
      </c>
      <c r="Z82" s="46">
        <v>0</v>
      </c>
      <c r="AA82" s="46">
        <v>0</v>
      </c>
      <c r="AB82" s="46">
        <f t="shared" ref="AB82:AB156" si="33">AA82-Z82</f>
        <v>0</v>
      </c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</row>
    <row r="83" spans="1:249" s="24" customFormat="1" ht="31.5">
      <c r="A83" s="45" t="s">
        <v>93</v>
      </c>
      <c r="B83" s="46">
        <f t="shared" si="25"/>
        <v>0</v>
      </c>
      <c r="C83" s="46">
        <f t="shared" si="25"/>
        <v>21870</v>
      </c>
      <c r="D83" s="46">
        <f t="shared" si="25"/>
        <v>21870</v>
      </c>
      <c r="E83" s="46">
        <v>0</v>
      </c>
      <c r="F83" s="46">
        <v>0</v>
      </c>
      <c r="G83" s="46">
        <f t="shared" si="26"/>
        <v>0</v>
      </c>
      <c r="H83" s="46"/>
      <c r="I83" s="46"/>
      <c r="J83" s="46">
        <f t="shared" si="27"/>
        <v>0</v>
      </c>
      <c r="K83" s="46"/>
      <c r="L83" s="46">
        <v>21870</v>
      </c>
      <c r="M83" s="46">
        <f t="shared" si="28"/>
        <v>21870</v>
      </c>
      <c r="N83" s="46"/>
      <c r="O83" s="46"/>
      <c r="P83" s="46">
        <f t="shared" si="29"/>
        <v>0</v>
      </c>
      <c r="Q83" s="46"/>
      <c r="R83" s="46"/>
      <c r="S83" s="46">
        <f t="shared" si="30"/>
        <v>0</v>
      </c>
      <c r="T83" s="46"/>
      <c r="U83" s="46"/>
      <c r="V83" s="46">
        <f t="shared" si="31"/>
        <v>0</v>
      </c>
      <c r="W83" s="46"/>
      <c r="X83" s="46"/>
      <c r="Y83" s="46">
        <f t="shared" si="32"/>
        <v>0</v>
      </c>
      <c r="Z83" s="46"/>
      <c r="AA83" s="46"/>
      <c r="AB83" s="46">
        <f t="shared" si="33"/>
        <v>0</v>
      </c>
    </row>
    <row r="84" spans="1:249" ht="157.5">
      <c r="A84" s="43" t="s">
        <v>94</v>
      </c>
      <c r="B84" s="46">
        <f t="shared" si="25"/>
        <v>1461553</v>
      </c>
      <c r="C84" s="46">
        <f t="shared" si="25"/>
        <v>1461553</v>
      </c>
      <c r="D84" s="46">
        <f t="shared" si="25"/>
        <v>0</v>
      </c>
      <c r="E84" s="46"/>
      <c r="F84" s="46"/>
      <c r="G84" s="46">
        <f t="shared" si="26"/>
        <v>0</v>
      </c>
      <c r="H84" s="46">
        <f>227073-122350+50000</f>
        <v>154723</v>
      </c>
      <c r="I84" s="46">
        <f>227073-122350+50000</f>
        <v>154723</v>
      </c>
      <c r="J84" s="46">
        <f t="shared" si="27"/>
        <v>0</v>
      </c>
      <c r="K84" s="46">
        <f>122350-50000+29859</f>
        <v>102209</v>
      </c>
      <c r="L84" s="46">
        <f>122350-50000+29859</f>
        <v>102209</v>
      </c>
      <c r="M84" s="46">
        <f t="shared" si="28"/>
        <v>0</v>
      </c>
      <c r="N84" s="46">
        <v>0</v>
      </c>
      <c r="O84" s="46">
        <v>0</v>
      </c>
      <c r="P84" s="46">
        <f t="shared" si="29"/>
        <v>0</v>
      </c>
      <c r="Q84" s="46">
        <v>0</v>
      </c>
      <c r="R84" s="46">
        <v>0</v>
      </c>
      <c r="S84" s="46">
        <f t="shared" si="30"/>
        <v>0</v>
      </c>
      <c r="T84" s="46">
        <f>42+69263+1073078</f>
        <v>1142383</v>
      </c>
      <c r="U84" s="46">
        <f>42+69263+1073078</f>
        <v>1142383</v>
      </c>
      <c r="V84" s="46">
        <f t="shared" si="31"/>
        <v>0</v>
      </c>
      <c r="W84" s="46"/>
      <c r="X84" s="46"/>
      <c r="Y84" s="46">
        <f t="shared" si="32"/>
        <v>0</v>
      </c>
      <c r="Z84" s="46">
        <f>1456246-1394008</f>
        <v>62238</v>
      </c>
      <c r="AA84" s="46">
        <f>1456246-1394008</f>
        <v>62238</v>
      </c>
      <c r="AB84" s="46">
        <f t="shared" si="33"/>
        <v>0</v>
      </c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</row>
    <row r="85" spans="1:249" ht="299.25">
      <c r="A85" s="43" t="s">
        <v>95</v>
      </c>
      <c r="B85" s="46">
        <f t="shared" si="25"/>
        <v>5336450</v>
      </c>
      <c r="C85" s="46">
        <f t="shared" si="25"/>
        <v>5336450</v>
      </c>
      <c r="D85" s="46">
        <f t="shared" si="25"/>
        <v>0</v>
      </c>
      <c r="E85" s="46">
        <f>4128600-1049771</f>
        <v>3078829</v>
      </c>
      <c r="F85" s="46">
        <f>4128600-1049771</f>
        <v>3078829</v>
      </c>
      <c r="G85" s="46">
        <f t="shared" si="26"/>
        <v>0</v>
      </c>
      <c r="H85" s="46">
        <v>0</v>
      </c>
      <c r="I85" s="46">
        <v>0</v>
      </c>
      <c r="J85" s="46">
        <f t="shared" si="27"/>
        <v>0</v>
      </c>
      <c r="K85" s="46">
        <f>7315+139502</f>
        <v>146817</v>
      </c>
      <c r="L85" s="46">
        <f>7315+139502</f>
        <v>146817</v>
      </c>
      <c r="M85" s="46">
        <f t="shared" si="28"/>
        <v>0</v>
      </c>
      <c r="N85" s="46">
        <f>5189633-3078829</f>
        <v>2110804</v>
      </c>
      <c r="O85" s="46">
        <f>5189633-3078829</f>
        <v>2110804</v>
      </c>
      <c r="P85" s="46">
        <f t="shared" si="29"/>
        <v>0</v>
      </c>
      <c r="Q85" s="46">
        <v>0</v>
      </c>
      <c r="R85" s="46">
        <v>0</v>
      </c>
      <c r="S85" s="46">
        <f t="shared" si="30"/>
        <v>0</v>
      </c>
      <c r="T85" s="46">
        <v>0</v>
      </c>
      <c r="U85" s="46">
        <v>0</v>
      </c>
      <c r="V85" s="46">
        <f t="shared" si="31"/>
        <v>0</v>
      </c>
      <c r="W85" s="46">
        <v>0</v>
      </c>
      <c r="X85" s="46">
        <v>0</v>
      </c>
      <c r="Y85" s="46">
        <f t="shared" si="32"/>
        <v>0</v>
      </c>
      <c r="Z85" s="46">
        <v>0</v>
      </c>
      <c r="AA85" s="46">
        <v>0</v>
      </c>
      <c r="AB85" s="46">
        <f t="shared" si="33"/>
        <v>0</v>
      </c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</row>
    <row r="86" spans="1:249" ht="31.5">
      <c r="A86" s="40" t="s">
        <v>96</v>
      </c>
      <c r="B86" s="41">
        <f t="shared" si="25"/>
        <v>12107673</v>
      </c>
      <c r="C86" s="41">
        <f t="shared" si="25"/>
        <v>12107673</v>
      </c>
      <c r="D86" s="41">
        <f t="shared" si="25"/>
        <v>0</v>
      </c>
      <c r="E86" s="41">
        <f>SUM(E87)</f>
        <v>0</v>
      </c>
      <c r="F86" s="41">
        <f>SUM(F87)</f>
        <v>0</v>
      </c>
      <c r="G86" s="41">
        <f t="shared" si="26"/>
        <v>0</v>
      </c>
      <c r="H86" s="41">
        <f>SUM(H87)</f>
        <v>0</v>
      </c>
      <c r="I86" s="41">
        <f>SUM(I87)</f>
        <v>0</v>
      </c>
      <c r="J86" s="41">
        <f t="shared" si="27"/>
        <v>0</v>
      </c>
      <c r="K86" s="41">
        <f>SUM(K87)</f>
        <v>634554</v>
      </c>
      <c r="L86" s="41">
        <f>SUM(L87)</f>
        <v>634554</v>
      </c>
      <c r="M86" s="41">
        <f t="shared" si="28"/>
        <v>0</v>
      </c>
      <c r="N86" s="41">
        <f>SUM(N87)</f>
        <v>638661</v>
      </c>
      <c r="O86" s="41">
        <f>SUM(O87)</f>
        <v>638661</v>
      </c>
      <c r="P86" s="41">
        <f t="shared" si="29"/>
        <v>0</v>
      </c>
      <c r="Q86" s="41">
        <f>SUM(Q87)</f>
        <v>0</v>
      </c>
      <c r="R86" s="41">
        <f>SUM(R87)</f>
        <v>0</v>
      </c>
      <c r="S86" s="41">
        <f t="shared" si="30"/>
        <v>0</v>
      </c>
      <c r="T86" s="41">
        <f>SUM(T87)</f>
        <v>0</v>
      </c>
      <c r="U86" s="41">
        <f>SUM(U87)</f>
        <v>0</v>
      </c>
      <c r="V86" s="41">
        <f t="shared" si="31"/>
        <v>0</v>
      </c>
      <c r="W86" s="41">
        <f>SUM(W87)</f>
        <v>0</v>
      </c>
      <c r="X86" s="41">
        <f>SUM(X87)</f>
        <v>0</v>
      </c>
      <c r="Y86" s="41">
        <f t="shared" si="32"/>
        <v>0</v>
      </c>
      <c r="Z86" s="41">
        <f>SUM(Z87)</f>
        <v>10834458</v>
      </c>
      <c r="AA86" s="41">
        <f>SUM(AA87)</f>
        <v>10834458</v>
      </c>
      <c r="AB86" s="41">
        <f t="shared" si="33"/>
        <v>0</v>
      </c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</row>
    <row r="87" spans="1:249">
      <c r="A87" s="40" t="s">
        <v>26</v>
      </c>
      <c r="B87" s="41">
        <f t="shared" si="25"/>
        <v>12107673</v>
      </c>
      <c r="C87" s="41">
        <f t="shared" si="25"/>
        <v>12107673</v>
      </c>
      <c r="D87" s="41">
        <f t="shared" si="25"/>
        <v>0</v>
      </c>
      <c r="E87" s="41">
        <f>SUM(E88:E95)</f>
        <v>0</v>
      </c>
      <c r="F87" s="41">
        <f>SUM(F88:F95)</f>
        <v>0</v>
      </c>
      <c r="G87" s="41">
        <f t="shared" si="26"/>
        <v>0</v>
      </c>
      <c r="H87" s="41">
        <f>SUM(H88:H95)</f>
        <v>0</v>
      </c>
      <c r="I87" s="41">
        <f>SUM(I88:I95)</f>
        <v>0</v>
      </c>
      <c r="J87" s="41">
        <f t="shared" si="27"/>
        <v>0</v>
      </c>
      <c r="K87" s="41">
        <f>SUM(K88:K95)</f>
        <v>634554</v>
      </c>
      <c r="L87" s="41">
        <f>SUM(L88:L95)</f>
        <v>634554</v>
      </c>
      <c r="M87" s="41">
        <f t="shared" si="28"/>
        <v>0</v>
      </c>
      <c r="N87" s="41">
        <f>SUM(N88:N95)</f>
        <v>638661</v>
      </c>
      <c r="O87" s="41">
        <f>SUM(O88:O95)</f>
        <v>638661</v>
      </c>
      <c r="P87" s="41">
        <f t="shared" si="29"/>
        <v>0</v>
      </c>
      <c r="Q87" s="41">
        <f>SUM(Q88:Q95)</f>
        <v>0</v>
      </c>
      <c r="R87" s="41">
        <f>SUM(R88:R95)</f>
        <v>0</v>
      </c>
      <c r="S87" s="41">
        <f t="shared" si="30"/>
        <v>0</v>
      </c>
      <c r="T87" s="41">
        <f>SUM(T88:T95)</f>
        <v>0</v>
      </c>
      <c r="U87" s="41">
        <f>SUM(U88:U95)</f>
        <v>0</v>
      </c>
      <c r="V87" s="41">
        <f t="shared" si="31"/>
        <v>0</v>
      </c>
      <c r="W87" s="41">
        <f>SUM(W88:W95)</f>
        <v>0</v>
      </c>
      <c r="X87" s="41">
        <f>SUM(X88:X95)</f>
        <v>0</v>
      </c>
      <c r="Y87" s="41">
        <f t="shared" si="32"/>
        <v>0</v>
      </c>
      <c r="Z87" s="41">
        <f>SUM(Z88:Z95)</f>
        <v>10834458</v>
      </c>
      <c r="AA87" s="41">
        <f>SUM(AA88:AA95)</f>
        <v>10834458</v>
      </c>
      <c r="AB87" s="41">
        <f t="shared" si="33"/>
        <v>0</v>
      </c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</row>
    <row r="88" spans="1:249">
      <c r="A88" s="48" t="s">
        <v>97</v>
      </c>
      <c r="B88" s="46">
        <f t="shared" si="25"/>
        <v>63180</v>
      </c>
      <c r="C88" s="46">
        <f t="shared" si="25"/>
        <v>63180</v>
      </c>
      <c r="D88" s="46">
        <f t="shared" si="25"/>
        <v>0</v>
      </c>
      <c r="E88" s="46">
        <v>0</v>
      </c>
      <c r="F88" s="46">
        <v>0</v>
      </c>
      <c r="G88" s="46">
        <f t="shared" si="26"/>
        <v>0</v>
      </c>
      <c r="H88" s="46">
        <v>0</v>
      </c>
      <c r="I88" s="46">
        <v>0</v>
      </c>
      <c r="J88" s="46">
        <f t="shared" si="27"/>
        <v>0</v>
      </c>
      <c r="K88" s="46">
        <f>47960+15220</f>
        <v>63180</v>
      </c>
      <c r="L88" s="46">
        <f>47960+15220</f>
        <v>63180</v>
      </c>
      <c r="M88" s="46">
        <f t="shared" si="28"/>
        <v>0</v>
      </c>
      <c r="N88" s="46">
        <v>0</v>
      </c>
      <c r="O88" s="46">
        <v>0</v>
      </c>
      <c r="P88" s="46">
        <f t="shared" si="29"/>
        <v>0</v>
      </c>
      <c r="Q88" s="46">
        <v>0</v>
      </c>
      <c r="R88" s="46">
        <v>0</v>
      </c>
      <c r="S88" s="46">
        <f t="shared" si="30"/>
        <v>0</v>
      </c>
      <c r="T88" s="46"/>
      <c r="U88" s="46"/>
      <c r="V88" s="46">
        <f t="shared" si="31"/>
        <v>0</v>
      </c>
      <c r="W88" s="46">
        <v>0</v>
      </c>
      <c r="X88" s="46">
        <v>0</v>
      </c>
      <c r="Y88" s="46">
        <f t="shared" si="32"/>
        <v>0</v>
      </c>
      <c r="Z88" s="46">
        <v>0</v>
      </c>
      <c r="AA88" s="46">
        <v>0</v>
      </c>
      <c r="AB88" s="46">
        <f t="shared" si="33"/>
        <v>0</v>
      </c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</row>
    <row r="89" spans="1:249" s="24" customFormat="1" ht="31.5">
      <c r="A89" s="48" t="s">
        <v>98</v>
      </c>
      <c r="B89" s="46">
        <f t="shared" si="25"/>
        <v>99920</v>
      </c>
      <c r="C89" s="46">
        <f t="shared" si="25"/>
        <v>99920</v>
      </c>
      <c r="D89" s="46">
        <f t="shared" si="25"/>
        <v>0</v>
      </c>
      <c r="E89" s="46">
        <v>0</v>
      </c>
      <c r="F89" s="46">
        <v>0</v>
      </c>
      <c r="G89" s="46">
        <f t="shared" si="26"/>
        <v>0</v>
      </c>
      <c r="H89" s="46">
        <v>0</v>
      </c>
      <c r="I89" s="46">
        <v>0</v>
      </c>
      <c r="J89" s="46">
        <f t="shared" si="27"/>
        <v>0</v>
      </c>
      <c r="K89" s="46">
        <f>40779</f>
        <v>40779</v>
      </c>
      <c r="L89" s="46">
        <f>40779</f>
        <v>40779</v>
      </c>
      <c r="M89" s="46">
        <f t="shared" si="28"/>
        <v>0</v>
      </c>
      <c r="N89" s="46">
        <v>0</v>
      </c>
      <c r="O89" s="46">
        <v>0</v>
      </c>
      <c r="P89" s="46">
        <f t="shared" si="29"/>
        <v>0</v>
      </c>
      <c r="Q89" s="46">
        <v>0</v>
      </c>
      <c r="R89" s="46">
        <v>0</v>
      </c>
      <c r="S89" s="46">
        <f t="shared" si="30"/>
        <v>0</v>
      </c>
      <c r="T89" s="46"/>
      <c r="U89" s="46"/>
      <c r="V89" s="46">
        <f t="shared" si="31"/>
        <v>0</v>
      </c>
      <c r="W89" s="46">
        <v>0</v>
      </c>
      <c r="X89" s="46">
        <v>0</v>
      </c>
      <c r="Y89" s="46">
        <f t="shared" si="32"/>
        <v>0</v>
      </c>
      <c r="Z89" s="46">
        <v>59141</v>
      </c>
      <c r="AA89" s="46">
        <v>59141</v>
      </c>
      <c r="AB89" s="46">
        <f t="shared" si="33"/>
        <v>0</v>
      </c>
    </row>
    <row r="90" spans="1:249">
      <c r="A90" s="43" t="s">
        <v>99</v>
      </c>
      <c r="B90" s="44">
        <f t="shared" si="25"/>
        <v>310000</v>
      </c>
      <c r="C90" s="44">
        <f t="shared" si="25"/>
        <v>310000</v>
      </c>
      <c r="D90" s="44">
        <f t="shared" si="25"/>
        <v>0</v>
      </c>
      <c r="E90" s="44">
        <v>0</v>
      </c>
      <c r="F90" s="44">
        <v>0</v>
      </c>
      <c r="G90" s="44">
        <f t="shared" si="26"/>
        <v>0</v>
      </c>
      <c r="H90" s="44">
        <v>0</v>
      </c>
      <c r="I90" s="44">
        <v>0</v>
      </c>
      <c r="J90" s="44">
        <f t="shared" si="27"/>
        <v>0</v>
      </c>
      <c r="K90" s="46">
        <v>310000</v>
      </c>
      <c r="L90" s="46">
        <v>310000</v>
      </c>
      <c r="M90" s="44">
        <f t="shared" si="28"/>
        <v>0</v>
      </c>
      <c r="N90" s="44">
        <v>0</v>
      </c>
      <c r="O90" s="44">
        <v>0</v>
      </c>
      <c r="P90" s="44">
        <f t="shared" si="29"/>
        <v>0</v>
      </c>
      <c r="Q90" s="44">
        <v>0</v>
      </c>
      <c r="R90" s="44">
        <v>0</v>
      </c>
      <c r="S90" s="44">
        <f t="shared" si="30"/>
        <v>0</v>
      </c>
      <c r="T90" s="44">
        <v>0</v>
      </c>
      <c r="U90" s="44">
        <v>0</v>
      </c>
      <c r="V90" s="44">
        <f t="shared" si="31"/>
        <v>0</v>
      </c>
      <c r="W90" s="44">
        <v>0</v>
      </c>
      <c r="X90" s="44">
        <v>0</v>
      </c>
      <c r="Y90" s="44">
        <f t="shared" si="32"/>
        <v>0</v>
      </c>
      <c r="Z90" s="44">
        <f>310000-310000</f>
        <v>0</v>
      </c>
      <c r="AA90" s="44">
        <f>310000-310000</f>
        <v>0</v>
      </c>
      <c r="AB90" s="44">
        <f t="shared" si="33"/>
        <v>0</v>
      </c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</row>
    <row r="91" spans="1:249" ht="47.25">
      <c r="A91" s="43" t="s">
        <v>100</v>
      </c>
      <c r="B91" s="44">
        <f t="shared" si="25"/>
        <v>9000000</v>
      </c>
      <c r="C91" s="44">
        <f t="shared" si="25"/>
        <v>9000000</v>
      </c>
      <c r="D91" s="44">
        <f t="shared" si="25"/>
        <v>0</v>
      </c>
      <c r="E91" s="44">
        <v>0</v>
      </c>
      <c r="F91" s="44">
        <v>0</v>
      </c>
      <c r="G91" s="44">
        <f t="shared" si="26"/>
        <v>0</v>
      </c>
      <c r="H91" s="44">
        <v>0</v>
      </c>
      <c r="I91" s="44">
        <v>0</v>
      </c>
      <c r="J91" s="44">
        <f t="shared" si="27"/>
        <v>0</v>
      </c>
      <c r="K91" s="46"/>
      <c r="L91" s="46"/>
      <c r="M91" s="44">
        <f t="shared" si="28"/>
        <v>0</v>
      </c>
      <c r="N91" s="44">
        <v>0</v>
      </c>
      <c r="O91" s="44">
        <v>0</v>
      </c>
      <c r="P91" s="44">
        <f t="shared" si="29"/>
        <v>0</v>
      </c>
      <c r="Q91" s="44">
        <v>0</v>
      </c>
      <c r="R91" s="44">
        <v>0</v>
      </c>
      <c r="S91" s="44">
        <f t="shared" si="30"/>
        <v>0</v>
      </c>
      <c r="T91" s="44">
        <v>0</v>
      </c>
      <c r="U91" s="44">
        <v>0</v>
      </c>
      <c r="V91" s="44">
        <f t="shared" si="31"/>
        <v>0</v>
      </c>
      <c r="W91" s="44">
        <v>0</v>
      </c>
      <c r="X91" s="44">
        <v>0</v>
      </c>
      <c r="Y91" s="44">
        <f t="shared" si="32"/>
        <v>0</v>
      </c>
      <c r="Z91" s="44">
        <v>9000000</v>
      </c>
      <c r="AA91" s="44">
        <v>9000000</v>
      </c>
      <c r="AB91" s="44">
        <f t="shared" si="33"/>
        <v>0</v>
      </c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</row>
    <row r="92" spans="1:249" ht="31.5">
      <c r="A92" s="45" t="s">
        <v>101</v>
      </c>
      <c r="B92" s="46">
        <f t="shared" si="25"/>
        <v>400000</v>
      </c>
      <c r="C92" s="46">
        <f t="shared" si="25"/>
        <v>400000</v>
      </c>
      <c r="D92" s="46">
        <f t="shared" si="25"/>
        <v>0</v>
      </c>
      <c r="E92" s="46">
        <v>0</v>
      </c>
      <c r="F92" s="46">
        <v>0</v>
      </c>
      <c r="G92" s="46">
        <f t="shared" si="26"/>
        <v>0</v>
      </c>
      <c r="H92" s="46">
        <v>0</v>
      </c>
      <c r="I92" s="46">
        <v>0</v>
      </c>
      <c r="J92" s="46">
        <f t="shared" si="27"/>
        <v>0</v>
      </c>
      <c r="K92" s="46">
        <v>200000</v>
      </c>
      <c r="L92" s="46">
        <v>200000</v>
      </c>
      <c r="M92" s="46">
        <f t="shared" si="28"/>
        <v>0</v>
      </c>
      <c r="N92" s="46">
        <v>0</v>
      </c>
      <c r="O92" s="46">
        <v>0</v>
      </c>
      <c r="P92" s="46">
        <f t="shared" si="29"/>
        <v>0</v>
      </c>
      <c r="Q92" s="46">
        <v>0</v>
      </c>
      <c r="R92" s="46">
        <v>0</v>
      </c>
      <c r="S92" s="46">
        <f t="shared" si="30"/>
        <v>0</v>
      </c>
      <c r="T92" s="46">
        <v>0</v>
      </c>
      <c r="U92" s="46">
        <v>0</v>
      </c>
      <c r="V92" s="46">
        <f t="shared" si="31"/>
        <v>0</v>
      </c>
      <c r="W92" s="46">
        <v>0</v>
      </c>
      <c r="X92" s="46">
        <v>0</v>
      </c>
      <c r="Y92" s="46">
        <f t="shared" si="32"/>
        <v>0</v>
      </c>
      <c r="Z92" s="46">
        <v>200000</v>
      </c>
      <c r="AA92" s="46">
        <v>200000</v>
      </c>
      <c r="AB92" s="46">
        <f t="shared" si="33"/>
        <v>0</v>
      </c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</row>
    <row r="93" spans="1:249">
      <c r="A93" s="43" t="s">
        <v>102</v>
      </c>
      <c r="B93" s="44">
        <f t="shared" si="25"/>
        <v>80000</v>
      </c>
      <c r="C93" s="44">
        <f t="shared" si="25"/>
        <v>80000</v>
      </c>
      <c r="D93" s="44">
        <f t="shared" si="25"/>
        <v>0</v>
      </c>
      <c r="E93" s="44">
        <v>0</v>
      </c>
      <c r="F93" s="44">
        <v>0</v>
      </c>
      <c r="G93" s="44">
        <f t="shared" si="26"/>
        <v>0</v>
      </c>
      <c r="H93" s="44">
        <v>0</v>
      </c>
      <c r="I93" s="44">
        <v>0</v>
      </c>
      <c r="J93" s="44">
        <f t="shared" si="27"/>
        <v>0</v>
      </c>
      <c r="K93" s="44">
        <f>80000-80000</f>
        <v>0</v>
      </c>
      <c r="L93" s="44">
        <f>80000-80000</f>
        <v>0</v>
      </c>
      <c r="M93" s="44">
        <f t="shared" si="28"/>
        <v>0</v>
      </c>
      <c r="N93" s="44">
        <v>0</v>
      </c>
      <c r="O93" s="44">
        <v>0</v>
      </c>
      <c r="P93" s="44">
        <f t="shared" si="29"/>
        <v>0</v>
      </c>
      <c r="Q93" s="44">
        <v>0</v>
      </c>
      <c r="R93" s="44">
        <v>0</v>
      </c>
      <c r="S93" s="44">
        <f t="shared" si="30"/>
        <v>0</v>
      </c>
      <c r="T93" s="44">
        <v>0</v>
      </c>
      <c r="U93" s="44">
        <v>0</v>
      </c>
      <c r="V93" s="44">
        <f t="shared" si="31"/>
        <v>0</v>
      </c>
      <c r="W93" s="44">
        <v>0</v>
      </c>
      <c r="X93" s="44">
        <v>0</v>
      </c>
      <c r="Y93" s="44">
        <f t="shared" si="32"/>
        <v>0</v>
      </c>
      <c r="Z93" s="44">
        <f>0+80000</f>
        <v>80000</v>
      </c>
      <c r="AA93" s="44">
        <f>0+80000</f>
        <v>80000</v>
      </c>
      <c r="AB93" s="44">
        <f t="shared" si="33"/>
        <v>0</v>
      </c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</row>
    <row r="94" spans="1:249">
      <c r="A94" s="45" t="s">
        <v>103</v>
      </c>
      <c r="B94" s="46">
        <f t="shared" si="25"/>
        <v>20595</v>
      </c>
      <c r="C94" s="46">
        <f t="shared" si="25"/>
        <v>20595</v>
      </c>
      <c r="D94" s="46">
        <f t="shared" si="25"/>
        <v>0</v>
      </c>
      <c r="E94" s="46">
        <v>0</v>
      </c>
      <c r="F94" s="46">
        <v>0</v>
      </c>
      <c r="G94" s="46">
        <f t="shared" si="26"/>
        <v>0</v>
      </c>
      <c r="H94" s="46">
        <v>0</v>
      </c>
      <c r="I94" s="46">
        <v>0</v>
      </c>
      <c r="J94" s="46">
        <f t="shared" si="27"/>
        <v>0</v>
      </c>
      <c r="K94" s="46">
        <v>20595</v>
      </c>
      <c r="L94" s="46">
        <v>20595</v>
      </c>
      <c r="M94" s="46">
        <f t="shared" si="28"/>
        <v>0</v>
      </c>
      <c r="N94" s="46">
        <v>0</v>
      </c>
      <c r="O94" s="46">
        <v>0</v>
      </c>
      <c r="P94" s="46">
        <f t="shared" si="29"/>
        <v>0</v>
      </c>
      <c r="Q94" s="46">
        <v>0</v>
      </c>
      <c r="R94" s="46">
        <v>0</v>
      </c>
      <c r="S94" s="46">
        <f t="shared" si="30"/>
        <v>0</v>
      </c>
      <c r="T94" s="46">
        <v>0</v>
      </c>
      <c r="U94" s="46">
        <v>0</v>
      </c>
      <c r="V94" s="46">
        <f t="shared" si="31"/>
        <v>0</v>
      </c>
      <c r="W94" s="46">
        <v>0</v>
      </c>
      <c r="X94" s="46">
        <v>0</v>
      </c>
      <c r="Y94" s="46">
        <f t="shared" si="32"/>
        <v>0</v>
      </c>
      <c r="Z94" s="46">
        <v>0</v>
      </c>
      <c r="AA94" s="46">
        <v>0</v>
      </c>
      <c r="AB94" s="46">
        <f t="shared" si="33"/>
        <v>0</v>
      </c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</row>
    <row r="95" spans="1:249" ht="78.75">
      <c r="A95" s="53" t="s">
        <v>104</v>
      </c>
      <c r="B95" s="46">
        <f t="shared" si="25"/>
        <v>2133978</v>
      </c>
      <c r="C95" s="46">
        <f t="shared" si="25"/>
        <v>2133978</v>
      </c>
      <c r="D95" s="46">
        <f t="shared" si="25"/>
        <v>0</v>
      </c>
      <c r="E95" s="46">
        <v>0</v>
      </c>
      <c r="F95" s="46">
        <v>0</v>
      </c>
      <c r="G95" s="46">
        <f t="shared" si="26"/>
        <v>0</v>
      </c>
      <c r="H95" s="46">
        <v>0</v>
      </c>
      <c r="I95" s="46">
        <v>0</v>
      </c>
      <c r="J95" s="46">
        <f t="shared" si="27"/>
        <v>0</v>
      </c>
      <c r="K95" s="46">
        <v>0</v>
      </c>
      <c r="L95" s="46">
        <v>0</v>
      </c>
      <c r="M95" s="46">
        <f t="shared" si="28"/>
        <v>0</v>
      </c>
      <c r="N95" s="46">
        <v>638661</v>
      </c>
      <c r="O95" s="46">
        <v>638661</v>
      </c>
      <c r="P95" s="46">
        <f t="shared" si="29"/>
        <v>0</v>
      </c>
      <c r="Q95" s="46">
        <v>0</v>
      </c>
      <c r="R95" s="46">
        <v>0</v>
      </c>
      <c r="S95" s="46">
        <f t="shared" si="30"/>
        <v>0</v>
      </c>
      <c r="T95" s="46">
        <v>0</v>
      </c>
      <c r="U95" s="46">
        <v>0</v>
      </c>
      <c r="V95" s="46">
        <f t="shared" si="31"/>
        <v>0</v>
      </c>
      <c r="W95" s="46">
        <v>0</v>
      </c>
      <c r="X95" s="46">
        <v>0</v>
      </c>
      <c r="Y95" s="46">
        <f t="shared" si="32"/>
        <v>0</v>
      </c>
      <c r="Z95" s="46">
        <v>1495317</v>
      </c>
      <c r="AA95" s="46">
        <v>1495317</v>
      </c>
      <c r="AB95" s="46">
        <f t="shared" si="33"/>
        <v>0</v>
      </c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</row>
    <row r="96" spans="1:249">
      <c r="A96" s="40" t="s">
        <v>105</v>
      </c>
      <c r="B96" s="41">
        <f t="shared" si="25"/>
        <v>13045233</v>
      </c>
      <c r="C96" s="41">
        <f t="shared" si="25"/>
        <v>13045233</v>
      </c>
      <c r="D96" s="41">
        <f t="shared" si="25"/>
        <v>0</v>
      </c>
      <c r="E96" s="41">
        <f>SUM(E97)</f>
        <v>0</v>
      </c>
      <c r="F96" s="41">
        <f>SUM(F97)</f>
        <v>0</v>
      </c>
      <c r="G96" s="41">
        <f t="shared" si="26"/>
        <v>0</v>
      </c>
      <c r="H96" s="41">
        <f>SUM(H97)</f>
        <v>0</v>
      </c>
      <c r="I96" s="41">
        <f>SUM(I97)</f>
        <v>0</v>
      </c>
      <c r="J96" s="41">
        <f t="shared" si="27"/>
        <v>0</v>
      </c>
      <c r="K96" s="41">
        <f>SUM(K97)</f>
        <v>35186</v>
      </c>
      <c r="L96" s="41">
        <f>SUM(L97)</f>
        <v>35186</v>
      </c>
      <c r="M96" s="41">
        <f t="shared" si="28"/>
        <v>0</v>
      </c>
      <c r="N96" s="41">
        <f>SUM(N97)</f>
        <v>0</v>
      </c>
      <c r="O96" s="41">
        <f>SUM(O97)</f>
        <v>0</v>
      </c>
      <c r="P96" s="41">
        <f t="shared" si="29"/>
        <v>0</v>
      </c>
      <c r="Q96" s="41">
        <f>SUM(Q97)</f>
        <v>0</v>
      </c>
      <c r="R96" s="41">
        <f>SUM(R97)</f>
        <v>0</v>
      </c>
      <c r="S96" s="41">
        <f t="shared" si="30"/>
        <v>0</v>
      </c>
      <c r="T96" s="41">
        <f>SUM(T97)</f>
        <v>419601</v>
      </c>
      <c r="U96" s="41">
        <f>SUM(U97)</f>
        <v>419601</v>
      </c>
      <c r="V96" s="41">
        <f t="shared" si="31"/>
        <v>0</v>
      </c>
      <c r="W96" s="41">
        <f>SUM(W97)</f>
        <v>0</v>
      </c>
      <c r="X96" s="41">
        <f>SUM(X97)</f>
        <v>0</v>
      </c>
      <c r="Y96" s="41">
        <f t="shared" si="32"/>
        <v>0</v>
      </c>
      <c r="Z96" s="41">
        <f>SUM(Z97)</f>
        <v>12590446</v>
      </c>
      <c r="AA96" s="41">
        <f>SUM(AA97)</f>
        <v>12590446</v>
      </c>
      <c r="AB96" s="41">
        <f t="shared" si="33"/>
        <v>0</v>
      </c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</row>
    <row r="97" spans="1:249">
      <c r="A97" s="40" t="s">
        <v>26</v>
      </c>
      <c r="B97" s="41">
        <f t="shared" si="25"/>
        <v>13045233</v>
      </c>
      <c r="C97" s="41">
        <f t="shared" si="25"/>
        <v>13045233</v>
      </c>
      <c r="D97" s="41">
        <f t="shared" si="25"/>
        <v>0</v>
      </c>
      <c r="E97" s="41">
        <f>SUM(E98:E106)</f>
        <v>0</v>
      </c>
      <c r="F97" s="41">
        <f>SUM(F98:F106)</f>
        <v>0</v>
      </c>
      <c r="G97" s="41">
        <f t="shared" si="26"/>
        <v>0</v>
      </c>
      <c r="H97" s="41">
        <f>SUM(H98:H106)</f>
        <v>0</v>
      </c>
      <c r="I97" s="41">
        <f>SUM(I98:I106)</f>
        <v>0</v>
      </c>
      <c r="J97" s="41">
        <f t="shared" si="27"/>
        <v>0</v>
      </c>
      <c r="K97" s="41">
        <f>SUM(K98:K106)</f>
        <v>35186</v>
      </c>
      <c r="L97" s="41">
        <f>SUM(L98:L106)</f>
        <v>35186</v>
      </c>
      <c r="M97" s="41">
        <f t="shared" si="28"/>
        <v>0</v>
      </c>
      <c r="N97" s="41">
        <f>SUM(N98:N106)</f>
        <v>0</v>
      </c>
      <c r="O97" s="41">
        <f>SUM(O98:O106)</f>
        <v>0</v>
      </c>
      <c r="P97" s="41">
        <f t="shared" si="29"/>
        <v>0</v>
      </c>
      <c r="Q97" s="41">
        <f>SUM(Q98:Q106)</f>
        <v>0</v>
      </c>
      <c r="R97" s="41">
        <f>SUM(R98:R106)</f>
        <v>0</v>
      </c>
      <c r="S97" s="41">
        <f t="shared" si="30"/>
        <v>0</v>
      </c>
      <c r="T97" s="41">
        <f>SUM(T98:T106)</f>
        <v>419601</v>
      </c>
      <c r="U97" s="41">
        <f>SUM(U98:U106)</f>
        <v>419601</v>
      </c>
      <c r="V97" s="41">
        <f t="shared" si="31"/>
        <v>0</v>
      </c>
      <c r="W97" s="41">
        <f>SUM(W98:W106)</f>
        <v>0</v>
      </c>
      <c r="X97" s="41">
        <f>SUM(X98:X106)</f>
        <v>0</v>
      </c>
      <c r="Y97" s="41">
        <f t="shared" si="32"/>
        <v>0</v>
      </c>
      <c r="Z97" s="41">
        <f>SUM(Z98:Z106)</f>
        <v>12590446</v>
      </c>
      <c r="AA97" s="41">
        <f>SUM(AA98:AA106)</f>
        <v>12590446</v>
      </c>
      <c r="AB97" s="41">
        <f t="shared" si="33"/>
        <v>0</v>
      </c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</row>
    <row r="98" spans="1:249" ht="47.25">
      <c r="A98" s="45" t="s">
        <v>106</v>
      </c>
      <c r="B98" s="46">
        <f t="shared" si="25"/>
        <v>419601</v>
      </c>
      <c r="C98" s="46">
        <f t="shared" si="25"/>
        <v>419601</v>
      </c>
      <c r="D98" s="46">
        <f t="shared" si="25"/>
        <v>0</v>
      </c>
      <c r="E98" s="46"/>
      <c r="F98" s="46"/>
      <c r="G98" s="46">
        <f t="shared" si="26"/>
        <v>0</v>
      </c>
      <c r="H98" s="46">
        <v>0</v>
      </c>
      <c r="I98" s="46">
        <v>0</v>
      </c>
      <c r="J98" s="46">
        <f t="shared" si="27"/>
        <v>0</v>
      </c>
      <c r="K98" s="46">
        <f>150000-55072+22779+5719+3434+37713+197761-317600-44734</f>
        <v>0</v>
      </c>
      <c r="L98" s="46">
        <f>150000-55072+22779+5719+3434+37713+197761-317600-44734</f>
        <v>0</v>
      </c>
      <c r="M98" s="46">
        <f t="shared" si="28"/>
        <v>0</v>
      </c>
      <c r="N98" s="46">
        <v>0</v>
      </c>
      <c r="O98" s="46">
        <v>0</v>
      </c>
      <c r="P98" s="46">
        <f t="shared" si="29"/>
        <v>0</v>
      </c>
      <c r="Q98" s="46">
        <v>0</v>
      </c>
      <c r="R98" s="46">
        <v>0</v>
      </c>
      <c r="S98" s="46">
        <f t="shared" si="30"/>
        <v>0</v>
      </c>
      <c r="T98" s="46">
        <v>419601</v>
      </c>
      <c r="U98" s="46">
        <v>419601</v>
      </c>
      <c r="V98" s="46">
        <f t="shared" si="31"/>
        <v>0</v>
      </c>
      <c r="W98" s="46">
        <v>0</v>
      </c>
      <c r="X98" s="46">
        <v>0</v>
      </c>
      <c r="Y98" s="46">
        <f t="shared" si="32"/>
        <v>0</v>
      </c>
      <c r="Z98" s="46">
        <f>288400-288400</f>
        <v>0</v>
      </c>
      <c r="AA98" s="46">
        <f>288400-288400</f>
        <v>0</v>
      </c>
      <c r="AB98" s="46">
        <f t="shared" si="33"/>
        <v>0</v>
      </c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</row>
    <row r="99" spans="1:249">
      <c r="A99" s="49" t="s">
        <v>107</v>
      </c>
      <c r="B99" s="46">
        <f t="shared" si="25"/>
        <v>4329200</v>
      </c>
      <c r="C99" s="46">
        <f t="shared" si="25"/>
        <v>4329200</v>
      </c>
      <c r="D99" s="46">
        <f t="shared" si="25"/>
        <v>0</v>
      </c>
      <c r="E99" s="46">
        <v>0</v>
      </c>
      <c r="F99" s="46">
        <v>0</v>
      </c>
      <c r="G99" s="46">
        <f t="shared" si="26"/>
        <v>0</v>
      </c>
      <c r="H99" s="46">
        <v>0</v>
      </c>
      <c r="I99" s="46">
        <v>0</v>
      </c>
      <c r="J99" s="46">
        <f t="shared" si="27"/>
        <v>0</v>
      </c>
      <c r="K99" s="46">
        <v>0</v>
      </c>
      <c r="L99" s="46">
        <v>0</v>
      </c>
      <c r="M99" s="46">
        <f t="shared" si="28"/>
        <v>0</v>
      </c>
      <c r="N99" s="46">
        <v>0</v>
      </c>
      <c r="O99" s="46">
        <v>0</v>
      </c>
      <c r="P99" s="46">
        <f t="shared" si="29"/>
        <v>0</v>
      </c>
      <c r="Q99" s="46">
        <v>0</v>
      </c>
      <c r="R99" s="46">
        <v>0</v>
      </c>
      <c r="S99" s="46">
        <f t="shared" si="30"/>
        <v>0</v>
      </c>
      <c r="T99" s="46">
        <v>0</v>
      </c>
      <c r="U99" s="46">
        <v>0</v>
      </c>
      <c r="V99" s="46">
        <f t="shared" si="31"/>
        <v>0</v>
      </c>
      <c r="W99" s="46">
        <v>0</v>
      </c>
      <c r="X99" s="46">
        <v>0</v>
      </c>
      <c r="Y99" s="46">
        <f t="shared" si="32"/>
        <v>0</v>
      </c>
      <c r="Z99" s="46">
        <v>4329200</v>
      </c>
      <c r="AA99" s="46">
        <v>4329200</v>
      </c>
      <c r="AB99" s="46">
        <f t="shared" si="33"/>
        <v>0</v>
      </c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</row>
    <row r="100" spans="1:249" ht="47.25">
      <c r="A100" s="49" t="s">
        <v>108</v>
      </c>
      <c r="B100" s="46">
        <f t="shared" si="25"/>
        <v>1617566</v>
      </c>
      <c r="C100" s="46">
        <f t="shared" si="25"/>
        <v>1617566</v>
      </c>
      <c r="D100" s="46">
        <f t="shared" si="25"/>
        <v>0</v>
      </c>
      <c r="E100" s="46">
        <v>0</v>
      </c>
      <c r="F100" s="46">
        <v>0</v>
      </c>
      <c r="G100" s="46">
        <f t="shared" si="26"/>
        <v>0</v>
      </c>
      <c r="H100" s="46">
        <v>0</v>
      </c>
      <c r="I100" s="46">
        <v>0</v>
      </c>
      <c r="J100" s="46">
        <f t="shared" si="27"/>
        <v>0</v>
      </c>
      <c r="K100" s="46">
        <v>0</v>
      </c>
      <c r="L100" s="46">
        <v>0</v>
      </c>
      <c r="M100" s="46">
        <f t="shared" si="28"/>
        <v>0</v>
      </c>
      <c r="N100" s="46">
        <v>0</v>
      </c>
      <c r="O100" s="46">
        <v>0</v>
      </c>
      <c r="P100" s="46">
        <f t="shared" si="29"/>
        <v>0</v>
      </c>
      <c r="Q100" s="46">
        <v>0</v>
      </c>
      <c r="R100" s="46">
        <v>0</v>
      </c>
      <c r="S100" s="46">
        <f t="shared" si="30"/>
        <v>0</v>
      </c>
      <c r="T100" s="46">
        <v>0</v>
      </c>
      <c r="U100" s="46">
        <v>0</v>
      </c>
      <c r="V100" s="46">
        <f t="shared" si="31"/>
        <v>0</v>
      </c>
      <c r="W100" s="46">
        <v>0</v>
      </c>
      <c r="X100" s="46">
        <v>0</v>
      </c>
      <c r="Y100" s="46">
        <f t="shared" si="32"/>
        <v>0</v>
      </c>
      <c r="Z100" s="46">
        <v>1617566</v>
      </c>
      <c r="AA100" s="46">
        <v>1617566</v>
      </c>
      <c r="AB100" s="46">
        <f t="shared" si="33"/>
        <v>0</v>
      </c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</row>
    <row r="101" spans="1:249" ht="47.25">
      <c r="A101" s="49" t="s">
        <v>109</v>
      </c>
      <c r="B101" s="46">
        <f t="shared" si="25"/>
        <v>2109980</v>
      </c>
      <c r="C101" s="46">
        <f t="shared" si="25"/>
        <v>2109980</v>
      </c>
      <c r="D101" s="46">
        <f t="shared" si="25"/>
        <v>0</v>
      </c>
      <c r="E101" s="46">
        <v>0</v>
      </c>
      <c r="F101" s="46">
        <v>0</v>
      </c>
      <c r="G101" s="46">
        <f t="shared" si="26"/>
        <v>0</v>
      </c>
      <c r="H101" s="46">
        <v>0</v>
      </c>
      <c r="I101" s="46">
        <v>0</v>
      </c>
      <c r="J101" s="46">
        <f t="shared" si="27"/>
        <v>0</v>
      </c>
      <c r="K101" s="46">
        <v>0</v>
      </c>
      <c r="L101" s="46">
        <v>0</v>
      </c>
      <c r="M101" s="46">
        <f t="shared" si="28"/>
        <v>0</v>
      </c>
      <c r="N101" s="46">
        <v>0</v>
      </c>
      <c r="O101" s="46">
        <v>0</v>
      </c>
      <c r="P101" s="46">
        <f t="shared" si="29"/>
        <v>0</v>
      </c>
      <c r="Q101" s="46">
        <v>0</v>
      </c>
      <c r="R101" s="46">
        <v>0</v>
      </c>
      <c r="S101" s="46">
        <f t="shared" si="30"/>
        <v>0</v>
      </c>
      <c r="T101" s="46">
        <v>0</v>
      </c>
      <c r="U101" s="46">
        <v>0</v>
      </c>
      <c r="V101" s="46">
        <f t="shared" si="31"/>
        <v>0</v>
      </c>
      <c r="W101" s="46">
        <v>0</v>
      </c>
      <c r="X101" s="46">
        <v>0</v>
      </c>
      <c r="Y101" s="46">
        <f t="shared" si="32"/>
        <v>0</v>
      </c>
      <c r="Z101" s="46">
        <v>2109980</v>
      </c>
      <c r="AA101" s="46">
        <v>2109980</v>
      </c>
      <c r="AB101" s="46">
        <f t="shared" si="33"/>
        <v>0</v>
      </c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</row>
    <row r="102" spans="1:249" ht="31.5">
      <c r="A102" s="49" t="s">
        <v>110</v>
      </c>
      <c r="B102" s="46">
        <f t="shared" si="25"/>
        <v>2219200</v>
      </c>
      <c r="C102" s="46">
        <f t="shared" si="25"/>
        <v>2219200</v>
      </c>
      <c r="D102" s="46">
        <f t="shared" si="25"/>
        <v>0</v>
      </c>
      <c r="E102" s="46">
        <v>0</v>
      </c>
      <c r="F102" s="46">
        <v>0</v>
      </c>
      <c r="G102" s="46">
        <f t="shared" si="26"/>
        <v>0</v>
      </c>
      <c r="H102" s="46">
        <v>0</v>
      </c>
      <c r="I102" s="46">
        <v>0</v>
      </c>
      <c r="J102" s="46">
        <f t="shared" si="27"/>
        <v>0</v>
      </c>
      <c r="K102" s="46">
        <v>0</v>
      </c>
      <c r="L102" s="46">
        <v>0</v>
      </c>
      <c r="M102" s="46">
        <f t="shared" si="28"/>
        <v>0</v>
      </c>
      <c r="N102" s="46">
        <v>0</v>
      </c>
      <c r="O102" s="46">
        <v>0</v>
      </c>
      <c r="P102" s="46">
        <f t="shared" si="29"/>
        <v>0</v>
      </c>
      <c r="Q102" s="46">
        <v>0</v>
      </c>
      <c r="R102" s="46">
        <v>0</v>
      </c>
      <c r="S102" s="46">
        <f t="shared" si="30"/>
        <v>0</v>
      </c>
      <c r="T102" s="46">
        <v>0</v>
      </c>
      <c r="U102" s="46">
        <v>0</v>
      </c>
      <c r="V102" s="46">
        <f t="shared" si="31"/>
        <v>0</v>
      </c>
      <c r="W102" s="46">
        <v>0</v>
      </c>
      <c r="X102" s="46">
        <v>0</v>
      </c>
      <c r="Y102" s="46">
        <f t="shared" si="32"/>
        <v>0</v>
      </c>
      <c r="Z102" s="46">
        <v>2219200</v>
      </c>
      <c r="AA102" s="46">
        <v>2219200</v>
      </c>
      <c r="AB102" s="46">
        <f t="shared" si="33"/>
        <v>0</v>
      </c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</row>
    <row r="103" spans="1:249" ht="110.25">
      <c r="A103" s="49" t="s">
        <v>111</v>
      </c>
      <c r="B103" s="46">
        <f t="shared" si="25"/>
        <v>1195300</v>
      </c>
      <c r="C103" s="46">
        <f t="shared" si="25"/>
        <v>1195300</v>
      </c>
      <c r="D103" s="46">
        <f t="shared" si="25"/>
        <v>0</v>
      </c>
      <c r="E103" s="46">
        <v>0</v>
      </c>
      <c r="F103" s="46">
        <v>0</v>
      </c>
      <c r="G103" s="46">
        <f t="shared" si="26"/>
        <v>0</v>
      </c>
      <c r="H103" s="46">
        <v>0</v>
      </c>
      <c r="I103" s="46">
        <v>0</v>
      </c>
      <c r="J103" s="46">
        <f t="shared" si="27"/>
        <v>0</v>
      </c>
      <c r="K103" s="46">
        <v>0</v>
      </c>
      <c r="L103" s="46">
        <v>0</v>
      </c>
      <c r="M103" s="46">
        <f t="shared" si="28"/>
        <v>0</v>
      </c>
      <c r="N103" s="46">
        <v>0</v>
      </c>
      <c r="O103" s="46">
        <v>0</v>
      </c>
      <c r="P103" s="46">
        <f t="shared" si="29"/>
        <v>0</v>
      </c>
      <c r="Q103" s="46">
        <v>0</v>
      </c>
      <c r="R103" s="46">
        <v>0</v>
      </c>
      <c r="S103" s="46">
        <f t="shared" si="30"/>
        <v>0</v>
      </c>
      <c r="T103" s="46">
        <v>0</v>
      </c>
      <c r="U103" s="46">
        <v>0</v>
      </c>
      <c r="V103" s="46">
        <f t="shared" si="31"/>
        <v>0</v>
      </c>
      <c r="W103" s="46">
        <v>0</v>
      </c>
      <c r="X103" s="46">
        <v>0</v>
      </c>
      <c r="Y103" s="46">
        <f t="shared" si="32"/>
        <v>0</v>
      </c>
      <c r="Z103" s="46">
        <v>1195300</v>
      </c>
      <c r="AA103" s="46">
        <v>1195300</v>
      </c>
      <c r="AB103" s="46">
        <f t="shared" si="33"/>
        <v>0</v>
      </c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</row>
    <row r="104" spans="1:249" ht="94.5">
      <c r="A104" s="49" t="s">
        <v>112</v>
      </c>
      <c r="B104" s="46">
        <f t="shared" si="25"/>
        <v>1119200</v>
      </c>
      <c r="C104" s="46">
        <f t="shared" si="25"/>
        <v>1119200</v>
      </c>
      <c r="D104" s="46">
        <f t="shared" si="25"/>
        <v>0</v>
      </c>
      <c r="E104" s="46">
        <v>0</v>
      </c>
      <c r="F104" s="46">
        <v>0</v>
      </c>
      <c r="G104" s="46">
        <f t="shared" si="26"/>
        <v>0</v>
      </c>
      <c r="H104" s="46">
        <v>0</v>
      </c>
      <c r="I104" s="46">
        <v>0</v>
      </c>
      <c r="J104" s="46">
        <f t="shared" si="27"/>
        <v>0</v>
      </c>
      <c r="K104" s="46">
        <v>0</v>
      </c>
      <c r="L104" s="46">
        <v>0</v>
      </c>
      <c r="M104" s="46">
        <f t="shared" si="28"/>
        <v>0</v>
      </c>
      <c r="N104" s="46">
        <v>0</v>
      </c>
      <c r="O104" s="46">
        <v>0</v>
      </c>
      <c r="P104" s="46">
        <f t="shared" si="29"/>
        <v>0</v>
      </c>
      <c r="Q104" s="46">
        <v>0</v>
      </c>
      <c r="R104" s="46">
        <v>0</v>
      </c>
      <c r="S104" s="46">
        <f t="shared" si="30"/>
        <v>0</v>
      </c>
      <c r="T104" s="46">
        <v>0</v>
      </c>
      <c r="U104" s="46">
        <v>0</v>
      </c>
      <c r="V104" s="46">
        <f t="shared" si="31"/>
        <v>0</v>
      </c>
      <c r="W104" s="46">
        <v>0</v>
      </c>
      <c r="X104" s="46">
        <v>0</v>
      </c>
      <c r="Y104" s="46">
        <f t="shared" si="32"/>
        <v>0</v>
      </c>
      <c r="Z104" s="46">
        <v>1119200</v>
      </c>
      <c r="AA104" s="46">
        <v>1119200</v>
      </c>
      <c r="AB104" s="46">
        <f t="shared" si="33"/>
        <v>0</v>
      </c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</row>
    <row r="105" spans="1:249" ht="47.25">
      <c r="A105" s="54" t="s">
        <v>113</v>
      </c>
      <c r="B105" s="46">
        <f t="shared" si="25"/>
        <v>26436</v>
      </c>
      <c r="C105" s="46">
        <f t="shared" si="25"/>
        <v>26436</v>
      </c>
      <c r="D105" s="46">
        <f t="shared" si="25"/>
        <v>0</v>
      </c>
      <c r="E105" s="46"/>
      <c r="F105" s="46"/>
      <c r="G105" s="46">
        <f t="shared" si="26"/>
        <v>0</v>
      </c>
      <c r="H105" s="46">
        <v>0</v>
      </c>
      <c r="I105" s="46">
        <v>0</v>
      </c>
      <c r="J105" s="46">
        <f t="shared" si="27"/>
        <v>0</v>
      </c>
      <c r="K105" s="46">
        <v>26436</v>
      </c>
      <c r="L105" s="46">
        <v>26436</v>
      </c>
      <c r="M105" s="46">
        <f t="shared" si="28"/>
        <v>0</v>
      </c>
      <c r="N105" s="46"/>
      <c r="O105" s="46"/>
      <c r="P105" s="46">
        <f t="shared" si="29"/>
        <v>0</v>
      </c>
      <c r="Q105" s="46">
        <v>0</v>
      </c>
      <c r="R105" s="46">
        <v>0</v>
      </c>
      <c r="S105" s="46">
        <f t="shared" si="30"/>
        <v>0</v>
      </c>
      <c r="T105" s="46">
        <v>0</v>
      </c>
      <c r="U105" s="46">
        <v>0</v>
      </c>
      <c r="V105" s="46">
        <f t="shared" si="31"/>
        <v>0</v>
      </c>
      <c r="W105" s="46">
        <v>0</v>
      </c>
      <c r="X105" s="46">
        <v>0</v>
      </c>
      <c r="Y105" s="46">
        <f t="shared" si="32"/>
        <v>0</v>
      </c>
      <c r="Z105" s="46">
        <v>0</v>
      </c>
      <c r="AA105" s="46">
        <v>0</v>
      </c>
      <c r="AB105" s="46">
        <f t="shared" si="33"/>
        <v>0</v>
      </c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</row>
    <row r="106" spans="1:249" ht="31.5">
      <c r="A106" s="54" t="s">
        <v>114</v>
      </c>
      <c r="B106" s="46">
        <f t="shared" si="25"/>
        <v>8750</v>
      </c>
      <c r="C106" s="46">
        <f t="shared" si="25"/>
        <v>8750</v>
      </c>
      <c r="D106" s="46">
        <f t="shared" si="25"/>
        <v>0</v>
      </c>
      <c r="E106" s="46"/>
      <c r="F106" s="46"/>
      <c r="G106" s="46">
        <f t="shared" si="26"/>
        <v>0</v>
      </c>
      <c r="H106" s="46">
        <v>0</v>
      </c>
      <c r="I106" s="46">
        <v>0</v>
      </c>
      <c r="J106" s="46">
        <f t="shared" si="27"/>
        <v>0</v>
      </c>
      <c r="K106" s="46">
        <v>8750</v>
      </c>
      <c r="L106" s="46">
        <v>8750</v>
      </c>
      <c r="M106" s="46">
        <f t="shared" si="28"/>
        <v>0</v>
      </c>
      <c r="N106" s="46"/>
      <c r="O106" s="46"/>
      <c r="P106" s="46">
        <f t="shared" si="29"/>
        <v>0</v>
      </c>
      <c r="Q106" s="46">
        <v>0</v>
      </c>
      <c r="R106" s="46">
        <v>0</v>
      </c>
      <c r="S106" s="46">
        <f t="shared" si="30"/>
        <v>0</v>
      </c>
      <c r="T106" s="46">
        <v>0</v>
      </c>
      <c r="U106" s="46">
        <v>0</v>
      </c>
      <c r="V106" s="46">
        <f t="shared" si="31"/>
        <v>0</v>
      </c>
      <c r="W106" s="46">
        <v>0</v>
      </c>
      <c r="X106" s="46">
        <v>0</v>
      </c>
      <c r="Y106" s="46">
        <f t="shared" si="32"/>
        <v>0</v>
      </c>
      <c r="Z106" s="46">
        <v>0</v>
      </c>
      <c r="AA106" s="46">
        <v>0</v>
      </c>
      <c r="AB106" s="46">
        <f t="shared" si="33"/>
        <v>0</v>
      </c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</row>
    <row r="107" spans="1:249">
      <c r="A107" s="40" t="s">
        <v>115</v>
      </c>
      <c r="B107" s="41">
        <f t="shared" si="25"/>
        <v>35036492</v>
      </c>
      <c r="C107" s="41">
        <f t="shared" si="25"/>
        <v>35212016</v>
      </c>
      <c r="D107" s="41">
        <f t="shared" si="25"/>
        <v>175524</v>
      </c>
      <c r="E107" s="41">
        <f>SUM(E108,E129,E139,E204,E232,E303,E335,E192)</f>
        <v>1049771</v>
      </c>
      <c r="F107" s="41">
        <f>SUM(F108,F129,F139,F204,F232,F303,F335,F192)</f>
        <v>1049771</v>
      </c>
      <c r="G107" s="41">
        <f t="shared" si="26"/>
        <v>0</v>
      </c>
      <c r="H107" s="41">
        <f>SUM(H108,H129,H139,H204,H232,H303,H335,H192)</f>
        <v>252100</v>
      </c>
      <c r="I107" s="41">
        <f>SUM(I108,I129,I139,I204,I232,I303,I335,I192)</f>
        <v>252100</v>
      </c>
      <c r="J107" s="41">
        <f t="shared" si="27"/>
        <v>0</v>
      </c>
      <c r="K107" s="41">
        <f>SUM(K108,K129,K139,K204,K232,K303,K335,K192)</f>
        <v>4600868</v>
      </c>
      <c r="L107" s="41">
        <f>SUM(L108,L129,L139,L204,L232,L303,L335,L192)</f>
        <v>4694480</v>
      </c>
      <c r="M107" s="41">
        <f t="shared" si="28"/>
        <v>93612</v>
      </c>
      <c r="N107" s="41">
        <f>SUM(N108,N129,N139,N204,N232,N303,N335,N192)</f>
        <v>239020</v>
      </c>
      <c r="O107" s="41">
        <f>SUM(O108,O129,O139,O204,O232,O303,O335,O192)</f>
        <v>248300</v>
      </c>
      <c r="P107" s="41">
        <f t="shared" si="29"/>
        <v>9280</v>
      </c>
      <c r="Q107" s="41">
        <f>SUM(Q108,Q129,Q139,Q204,Q232,Q303,Q335,Q192)</f>
        <v>960311</v>
      </c>
      <c r="R107" s="41">
        <f>SUM(R108,R129,R139,R204,R232,R303,R335,R192)</f>
        <v>996451</v>
      </c>
      <c r="S107" s="41">
        <f t="shared" si="30"/>
        <v>36140</v>
      </c>
      <c r="T107" s="41">
        <f>SUM(T108,T129,T139,T204,T232,T303,T335,T192)</f>
        <v>4387973</v>
      </c>
      <c r="U107" s="41">
        <f>SUM(U108,U129,U139,U204,U232,U303,U335,U192)</f>
        <v>4387973</v>
      </c>
      <c r="V107" s="41">
        <f t="shared" si="31"/>
        <v>0</v>
      </c>
      <c r="W107" s="41">
        <f>SUM(W108,W129,W139,W204,W232,W303,W335,W192)</f>
        <v>5119813</v>
      </c>
      <c r="X107" s="41">
        <f>SUM(X108,X129,X139,X204,X232,X303,X335,X192)</f>
        <v>5156305</v>
      </c>
      <c r="Y107" s="41">
        <f t="shared" si="32"/>
        <v>36492</v>
      </c>
      <c r="Z107" s="41">
        <f>SUM(Z108,Z129,Z139,Z204,Z232,Z303,Z335,Z192)</f>
        <v>18426636</v>
      </c>
      <c r="AA107" s="41">
        <f>SUM(AA108,AA129,AA139,AA204,AA232,AA303,AA335,AA192)</f>
        <v>18426636</v>
      </c>
      <c r="AB107" s="41">
        <f t="shared" si="33"/>
        <v>0</v>
      </c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</row>
    <row r="108" spans="1:249">
      <c r="A108" s="40" t="s">
        <v>25</v>
      </c>
      <c r="B108" s="41">
        <f t="shared" si="25"/>
        <v>428645</v>
      </c>
      <c r="C108" s="41">
        <f t="shared" si="25"/>
        <v>430910</v>
      </c>
      <c r="D108" s="41">
        <f t="shared" si="25"/>
        <v>2265</v>
      </c>
      <c r="E108" s="41">
        <f>SUM(E109,E117,E119,E127)</f>
        <v>0</v>
      </c>
      <c r="F108" s="41">
        <f>SUM(F109,F117,F119,F127)</f>
        <v>0</v>
      </c>
      <c r="G108" s="41">
        <f t="shared" si="26"/>
        <v>0</v>
      </c>
      <c r="H108" s="41">
        <f t="shared" ref="H108:I108" si="34">SUM(H109,H117,H119,H127)</f>
        <v>0</v>
      </c>
      <c r="I108" s="41">
        <f t="shared" si="34"/>
        <v>0</v>
      </c>
      <c r="J108" s="41">
        <f t="shared" si="27"/>
        <v>0</v>
      </c>
      <c r="K108" s="41">
        <f t="shared" ref="K108:L108" si="35">SUM(K109,K117,K119,K127)</f>
        <v>428645</v>
      </c>
      <c r="L108" s="41">
        <f t="shared" si="35"/>
        <v>430910</v>
      </c>
      <c r="M108" s="41">
        <f t="shared" si="28"/>
        <v>2265</v>
      </c>
      <c r="N108" s="41">
        <f t="shared" ref="N108:O108" si="36">SUM(N109,N117,N119,N127)</f>
        <v>0</v>
      </c>
      <c r="O108" s="41">
        <f t="shared" si="36"/>
        <v>0</v>
      </c>
      <c r="P108" s="41">
        <f t="shared" si="29"/>
        <v>0</v>
      </c>
      <c r="Q108" s="41">
        <f t="shared" ref="Q108:R108" si="37">SUM(Q109,Q117,Q119,Q127)</f>
        <v>0</v>
      </c>
      <c r="R108" s="41">
        <f t="shared" si="37"/>
        <v>0</v>
      </c>
      <c r="S108" s="41">
        <f t="shared" si="30"/>
        <v>0</v>
      </c>
      <c r="T108" s="41">
        <f t="shared" ref="T108:U108" si="38">SUM(T109,T117,T119,T127)</f>
        <v>0</v>
      </c>
      <c r="U108" s="41">
        <f t="shared" si="38"/>
        <v>0</v>
      </c>
      <c r="V108" s="41">
        <f t="shared" si="31"/>
        <v>0</v>
      </c>
      <c r="W108" s="41">
        <f t="shared" ref="W108:X108" si="39">SUM(W109,W117,W119,W127)</f>
        <v>0</v>
      </c>
      <c r="X108" s="41">
        <f t="shared" si="39"/>
        <v>0</v>
      </c>
      <c r="Y108" s="41">
        <f t="shared" si="32"/>
        <v>0</v>
      </c>
      <c r="Z108" s="41">
        <f t="shared" ref="Z108:AA108" si="40">SUM(Z109,Z117,Z119,Z127)</f>
        <v>0</v>
      </c>
      <c r="AA108" s="41">
        <f t="shared" si="40"/>
        <v>0</v>
      </c>
      <c r="AB108" s="41">
        <f t="shared" si="33"/>
        <v>0</v>
      </c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</row>
    <row r="109" spans="1:249">
      <c r="A109" s="40" t="s">
        <v>116</v>
      </c>
      <c r="B109" s="41">
        <f t="shared" si="25"/>
        <v>232262</v>
      </c>
      <c r="C109" s="41">
        <f t="shared" si="25"/>
        <v>232262</v>
      </c>
      <c r="D109" s="41">
        <f t="shared" si="25"/>
        <v>0</v>
      </c>
      <c r="E109" s="41">
        <f>SUM(E110:E116)</f>
        <v>0</v>
      </c>
      <c r="F109" s="41">
        <f>SUM(F110:F116)</f>
        <v>0</v>
      </c>
      <c r="G109" s="41">
        <f t="shared" si="26"/>
        <v>0</v>
      </c>
      <c r="H109" s="41">
        <f>SUM(H110:H116)</f>
        <v>0</v>
      </c>
      <c r="I109" s="41">
        <f>SUM(I110:I116)</f>
        <v>0</v>
      </c>
      <c r="J109" s="41">
        <f t="shared" si="27"/>
        <v>0</v>
      </c>
      <c r="K109" s="41">
        <f>SUM(K110:K116)</f>
        <v>232262</v>
      </c>
      <c r="L109" s="41">
        <f>SUM(L110:L116)</f>
        <v>232262</v>
      </c>
      <c r="M109" s="41">
        <f t="shared" si="28"/>
        <v>0</v>
      </c>
      <c r="N109" s="41">
        <f>SUM(N110:N116)</f>
        <v>0</v>
      </c>
      <c r="O109" s="41">
        <f>SUM(O110:O116)</f>
        <v>0</v>
      </c>
      <c r="P109" s="41">
        <f t="shared" si="29"/>
        <v>0</v>
      </c>
      <c r="Q109" s="41">
        <f>SUM(Q110:Q116)</f>
        <v>0</v>
      </c>
      <c r="R109" s="41">
        <f>SUM(R110:R116)</f>
        <v>0</v>
      </c>
      <c r="S109" s="41">
        <f t="shared" si="30"/>
        <v>0</v>
      </c>
      <c r="T109" s="41">
        <f>SUM(T110:T116)</f>
        <v>0</v>
      </c>
      <c r="U109" s="41">
        <f>SUM(U110:U116)</f>
        <v>0</v>
      </c>
      <c r="V109" s="41">
        <f t="shared" si="31"/>
        <v>0</v>
      </c>
      <c r="W109" s="41">
        <f>SUM(W110:W116)</f>
        <v>0</v>
      </c>
      <c r="X109" s="41">
        <f>SUM(X110:X116)</f>
        <v>0</v>
      </c>
      <c r="Y109" s="41">
        <f t="shared" si="32"/>
        <v>0</v>
      </c>
      <c r="Z109" s="41">
        <f>SUM(Z110:Z116)</f>
        <v>0</v>
      </c>
      <c r="AA109" s="41">
        <f>SUM(AA110:AA116)</f>
        <v>0</v>
      </c>
      <c r="AB109" s="41">
        <f t="shared" si="33"/>
        <v>0</v>
      </c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</row>
    <row r="110" spans="1:249" ht="47.25">
      <c r="A110" s="45" t="s">
        <v>117</v>
      </c>
      <c r="B110" s="46">
        <f t="shared" si="25"/>
        <v>70000</v>
      </c>
      <c r="C110" s="46">
        <f t="shared" si="25"/>
        <v>70000</v>
      </c>
      <c r="D110" s="46">
        <f t="shared" si="25"/>
        <v>0</v>
      </c>
      <c r="E110" s="46">
        <v>0</v>
      </c>
      <c r="F110" s="46">
        <v>0</v>
      </c>
      <c r="G110" s="46">
        <f t="shared" si="26"/>
        <v>0</v>
      </c>
      <c r="H110" s="46">
        <v>0</v>
      </c>
      <c r="I110" s="46">
        <v>0</v>
      </c>
      <c r="J110" s="46">
        <f t="shared" si="27"/>
        <v>0</v>
      </c>
      <c r="K110" s="46">
        <v>70000</v>
      </c>
      <c r="L110" s="46">
        <v>70000</v>
      </c>
      <c r="M110" s="46">
        <f t="shared" si="28"/>
        <v>0</v>
      </c>
      <c r="N110" s="46">
        <v>0</v>
      </c>
      <c r="O110" s="46">
        <v>0</v>
      </c>
      <c r="P110" s="46">
        <f t="shared" si="29"/>
        <v>0</v>
      </c>
      <c r="Q110" s="46">
        <v>0</v>
      </c>
      <c r="R110" s="46">
        <v>0</v>
      </c>
      <c r="S110" s="46">
        <f t="shared" si="30"/>
        <v>0</v>
      </c>
      <c r="T110" s="46">
        <v>0</v>
      </c>
      <c r="U110" s="46">
        <v>0</v>
      </c>
      <c r="V110" s="46">
        <f t="shared" si="31"/>
        <v>0</v>
      </c>
      <c r="W110" s="46">
        <v>0</v>
      </c>
      <c r="X110" s="46">
        <v>0</v>
      </c>
      <c r="Y110" s="46">
        <f t="shared" si="32"/>
        <v>0</v>
      </c>
      <c r="Z110" s="46">
        <v>0</v>
      </c>
      <c r="AA110" s="46">
        <v>0</v>
      </c>
      <c r="AB110" s="46">
        <f t="shared" si="33"/>
        <v>0</v>
      </c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</row>
    <row r="111" spans="1:249" ht="31.5">
      <c r="A111" s="45" t="s">
        <v>118</v>
      </c>
      <c r="B111" s="46">
        <f t="shared" si="25"/>
        <v>33552</v>
      </c>
      <c r="C111" s="46">
        <f t="shared" si="25"/>
        <v>33552</v>
      </c>
      <c r="D111" s="46">
        <f t="shared" si="25"/>
        <v>0</v>
      </c>
      <c r="E111" s="46">
        <v>0</v>
      </c>
      <c r="F111" s="46">
        <v>0</v>
      </c>
      <c r="G111" s="46">
        <f t="shared" si="26"/>
        <v>0</v>
      </c>
      <c r="H111" s="46">
        <v>0</v>
      </c>
      <c r="I111" s="46">
        <v>0</v>
      </c>
      <c r="J111" s="46">
        <f t="shared" si="27"/>
        <v>0</v>
      </c>
      <c r="K111" s="46">
        <v>33552</v>
      </c>
      <c r="L111" s="46">
        <v>33552</v>
      </c>
      <c r="M111" s="46">
        <f t="shared" si="28"/>
        <v>0</v>
      </c>
      <c r="N111" s="46">
        <v>0</v>
      </c>
      <c r="O111" s="46">
        <v>0</v>
      </c>
      <c r="P111" s="46">
        <f t="shared" si="29"/>
        <v>0</v>
      </c>
      <c r="Q111" s="46">
        <v>0</v>
      </c>
      <c r="R111" s="46">
        <v>0</v>
      </c>
      <c r="S111" s="46">
        <f t="shared" si="30"/>
        <v>0</v>
      </c>
      <c r="T111" s="46">
        <v>0</v>
      </c>
      <c r="U111" s="46">
        <v>0</v>
      </c>
      <c r="V111" s="46">
        <f t="shared" si="31"/>
        <v>0</v>
      </c>
      <c r="W111" s="46">
        <v>0</v>
      </c>
      <c r="X111" s="46">
        <v>0</v>
      </c>
      <c r="Y111" s="46">
        <f t="shared" si="32"/>
        <v>0</v>
      </c>
      <c r="Z111" s="46">
        <v>0</v>
      </c>
      <c r="AA111" s="46">
        <v>0</v>
      </c>
      <c r="AB111" s="46">
        <f t="shared" si="33"/>
        <v>0</v>
      </c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</row>
    <row r="112" spans="1:249" ht="47.25">
      <c r="A112" s="45" t="s">
        <v>119</v>
      </c>
      <c r="B112" s="46">
        <f t="shared" si="25"/>
        <v>120000</v>
      </c>
      <c r="C112" s="46">
        <f t="shared" si="25"/>
        <v>120000</v>
      </c>
      <c r="D112" s="46">
        <f t="shared" si="25"/>
        <v>0</v>
      </c>
      <c r="E112" s="46"/>
      <c r="F112" s="46"/>
      <c r="G112" s="46">
        <f t="shared" si="26"/>
        <v>0</v>
      </c>
      <c r="H112" s="46"/>
      <c r="I112" s="46"/>
      <c r="J112" s="46">
        <f t="shared" si="27"/>
        <v>0</v>
      </c>
      <c r="K112" s="46">
        <v>120000</v>
      </c>
      <c r="L112" s="46">
        <v>120000</v>
      </c>
      <c r="M112" s="46">
        <f t="shared" si="28"/>
        <v>0</v>
      </c>
      <c r="N112" s="46"/>
      <c r="O112" s="46"/>
      <c r="P112" s="46">
        <f t="shared" si="29"/>
        <v>0</v>
      </c>
      <c r="Q112" s="46"/>
      <c r="R112" s="46"/>
      <c r="S112" s="46">
        <f t="shared" si="30"/>
        <v>0</v>
      </c>
      <c r="T112" s="46"/>
      <c r="U112" s="46"/>
      <c r="V112" s="46">
        <f t="shared" si="31"/>
        <v>0</v>
      </c>
      <c r="W112" s="46"/>
      <c r="X112" s="46"/>
      <c r="Y112" s="46">
        <f t="shared" si="32"/>
        <v>0</v>
      </c>
      <c r="Z112" s="46"/>
      <c r="AA112" s="46"/>
      <c r="AB112" s="46">
        <f t="shared" si="33"/>
        <v>0</v>
      </c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</row>
    <row r="113" spans="1:249" ht="31.5">
      <c r="A113" s="45" t="s">
        <v>120</v>
      </c>
      <c r="B113" s="46">
        <f t="shared" si="25"/>
        <v>1550</v>
      </c>
      <c r="C113" s="46">
        <f t="shared" si="25"/>
        <v>1550</v>
      </c>
      <c r="D113" s="46">
        <f t="shared" si="25"/>
        <v>0</v>
      </c>
      <c r="E113" s="46">
        <v>0</v>
      </c>
      <c r="F113" s="46">
        <v>0</v>
      </c>
      <c r="G113" s="46">
        <f t="shared" si="26"/>
        <v>0</v>
      </c>
      <c r="H113" s="46">
        <v>0</v>
      </c>
      <c r="I113" s="46">
        <v>0</v>
      </c>
      <c r="J113" s="46">
        <f t="shared" si="27"/>
        <v>0</v>
      </c>
      <c r="K113" s="46">
        <v>1550</v>
      </c>
      <c r="L113" s="46">
        <v>1550</v>
      </c>
      <c r="M113" s="46">
        <f t="shared" si="28"/>
        <v>0</v>
      </c>
      <c r="N113" s="46">
        <v>0</v>
      </c>
      <c r="O113" s="46">
        <v>0</v>
      </c>
      <c r="P113" s="46">
        <f t="shared" si="29"/>
        <v>0</v>
      </c>
      <c r="Q113" s="46">
        <v>0</v>
      </c>
      <c r="R113" s="46">
        <v>0</v>
      </c>
      <c r="S113" s="46">
        <f t="shared" si="30"/>
        <v>0</v>
      </c>
      <c r="T113" s="46">
        <v>0</v>
      </c>
      <c r="U113" s="46">
        <v>0</v>
      </c>
      <c r="V113" s="46">
        <f t="shared" si="31"/>
        <v>0</v>
      </c>
      <c r="W113" s="46">
        <v>0</v>
      </c>
      <c r="X113" s="46">
        <v>0</v>
      </c>
      <c r="Y113" s="46">
        <f t="shared" si="32"/>
        <v>0</v>
      </c>
      <c r="Z113" s="46">
        <v>0</v>
      </c>
      <c r="AA113" s="46">
        <v>0</v>
      </c>
      <c r="AB113" s="46">
        <f t="shared" si="33"/>
        <v>0</v>
      </c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</row>
    <row r="114" spans="1:249" ht="31.5">
      <c r="A114" s="45" t="s">
        <v>121</v>
      </c>
      <c r="B114" s="46">
        <f t="shared" si="25"/>
        <v>1600</v>
      </c>
      <c r="C114" s="46">
        <f t="shared" si="25"/>
        <v>1600</v>
      </c>
      <c r="D114" s="46">
        <f t="shared" si="25"/>
        <v>0</v>
      </c>
      <c r="E114" s="46">
        <v>0</v>
      </c>
      <c r="F114" s="46">
        <v>0</v>
      </c>
      <c r="G114" s="46">
        <f t="shared" si="26"/>
        <v>0</v>
      </c>
      <c r="H114" s="46">
        <v>0</v>
      </c>
      <c r="I114" s="46">
        <v>0</v>
      </c>
      <c r="J114" s="46">
        <f t="shared" si="27"/>
        <v>0</v>
      </c>
      <c r="K114" s="46">
        <v>1600</v>
      </c>
      <c r="L114" s="46">
        <v>1600</v>
      </c>
      <c r="M114" s="46">
        <f t="shared" si="28"/>
        <v>0</v>
      </c>
      <c r="N114" s="46">
        <v>0</v>
      </c>
      <c r="O114" s="46">
        <v>0</v>
      </c>
      <c r="P114" s="46">
        <f t="shared" si="29"/>
        <v>0</v>
      </c>
      <c r="Q114" s="46">
        <v>0</v>
      </c>
      <c r="R114" s="46">
        <v>0</v>
      </c>
      <c r="S114" s="46">
        <f t="shared" si="30"/>
        <v>0</v>
      </c>
      <c r="T114" s="46">
        <v>0</v>
      </c>
      <c r="U114" s="46">
        <v>0</v>
      </c>
      <c r="V114" s="46">
        <f t="shared" si="31"/>
        <v>0</v>
      </c>
      <c r="W114" s="46">
        <v>0</v>
      </c>
      <c r="X114" s="46">
        <v>0</v>
      </c>
      <c r="Y114" s="46">
        <f t="shared" si="32"/>
        <v>0</v>
      </c>
      <c r="Z114" s="46">
        <v>0</v>
      </c>
      <c r="AA114" s="46">
        <v>0</v>
      </c>
      <c r="AB114" s="46">
        <f t="shared" si="33"/>
        <v>0</v>
      </c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</row>
    <row r="115" spans="1:249" ht="31.5">
      <c r="A115" s="45" t="s">
        <v>122</v>
      </c>
      <c r="B115" s="46">
        <f t="shared" si="25"/>
        <v>3970</v>
      </c>
      <c r="C115" s="46">
        <f t="shared" si="25"/>
        <v>3970</v>
      </c>
      <c r="D115" s="46">
        <f t="shared" si="25"/>
        <v>0</v>
      </c>
      <c r="E115" s="46">
        <v>0</v>
      </c>
      <c r="F115" s="46">
        <v>0</v>
      </c>
      <c r="G115" s="46">
        <f t="shared" si="26"/>
        <v>0</v>
      </c>
      <c r="H115" s="46">
        <v>0</v>
      </c>
      <c r="I115" s="46">
        <v>0</v>
      </c>
      <c r="J115" s="46">
        <f t="shared" si="27"/>
        <v>0</v>
      </c>
      <c r="K115" s="46">
        <v>3970</v>
      </c>
      <c r="L115" s="46">
        <v>3970</v>
      </c>
      <c r="M115" s="46">
        <f t="shared" si="28"/>
        <v>0</v>
      </c>
      <c r="N115" s="46">
        <v>0</v>
      </c>
      <c r="O115" s="46">
        <v>0</v>
      </c>
      <c r="P115" s="46">
        <f t="shared" si="29"/>
        <v>0</v>
      </c>
      <c r="Q115" s="46">
        <v>0</v>
      </c>
      <c r="R115" s="46">
        <v>0</v>
      </c>
      <c r="S115" s="46">
        <f t="shared" si="30"/>
        <v>0</v>
      </c>
      <c r="T115" s="46">
        <v>0</v>
      </c>
      <c r="U115" s="46">
        <v>0</v>
      </c>
      <c r="V115" s="46">
        <f t="shared" si="31"/>
        <v>0</v>
      </c>
      <c r="W115" s="46">
        <v>0</v>
      </c>
      <c r="X115" s="46">
        <v>0</v>
      </c>
      <c r="Y115" s="46">
        <f t="shared" si="32"/>
        <v>0</v>
      </c>
      <c r="Z115" s="46">
        <v>0</v>
      </c>
      <c r="AA115" s="46">
        <v>0</v>
      </c>
      <c r="AB115" s="46">
        <f t="shared" si="33"/>
        <v>0</v>
      </c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</row>
    <row r="116" spans="1:249" ht="31.5">
      <c r="A116" s="45" t="s">
        <v>123</v>
      </c>
      <c r="B116" s="46">
        <f t="shared" si="25"/>
        <v>1590</v>
      </c>
      <c r="C116" s="46">
        <f t="shared" si="25"/>
        <v>1590</v>
      </c>
      <c r="D116" s="46">
        <f t="shared" si="25"/>
        <v>0</v>
      </c>
      <c r="E116" s="46">
        <v>0</v>
      </c>
      <c r="F116" s="46">
        <v>0</v>
      </c>
      <c r="G116" s="46">
        <f t="shared" si="26"/>
        <v>0</v>
      </c>
      <c r="H116" s="46">
        <v>0</v>
      </c>
      <c r="I116" s="46">
        <v>0</v>
      </c>
      <c r="J116" s="46">
        <f t="shared" si="27"/>
        <v>0</v>
      </c>
      <c r="K116" s="46">
        <v>1590</v>
      </c>
      <c r="L116" s="46">
        <v>1590</v>
      </c>
      <c r="M116" s="46">
        <f t="shared" si="28"/>
        <v>0</v>
      </c>
      <c r="N116" s="46">
        <v>0</v>
      </c>
      <c r="O116" s="46">
        <v>0</v>
      </c>
      <c r="P116" s="46">
        <f t="shared" si="29"/>
        <v>0</v>
      </c>
      <c r="Q116" s="46">
        <v>0</v>
      </c>
      <c r="R116" s="46">
        <v>0</v>
      </c>
      <c r="S116" s="46">
        <f t="shared" si="30"/>
        <v>0</v>
      </c>
      <c r="T116" s="46">
        <v>0</v>
      </c>
      <c r="U116" s="46">
        <v>0</v>
      </c>
      <c r="V116" s="46">
        <f t="shared" si="31"/>
        <v>0</v>
      </c>
      <c r="W116" s="46">
        <v>0</v>
      </c>
      <c r="X116" s="46">
        <v>0</v>
      </c>
      <c r="Y116" s="46">
        <f t="shared" si="32"/>
        <v>0</v>
      </c>
      <c r="Z116" s="46">
        <v>0</v>
      </c>
      <c r="AA116" s="46">
        <v>0</v>
      </c>
      <c r="AB116" s="46">
        <f t="shared" si="33"/>
        <v>0</v>
      </c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</row>
    <row r="117" spans="1:249" ht="26.25" customHeight="1">
      <c r="A117" s="40" t="s">
        <v>124</v>
      </c>
      <c r="B117" s="41">
        <f t="shared" si="25"/>
        <v>44144</v>
      </c>
      <c r="C117" s="41">
        <f t="shared" si="25"/>
        <v>44144</v>
      </c>
      <c r="D117" s="41">
        <f t="shared" si="25"/>
        <v>0</v>
      </c>
      <c r="E117" s="41">
        <f>SUM(E118:E118)</f>
        <v>0</v>
      </c>
      <c r="F117" s="41">
        <f>SUM(F118:F118)</f>
        <v>0</v>
      </c>
      <c r="G117" s="41">
        <f t="shared" si="26"/>
        <v>0</v>
      </c>
      <c r="H117" s="41">
        <f>SUM(H118:H118)</f>
        <v>0</v>
      </c>
      <c r="I117" s="41">
        <f>SUM(I118:I118)</f>
        <v>0</v>
      </c>
      <c r="J117" s="41">
        <f t="shared" si="27"/>
        <v>0</v>
      </c>
      <c r="K117" s="41">
        <f>SUM(K118:K118)</f>
        <v>44144</v>
      </c>
      <c r="L117" s="41">
        <f>SUM(L118:L118)</f>
        <v>44144</v>
      </c>
      <c r="M117" s="41">
        <f t="shared" si="28"/>
        <v>0</v>
      </c>
      <c r="N117" s="41">
        <f>SUM(N118:N118)</f>
        <v>0</v>
      </c>
      <c r="O117" s="41">
        <f>SUM(O118:O118)</f>
        <v>0</v>
      </c>
      <c r="P117" s="41">
        <f t="shared" si="29"/>
        <v>0</v>
      </c>
      <c r="Q117" s="41">
        <f>SUM(Q118:Q118)</f>
        <v>0</v>
      </c>
      <c r="R117" s="41">
        <f>SUM(R118:R118)</f>
        <v>0</v>
      </c>
      <c r="S117" s="41">
        <f t="shared" si="30"/>
        <v>0</v>
      </c>
      <c r="T117" s="41">
        <f>SUM(T118:T118)</f>
        <v>0</v>
      </c>
      <c r="U117" s="41">
        <f>SUM(U118:U118)</f>
        <v>0</v>
      </c>
      <c r="V117" s="41">
        <f t="shared" si="31"/>
        <v>0</v>
      </c>
      <c r="W117" s="41">
        <f>SUM(W118:W118)</f>
        <v>0</v>
      </c>
      <c r="X117" s="41">
        <f>SUM(X118:X118)</f>
        <v>0</v>
      </c>
      <c r="Y117" s="41">
        <f t="shared" si="32"/>
        <v>0</v>
      </c>
      <c r="Z117" s="41">
        <f>SUM(Z118:Z118)</f>
        <v>0</v>
      </c>
      <c r="AA117" s="41">
        <f>SUM(AA118:AA118)</f>
        <v>0</v>
      </c>
      <c r="AB117" s="41">
        <f t="shared" si="33"/>
        <v>0</v>
      </c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</row>
    <row r="118" spans="1:249" ht="47.25">
      <c r="A118" s="48" t="s">
        <v>125</v>
      </c>
      <c r="B118" s="46">
        <f t="shared" si="25"/>
        <v>44144</v>
      </c>
      <c r="C118" s="46">
        <f t="shared" si="25"/>
        <v>44144</v>
      </c>
      <c r="D118" s="46">
        <f t="shared" si="25"/>
        <v>0</v>
      </c>
      <c r="E118" s="46">
        <v>0</v>
      </c>
      <c r="F118" s="46">
        <v>0</v>
      </c>
      <c r="G118" s="46">
        <f t="shared" si="26"/>
        <v>0</v>
      </c>
      <c r="H118" s="46">
        <v>0</v>
      </c>
      <c r="I118" s="46">
        <v>0</v>
      </c>
      <c r="J118" s="46">
        <f t="shared" si="27"/>
        <v>0</v>
      </c>
      <c r="K118" s="46">
        <v>44144</v>
      </c>
      <c r="L118" s="46">
        <v>44144</v>
      </c>
      <c r="M118" s="46">
        <f t="shared" si="28"/>
        <v>0</v>
      </c>
      <c r="N118" s="46">
        <v>0</v>
      </c>
      <c r="O118" s="46">
        <v>0</v>
      </c>
      <c r="P118" s="46">
        <f t="shared" si="29"/>
        <v>0</v>
      </c>
      <c r="Q118" s="46">
        <v>0</v>
      </c>
      <c r="R118" s="46">
        <v>0</v>
      </c>
      <c r="S118" s="46">
        <f t="shared" si="30"/>
        <v>0</v>
      </c>
      <c r="T118" s="46">
        <v>0</v>
      </c>
      <c r="U118" s="46">
        <v>0</v>
      </c>
      <c r="V118" s="46">
        <f t="shared" si="31"/>
        <v>0</v>
      </c>
      <c r="W118" s="46">
        <v>0</v>
      </c>
      <c r="X118" s="46">
        <v>0</v>
      </c>
      <c r="Y118" s="46">
        <f t="shared" si="32"/>
        <v>0</v>
      </c>
      <c r="Z118" s="46"/>
      <c r="AA118" s="46"/>
      <c r="AB118" s="46">
        <f t="shared" si="33"/>
        <v>0</v>
      </c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</row>
    <row r="119" spans="1:249" ht="31.5">
      <c r="A119" s="40" t="s">
        <v>126</v>
      </c>
      <c r="B119" s="41">
        <f t="shared" si="25"/>
        <v>126739</v>
      </c>
      <c r="C119" s="41">
        <f t="shared" si="25"/>
        <v>129004</v>
      </c>
      <c r="D119" s="41">
        <f t="shared" si="25"/>
        <v>2265</v>
      </c>
      <c r="E119" s="41">
        <f>SUM(E120:E126)</f>
        <v>0</v>
      </c>
      <c r="F119" s="41">
        <f>SUM(F120:F126)</f>
        <v>0</v>
      </c>
      <c r="G119" s="41">
        <f t="shared" si="26"/>
        <v>0</v>
      </c>
      <c r="H119" s="41">
        <f>SUM(H120:H126)</f>
        <v>0</v>
      </c>
      <c r="I119" s="41">
        <f>SUM(I120:I126)</f>
        <v>0</v>
      </c>
      <c r="J119" s="41">
        <f t="shared" si="27"/>
        <v>0</v>
      </c>
      <c r="K119" s="41">
        <f>SUM(K120:K126)</f>
        <v>126739</v>
      </c>
      <c r="L119" s="41">
        <f>SUM(L120:L126)</f>
        <v>129004</v>
      </c>
      <c r="M119" s="41">
        <f t="shared" si="28"/>
        <v>2265</v>
      </c>
      <c r="N119" s="41">
        <f>SUM(N120:N126)</f>
        <v>0</v>
      </c>
      <c r="O119" s="41">
        <f>SUM(O120:O126)</f>
        <v>0</v>
      </c>
      <c r="P119" s="41">
        <f t="shared" si="29"/>
        <v>0</v>
      </c>
      <c r="Q119" s="41">
        <f>SUM(Q120:Q126)</f>
        <v>0</v>
      </c>
      <c r="R119" s="41">
        <f>SUM(R120:R126)</f>
        <v>0</v>
      </c>
      <c r="S119" s="41">
        <f t="shared" si="30"/>
        <v>0</v>
      </c>
      <c r="T119" s="41">
        <f>SUM(T120:T126)</f>
        <v>0</v>
      </c>
      <c r="U119" s="41">
        <f>SUM(U120:U126)</f>
        <v>0</v>
      </c>
      <c r="V119" s="41">
        <f t="shared" si="31"/>
        <v>0</v>
      </c>
      <c r="W119" s="41">
        <f>SUM(W120:W126)</f>
        <v>0</v>
      </c>
      <c r="X119" s="41">
        <f>SUM(X120:X126)</f>
        <v>0</v>
      </c>
      <c r="Y119" s="41">
        <f t="shared" si="32"/>
        <v>0</v>
      </c>
      <c r="Z119" s="41">
        <f>SUM(Z120:Z126)</f>
        <v>0</v>
      </c>
      <c r="AA119" s="41">
        <f>SUM(AA120:AA126)</f>
        <v>0</v>
      </c>
      <c r="AB119" s="41">
        <f t="shared" si="33"/>
        <v>0</v>
      </c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</row>
    <row r="120" spans="1:249" ht="47.25">
      <c r="A120" s="55" t="s">
        <v>127</v>
      </c>
      <c r="B120" s="46">
        <f t="shared" si="25"/>
        <v>30000</v>
      </c>
      <c r="C120" s="46">
        <f t="shared" si="25"/>
        <v>30000</v>
      </c>
      <c r="D120" s="46">
        <f t="shared" si="25"/>
        <v>0</v>
      </c>
      <c r="E120" s="46">
        <v>0</v>
      </c>
      <c r="F120" s="46">
        <v>0</v>
      </c>
      <c r="G120" s="46">
        <f t="shared" si="26"/>
        <v>0</v>
      </c>
      <c r="H120" s="46">
        <v>0</v>
      </c>
      <c r="I120" s="46">
        <v>0</v>
      </c>
      <c r="J120" s="46">
        <f t="shared" si="27"/>
        <v>0</v>
      </c>
      <c r="K120" s="46">
        <v>30000</v>
      </c>
      <c r="L120" s="46">
        <v>30000</v>
      </c>
      <c r="M120" s="46">
        <f t="shared" si="28"/>
        <v>0</v>
      </c>
      <c r="N120" s="46">
        <v>0</v>
      </c>
      <c r="O120" s="46">
        <v>0</v>
      </c>
      <c r="P120" s="46">
        <f t="shared" si="29"/>
        <v>0</v>
      </c>
      <c r="Q120" s="46">
        <v>0</v>
      </c>
      <c r="R120" s="46">
        <v>0</v>
      </c>
      <c r="S120" s="46">
        <f t="shared" si="30"/>
        <v>0</v>
      </c>
      <c r="T120" s="46">
        <v>0</v>
      </c>
      <c r="U120" s="46">
        <v>0</v>
      </c>
      <c r="V120" s="46">
        <f t="shared" si="31"/>
        <v>0</v>
      </c>
      <c r="W120" s="46">
        <v>0</v>
      </c>
      <c r="X120" s="46">
        <v>0</v>
      </c>
      <c r="Y120" s="46">
        <f t="shared" si="32"/>
        <v>0</v>
      </c>
      <c r="Z120" s="46">
        <v>0</v>
      </c>
      <c r="AA120" s="46">
        <v>0</v>
      </c>
      <c r="AB120" s="46">
        <f t="shared" si="33"/>
        <v>0</v>
      </c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</row>
    <row r="121" spans="1:249" ht="31.5">
      <c r="A121" s="45" t="s">
        <v>128</v>
      </c>
      <c r="B121" s="46">
        <f t="shared" si="25"/>
        <v>35568</v>
      </c>
      <c r="C121" s="46">
        <f t="shared" si="25"/>
        <v>35568</v>
      </c>
      <c r="D121" s="46">
        <f t="shared" si="25"/>
        <v>0</v>
      </c>
      <c r="E121" s="46">
        <v>0</v>
      </c>
      <c r="F121" s="46">
        <v>0</v>
      </c>
      <c r="G121" s="46">
        <f t="shared" si="26"/>
        <v>0</v>
      </c>
      <c r="H121" s="46">
        <v>0</v>
      </c>
      <c r="I121" s="46">
        <v>0</v>
      </c>
      <c r="J121" s="46">
        <f t="shared" si="27"/>
        <v>0</v>
      </c>
      <c r="K121" s="46">
        <v>35568</v>
      </c>
      <c r="L121" s="46">
        <v>35568</v>
      </c>
      <c r="M121" s="46">
        <f t="shared" si="28"/>
        <v>0</v>
      </c>
      <c r="N121" s="46">
        <v>0</v>
      </c>
      <c r="O121" s="46">
        <v>0</v>
      </c>
      <c r="P121" s="46">
        <f t="shared" si="29"/>
        <v>0</v>
      </c>
      <c r="Q121" s="46">
        <v>0</v>
      </c>
      <c r="R121" s="46">
        <v>0</v>
      </c>
      <c r="S121" s="46">
        <f t="shared" si="30"/>
        <v>0</v>
      </c>
      <c r="T121" s="46">
        <v>0</v>
      </c>
      <c r="U121" s="46">
        <v>0</v>
      </c>
      <c r="V121" s="46">
        <f t="shared" si="31"/>
        <v>0</v>
      </c>
      <c r="W121" s="46">
        <v>0</v>
      </c>
      <c r="X121" s="46">
        <v>0</v>
      </c>
      <c r="Y121" s="46">
        <f t="shared" si="32"/>
        <v>0</v>
      </c>
      <c r="Z121" s="46">
        <v>0</v>
      </c>
      <c r="AA121" s="46">
        <v>0</v>
      </c>
      <c r="AB121" s="46">
        <f t="shared" si="33"/>
        <v>0</v>
      </c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</row>
    <row r="122" spans="1:249" ht="31.5">
      <c r="A122" s="45" t="s">
        <v>129</v>
      </c>
      <c r="B122" s="46">
        <f t="shared" si="25"/>
        <v>35196</v>
      </c>
      <c r="C122" s="46">
        <f t="shared" si="25"/>
        <v>35196</v>
      </c>
      <c r="D122" s="46">
        <f t="shared" si="25"/>
        <v>0</v>
      </c>
      <c r="E122" s="46">
        <v>0</v>
      </c>
      <c r="F122" s="46">
        <v>0</v>
      </c>
      <c r="G122" s="46">
        <f t="shared" si="26"/>
        <v>0</v>
      </c>
      <c r="H122" s="46">
        <v>0</v>
      </c>
      <c r="I122" s="46">
        <v>0</v>
      </c>
      <c r="J122" s="46">
        <f t="shared" si="27"/>
        <v>0</v>
      </c>
      <c r="K122" s="46">
        <v>35196</v>
      </c>
      <c r="L122" s="46">
        <v>35196</v>
      </c>
      <c r="M122" s="46">
        <f t="shared" si="28"/>
        <v>0</v>
      </c>
      <c r="N122" s="46">
        <v>0</v>
      </c>
      <c r="O122" s="46">
        <v>0</v>
      </c>
      <c r="P122" s="46">
        <f t="shared" si="29"/>
        <v>0</v>
      </c>
      <c r="Q122" s="46">
        <v>0</v>
      </c>
      <c r="R122" s="46">
        <v>0</v>
      </c>
      <c r="S122" s="46">
        <f t="shared" si="30"/>
        <v>0</v>
      </c>
      <c r="T122" s="46">
        <v>0</v>
      </c>
      <c r="U122" s="46">
        <v>0</v>
      </c>
      <c r="V122" s="46">
        <f t="shared" si="31"/>
        <v>0</v>
      </c>
      <c r="W122" s="46">
        <v>0</v>
      </c>
      <c r="X122" s="46">
        <v>0</v>
      </c>
      <c r="Y122" s="46">
        <f t="shared" si="32"/>
        <v>0</v>
      </c>
      <c r="Z122" s="46">
        <v>0</v>
      </c>
      <c r="AA122" s="46">
        <v>0</v>
      </c>
      <c r="AB122" s="46">
        <f t="shared" si="33"/>
        <v>0</v>
      </c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</row>
    <row r="123" spans="1:249">
      <c r="A123" s="45" t="s">
        <v>130</v>
      </c>
      <c r="B123" s="46">
        <f t="shared" si="25"/>
        <v>2195</v>
      </c>
      <c r="C123" s="46">
        <f t="shared" si="25"/>
        <v>2195</v>
      </c>
      <c r="D123" s="46">
        <f t="shared" si="25"/>
        <v>0</v>
      </c>
      <c r="E123" s="46">
        <v>0</v>
      </c>
      <c r="F123" s="46">
        <v>0</v>
      </c>
      <c r="G123" s="46">
        <f t="shared" si="26"/>
        <v>0</v>
      </c>
      <c r="H123" s="46">
        <v>0</v>
      </c>
      <c r="I123" s="46">
        <v>0</v>
      </c>
      <c r="J123" s="46">
        <f t="shared" si="27"/>
        <v>0</v>
      </c>
      <c r="K123" s="46">
        <v>2195</v>
      </c>
      <c r="L123" s="46">
        <v>2195</v>
      </c>
      <c r="M123" s="46">
        <f t="shared" si="28"/>
        <v>0</v>
      </c>
      <c r="N123" s="46">
        <v>0</v>
      </c>
      <c r="O123" s="46">
        <v>0</v>
      </c>
      <c r="P123" s="46">
        <f t="shared" si="29"/>
        <v>0</v>
      </c>
      <c r="Q123" s="46">
        <v>0</v>
      </c>
      <c r="R123" s="46">
        <v>0</v>
      </c>
      <c r="S123" s="46">
        <f t="shared" si="30"/>
        <v>0</v>
      </c>
      <c r="T123" s="46">
        <v>0</v>
      </c>
      <c r="U123" s="46">
        <v>0</v>
      </c>
      <c r="V123" s="46">
        <f t="shared" si="31"/>
        <v>0</v>
      </c>
      <c r="W123" s="46">
        <v>0</v>
      </c>
      <c r="X123" s="46">
        <v>0</v>
      </c>
      <c r="Y123" s="46">
        <f t="shared" si="32"/>
        <v>0</v>
      </c>
      <c r="Z123" s="46">
        <v>0</v>
      </c>
      <c r="AA123" s="46">
        <v>0</v>
      </c>
      <c r="AB123" s="46">
        <f t="shared" si="33"/>
        <v>0</v>
      </c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</row>
    <row r="124" spans="1:249">
      <c r="A124" s="55" t="s">
        <v>131</v>
      </c>
      <c r="B124" s="46">
        <f t="shared" si="25"/>
        <v>3780</v>
      </c>
      <c r="C124" s="46">
        <f t="shared" si="25"/>
        <v>3780</v>
      </c>
      <c r="D124" s="46">
        <f t="shared" si="25"/>
        <v>0</v>
      </c>
      <c r="E124" s="46">
        <v>0</v>
      </c>
      <c r="F124" s="46">
        <v>0</v>
      </c>
      <c r="G124" s="46">
        <f t="shared" si="26"/>
        <v>0</v>
      </c>
      <c r="H124" s="46">
        <v>0</v>
      </c>
      <c r="I124" s="46">
        <v>0</v>
      </c>
      <c r="J124" s="46">
        <f t="shared" si="27"/>
        <v>0</v>
      </c>
      <c r="K124" s="46">
        <v>3780</v>
      </c>
      <c r="L124" s="46">
        <v>3780</v>
      </c>
      <c r="M124" s="46">
        <f t="shared" si="28"/>
        <v>0</v>
      </c>
      <c r="N124" s="46">
        <v>0</v>
      </c>
      <c r="O124" s="46">
        <v>0</v>
      </c>
      <c r="P124" s="46">
        <f t="shared" si="29"/>
        <v>0</v>
      </c>
      <c r="Q124" s="46">
        <v>0</v>
      </c>
      <c r="R124" s="46">
        <v>0</v>
      </c>
      <c r="S124" s="46">
        <f t="shared" si="30"/>
        <v>0</v>
      </c>
      <c r="T124" s="46">
        <v>0</v>
      </c>
      <c r="U124" s="46">
        <v>0</v>
      </c>
      <c r="V124" s="46">
        <f t="shared" si="31"/>
        <v>0</v>
      </c>
      <c r="W124" s="46">
        <v>0</v>
      </c>
      <c r="X124" s="46">
        <v>0</v>
      </c>
      <c r="Y124" s="46">
        <f t="shared" si="32"/>
        <v>0</v>
      </c>
      <c r="Z124" s="46">
        <v>0</v>
      </c>
      <c r="AA124" s="46">
        <v>0</v>
      </c>
      <c r="AB124" s="46">
        <f t="shared" si="33"/>
        <v>0</v>
      </c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</row>
    <row r="125" spans="1:249">
      <c r="A125" s="55" t="s">
        <v>132</v>
      </c>
      <c r="B125" s="46">
        <f t="shared" si="25"/>
        <v>0</v>
      </c>
      <c r="C125" s="46">
        <f t="shared" si="25"/>
        <v>2265</v>
      </c>
      <c r="D125" s="46">
        <f t="shared" si="25"/>
        <v>2265</v>
      </c>
      <c r="E125" s="46">
        <v>0</v>
      </c>
      <c r="F125" s="46">
        <v>0</v>
      </c>
      <c r="G125" s="46">
        <f t="shared" si="26"/>
        <v>0</v>
      </c>
      <c r="H125" s="46">
        <v>0</v>
      </c>
      <c r="I125" s="46">
        <v>0</v>
      </c>
      <c r="J125" s="46">
        <f t="shared" si="27"/>
        <v>0</v>
      </c>
      <c r="K125" s="46"/>
      <c r="L125" s="46">
        <v>2265</v>
      </c>
      <c r="M125" s="46">
        <f t="shared" si="28"/>
        <v>2265</v>
      </c>
      <c r="N125" s="46">
        <v>0</v>
      </c>
      <c r="O125" s="46">
        <v>0</v>
      </c>
      <c r="P125" s="46">
        <f t="shared" si="29"/>
        <v>0</v>
      </c>
      <c r="Q125" s="46">
        <v>0</v>
      </c>
      <c r="R125" s="46">
        <v>0</v>
      </c>
      <c r="S125" s="46">
        <f t="shared" si="30"/>
        <v>0</v>
      </c>
      <c r="T125" s="46">
        <v>0</v>
      </c>
      <c r="U125" s="46">
        <v>0</v>
      </c>
      <c r="V125" s="46">
        <f t="shared" si="31"/>
        <v>0</v>
      </c>
      <c r="W125" s="46">
        <v>0</v>
      </c>
      <c r="X125" s="46">
        <v>0</v>
      </c>
      <c r="Y125" s="46">
        <f t="shared" si="32"/>
        <v>0</v>
      </c>
      <c r="Z125" s="46">
        <v>0</v>
      </c>
      <c r="AA125" s="46">
        <v>0</v>
      </c>
      <c r="AB125" s="46">
        <f t="shared" si="33"/>
        <v>0</v>
      </c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</row>
    <row r="126" spans="1:249">
      <c r="A126" s="55" t="s">
        <v>133</v>
      </c>
      <c r="B126" s="46">
        <f t="shared" si="25"/>
        <v>20000</v>
      </c>
      <c r="C126" s="46">
        <f t="shared" si="25"/>
        <v>20000</v>
      </c>
      <c r="D126" s="46">
        <f t="shared" si="25"/>
        <v>0</v>
      </c>
      <c r="E126" s="46">
        <v>0</v>
      </c>
      <c r="F126" s="46">
        <v>0</v>
      </c>
      <c r="G126" s="46">
        <f t="shared" si="26"/>
        <v>0</v>
      </c>
      <c r="H126" s="46">
        <v>0</v>
      </c>
      <c r="I126" s="46">
        <v>0</v>
      </c>
      <c r="J126" s="46">
        <f t="shared" si="27"/>
        <v>0</v>
      </c>
      <c r="K126" s="46">
        <v>20000</v>
      </c>
      <c r="L126" s="46">
        <v>20000</v>
      </c>
      <c r="M126" s="46">
        <f t="shared" si="28"/>
        <v>0</v>
      </c>
      <c r="N126" s="46">
        <v>0</v>
      </c>
      <c r="O126" s="46">
        <v>0</v>
      </c>
      <c r="P126" s="46">
        <f t="shared" si="29"/>
        <v>0</v>
      </c>
      <c r="Q126" s="46">
        <v>0</v>
      </c>
      <c r="R126" s="46">
        <v>0</v>
      </c>
      <c r="S126" s="46">
        <f t="shared" si="30"/>
        <v>0</v>
      </c>
      <c r="T126" s="46">
        <v>0</v>
      </c>
      <c r="U126" s="46">
        <v>0</v>
      </c>
      <c r="V126" s="46">
        <f t="shared" si="31"/>
        <v>0</v>
      </c>
      <c r="W126" s="46">
        <v>0</v>
      </c>
      <c r="X126" s="46">
        <v>0</v>
      </c>
      <c r="Y126" s="46">
        <f t="shared" si="32"/>
        <v>0</v>
      </c>
      <c r="Z126" s="46">
        <v>0</v>
      </c>
      <c r="AA126" s="46">
        <v>0</v>
      </c>
      <c r="AB126" s="46">
        <f t="shared" si="33"/>
        <v>0</v>
      </c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</row>
    <row r="127" spans="1:249">
      <c r="A127" s="40" t="s">
        <v>134</v>
      </c>
      <c r="B127" s="41">
        <f t="shared" si="25"/>
        <v>25500</v>
      </c>
      <c r="C127" s="41">
        <f t="shared" si="25"/>
        <v>25500</v>
      </c>
      <c r="D127" s="41">
        <f t="shared" si="25"/>
        <v>0</v>
      </c>
      <c r="E127" s="41">
        <f>SUM(E128:E128)</f>
        <v>0</v>
      </c>
      <c r="F127" s="41">
        <f>SUM(F128:F128)</f>
        <v>0</v>
      </c>
      <c r="G127" s="41">
        <f t="shared" si="26"/>
        <v>0</v>
      </c>
      <c r="H127" s="41">
        <f>SUM(H128:H128)</f>
        <v>0</v>
      </c>
      <c r="I127" s="41">
        <f>SUM(I128:I128)</f>
        <v>0</v>
      </c>
      <c r="J127" s="41">
        <f t="shared" si="27"/>
        <v>0</v>
      </c>
      <c r="K127" s="41">
        <f>SUM(K128:K128)</f>
        <v>25500</v>
      </c>
      <c r="L127" s="41">
        <f>SUM(L128:L128)</f>
        <v>25500</v>
      </c>
      <c r="M127" s="41">
        <f t="shared" si="28"/>
        <v>0</v>
      </c>
      <c r="N127" s="41">
        <f>SUM(N128:N128)</f>
        <v>0</v>
      </c>
      <c r="O127" s="41">
        <f>SUM(O128:O128)</f>
        <v>0</v>
      </c>
      <c r="P127" s="41">
        <f t="shared" si="29"/>
        <v>0</v>
      </c>
      <c r="Q127" s="41">
        <f>SUM(Q128:Q128)</f>
        <v>0</v>
      </c>
      <c r="R127" s="41">
        <f>SUM(R128:R128)</f>
        <v>0</v>
      </c>
      <c r="S127" s="41">
        <f t="shared" si="30"/>
        <v>0</v>
      </c>
      <c r="T127" s="41">
        <f>SUM(T128:T128)</f>
        <v>0</v>
      </c>
      <c r="U127" s="41">
        <f>SUM(U128:U128)</f>
        <v>0</v>
      </c>
      <c r="V127" s="41">
        <f t="shared" si="31"/>
        <v>0</v>
      </c>
      <c r="W127" s="41">
        <f>SUM(W128:W128)</f>
        <v>0</v>
      </c>
      <c r="X127" s="41">
        <f>SUM(X128:X128)</f>
        <v>0</v>
      </c>
      <c r="Y127" s="41">
        <f t="shared" si="32"/>
        <v>0</v>
      </c>
      <c r="Z127" s="41">
        <f>SUM(Z128:Z128)</f>
        <v>0</v>
      </c>
      <c r="AA127" s="41">
        <f>SUM(AA128:AA128)</f>
        <v>0</v>
      </c>
      <c r="AB127" s="41">
        <f t="shared" si="33"/>
        <v>0</v>
      </c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</row>
    <row r="128" spans="1:249">
      <c r="A128" s="45" t="s">
        <v>135</v>
      </c>
      <c r="B128" s="52">
        <f t="shared" si="25"/>
        <v>25500</v>
      </c>
      <c r="C128" s="52">
        <f t="shared" si="25"/>
        <v>25500</v>
      </c>
      <c r="D128" s="52">
        <f t="shared" si="25"/>
        <v>0</v>
      </c>
      <c r="E128" s="52">
        <v>0</v>
      </c>
      <c r="F128" s="52">
        <v>0</v>
      </c>
      <c r="G128" s="52">
        <f t="shared" si="26"/>
        <v>0</v>
      </c>
      <c r="H128" s="52">
        <v>0</v>
      </c>
      <c r="I128" s="52">
        <v>0</v>
      </c>
      <c r="J128" s="52">
        <f t="shared" si="27"/>
        <v>0</v>
      </c>
      <c r="K128" s="52">
        <v>25500</v>
      </c>
      <c r="L128" s="52">
        <v>25500</v>
      </c>
      <c r="M128" s="52">
        <f t="shared" si="28"/>
        <v>0</v>
      </c>
      <c r="N128" s="52">
        <v>0</v>
      </c>
      <c r="O128" s="52">
        <v>0</v>
      </c>
      <c r="P128" s="52">
        <f t="shared" si="29"/>
        <v>0</v>
      </c>
      <c r="Q128" s="52">
        <v>0</v>
      </c>
      <c r="R128" s="52">
        <v>0</v>
      </c>
      <c r="S128" s="52">
        <f t="shared" si="30"/>
        <v>0</v>
      </c>
      <c r="T128" s="52">
        <v>0</v>
      </c>
      <c r="U128" s="52">
        <v>0</v>
      </c>
      <c r="V128" s="52">
        <f t="shared" si="31"/>
        <v>0</v>
      </c>
      <c r="W128" s="52">
        <v>0</v>
      </c>
      <c r="X128" s="52">
        <v>0</v>
      </c>
      <c r="Y128" s="52">
        <f t="shared" si="32"/>
        <v>0</v>
      </c>
      <c r="Z128" s="52">
        <v>0</v>
      </c>
      <c r="AA128" s="52">
        <v>0</v>
      </c>
      <c r="AB128" s="52">
        <f t="shared" si="33"/>
        <v>0</v>
      </c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</row>
    <row r="129" spans="1:249">
      <c r="A129" s="47" t="s">
        <v>36</v>
      </c>
      <c r="B129" s="42">
        <f t="shared" si="25"/>
        <v>142439</v>
      </c>
      <c r="C129" s="42">
        <f t="shared" si="25"/>
        <v>148416</v>
      </c>
      <c r="D129" s="42">
        <f t="shared" si="25"/>
        <v>5977</v>
      </c>
      <c r="E129" s="42">
        <f>SUM(E130,E136)</f>
        <v>0</v>
      </c>
      <c r="F129" s="42">
        <f>SUM(F130,F136)</f>
        <v>0</v>
      </c>
      <c r="G129" s="42">
        <f t="shared" si="26"/>
        <v>0</v>
      </c>
      <c r="H129" s="42">
        <f t="shared" ref="H129:I129" si="41">SUM(H130,H136)</f>
        <v>0</v>
      </c>
      <c r="I129" s="42">
        <f t="shared" si="41"/>
        <v>0</v>
      </c>
      <c r="J129" s="42">
        <f t="shared" si="27"/>
        <v>0</v>
      </c>
      <c r="K129" s="42">
        <f t="shared" ref="K129:L129" si="42">SUM(K130,K136)</f>
        <v>3810</v>
      </c>
      <c r="L129" s="42">
        <f t="shared" si="42"/>
        <v>9787</v>
      </c>
      <c r="M129" s="42">
        <f t="shared" si="28"/>
        <v>5977</v>
      </c>
      <c r="N129" s="42">
        <f t="shared" ref="N129:O129" si="43">SUM(N130,N136)</f>
        <v>0</v>
      </c>
      <c r="O129" s="42">
        <f t="shared" si="43"/>
        <v>0</v>
      </c>
      <c r="P129" s="42">
        <f t="shared" si="29"/>
        <v>0</v>
      </c>
      <c r="Q129" s="42">
        <f t="shared" ref="Q129:R129" si="44">SUM(Q130,Q136)</f>
        <v>99355</v>
      </c>
      <c r="R129" s="42">
        <f t="shared" si="44"/>
        <v>99355</v>
      </c>
      <c r="S129" s="42">
        <f t="shared" si="30"/>
        <v>0</v>
      </c>
      <c r="T129" s="42">
        <f t="shared" ref="T129:U129" si="45">SUM(T130,T136)</f>
        <v>0</v>
      </c>
      <c r="U129" s="42">
        <f t="shared" si="45"/>
        <v>0</v>
      </c>
      <c r="V129" s="42">
        <f t="shared" si="31"/>
        <v>0</v>
      </c>
      <c r="W129" s="42">
        <f t="shared" ref="W129:X129" si="46">SUM(W130,W136)</f>
        <v>0</v>
      </c>
      <c r="X129" s="42">
        <f t="shared" si="46"/>
        <v>0</v>
      </c>
      <c r="Y129" s="42">
        <f t="shared" si="32"/>
        <v>0</v>
      </c>
      <c r="Z129" s="42">
        <f t="shared" ref="Z129:AA129" si="47">SUM(Z130,Z136)</f>
        <v>39274</v>
      </c>
      <c r="AA129" s="42">
        <f t="shared" si="47"/>
        <v>39274</v>
      </c>
      <c r="AB129" s="42">
        <f t="shared" si="33"/>
        <v>0</v>
      </c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</row>
    <row r="130" spans="1:249" ht="31.5">
      <c r="A130" s="40" t="s">
        <v>126</v>
      </c>
      <c r="B130" s="42">
        <f t="shared" si="25"/>
        <v>28039</v>
      </c>
      <c r="C130" s="42">
        <f t="shared" si="25"/>
        <v>34016</v>
      </c>
      <c r="D130" s="42">
        <f t="shared" si="25"/>
        <v>5977</v>
      </c>
      <c r="E130" s="42">
        <f>SUM(E131:E135)</f>
        <v>0</v>
      </c>
      <c r="F130" s="42">
        <f>SUM(F131:F135)</f>
        <v>0</v>
      </c>
      <c r="G130" s="42">
        <f t="shared" si="26"/>
        <v>0</v>
      </c>
      <c r="H130" s="42">
        <f>SUM(H131:H135)</f>
        <v>0</v>
      </c>
      <c r="I130" s="42">
        <f>SUM(I131:I135)</f>
        <v>0</v>
      </c>
      <c r="J130" s="42">
        <f t="shared" si="27"/>
        <v>0</v>
      </c>
      <c r="K130" s="42">
        <f>SUM(K131:K135)</f>
        <v>3810</v>
      </c>
      <c r="L130" s="42">
        <f>SUM(L131:L135)</f>
        <v>9787</v>
      </c>
      <c r="M130" s="42">
        <f t="shared" si="28"/>
        <v>5977</v>
      </c>
      <c r="N130" s="42">
        <f>SUM(N131:N135)</f>
        <v>0</v>
      </c>
      <c r="O130" s="42">
        <f>SUM(O131:O135)</f>
        <v>0</v>
      </c>
      <c r="P130" s="42">
        <f t="shared" si="29"/>
        <v>0</v>
      </c>
      <c r="Q130" s="42">
        <f>SUM(Q131:Q135)</f>
        <v>24229</v>
      </c>
      <c r="R130" s="42">
        <f>SUM(R131:R135)</f>
        <v>24229</v>
      </c>
      <c r="S130" s="42">
        <f t="shared" si="30"/>
        <v>0</v>
      </c>
      <c r="T130" s="42">
        <f>SUM(T131:T135)</f>
        <v>0</v>
      </c>
      <c r="U130" s="42">
        <f>SUM(U131:U135)</f>
        <v>0</v>
      </c>
      <c r="V130" s="42">
        <f t="shared" si="31"/>
        <v>0</v>
      </c>
      <c r="W130" s="42">
        <f>SUM(W131:W135)</f>
        <v>0</v>
      </c>
      <c r="X130" s="42">
        <f>SUM(X131:X135)</f>
        <v>0</v>
      </c>
      <c r="Y130" s="42">
        <f t="shared" si="32"/>
        <v>0</v>
      </c>
      <c r="Z130" s="42">
        <f>SUM(Z131:Z135)</f>
        <v>0</v>
      </c>
      <c r="AA130" s="42">
        <f>SUM(AA131:AA135)</f>
        <v>0</v>
      </c>
      <c r="AB130" s="42">
        <f t="shared" si="33"/>
        <v>0</v>
      </c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</row>
    <row r="131" spans="1:249" ht="31.5">
      <c r="A131" s="55" t="s">
        <v>137</v>
      </c>
      <c r="B131" s="46">
        <f t="shared" si="25"/>
        <v>2524</v>
      </c>
      <c r="C131" s="46">
        <f t="shared" si="25"/>
        <v>2524</v>
      </c>
      <c r="D131" s="46">
        <f t="shared" si="25"/>
        <v>0</v>
      </c>
      <c r="E131" s="46">
        <v>0</v>
      </c>
      <c r="F131" s="46">
        <v>0</v>
      </c>
      <c r="G131" s="46">
        <f t="shared" si="26"/>
        <v>0</v>
      </c>
      <c r="H131" s="46">
        <v>0</v>
      </c>
      <c r="I131" s="46">
        <v>0</v>
      </c>
      <c r="J131" s="46">
        <f t="shared" si="27"/>
        <v>0</v>
      </c>
      <c r="K131" s="46">
        <v>0</v>
      </c>
      <c r="L131" s="46">
        <v>0</v>
      </c>
      <c r="M131" s="46">
        <f t="shared" si="28"/>
        <v>0</v>
      </c>
      <c r="N131" s="46">
        <v>0</v>
      </c>
      <c r="O131" s="46">
        <v>0</v>
      </c>
      <c r="P131" s="46">
        <f t="shared" si="29"/>
        <v>0</v>
      </c>
      <c r="Q131" s="46">
        <v>2524</v>
      </c>
      <c r="R131" s="46">
        <v>2524</v>
      </c>
      <c r="S131" s="46">
        <f t="shared" si="30"/>
        <v>0</v>
      </c>
      <c r="T131" s="46">
        <v>0</v>
      </c>
      <c r="U131" s="46">
        <v>0</v>
      </c>
      <c r="V131" s="46">
        <f t="shared" si="31"/>
        <v>0</v>
      </c>
      <c r="W131" s="46">
        <v>0</v>
      </c>
      <c r="X131" s="46">
        <v>0</v>
      </c>
      <c r="Y131" s="46">
        <f t="shared" si="32"/>
        <v>0</v>
      </c>
      <c r="Z131" s="46">
        <v>0</v>
      </c>
      <c r="AA131" s="46">
        <v>0</v>
      </c>
      <c r="AB131" s="46">
        <f t="shared" si="33"/>
        <v>0</v>
      </c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</row>
    <row r="132" spans="1:249" ht="31.5">
      <c r="A132" s="45" t="s">
        <v>138</v>
      </c>
      <c r="B132" s="46">
        <f t="shared" si="25"/>
        <v>1705</v>
      </c>
      <c r="C132" s="46">
        <f t="shared" si="25"/>
        <v>1705</v>
      </c>
      <c r="D132" s="46">
        <f t="shared" si="25"/>
        <v>0</v>
      </c>
      <c r="E132" s="46">
        <v>0</v>
      </c>
      <c r="F132" s="46">
        <v>0</v>
      </c>
      <c r="G132" s="46">
        <f t="shared" si="26"/>
        <v>0</v>
      </c>
      <c r="H132" s="46">
        <v>0</v>
      </c>
      <c r="I132" s="46">
        <v>0</v>
      </c>
      <c r="J132" s="46">
        <f t="shared" si="27"/>
        <v>0</v>
      </c>
      <c r="K132" s="46">
        <v>0</v>
      </c>
      <c r="L132" s="46">
        <v>0</v>
      </c>
      <c r="M132" s="46">
        <f t="shared" si="28"/>
        <v>0</v>
      </c>
      <c r="N132" s="46">
        <v>0</v>
      </c>
      <c r="O132" s="46">
        <v>0</v>
      </c>
      <c r="P132" s="46">
        <f t="shared" si="29"/>
        <v>0</v>
      </c>
      <c r="Q132" s="46">
        <v>1705</v>
      </c>
      <c r="R132" s="46">
        <v>1705</v>
      </c>
      <c r="S132" s="46">
        <f t="shared" si="30"/>
        <v>0</v>
      </c>
      <c r="T132" s="46">
        <v>0</v>
      </c>
      <c r="U132" s="46">
        <v>0</v>
      </c>
      <c r="V132" s="46">
        <f t="shared" si="31"/>
        <v>0</v>
      </c>
      <c r="W132" s="46">
        <v>0</v>
      </c>
      <c r="X132" s="46">
        <v>0</v>
      </c>
      <c r="Y132" s="46">
        <f t="shared" si="32"/>
        <v>0</v>
      </c>
      <c r="Z132" s="46">
        <v>0</v>
      </c>
      <c r="AA132" s="46">
        <v>0</v>
      </c>
      <c r="AB132" s="46">
        <f t="shared" si="33"/>
        <v>0</v>
      </c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</row>
    <row r="133" spans="1:249">
      <c r="A133" s="55" t="s">
        <v>139</v>
      </c>
      <c r="B133" s="46">
        <f t="shared" si="25"/>
        <v>20000</v>
      </c>
      <c r="C133" s="46">
        <f t="shared" si="25"/>
        <v>20000</v>
      </c>
      <c r="D133" s="46">
        <f t="shared" si="25"/>
        <v>0</v>
      </c>
      <c r="E133" s="46">
        <v>0</v>
      </c>
      <c r="F133" s="46">
        <v>0</v>
      </c>
      <c r="G133" s="46">
        <f t="shared" si="26"/>
        <v>0</v>
      </c>
      <c r="H133" s="46">
        <v>0</v>
      </c>
      <c r="I133" s="46">
        <v>0</v>
      </c>
      <c r="J133" s="46">
        <f t="shared" si="27"/>
        <v>0</v>
      </c>
      <c r="K133" s="46">
        <v>0</v>
      </c>
      <c r="L133" s="46">
        <v>0</v>
      </c>
      <c r="M133" s="46">
        <f t="shared" si="28"/>
        <v>0</v>
      </c>
      <c r="N133" s="46">
        <v>0</v>
      </c>
      <c r="O133" s="46">
        <v>0</v>
      </c>
      <c r="P133" s="46">
        <f t="shared" si="29"/>
        <v>0</v>
      </c>
      <c r="Q133" s="46">
        <v>20000</v>
      </c>
      <c r="R133" s="46">
        <v>20000</v>
      </c>
      <c r="S133" s="46">
        <f t="shared" si="30"/>
        <v>0</v>
      </c>
      <c r="T133" s="46">
        <v>0</v>
      </c>
      <c r="U133" s="46">
        <v>0</v>
      </c>
      <c r="V133" s="46">
        <f t="shared" si="31"/>
        <v>0</v>
      </c>
      <c r="W133" s="46">
        <v>0</v>
      </c>
      <c r="X133" s="46">
        <v>0</v>
      </c>
      <c r="Y133" s="46">
        <f t="shared" si="32"/>
        <v>0</v>
      </c>
      <c r="Z133" s="46">
        <v>0</v>
      </c>
      <c r="AA133" s="46">
        <v>0</v>
      </c>
      <c r="AB133" s="46">
        <f t="shared" si="33"/>
        <v>0</v>
      </c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</row>
    <row r="134" spans="1:249" ht="31.5">
      <c r="A134" s="55" t="s">
        <v>140</v>
      </c>
      <c r="B134" s="46">
        <f t="shared" si="25"/>
        <v>0</v>
      </c>
      <c r="C134" s="46">
        <f t="shared" si="25"/>
        <v>5977</v>
      </c>
      <c r="D134" s="46">
        <f t="shared" si="25"/>
        <v>5977</v>
      </c>
      <c r="E134" s="46">
        <v>0</v>
      </c>
      <c r="F134" s="46">
        <v>0</v>
      </c>
      <c r="G134" s="46">
        <f t="shared" si="26"/>
        <v>0</v>
      </c>
      <c r="H134" s="46">
        <v>0</v>
      </c>
      <c r="I134" s="46">
        <v>0</v>
      </c>
      <c r="J134" s="46">
        <f t="shared" si="27"/>
        <v>0</v>
      </c>
      <c r="K134" s="46"/>
      <c r="L134" s="46">
        <v>5977</v>
      </c>
      <c r="M134" s="46">
        <f t="shared" si="28"/>
        <v>5977</v>
      </c>
      <c r="N134" s="46">
        <v>0</v>
      </c>
      <c r="O134" s="46">
        <v>0</v>
      </c>
      <c r="P134" s="46">
        <f t="shared" si="29"/>
        <v>0</v>
      </c>
      <c r="Q134" s="46">
        <v>0</v>
      </c>
      <c r="R134" s="46">
        <v>0</v>
      </c>
      <c r="S134" s="46">
        <f t="shared" si="30"/>
        <v>0</v>
      </c>
      <c r="T134" s="46">
        <v>0</v>
      </c>
      <c r="U134" s="46">
        <v>0</v>
      </c>
      <c r="V134" s="46">
        <f t="shared" si="31"/>
        <v>0</v>
      </c>
      <c r="W134" s="46">
        <v>0</v>
      </c>
      <c r="X134" s="46">
        <v>0</v>
      </c>
      <c r="Y134" s="46">
        <f t="shared" si="32"/>
        <v>0</v>
      </c>
      <c r="Z134" s="46">
        <v>0</v>
      </c>
      <c r="AA134" s="46">
        <v>0</v>
      </c>
      <c r="AB134" s="46">
        <f t="shared" si="33"/>
        <v>0</v>
      </c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</row>
    <row r="135" spans="1:249" ht="31.5">
      <c r="A135" s="55" t="s">
        <v>141</v>
      </c>
      <c r="B135" s="46">
        <f t="shared" si="25"/>
        <v>3810</v>
      </c>
      <c r="C135" s="46">
        <f t="shared" si="25"/>
        <v>3810</v>
      </c>
      <c r="D135" s="46">
        <f t="shared" si="25"/>
        <v>0</v>
      </c>
      <c r="E135" s="46">
        <v>0</v>
      </c>
      <c r="F135" s="46">
        <v>0</v>
      </c>
      <c r="G135" s="46">
        <f t="shared" si="26"/>
        <v>0</v>
      </c>
      <c r="H135" s="46">
        <v>0</v>
      </c>
      <c r="I135" s="46">
        <v>0</v>
      </c>
      <c r="J135" s="46">
        <f t="shared" si="27"/>
        <v>0</v>
      </c>
      <c r="K135" s="46">
        <v>3810</v>
      </c>
      <c r="L135" s="46">
        <v>3810</v>
      </c>
      <c r="M135" s="46">
        <f t="shared" si="28"/>
        <v>0</v>
      </c>
      <c r="N135" s="46">
        <v>0</v>
      </c>
      <c r="O135" s="46">
        <v>0</v>
      </c>
      <c r="P135" s="46">
        <f t="shared" si="29"/>
        <v>0</v>
      </c>
      <c r="Q135" s="46">
        <v>0</v>
      </c>
      <c r="R135" s="46">
        <v>0</v>
      </c>
      <c r="S135" s="46">
        <f t="shared" si="30"/>
        <v>0</v>
      </c>
      <c r="T135" s="46">
        <v>0</v>
      </c>
      <c r="U135" s="46">
        <v>0</v>
      </c>
      <c r="V135" s="46">
        <f t="shared" si="31"/>
        <v>0</v>
      </c>
      <c r="W135" s="46">
        <v>0</v>
      </c>
      <c r="X135" s="46">
        <v>0</v>
      </c>
      <c r="Y135" s="46">
        <f t="shared" si="32"/>
        <v>0</v>
      </c>
      <c r="Z135" s="46">
        <v>0</v>
      </c>
      <c r="AA135" s="46">
        <v>0</v>
      </c>
      <c r="AB135" s="46">
        <f t="shared" si="33"/>
        <v>0</v>
      </c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</row>
    <row r="136" spans="1:249">
      <c r="A136" s="40" t="s">
        <v>134</v>
      </c>
      <c r="B136" s="41">
        <f t="shared" si="25"/>
        <v>114400</v>
      </c>
      <c r="C136" s="41">
        <f t="shared" si="25"/>
        <v>114400</v>
      </c>
      <c r="D136" s="41">
        <f t="shared" si="25"/>
        <v>0</v>
      </c>
      <c r="E136" s="41">
        <f>SUM(E137:E138)</f>
        <v>0</v>
      </c>
      <c r="F136" s="41">
        <f>SUM(F137:F138)</f>
        <v>0</v>
      </c>
      <c r="G136" s="41">
        <f t="shared" si="26"/>
        <v>0</v>
      </c>
      <c r="H136" s="41">
        <f>SUM(H137:H138)</f>
        <v>0</v>
      </c>
      <c r="I136" s="41">
        <f>SUM(I137:I138)</f>
        <v>0</v>
      </c>
      <c r="J136" s="41">
        <f t="shared" si="27"/>
        <v>0</v>
      </c>
      <c r="K136" s="41">
        <f>SUM(K137:K138)</f>
        <v>0</v>
      </c>
      <c r="L136" s="41">
        <f>SUM(L137:L138)</f>
        <v>0</v>
      </c>
      <c r="M136" s="41">
        <f t="shared" si="28"/>
        <v>0</v>
      </c>
      <c r="N136" s="41">
        <f>SUM(N137:N138)</f>
        <v>0</v>
      </c>
      <c r="O136" s="41">
        <f>SUM(O137:O138)</f>
        <v>0</v>
      </c>
      <c r="P136" s="41">
        <f t="shared" si="29"/>
        <v>0</v>
      </c>
      <c r="Q136" s="41">
        <f>SUM(Q137:Q138)</f>
        <v>75126</v>
      </c>
      <c r="R136" s="41">
        <f>SUM(R137:R138)</f>
        <v>75126</v>
      </c>
      <c r="S136" s="41">
        <f t="shared" si="30"/>
        <v>0</v>
      </c>
      <c r="T136" s="41">
        <f>SUM(T137:T138)</f>
        <v>0</v>
      </c>
      <c r="U136" s="41">
        <f>SUM(U137:U138)</f>
        <v>0</v>
      </c>
      <c r="V136" s="41">
        <f t="shared" si="31"/>
        <v>0</v>
      </c>
      <c r="W136" s="41">
        <f>SUM(W137:W138)</f>
        <v>0</v>
      </c>
      <c r="X136" s="41">
        <f>SUM(X137:X138)</f>
        <v>0</v>
      </c>
      <c r="Y136" s="41">
        <f t="shared" si="32"/>
        <v>0</v>
      </c>
      <c r="Z136" s="41">
        <f>SUM(Z137:Z138)</f>
        <v>39274</v>
      </c>
      <c r="AA136" s="41">
        <f>SUM(AA137:AA138)</f>
        <v>39274</v>
      </c>
      <c r="AB136" s="41">
        <f t="shared" si="33"/>
        <v>0</v>
      </c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</row>
    <row r="137" spans="1:249" ht="31.5">
      <c r="A137" s="49" t="s">
        <v>142</v>
      </c>
      <c r="B137" s="46">
        <f t="shared" si="25"/>
        <v>59400</v>
      </c>
      <c r="C137" s="46">
        <f t="shared" si="25"/>
        <v>59400</v>
      </c>
      <c r="D137" s="46">
        <f t="shared" si="25"/>
        <v>0</v>
      </c>
      <c r="E137" s="46">
        <v>0</v>
      </c>
      <c r="F137" s="46">
        <v>0</v>
      </c>
      <c r="G137" s="46">
        <f t="shared" si="26"/>
        <v>0</v>
      </c>
      <c r="H137" s="46">
        <v>0</v>
      </c>
      <c r="I137" s="46">
        <v>0</v>
      </c>
      <c r="J137" s="46">
        <f t="shared" si="27"/>
        <v>0</v>
      </c>
      <c r="K137" s="46">
        <v>0</v>
      </c>
      <c r="L137" s="46">
        <v>0</v>
      </c>
      <c r="M137" s="46">
        <f t="shared" si="28"/>
        <v>0</v>
      </c>
      <c r="N137" s="46">
        <v>0</v>
      </c>
      <c r="O137" s="46">
        <v>0</v>
      </c>
      <c r="P137" s="46">
        <f t="shared" si="29"/>
        <v>0</v>
      </c>
      <c r="Q137" s="46">
        <f>30400+29000</f>
        <v>59400</v>
      </c>
      <c r="R137" s="46">
        <f>30400+29000</f>
        <v>59400</v>
      </c>
      <c r="S137" s="46">
        <f t="shared" si="30"/>
        <v>0</v>
      </c>
      <c r="T137" s="46">
        <v>0</v>
      </c>
      <c r="U137" s="46">
        <v>0</v>
      </c>
      <c r="V137" s="46">
        <f t="shared" si="31"/>
        <v>0</v>
      </c>
      <c r="W137" s="46">
        <v>0</v>
      </c>
      <c r="X137" s="46">
        <v>0</v>
      </c>
      <c r="Y137" s="46">
        <f t="shared" si="32"/>
        <v>0</v>
      </c>
      <c r="Z137" s="46">
        <v>0</v>
      </c>
      <c r="AA137" s="46">
        <v>0</v>
      </c>
      <c r="AB137" s="46">
        <f t="shared" si="33"/>
        <v>0</v>
      </c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</row>
    <row r="138" spans="1:249" ht="31.5">
      <c r="A138" s="49" t="s">
        <v>143</v>
      </c>
      <c r="B138" s="46">
        <f t="shared" si="25"/>
        <v>55000</v>
      </c>
      <c r="C138" s="46">
        <f t="shared" si="25"/>
        <v>55000</v>
      </c>
      <c r="D138" s="46">
        <f t="shared" si="25"/>
        <v>0</v>
      </c>
      <c r="E138" s="46">
        <v>0</v>
      </c>
      <c r="F138" s="46">
        <v>0</v>
      </c>
      <c r="G138" s="46">
        <f t="shared" si="26"/>
        <v>0</v>
      </c>
      <c r="H138" s="46">
        <v>0</v>
      </c>
      <c r="I138" s="46">
        <v>0</v>
      </c>
      <c r="J138" s="46">
        <f t="shared" si="27"/>
        <v>0</v>
      </c>
      <c r="K138" s="46">
        <v>0</v>
      </c>
      <c r="L138" s="46">
        <v>0</v>
      </c>
      <c r="M138" s="46">
        <f t="shared" si="28"/>
        <v>0</v>
      </c>
      <c r="N138" s="46">
        <v>0</v>
      </c>
      <c r="O138" s="46">
        <v>0</v>
      </c>
      <c r="P138" s="46">
        <f t="shared" si="29"/>
        <v>0</v>
      </c>
      <c r="Q138" s="46">
        <v>15726</v>
      </c>
      <c r="R138" s="46">
        <v>15726</v>
      </c>
      <c r="S138" s="46">
        <f t="shared" si="30"/>
        <v>0</v>
      </c>
      <c r="T138" s="46">
        <v>0</v>
      </c>
      <c r="U138" s="46">
        <v>0</v>
      </c>
      <c r="V138" s="46">
        <f t="shared" si="31"/>
        <v>0</v>
      </c>
      <c r="W138" s="46">
        <v>0</v>
      </c>
      <c r="X138" s="46">
        <v>0</v>
      </c>
      <c r="Y138" s="46">
        <f t="shared" si="32"/>
        <v>0</v>
      </c>
      <c r="Z138" s="46">
        <v>39274</v>
      </c>
      <c r="AA138" s="46">
        <v>39274</v>
      </c>
      <c r="AB138" s="46">
        <f t="shared" si="33"/>
        <v>0</v>
      </c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</row>
    <row r="139" spans="1:249">
      <c r="A139" s="40" t="s">
        <v>45</v>
      </c>
      <c r="B139" s="41">
        <f t="shared" si="25"/>
        <v>9161346</v>
      </c>
      <c r="C139" s="41">
        <f t="shared" si="25"/>
        <v>9229944</v>
      </c>
      <c r="D139" s="41">
        <f t="shared" si="25"/>
        <v>68598</v>
      </c>
      <c r="E139" s="41">
        <f>SUM(E140,E157,E180,E154,E188)</f>
        <v>0</v>
      </c>
      <c r="F139" s="41">
        <f>SUM(F140,F157,F180,F154,F188)</f>
        <v>0</v>
      </c>
      <c r="G139" s="41">
        <f t="shared" si="26"/>
        <v>0</v>
      </c>
      <c r="H139" s="41">
        <f>SUM(H140,H157,H180,H154,H188)</f>
        <v>0</v>
      </c>
      <c r="I139" s="41">
        <f>SUM(I140,I157,I180,I154,I188)</f>
        <v>0</v>
      </c>
      <c r="J139" s="41">
        <f t="shared" si="27"/>
        <v>0</v>
      </c>
      <c r="K139" s="41">
        <f>SUM(K140,K157,K180,K154,K188)</f>
        <v>1176134</v>
      </c>
      <c r="L139" s="41">
        <f>SUM(L140,L157,L180,L154,L188)</f>
        <v>1225496</v>
      </c>
      <c r="M139" s="41">
        <f t="shared" si="28"/>
        <v>49362</v>
      </c>
      <c r="N139" s="41">
        <f>SUM(N140,N157,N180,N154,N188)</f>
        <v>2400</v>
      </c>
      <c r="O139" s="41">
        <f>SUM(O140,O157,O180,O154,O188)</f>
        <v>11680</v>
      </c>
      <c r="P139" s="41">
        <f t="shared" si="29"/>
        <v>9280</v>
      </c>
      <c r="Q139" s="41">
        <f>SUM(Q140,Q157,Q180,Q154,Q188)</f>
        <v>215805</v>
      </c>
      <c r="R139" s="41">
        <f>SUM(R140,R157,R180,R154,R188)</f>
        <v>218265</v>
      </c>
      <c r="S139" s="41">
        <f t="shared" si="30"/>
        <v>2460</v>
      </c>
      <c r="T139" s="41">
        <f>SUM(T140,T157,T180,T154,T188)</f>
        <v>1431997</v>
      </c>
      <c r="U139" s="41">
        <f>SUM(U140,U157,U180,U154,U188)</f>
        <v>1431997</v>
      </c>
      <c r="V139" s="41">
        <f t="shared" si="31"/>
        <v>0</v>
      </c>
      <c r="W139" s="41">
        <f>SUM(W140,W157,W180,W154,W188)</f>
        <v>1120414</v>
      </c>
      <c r="X139" s="41">
        <f>SUM(X140,X157,X180,X154,X188)</f>
        <v>1127910</v>
      </c>
      <c r="Y139" s="41">
        <f t="shared" si="32"/>
        <v>7496</v>
      </c>
      <c r="Z139" s="41">
        <f>SUM(Z140,Z157,Z180,Z154,Z188)</f>
        <v>5214596</v>
      </c>
      <c r="AA139" s="41">
        <f>SUM(AA140,AA157,AA180,AA154,AA188)</f>
        <v>5214596</v>
      </c>
      <c r="AB139" s="41">
        <f t="shared" si="33"/>
        <v>0</v>
      </c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</row>
    <row r="140" spans="1:249">
      <c r="A140" s="40" t="s">
        <v>116</v>
      </c>
      <c r="B140" s="41">
        <f t="shared" si="25"/>
        <v>50919</v>
      </c>
      <c r="C140" s="41">
        <f t="shared" si="25"/>
        <v>63129</v>
      </c>
      <c r="D140" s="41">
        <f t="shared" si="25"/>
        <v>12210</v>
      </c>
      <c r="E140" s="41">
        <f>SUM(E141:E153)</f>
        <v>0</v>
      </c>
      <c r="F140" s="41">
        <f>SUM(F141:F153)</f>
        <v>0</v>
      </c>
      <c r="G140" s="41">
        <f t="shared" si="26"/>
        <v>0</v>
      </c>
      <c r="H140" s="41">
        <f>SUM(H141:H153)</f>
        <v>0</v>
      </c>
      <c r="I140" s="41">
        <f>SUM(I141:I153)</f>
        <v>0</v>
      </c>
      <c r="J140" s="41">
        <f t="shared" si="27"/>
        <v>0</v>
      </c>
      <c r="K140" s="41">
        <f>SUM(K141:K153)</f>
        <v>5047</v>
      </c>
      <c r="L140" s="41">
        <f>SUM(L141:L153)</f>
        <v>7977</v>
      </c>
      <c r="M140" s="41">
        <f t="shared" si="28"/>
        <v>2930</v>
      </c>
      <c r="N140" s="41">
        <f>SUM(N141:N153)</f>
        <v>0</v>
      </c>
      <c r="O140" s="41">
        <f>SUM(O141:O153)</f>
        <v>9280</v>
      </c>
      <c r="P140" s="41">
        <f t="shared" si="29"/>
        <v>9280</v>
      </c>
      <c r="Q140" s="41">
        <f>SUM(Q141:Q153)</f>
        <v>45872</v>
      </c>
      <c r="R140" s="41">
        <f>SUM(R141:R153)</f>
        <v>45872</v>
      </c>
      <c r="S140" s="41">
        <f t="shared" si="30"/>
        <v>0</v>
      </c>
      <c r="T140" s="41">
        <f>SUM(T141:T153)</f>
        <v>0</v>
      </c>
      <c r="U140" s="41">
        <f>SUM(U141:U153)</f>
        <v>0</v>
      </c>
      <c r="V140" s="41">
        <f t="shared" si="31"/>
        <v>0</v>
      </c>
      <c r="W140" s="41">
        <f>SUM(W141:W153)</f>
        <v>0</v>
      </c>
      <c r="X140" s="41">
        <f>SUM(X141:X153)</f>
        <v>0</v>
      </c>
      <c r="Y140" s="41">
        <f t="shared" si="32"/>
        <v>0</v>
      </c>
      <c r="Z140" s="41">
        <f>SUM(Z141:Z153)</f>
        <v>0</v>
      </c>
      <c r="AA140" s="41">
        <f>SUM(AA141:AA153)</f>
        <v>0</v>
      </c>
      <c r="AB140" s="41">
        <f t="shared" si="33"/>
        <v>0</v>
      </c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</row>
    <row r="141" spans="1:249" ht="31.5">
      <c r="A141" s="45" t="s">
        <v>144</v>
      </c>
      <c r="B141" s="46">
        <f t="shared" si="25"/>
        <v>30000</v>
      </c>
      <c r="C141" s="46">
        <f t="shared" si="25"/>
        <v>30000</v>
      </c>
      <c r="D141" s="46">
        <f t="shared" si="25"/>
        <v>0</v>
      </c>
      <c r="E141" s="46">
        <v>0</v>
      </c>
      <c r="F141" s="46">
        <v>0</v>
      </c>
      <c r="G141" s="46">
        <f t="shared" si="26"/>
        <v>0</v>
      </c>
      <c r="H141" s="46">
        <v>0</v>
      </c>
      <c r="I141" s="46">
        <v>0</v>
      </c>
      <c r="J141" s="46">
        <f t="shared" si="27"/>
        <v>0</v>
      </c>
      <c r="K141" s="46">
        <v>0</v>
      </c>
      <c r="L141" s="46">
        <v>0</v>
      </c>
      <c r="M141" s="46">
        <f t="shared" si="28"/>
        <v>0</v>
      </c>
      <c r="N141" s="46"/>
      <c r="O141" s="46"/>
      <c r="P141" s="46">
        <f t="shared" si="29"/>
        <v>0</v>
      </c>
      <c r="Q141" s="46">
        <v>30000</v>
      </c>
      <c r="R141" s="46">
        <v>30000</v>
      </c>
      <c r="S141" s="46">
        <f t="shared" si="30"/>
        <v>0</v>
      </c>
      <c r="T141" s="46">
        <v>0</v>
      </c>
      <c r="U141" s="46">
        <v>0</v>
      </c>
      <c r="V141" s="46">
        <f t="shared" si="31"/>
        <v>0</v>
      </c>
      <c r="W141" s="46">
        <v>0</v>
      </c>
      <c r="X141" s="46">
        <v>0</v>
      </c>
      <c r="Y141" s="46">
        <f t="shared" si="32"/>
        <v>0</v>
      </c>
      <c r="Z141" s="46">
        <v>0</v>
      </c>
      <c r="AA141" s="46">
        <v>0</v>
      </c>
      <c r="AB141" s="46">
        <f t="shared" si="33"/>
        <v>0</v>
      </c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</row>
    <row r="142" spans="1:249" ht="31.5">
      <c r="A142" s="45" t="s">
        <v>145</v>
      </c>
      <c r="B142" s="46">
        <f t="shared" si="25"/>
        <v>1422</v>
      </c>
      <c r="C142" s="46">
        <f t="shared" si="25"/>
        <v>1422</v>
      </c>
      <c r="D142" s="46">
        <f t="shared" si="25"/>
        <v>0</v>
      </c>
      <c r="E142" s="46">
        <v>0</v>
      </c>
      <c r="F142" s="46">
        <v>0</v>
      </c>
      <c r="G142" s="46">
        <f t="shared" si="26"/>
        <v>0</v>
      </c>
      <c r="H142" s="46">
        <v>0</v>
      </c>
      <c r="I142" s="46">
        <v>0</v>
      </c>
      <c r="J142" s="46">
        <f t="shared" si="27"/>
        <v>0</v>
      </c>
      <c r="K142" s="46">
        <v>1422</v>
      </c>
      <c r="L142" s="46">
        <v>1422</v>
      </c>
      <c r="M142" s="46">
        <f t="shared" si="28"/>
        <v>0</v>
      </c>
      <c r="N142" s="46">
        <v>0</v>
      </c>
      <c r="O142" s="46">
        <v>0</v>
      </c>
      <c r="P142" s="46">
        <f t="shared" si="29"/>
        <v>0</v>
      </c>
      <c r="Q142" s="46">
        <v>0</v>
      </c>
      <c r="R142" s="46">
        <v>0</v>
      </c>
      <c r="S142" s="46">
        <f t="shared" si="30"/>
        <v>0</v>
      </c>
      <c r="T142" s="46">
        <v>0</v>
      </c>
      <c r="U142" s="46">
        <v>0</v>
      </c>
      <c r="V142" s="46">
        <f t="shared" si="31"/>
        <v>0</v>
      </c>
      <c r="W142" s="46">
        <v>0</v>
      </c>
      <c r="X142" s="46">
        <v>0</v>
      </c>
      <c r="Y142" s="46">
        <f t="shared" si="32"/>
        <v>0</v>
      </c>
      <c r="Z142" s="46">
        <v>0</v>
      </c>
      <c r="AA142" s="46">
        <v>0</v>
      </c>
      <c r="AB142" s="46">
        <f t="shared" si="33"/>
        <v>0</v>
      </c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</row>
    <row r="143" spans="1:249" ht="31.5">
      <c r="A143" s="45" t="s">
        <v>146</v>
      </c>
      <c r="B143" s="46">
        <f t="shared" si="25"/>
        <v>2548</v>
      </c>
      <c r="C143" s="46">
        <f t="shared" si="25"/>
        <v>2548</v>
      </c>
      <c r="D143" s="46">
        <f t="shared" si="25"/>
        <v>0</v>
      </c>
      <c r="E143" s="46">
        <v>0</v>
      </c>
      <c r="F143" s="46">
        <v>0</v>
      </c>
      <c r="G143" s="46">
        <f t="shared" si="26"/>
        <v>0</v>
      </c>
      <c r="H143" s="46">
        <v>0</v>
      </c>
      <c r="I143" s="46">
        <v>0</v>
      </c>
      <c r="J143" s="46">
        <f t="shared" si="27"/>
        <v>0</v>
      </c>
      <c r="K143" s="46">
        <v>2548</v>
      </c>
      <c r="L143" s="46">
        <v>2548</v>
      </c>
      <c r="M143" s="46">
        <f t="shared" si="28"/>
        <v>0</v>
      </c>
      <c r="N143" s="46">
        <v>0</v>
      </c>
      <c r="O143" s="46">
        <v>0</v>
      </c>
      <c r="P143" s="46">
        <f t="shared" si="29"/>
        <v>0</v>
      </c>
      <c r="Q143" s="46">
        <v>0</v>
      </c>
      <c r="R143" s="46">
        <v>0</v>
      </c>
      <c r="S143" s="46">
        <f t="shared" si="30"/>
        <v>0</v>
      </c>
      <c r="T143" s="46">
        <v>0</v>
      </c>
      <c r="U143" s="46">
        <v>0</v>
      </c>
      <c r="V143" s="46">
        <f t="shared" si="31"/>
        <v>0</v>
      </c>
      <c r="W143" s="46">
        <v>0</v>
      </c>
      <c r="X143" s="46">
        <v>0</v>
      </c>
      <c r="Y143" s="46">
        <f t="shared" si="32"/>
        <v>0</v>
      </c>
      <c r="Z143" s="46">
        <v>0</v>
      </c>
      <c r="AA143" s="46">
        <v>0</v>
      </c>
      <c r="AB143" s="46">
        <f t="shared" si="33"/>
        <v>0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</row>
    <row r="144" spans="1:249" ht="31.5">
      <c r="A144" s="45" t="s">
        <v>147</v>
      </c>
      <c r="B144" s="46">
        <f t="shared" si="25"/>
        <v>1077</v>
      </c>
      <c r="C144" s="46">
        <f t="shared" si="25"/>
        <v>1077</v>
      </c>
      <c r="D144" s="46">
        <f t="shared" si="25"/>
        <v>0</v>
      </c>
      <c r="E144" s="46">
        <v>0</v>
      </c>
      <c r="F144" s="46">
        <v>0</v>
      </c>
      <c r="G144" s="46">
        <f t="shared" si="26"/>
        <v>0</v>
      </c>
      <c r="H144" s="46">
        <v>0</v>
      </c>
      <c r="I144" s="46">
        <v>0</v>
      </c>
      <c r="J144" s="46">
        <f t="shared" si="27"/>
        <v>0</v>
      </c>
      <c r="K144" s="46">
        <v>1077</v>
      </c>
      <c r="L144" s="46">
        <v>1077</v>
      </c>
      <c r="M144" s="46">
        <f t="shared" si="28"/>
        <v>0</v>
      </c>
      <c r="N144" s="46">
        <v>0</v>
      </c>
      <c r="O144" s="46">
        <v>0</v>
      </c>
      <c r="P144" s="46">
        <f t="shared" si="29"/>
        <v>0</v>
      </c>
      <c r="Q144" s="46">
        <v>0</v>
      </c>
      <c r="R144" s="46">
        <v>0</v>
      </c>
      <c r="S144" s="46">
        <f t="shared" si="30"/>
        <v>0</v>
      </c>
      <c r="T144" s="46">
        <v>0</v>
      </c>
      <c r="U144" s="46">
        <v>0</v>
      </c>
      <c r="V144" s="46">
        <f t="shared" si="31"/>
        <v>0</v>
      </c>
      <c r="W144" s="46">
        <v>0</v>
      </c>
      <c r="X144" s="46">
        <v>0</v>
      </c>
      <c r="Y144" s="46">
        <f t="shared" si="32"/>
        <v>0</v>
      </c>
      <c r="Z144" s="46">
        <v>0</v>
      </c>
      <c r="AA144" s="46">
        <v>0</v>
      </c>
      <c r="AB144" s="46">
        <f t="shared" si="33"/>
        <v>0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</row>
    <row r="145" spans="1:251" ht="47.25">
      <c r="A145" s="45" t="s">
        <v>148</v>
      </c>
      <c r="B145" s="46">
        <f t="shared" si="25"/>
        <v>0</v>
      </c>
      <c r="C145" s="46">
        <f t="shared" si="25"/>
        <v>1680</v>
      </c>
      <c r="D145" s="46">
        <f t="shared" si="25"/>
        <v>1680</v>
      </c>
      <c r="E145" s="46">
        <v>0</v>
      </c>
      <c r="F145" s="46">
        <v>0</v>
      </c>
      <c r="G145" s="46">
        <f t="shared" si="26"/>
        <v>0</v>
      </c>
      <c r="H145" s="46">
        <v>0</v>
      </c>
      <c r="I145" s="46">
        <v>0</v>
      </c>
      <c r="J145" s="46">
        <f t="shared" si="27"/>
        <v>0</v>
      </c>
      <c r="K145" s="46">
        <v>0</v>
      </c>
      <c r="L145" s="46">
        <v>0</v>
      </c>
      <c r="M145" s="46">
        <f t="shared" si="28"/>
        <v>0</v>
      </c>
      <c r="N145" s="46">
        <v>0</v>
      </c>
      <c r="O145" s="46">
        <v>1680</v>
      </c>
      <c r="P145" s="46">
        <f t="shared" si="29"/>
        <v>1680</v>
      </c>
      <c r="Q145" s="46">
        <v>0</v>
      </c>
      <c r="R145" s="46">
        <v>0</v>
      </c>
      <c r="S145" s="46">
        <f t="shared" si="30"/>
        <v>0</v>
      </c>
      <c r="T145" s="46">
        <v>0</v>
      </c>
      <c r="U145" s="46">
        <v>0</v>
      </c>
      <c r="V145" s="46">
        <f t="shared" si="31"/>
        <v>0</v>
      </c>
      <c r="W145" s="46">
        <v>0</v>
      </c>
      <c r="X145" s="46">
        <v>0</v>
      </c>
      <c r="Y145" s="46">
        <f t="shared" si="32"/>
        <v>0</v>
      </c>
      <c r="Z145" s="46">
        <v>0</v>
      </c>
      <c r="AA145" s="46">
        <v>0</v>
      </c>
      <c r="AB145" s="46">
        <f t="shared" si="33"/>
        <v>0</v>
      </c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</row>
    <row r="146" spans="1:251" ht="47.25">
      <c r="A146" s="45" t="s">
        <v>149</v>
      </c>
      <c r="B146" s="46">
        <f t="shared" si="25"/>
        <v>0</v>
      </c>
      <c r="C146" s="46">
        <f t="shared" si="25"/>
        <v>1464</v>
      </c>
      <c r="D146" s="46">
        <f t="shared" si="25"/>
        <v>1464</v>
      </c>
      <c r="E146" s="46">
        <v>0</v>
      </c>
      <c r="F146" s="46">
        <v>0</v>
      </c>
      <c r="G146" s="46">
        <f t="shared" si="26"/>
        <v>0</v>
      </c>
      <c r="H146" s="46">
        <v>0</v>
      </c>
      <c r="I146" s="46">
        <v>0</v>
      </c>
      <c r="J146" s="46">
        <f t="shared" si="27"/>
        <v>0</v>
      </c>
      <c r="K146" s="46">
        <v>0</v>
      </c>
      <c r="L146" s="46">
        <v>0</v>
      </c>
      <c r="M146" s="46">
        <f t="shared" si="28"/>
        <v>0</v>
      </c>
      <c r="N146" s="46">
        <v>0</v>
      </c>
      <c r="O146" s="46">
        <v>1464</v>
      </c>
      <c r="P146" s="46">
        <f t="shared" si="29"/>
        <v>1464</v>
      </c>
      <c r="Q146" s="46">
        <v>0</v>
      </c>
      <c r="R146" s="46">
        <v>0</v>
      </c>
      <c r="S146" s="46">
        <f t="shared" si="30"/>
        <v>0</v>
      </c>
      <c r="T146" s="46">
        <v>0</v>
      </c>
      <c r="U146" s="46">
        <v>0</v>
      </c>
      <c r="V146" s="46">
        <f t="shared" si="31"/>
        <v>0</v>
      </c>
      <c r="W146" s="46">
        <v>0</v>
      </c>
      <c r="X146" s="46">
        <v>0</v>
      </c>
      <c r="Y146" s="46">
        <f t="shared" si="32"/>
        <v>0</v>
      </c>
      <c r="Z146" s="46">
        <v>0</v>
      </c>
      <c r="AA146" s="46">
        <v>0</v>
      </c>
      <c r="AB146" s="46">
        <f t="shared" si="33"/>
        <v>0</v>
      </c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</row>
    <row r="147" spans="1:251" ht="47.25">
      <c r="A147" s="45" t="s">
        <v>150</v>
      </c>
      <c r="B147" s="46">
        <f t="shared" si="25"/>
        <v>0</v>
      </c>
      <c r="C147" s="46">
        <f t="shared" si="25"/>
        <v>4080</v>
      </c>
      <c r="D147" s="46">
        <f t="shared" si="25"/>
        <v>4080</v>
      </c>
      <c r="E147" s="46">
        <v>0</v>
      </c>
      <c r="F147" s="46">
        <v>0</v>
      </c>
      <c r="G147" s="46">
        <f t="shared" si="26"/>
        <v>0</v>
      </c>
      <c r="H147" s="46">
        <v>0</v>
      </c>
      <c r="I147" s="46">
        <v>0</v>
      </c>
      <c r="J147" s="46">
        <f t="shared" si="27"/>
        <v>0</v>
      </c>
      <c r="K147" s="46">
        <v>0</v>
      </c>
      <c r="L147" s="46">
        <v>0</v>
      </c>
      <c r="M147" s="46">
        <f t="shared" si="28"/>
        <v>0</v>
      </c>
      <c r="N147" s="46">
        <v>0</v>
      </c>
      <c r="O147" s="46">
        <v>4080</v>
      </c>
      <c r="P147" s="46">
        <f t="shared" si="29"/>
        <v>4080</v>
      </c>
      <c r="Q147" s="46">
        <v>0</v>
      </c>
      <c r="R147" s="46">
        <v>0</v>
      </c>
      <c r="S147" s="46">
        <f t="shared" si="30"/>
        <v>0</v>
      </c>
      <c r="T147" s="46">
        <v>0</v>
      </c>
      <c r="U147" s="46">
        <v>0</v>
      </c>
      <c r="V147" s="46">
        <f t="shared" si="31"/>
        <v>0</v>
      </c>
      <c r="W147" s="46">
        <v>0</v>
      </c>
      <c r="X147" s="46">
        <v>0</v>
      </c>
      <c r="Y147" s="46">
        <f t="shared" si="32"/>
        <v>0</v>
      </c>
      <c r="Z147" s="46">
        <v>0</v>
      </c>
      <c r="AA147" s="46">
        <v>0</v>
      </c>
      <c r="AB147" s="46">
        <f t="shared" si="33"/>
        <v>0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</row>
    <row r="148" spans="1:251" ht="47.25">
      <c r="A148" s="45" t="s">
        <v>151</v>
      </c>
      <c r="B148" s="46">
        <f t="shared" si="25"/>
        <v>0</v>
      </c>
      <c r="C148" s="46">
        <f t="shared" si="25"/>
        <v>2056</v>
      </c>
      <c r="D148" s="46">
        <f t="shared" si="25"/>
        <v>2056</v>
      </c>
      <c r="E148" s="46">
        <v>0</v>
      </c>
      <c r="F148" s="46">
        <v>0</v>
      </c>
      <c r="G148" s="46">
        <f t="shared" si="26"/>
        <v>0</v>
      </c>
      <c r="H148" s="46">
        <v>0</v>
      </c>
      <c r="I148" s="46">
        <v>0</v>
      </c>
      <c r="J148" s="46">
        <f t="shared" si="27"/>
        <v>0</v>
      </c>
      <c r="K148" s="46">
        <v>0</v>
      </c>
      <c r="L148" s="46">
        <v>0</v>
      </c>
      <c r="M148" s="46">
        <f t="shared" si="28"/>
        <v>0</v>
      </c>
      <c r="N148" s="46">
        <v>0</v>
      </c>
      <c r="O148" s="46">
        <v>2056</v>
      </c>
      <c r="P148" s="46">
        <f t="shared" si="29"/>
        <v>2056</v>
      </c>
      <c r="Q148" s="46">
        <v>0</v>
      </c>
      <c r="R148" s="46">
        <v>0</v>
      </c>
      <c r="S148" s="46">
        <f t="shared" si="30"/>
        <v>0</v>
      </c>
      <c r="T148" s="46">
        <v>0</v>
      </c>
      <c r="U148" s="46">
        <v>0</v>
      </c>
      <c r="V148" s="46">
        <f t="shared" si="31"/>
        <v>0</v>
      </c>
      <c r="W148" s="46">
        <v>0</v>
      </c>
      <c r="X148" s="46">
        <v>0</v>
      </c>
      <c r="Y148" s="46">
        <f t="shared" si="32"/>
        <v>0</v>
      </c>
      <c r="Z148" s="46">
        <v>0</v>
      </c>
      <c r="AA148" s="46">
        <v>0</v>
      </c>
      <c r="AB148" s="46">
        <f t="shared" si="33"/>
        <v>0</v>
      </c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</row>
    <row r="149" spans="1:251" ht="31.5">
      <c r="A149" s="45" t="s">
        <v>152</v>
      </c>
      <c r="B149" s="46">
        <f t="shared" si="25"/>
        <v>3645</v>
      </c>
      <c r="C149" s="46">
        <f t="shared" si="25"/>
        <v>3645</v>
      </c>
      <c r="D149" s="46">
        <f t="shared" si="25"/>
        <v>0</v>
      </c>
      <c r="E149" s="46">
        <v>0</v>
      </c>
      <c r="F149" s="46">
        <v>0</v>
      </c>
      <c r="G149" s="46">
        <f t="shared" si="26"/>
        <v>0</v>
      </c>
      <c r="H149" s="46">
        <v>0</v>
      </c>
      <c r="I149" s="46">
        <v>0</v>
      </c>
      <c r="J149" s="46">
        <f t="shared" si="27"/>
        <v>0</v>
      </c>
      <c r="K149" s="46">
        <v>0</v>
      </c>
      <c r="L149" s="46">
        <v>0</v>
      </c>
      <c r="M149" s="46">
        <f t="shared" si="28"/>
        <v>0</v>
      </c>
      <c r="N149" s="46"/>
      <c r="O149" s="46"/>
      <c r="P149" s="46">
        <f t="shared" si="29"/>
        <v>0</v>
      </c>
      <c r="Q149" s="46">
        <v>3645</v>
      </c>
      <c r="R149" s="46">
        <v>3645</v>
      </c>
      <c r="S149" s="46">
        <f t="shared" si="30"/>
        <v>0</v>
      </c>
      <c r="T149" s="46">
        <v>0</v>
      </c>
      <c r="U149" s="46">
        <v>0</v>
      </c>
      <c r="V149" s="46">
        <f t="shared" si="31"/>
        <v>0</v>
      </c>
      <c r="W149" s="46">
        <v>0</v>
      </c>
      <c r="X149" s="46">
        <v>0</v>
      </c>
      <c r="Y149" s="46">
        <f t="shared" si="32"/>
        <v>0</v>
      </c>
      <c r="Z149" s="46">
        <v>0</v>
      </c>
      <c r="AA149" s="46">
        <v>0</v>
      </c>
      <c r="AB149" s="46">
        <f t="shared" si="33"/>
        <v>0</v>
      </c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</row>
    <row r="150" spans="1:251" ht="47.25">
      <c r="A150" s="45" t="s">
        <v>153</v>
      </c>
      <c r="B150" s="46">
        <f t="shared" si="25"/>
        <v>11355</v>
      </c>
      <c r="C150" s="46">
        <f t="shared" si="25"/>
        <v>11355</v>
      </c>
      <c r="D150" s="46">
        <f t="shared" si="25"/>
        <v>0</v>
      </c>
      <c r="E150" s="46">
        <v>0</v>
      </c>
      <c r="F150" s="46">
        <v>0</v>
      </c>
      <c r="G150" s="46">
        <f t="shared" si="26"/>
        <v>0</v>
      </c>
      <c r="H150" s="46">
        <v>0</v>
      </c>
      <c r="I150" s="46">
        <v>0</v>
      </c>
      <c r="J150" s="46">
        <f t="shared" si="27"/>
        <v>0</v>
      </c>
      <c r="K150" s="46">
        <v>0</v>
      </c>
      <c r="L150" s="46">
        <v>0</v>
      </c>
      <c r="M150" s="46">
        <f t="shared" si="28"/>
        <v>0</v>
      </c>
      <c r="N150" s="46"/>
      <c r="O150" s="46"/>
      <c r="P150" s="46">
        <f t="shared" si="29"/>
        <v>0</v>
      </c>
      <c r="Q150" s="46">
        <v>11355</v>
      </c>
      <c r="R150" s="46">
        <v>11355</v>
      </c>
      <c r="S150" s="46">
        <f t="shared" si="30"/>
        <v>0</v>
      </c>
      <c r="T150" s="46">
        <v>0</v>
      </c>
      <c r="U150" s="46">
        <v>0</v>
      </c>
      <c r="V150" s="46">
        <f t="shared" si="31"/>
        <v>0</v>
      </c>
      <c r="W150" s="46">
        <v>0</v>
      </c>
      <c r="X150" s="46">
        <v>0</v>
      </c>
      <c r="Y150" s="46">
        <f t="shared" si="32"/>
        <v>0</v>
      </c>
      <c r="Z150" s="46">
        <v>0</v>
      </c>
      <c r="AA150" s="46">
        <v>0</v>
      </c>
      <c r="AB150" s="46">
        <f t="shared" si="33"/>
        <v>0</v>
      </c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</row>
    <row r="151" spans="1:251" ht="31.5">
      <c r="A151" s="45" t="s">
        <v>154</v>
      </c>
      <c r="B151" s="46">
        <f t="shared" si="25"/>
        <v>0</v>
      </c>
      <c r="C151" s="46">
        <f t="shared" si="25"/>
        <v>2055</v>
      </c>
      <c r="D151" s="46">
        <f t="shared" si="25"/>
        <v>2055</v>
      </c>
      <c r="E151" s="46">
        <v>0</v>
      </c>
      <c r="F151" s="46">
        <v>0</v>
      </c>
      <c r="G151" s="46">
        <f t="shared" si="26"/>
        <v>0</v>
      </c>
      <c r="H151" s="46">
        <v>0</v>
      </c>
      <c r="I151" s="46">
        <v>0</v>
      </c>
      <c r="J151" s="46">
        <f t="shared" si="27"/>
        <v>0</v>
      </c>
      <c r="K151" s="46">
        <v>0</v>
      </c>
      <c r="L151" s="46">
        <v>2055</v>
      </c>
      <c r="M151" s="46">
        <f t="shared" si="28"/>
        <v>2055</v>
      </c>
      <c r="N151" s="46"/>
      <c r="O151" s="46"/>
      <c r="P151" s="46">
        <f t="shared" si="29"/>
        <v>0</v>
      </c>
      <c r="Q151" s="46"/>
      <c r="R151" s="46"/>
      <c r="S151" s="46">
        <f t="shared" si="30"/>
        <v>0</v>
      </c>
      <c r="T151" s="46">
        <v>0</v>
      </c>
      <c r="U151" s="46">
        <v>0</v>
      </c>
      <c r="V151" s="46">
        <f t="shared" si="31"/>
        <v>0</v>
      </c>
      <c r="W151" s="46">
        <v>0</v>
      </c>
      <c r="X151" s="46">
        <v>0</v>
      </c>
      <c r="Y151" s="46">
        <f t="shared" si="32"/>
        <v>0</v>
      </c>
      <c r="Z151" s="46">
        <v>0</v>
      </c>
      <c r="AA151" s="46">
        <v>0</v>
      </c>
      <c r="AB151" s="46">
        <f t="shared" si="33"/>
        <v>0</v>
      </c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</row>
    <row r="152" spans="1:251" ht="47.25">
      <c r="A152" s="45" t="s">
        <v>155</v>
      </c>
      <c r="B152" s="46">
        <f t="shared" si="25"/>
        <v>0</v>
      </c>
      <c r="C152" s="46">
        <f t="shared" si="25"/>
        <v>875</v>
      </c>
      <c r="D152" s="46">
        <f t="shared" si="25"/>
        <v>875</v>
      </c>
      <c r="E152" s="46">
        <v>0</v>
      </c>
      <c r="F152" s="46">
        <v>0</v>
      </c>
      <c r="G152" s="46">
        <f t="shared" si="26"/>
        <v>0</v>
      </c>
      <c r="H152" s="46">
        <v>0</v>
      </c>
      <c r="I152" s="46">
        <v>0</v>
      </c>
      <c r="J152" s="46">
        <f t="shared" si="27"/>
        <v>0</v>
      </c>
      <c r="K152" s="46">
        <v>0</v>
      </c>
      <c r="L152" s="46">
        <v>875</v>
      </c>
      <c r="M152" s="46">
        <f t="shared" si="28"/>
        <v>875</v>
      </c>
      <c r="N152" s="46"/>
      <c r="O152" s="46"/>
      <c r="P152" s="46">
        <f t="shared" si="29"/>
        <v>0</v>
      </c>
      <c r="Q152" s="46"/>
      <c r="R152" s="46"/>
      <c r="S152" s="46">
        <f t="shared" si="30"/>
        <v>0</v>
      </c>
      <c r="T152" s="46">
        <v>0</v>
      </c>
      <c r="U152" s="46">
        <v>0</v>
      </c>
      <c r="V152" s="46">
        <f t="shared" si="31"/>
        <v>0</v>
      </c>
      <c r="W152" s="46">
        <v>0</v>
      </c>
      <c r="X152" s="46">
        <v>0</v>
      </c>
      <c r="Y152" s="46">
        <f t="shared" si="32"/>
        <v>0</v>
      </c>
      <c r="Z152" s="46">
        <v>0</v>
      </c>
      <c r="AA152" s="46">
        <v>0</v>
      </c>
      <c r="AB152" s="46">
        <f t="shared" si="33"/>
        <v>0</v>
      </c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</row>
    <row r="153" spans="1:251">
      <c r="A153" s="45" t="s">
        <v>156</v>
      </c>
      <c r="B153" s="46">
        <f t="shared" si="25"/>
        <v>872</v>
      </c>
      <c r="C153" s="46">
        <f t="shared" si="25"/>
        <v>872</v>
      </c>
      <c r="D153" s="46">
        <f t="shared" si="25"/>
        <v>0</v>
      </c>
      <c r="E153" s="46">
        <v>0</v>
      </c>
      <c r="F153" s="46">
        <v>0</v>
      </c>
      <c r="G153" s="46">
        <f t="shared" si="26"/>
        <v>0</v>
      </c>
      <c r="H153" s="46">
        <v>0</v>
      </c>
      <c r="I153" s="46">
        <v>0</v>
      </c>
      <c r="J153" s="46">
        <f t="shared" si="27"/>
        <v>0</v>
      </c>
      <c r="K153" s="46">
        <v>0</v>
      </c>
      <c r="L153" s="46">
        <v>0</v>
      </c>
      <c r="M153" s="46">
        <f t="shared" si="28"/>
        <v>0</v>
      </c>
      <c r="N153" s="46"/>
      <c r="O153" s="46"/>
      <c r="P153" s="46">
        <f t="shared" si="29"/>
        <v>0</v>
      </c>
      <c r="Q153" s="46">
        <v>872</v>
      </c>
      <c r="R153" s="46">
        <v>872</v>
      </c>
      <c r="S153" s="46">
        <f t="shared" si="30"/>
        <v>0</v>
      </c>
      <c r="T153" s="46">
        <v>0</v>
      </c>
      <c r="U153" s="46">
        <v>0</v>
      </c>
      <c r="V153" s="46">
        <f t="shared" si="31"/>
        <v>0</v>
      </c>
      <c r="W153" s="46">
        <v>0</v>
      </c>
      <c r="X153" s="46">
        <v>0</v>
      </c>
      <c r="Y153" s="46">
        <f t="shared" si="32"/>
        <v>0</v>
      </c>
      <c r="Z153" s="46">
        <v>0</v>
      </c>
      <c r="AA153" s="46">
        <v>0</v>
      </c>
      <c r="AB153" s="46">
        <f t="shared" si="33"/>
        <v>0</v>
      </c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</row>
    <row r="154" spans="1:251">
      <c r="A154" s="40" t="s">
        <v>124</v>
      </c>
      <c r="B154" s="41">
        <f t="shared" si="25"/>
        <v>8380326</v>
      </c>
      <c r="C154" s="41">
        <f t="shared" si="25"/>
        <v>8380326</v>
      </c>
      <c r="D154" s="41">
        <f t="shared" si="25"/>
        <v>0</v>
      </c>
      <c r="E154" s="41">
        <f>SUM(E155:E156)</f>
        <v>0</v>
      </c>
      <c r="F154" s="41">
        <f>SUM(F155:F156)</f>
        <v>0</v>
      </c>
      <c r="G154" s="41">
        <f t="shared" si="26"/>
        <v>0</v>
      </c>
      <c r="H154" s="41">
        <f>SUM(H155:H156)</f>
        <v>0</v>
      </c>
      <c r="I154" s="41">
        <f>SUM(I155:I156)</f>
        <v>0</v>
      </c>
      <c r="J154" s="41">
        <f t="shared" si="27"/>
        <v>0</v>
      </c>
      <c r="K154" s="41">
        <f>SUM(K155:K156)</f>
        <v>694319</v>
      </c>
      <c r="L154" s="41">
        <f>SUM(L155:L156)</f>
        <v>694319</v>
      </c>
      <c r="M154" s="41">
        <f t="shared" si="28"/>
        <v>0</v>
      </c>
      <c r="N154" s="41">
        <f>SUM(N155:N156)</f>
        <v>0</v>
      </c>
      <c r="O154" s="41">
        <f>SUM(O155:O156)</f>
        <v>0</v>
      </c>
      <c r="P154" s="41">
        <f t="shared" si="29"/>
        <v>0</v>
      </c>
      <c r="Q154" s="41">
        <f>SUM(Q155:Q156)</f>
        <v>0</v>
      </c>
      <c r="R154" s="41">
        <f>SUM(R155:R156)</f>
        <v>0</v>
      </c>
      <c r="S154" s="41">
        <f t="shared" si="30"/>
        <v>0</v>
      </c>
      <c r="T154" s="41">
        <f>SUM(T155:T156)</f>
        <v>1431997</v>
      </c>
      <c r="U154" s="41">
        <f>SUM(U155:U156)</f>
        <v>1431997</v>
      </c>
      <c r="V154" s="41">
        <f t="shared" si="31"/>
        <v>0</v>
      </c>
      <c r="W154" s="41">
        <f>SUM(W155:W156)</f>
        <v>1120414</v>
      </c>
      <c r="X154" s="41">
        <f>SUM(X155:X156)</f>
        <v>1120414</v>
      </c>
      <c r="Y154" s="41">
        <f t="shared" si="32"/>
        <v>0</v>
      </c>
      <c r="Z154" s="41">
        <f>SUM(Z155:Z156)</f>
        <v>5133596</v>
      </c>
      <c r="AA154" s="41">
        <f>SUM(AA155:AA156)</f>
        <v>5133596</v>
      </c>
      <c r="AB154" s="41">
        <f t="shared" si="33"/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</row>
    <row r="155" spans="1:251" ht="126">
      <c r="A155" s="49" t="s">
        <v>157</v>
      </c>
      <c r="B155" s="46">
        <f t="shared" si="25"/>
        <v>1797512</v>
      </c>
      <c r="C155" s="46">
        <f t="shared" si="25"/>
        <v>1797512</v>
      </c>
      <c r="D155" s="46">
        <f t="shared" si="25"/>
        <v>0</v>
      </c>
      <c r="E155" s="46">
        <v>0</v>
      </c>
      <c r="F155" s="46">
        <v>0</v>
      </c>
      <c r="G155" s="46">
        <f t="shared" si="26"/>
        <v>0</v>
      </c>
      <c r="H155" s="46">
        <v>0</v>
      </c>
      <c r="I155" s="46">
        <v>0</v>
      </c>
      <c r="J155" s="46">
        <f t="shared" si="27"/>
        <v>0</v>
      </c>
      <c r="K155" s="46">
        <v>0</v>
      </c>
      <c r="L155" s="46">
        <v>0</v>
      </c>
      <c r="M155" s="46">
        <f t="shared" si="28"/>
        <v>0</v>
      </c>
      <c r="N155" s="46"/>
      <c r="O155" s="46"/>
      <c r="P155" s="46">
        <f t="shared" si="29"/>
        <v>0</v>
      </c>
      <c r="Q155" s="46">
        <v>0</v>
      </c>
      <c r="R155" s="46">
        <v>0</v>
      </c>
      <c r="S155" s="46">
        <f t="shared" si="30"/>
        <v>0</v>
      </c>
      <c r="T155" s="46">
        <v>0</v>
      </c>
      <c r="U155" s="46">
        <v>0</v>
      </c>
      <c r="V155" s="46">
        <f t="shared" si="31"/>
        <v>0</v>
      </c>
      <c r="W155" s="46">
        <v>0</v>
      </c>
      <c r="X155" s="46">
        <v>0</v>
      </c>
      <c r="Y155" s="46">
        <f t="shared" si="32"/>
        <v>0</v>
      </c>
      <c r="Z155" s="46">
        <v>1797512</v>
      </c>
      <c r="AA155" s="46">
        <v>1797512</v>
      </c>
      <c r="AB155" s="46">
        <f t="shared" si="33"/>
        <v>0</v>
      </c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</row>
    <row r="156" spans="1:251" ht="34.5" customHeight="1">
      <c r="A156" s="45" t="s">
        <v>158</v>
      </c>
      <c r="B156" s="46">
        <f t="shared" si="25"/>
        <v>6582814</v>
      </c>
      <c r="C156" s="46">
        <f t="shared" si="25"/>
        <v>6582814</v>
      </c>
      <c r="D156" s="46">
        <f t="shared" si="25"/>
        <v>0</v>
      </c>
      <c r="E156" s="46">
        <v>0</v>
      </c>
      <c r="F156" s="46">
        <v>0</v>
      </c>
      <c r="G156" s="46">
        <f t="shared" si="26"/>
        <v>0</v>
      </c>
      <c r="H156" s="46">
        <v>0</v>
      </c>
      <c r="I156" s="46">
        <v>0</v>
      </c>
      <c r="J156" s="46">
        <f t="shared" si="27"/>
        <v>0</v>
      </c>
      <c r="K156" s="46">
        <f>1102+1000000+21831+52100-380714</f>
        <v>694319</v>
      </c>
      <c r="L156" s="46">
        <f>1102+1000000+21831+52100-380714</f>
        <v>694319</v>
      </c>
      <c r="M156" s="46">
        <f t="shared" si="28"/>
        <v>0</v>
      </c>
      <c r="N156" s="46">
        <v>0</v>
      </c>
      <c r="O156" s="46">
        <v>0</v>
      </c>
      <c r="P156" s="46">
        <f t="shared" si="29"/>
        <v>0</v>
      </c>
      <c r="Q156" s="46">
        <v>0</v>
      </c>
      <c r="R156" s="46">
        <v>0</v>
      </c>
      <c r="S156" s="46">
        <f t="shared" si="30"/>
        <v>0</v>
      </c>
      <c r="T156" s="46">
        <v>1431997</v>
      </c>
      <c r="U156" s="46">
        <v>1431997</v>
      </c>
      <c r="V156" s="46">
        <f t="shared" si="31"/>
        <v>0</v>
      </c>
      <c r="W156" s="46">
        <f>1120414</f>
        <v>1120414</v>
      </c>
      <c r="X156" s="46">
        <f>1120414</f>
        <v>1120414</v>
      </c>
      <c r="Y156" s="46">
        <f t="shared" si="32"/>
        <v>0</v>
      </c>
      <c r="Z156" s="46">
        <f>6189541+407673-14400-1102-693217-1431997-1120414</f>
        <v>3336084</v>
      </c>
      <c r="AA156" s="46">
        <f>6189541+407673-14400-1102-693217-1431997-1120414</f>
        <v>3336084</v>
      </c>
      <c r="AB156" s="46">
        <f t="shared" si="33"/>
        <v>0</v>
      </c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</row>
    <row r="157" spans="1:251" ht="31.5">
      <c r="A157" s="40" t="s">
        <v>126</v>
      </c>
      <c r="B157" s="41">
        <f t="shared" ref="B157:D231" si="48">E157+H157+K157+N157+Q157+T157+W157+Z157</f>
        <v>514020</v>
      </c>
      <c r="C157" s="41">
        <f t="shared" si="48"/>
        <v>554551</v>
      </c>
      <c r="D157" s="41">
        <f t="shared" si="48"/>
        <v>40531</v>
      </c>
      <c r="E157" s="41">
        <f>SUM(E158:E179)</f>
        <v>0</v>
      </c>
      <c r="F157" s="41">
        <f>SUM(F158:F179)</f>
        <v>0</v>
      </c>
      <c r="G157" s="41">
        <f t="shared" ref="G157:G231" si="49">F157-E157</f>
        <v>0</v>
      </c>
      <c r="H157" s="41">
        <f>SUM(H158:H179)</f>
        <v>0</v>
      </c>
      <c r="I157" s="41">
        <f>SUM(I158:I179)</f>
        <v>0</v>
      </c>
      <c r="J157" s="41">
        <f t="shared" ref="J157:J231" si="50">I157-H157</f>
        <v>0</v>
      </c>
      <c r="K157" s="41">
        <f>SUM(K158:K179)</f>
        <v>263024</v>
      </c>
      <c r="L157" s="41">
        <f>SUM(L158:L179)</f>
        <v>293599</v>
      </c>
      <c r="M157" s="41">
        <f t="shared" ref="M157:M231" si="51">L157-K157</f>
        <v>30575</v>
      </c>
      <c r="N157" s="41">
        <f>SUM(N158:N179)</f>
        <v>2400</v>
      </c>
      <c r="O157" s="41">
        <f>SUM(O158:O179)</f>
        <v>2400</v>
      </c>
      <c r="P157" s="41">
        <f t="shared" ref="P157:P231" si="52">O157-N157</f>
        <v>0</v>
      </c>
      <c r="Q157" s="41">
        <f>SUM(Q158:Q179)</f>
        <v>167596</v>
      </c>
      <c r="R157" s="41">
        <f>SUM(R158:R179)</f>
        <v>170056</v>
      </c>
      <c r="S157" s="41">
        <f t="shared" ref="S157:S231" si="53">R157-Q157</f>
        <v>2460</v>
      </c>
      <c r="T157" s="41">
        <f>SUM(T158:T179)</f>
        <v>0</v>
      </c>
      <c r="U157" s="41">
        <f>SUM(U158:U179)</f>
        <v>0</v>
      </c>
      <c r="V157" s="41">
        <f t="shared" ref="V157:V231" si="54">U157-T157</f>
        <v>0</v>
      </c>
      <c r="W157" s="41">
        <f>SUM(W158:W179)</f>
        <v>0</v>
      </c>
      <c r="X157" s="41">
        <f>SUM(X158:X179)</f>
        <v>7496</v>
      </c>
      <c r="Y157" s="41">
        <f t="shared" ref="Y157:Y231" si="55">X157-W157</f>
        <v>7496</v>
      </c>
      <c r="Z157" s="41">
        <f>SUM(Z158:Z179)</f>
        <v>81000</v>
      </c>
      <c r="AA157" s="41">
        <f>SUM(AA158:AA179)</f>
        <v>81000</v>
      </c>
      <c r="AB157" s="41">
        <f t="shared" ref="AB157:AB231" si="56">AA157-Z157</f>
        <v>0</v>
      </c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</row>
    <row r="158" spans="1:251" ht="47.25">
      <c r="A158" s="45" t="s">
        <v>159</v>
      </c>
      <c r="B158" s="46">
        <f t="shared" si="48"/>
        <v>30000</v>
      </c>
      <c r="C158" s="46">
        <f t="shared" si="48"/>
        <v>30000</v>
      </c>
      <c r="D158" s="46">
        <f t="shared" si="48"/>
        <v>0</v>
      </c>
      <c r="E158" s="46">
        <v>0</v>
      </c>
      <c r="F158" s="46">
        <v>0</v>
      </c>
      <c r="G158" s="46">
        <f t="shared" si="49"/>
        <v>0</v>
      </c>
      <c r="H158" s="46">
        <v>0</v>
      </c>
      <c r="I158" s="46">
        <v>0</v>
      </c>
      <c r="J158" s="46">
        <f t="shared" si="50"/>
        <v>0</v>
      </c>
      <c r="K158" s="46">
        <v>0</v>
      </c>
      <c r="L158" s="46">
        <v>0</v>
      </c>
      <c r="M158" s="46">
        <f t="shared" si="51"/>
        <v>0</v>
      </c>
      <c r="N158" s="46">
        <v>0</v>
      </c>
      <c r="O158" s="46">
        <v>0</v>
      </c>
      <c r="P158" s="46">
        <f t="shared" si="52"/>
        <v>0</v>
      </c>
      <c r="Q158" s="46">
        <v>30000</v>
      </c>
      <c r="R158" s="46">
        <v>30000</v>
      </c>
      <c r="S158" s="46">
        <f t="shared" si="53"/>
        <v>0</v>
      </c>
      <c r="T158" s="46">
        <v>0</v>
      </c>
      <c r="U158" s="46">
        <v>0</v>
      </c>
      <c r="V158" s="46">
        <f t="shared" si="54"/>
        <v>0</v>
      </c>
      <c r="W158" s="46">
        <v>0</v>
      </c>
      <c r="X158" s="46">
        <v>0</v>
      </c>
      <c r="Y158" s="46">
        <f t="shared" si="55"/>
        <v>0</v>
      </c>
      <c r="Z158" s="46">
        <v>0</v>
      </c>
      <c r="AA158" s="46">
        <v>0</v>
      </c>
      <c r="AB158" s="46">
        <f t="shared" si="56"/>
        <v>0</v>
      </c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</row>
    <row r="159" spans="1:251" ht="78.75">
      <c r="A159" s="51" t="s">
        <v>160</v>
      </c>
      <c r="B159" s="46">
        <f t="shared" si="48"/>
        <v>81000</v>
      </c>
      <c r="C159" s="46">
        <f t="shared" si="48"/>
        <v>81000</v>
      </c>
      <c r="D159" s="46">
        <f t="shared" si="48"/>
        <v>0</v>
      </c>
      <c r="E159" s="46"/>
      <c r="F159" s="46"/>
      <c r="G159" s="46">
        <f t="shared" si="49"/>
        <v>0</v>
      </c>
      <c r="H159" s="46">
        <v>0</v>
      </c>
      <c r="I159" s="46">
        <v>0</v>
      </c>
      <c r="J159" s="46">
        <f t="shared" si="50"/>
        <v>0</v>
      </c>
      <c r="K159" s="46">
        <f t="shared" ref="K159:L159" si="57">5400-5400</f>
        <v>0</v>
      </c>
      <c r="L159" s="46">
        <f t="shared" si="57"/>
        <v>0</v>
      </c>
      <c r="M159" s="46">
        <f t="shared" si="51"/>
        <v>0</v>
      </c>
      <c r="N159" s="46">
        <v>0</v>
      </c>
      <c r="O159" s="46">
        <v>0</v>
      </c>
      <c r="P159" s="46">
        <f t="shared" si="52"/>
        <v>0</v>
      </c>
      <c r="Q159" s="46">
        <v>0</v>
      </c>
      <c r="R159" s="46">
        <v>0</v>
      </c>
      <c r="S159" s="46">
        <f t="shared" si="53"/>
        <v>0</v>
      </c>
      <c r="T159" s="46"/>
      <c r="U159" s="46"/>
      <c r="V159" s="46">
        <f t="shared" si="54"/>
        <v>0</v>
      </c>
      <c r="W159" s="46">
        <v>0</v>
      </c>
      <c r="X159" s="46">
        <v>0</v>
      </c>
      <c r="Y159" s="46">
        <f t="shared" si="55"/>
        <v>0</v>
      </c>
      <c r="Z159" s="46">
        <v>81000</v>
      </c>
      <c r="AA159" s="46">
        <v>81000</v>
      </c>
      <c r="AB159" s="46">
        <f t="shared" si="56"/>
        <v>0</v>
      </c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</row>
    <row r="160" spans="1:251" ht="47.25">
      <c r="A160" s="45" t="s">
        <v>161</v>
      </c>
      <c r="B160" s="46">
        <f t="shared" si="48"/>
        <v>224052</v>
      </c>
      <c r="C160" s="46">
        <f t="shared" si="48"/>
        <v>224052</v>
      </c>
      <c r="D160" s="46">
        <f t="shared" si="48"/>
        <v>0</v>
      </c>
      <c r="E160" s="46">
        <v>0</v>
      </c>
      <c r="F160" s="46">
        <v>0</v>
      </c>
      <c r="G160" s="46">
        <f t="shared" si="49"/>
        <v>0</v>
      </c>
      <c r="H160" s="46">
        <v>0</v>
      </c>
      <c r="I160" s="46">
        <v>0</v>
      </c>
      <c r="J160" s="46">
        <f t="shared" si="50"/>
        <v>0</v>
      </c>
      <c r="K160" s="46">
        <v>224052</v>
      </c>
      <c r="L160" s="46">
        <v>224052</v>
      </c>
      <c r="M160" s="46">
        <f t="shared" si="51"/>
        <v>0</v>
      </c>
      <c r="N160" s="46">
        <v>0</v>
      </c>
      <c r="O160" s="46">
        <v>0</v>
      </c>
      <c r="P160" s="46">
        <f t="shared" si="52"/>
        <v>0</v>
      </c>
      <c r="Q160" s="46">
        <v>0</v>
      </c>
      <c r="R160" s="46">
        <v>0</v>
      </c>
      <c r="S160" s="46">
        <f t="shared" si="53"/>
        <v>0</v>
      </c>
      <c r="T160" s="46">
        <f t="shared" ref="T160:U163" si="58">224052-224052</f>
        <v>0</v>
      </c>
      <c r="U160" s="46">
        <f t="shared" si="58"/>
        <v>0</v>
      </c>
      <c r="V160" s="46">
        <f t="shared" si="54"/>
        <v>0</v>
      </c>
      <c r="W160" s="46">
        <v>0</v>
      </c>
      <c r="X160" s="46">
        <v>0</v>
      </c>
      <c r="Y160" s="46">
        <f t="shared" si="55"/>
        <v>0</v>
      </c>
      <c r="Z160" s="46">
        <v>0</v>
      </c>
      <c r="AA160" s="46">
        <v>0</v>
      </c>
      <c r="AB160" s="46">
        <f t="shared" si="56"/>
        <v>0</v>
      </c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</row>
    <row r="161" spans="1:249" ht="31.5">
      <c r="A161" s="45" t="s">
        <v>162</v>
      </c>
      <c r="B161" s="46">
        <f t="shared" si="48"/>
        <v>2400</v>
      </c>
      <c r="C161" s="46">
        <f t="shared" si="48"/>
        <v>2400</v>
      </c>
      <c r="D161" s="46">
        <f t="shared" si="48"/>
        <v>0</v>
      </c>
      <c r="E161" s="46">
        <v>0</v>
      </c>
      <c r="F161" s="46">
        <v>0</v>
      </c>
      <c r="G161" s="46">
        <f t="shared" si="49"/>
        <v>0</v>
      </c>
      <c r="H161" s="46">
        <v>0</v>
      </c>
      <c r="I161" s="46">
        <v>0</v>
      </c>
      <c r="J161" s="46">
        <f t="shared" si="50"/>
        <v>0</v>
      </c>
      <c r="K161" s="46">
        <v>2400</v>
      </c>
      <c r="L161" s="46">
        <v>2400</v>
      </c>
      <c r="M161" s="46">
        <f t="shared" si="51"/>
        <v>0</v>
      </c>
      <c r="N161" s="46">
        <v>0</v>
      </c>
      <c r="O161" s="46">
        <v>0</v>
      </c>
      <c r="P161" s="46">
        <f t="shared" si="52"/>
        <v>0</v>
      </c>
      <c r="Q161" s="46">
        <v>0</v>
      </c>
      <c r="R161" s="46">
        <v>0</v>
      </c>
      <c r="S161" s="46">
        <f t="shared" si="53"/>
        <v>0</v>
      </c>
      <c r="T161" s="46">
        <f>224052-224052</f>
        <v>0</v>
      </c>
      <c r="U161" s="46">
        <f>224052-224052</f>
        <v>0</v>
      </c>
      <c r="V161" s="46">
        <f t="shared" si="54"/>
        <v>0</v>
      </c>
      <c r="W161" s="46">
        <v>0</v>
      </c>
      <c r="X161" s="46">
        <v>0</v>
      </c>
      <c r="Y161" s="46">
        <f t="shared" si="55"/>
        <v>0</v>
      </c>
      <c r="Z161" s="46">
        <v>0</v>
      </c>
      <c r="AA161" s="46">
        <v>0</v>
      </c>
      <c r="AB161" s="46">
        <f t="shared" si="56"/>
        <v>0</v>
      </c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</row>
    <row r="162" spans="1:249">
      <c r="A162" s="45" t="s">
        <v>163</v>
      </c>
      <c r="B162" s="46">
        <f t="shared" si="48"/>
        <v>0</v>
      </c>
      <c r="C162" s="46">
        <f t="shared" si="48"/>
        <v>2460</v>
      </c>
      <c r="D162" s="46">
        <f t="shared" si="48"/>
        <v>2460</v>
      </c>
      <c r="E162" s="46">
        <v>0</v>
      </c>
      <c r="F162" s="46">
        <v>0</v>
      </c>
      <c r="G162" s="46">
        <f t="shared" si="49"/>
        <v>0</v>
      </c>
      <c r="H162" s="46">
        <v>0</v>
      </c>
      <c r="I162" s="46">
        <v>0</v>
      </c>
      <c r="J162" s="46">
        <f t="shared" si="50"/>
        <v>0</v>
      </c>
      <c r="K162" s="46"/>
      <c r="L162" s="46"/>
      <c r="M162" s="46">
        <f t="shared" si="51"/>
        <v>0</v>
      </c>
      <c r="N162" s="46">
        <v>0</v>
      </c>
      <c r="O162" s="46">
        <v>0</v>
      </c>
      <c r="P162" s="46">
        <f t="shared" si="52"/>
        <v>0</v>
      </c>
      <c r="Q162" s="46">
        <v>0</v>
      </c>
      <c r="R162" s="46">
        <v>2460</v>
      </c>
      <c r="S162" s="46">
        <f t="shared" si="53"/>
        <v>2460</v>
      </c>
      <c r="T162" s="46">
        <f t="shared" si="58"/>
        <v>0</v>
      </c>
      <c r="U162" s="46">
        <f t="shared" si="58"/>
        <v>0</v>
      </c>
      <c r="V162" s="46">
        <f t="shared" si="54"/>
        <v>0</v>
      </c>
      <c r="W162" s="46">
        <v>0</v>
      </c>
      <c r="X162" s="46">
        <v>0</v>
      </c>
      <c r="Y162" s="46">
        <f t="shared" si="55"/>
        <v>0</v>
      </c>
      <c r="Z162" s="46">
        <v>0</v>
      </c>
      <c r="AA162" s="46">
        <v>0</v>
      </c>
      <c r="AB162" s="46">
        <f t="shared" si="56"/>
        <v>0</v>
      </c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</row>
    <row r="163" spans="1:249" ht="31.5">
      <c r="A163" s="45" t="s">
        <v>164</v>
      </c>
      <c r="B163" s="46">
        <f t="shared" si="48"/>
        <v>0</v>
      </c>
      <c r="C163" s="46">
        <f t="shared" si="48"/>
        <v>1300</v>
      </c>
      <c r="D163" s="46">
        <f t="shared" si="48"/>
        <v>1300</v>
      </c>
      <c r="E163" s="46">
        <v>0</v>
      </c>
      <c r="F163" s="46">
        <v>0</v>
      </c>
      <c r="G163" s="46">
        <f t="shared" si="49"/>
        <v>0</v>
      </c>
      <c r="H163" s="46">
        <v>0</v>
      </c>
      <c r="I163" s="46">
        <v>0</v>
      </c>
      <c r="J163" s="46">
        <f t="shared" si="50"/>
        <v>0</v>
      </c>
      <c r="K163" s="46"/>
      <c r="L163" s="46">
        <v>1300</v>
      </c>
      <c r="M163" s="46">
        <f t="shared" si="51"/>
        <v>1300</v>
      </c>
      <c r="N163" s="46">
        <v>0</v>
      </c>
      <c r="O163" s="46">
        <v>0</v>
      </c>
      <c r="P163" s="46">
        <f t="shared" si="52"/>
        <v>0</v>
      </c>
      <c r="Q163" s="46">
        <v>0</v>
      </c>
      <c r="R163" s="46"/>
      <c r="S163" s="46">
        <f t="shared" si="53"/>
        <v>0</v>
      </c>
      <c r="T163" s="46">
        <f t="shared" si="58"/>
        <v>0</v>
      </c>
      <c r="U163" s="46">
        <f t="shared" si="58"/>
        <v>0</v>
      </c>
      <c r="V163" s="46">
        <f t="shared" si="54"/>
        <v>0</v>
      </c>
      <c r="W163" s="46">
        <v>0</v>
      </c>
      <c r="X163" s="46">
        <v>0</v>
      </c>
      <c r="Y163" s="46">
        <f t="shared" si="55"/>
        <v>0</v>
      </c>
      <c r="Z163" s="46">
        <v>0</v>
      </c>
      <c r="AA163" s="46">
        <v>0</v>
      </c>
      <c r="AB163" s="46">
        <f t="shared" si="56"/>
        <v>0</v>
      </c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</row>
    <row r="164" spans="1:249" ht="31.5">
      <c r="A164" s="45" t="s">
        <v>165</v>
      </c>
      <c r="B164" s="46">
        <f t="shared" si="48"/>
        <v>3061</v>
      </c>
      <c r="C164" s="46">
        <f t="shared" si="48"/>
        <v>3061</v>
      </c>
      <c r="D164" s="46">
        <f t="shared" si="48"/>
        <v>0</v>
      </c>
      <c r="E164" s="46">
        <v>0</v>
      </c>
      <c r="F164" s="46">
        <v>0</v>
      </c>
      <c r="G164" s="46">
        <f t="shared" si="49"/>
        <v>0</v>
      </c>
      <c r="H164" s="46">
        <v>0</v>
      </c>
      <c r="I164" s="46">
        <v>0</v>
      </c>
      <c r="J164" s="46">
        <f t="shared" si="50"/>
        <v>0</v>
      </c>
      <c r="K164" s="46">
        <v>0</v>
      </c>
      <c r="L164" s="46">
        <v>0</v>
      </c>
      <c r="M164" s="46">
        <f t="shared" si="51"/>
        <v>0</v>
      </c>
      <c r="N164" s="46">
        <v>0</v>
      </c>
      <c r="O164" s="46">
        <v>0</v>
      </c>
      <c r="P164" s="46">
        <f t="shared" si="52"/>
        <v>0</v>
      </c>
      <c r="Q164" s="46">
        <v>3061</v>
      </c>
      <c r="R164" s="46">
        <v>3061</v>
      </c>
      <c r="S164" s="46">
        <f t="shared" si="53"/>
        <v>0</v>
      </c>
      <c r="T164" s="46">
        <v>0</v>
      </c>
      <c r="U164" s="46">
        <v>0</v>
      </c>
      <c r="V164" s="46">
        <f t="shared" si="54"/>
        <v>0</v>
      </c>
      <c r="W164" s="46">
        <v>0</v>
      </c>
      <c r="X164" s="46">
        <v>0</v>
      </c>
      <c r="Y164" s="46">
        <f t="shared" si="55"/>
        <v>0</v>
      </c>
      <c r="Z164" s="46">
        <v>0</v>
      </c>
      <c r="AA164" s="46">
        <v>0</v>
      </c>
      <c r="AB164" s="46">
        <f t="shared" si="56"/>
        <v>0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</row>
    <row r="165" spans="1:249" ht="47.25">
      <c r="A165" s="45" t="s">
        <v>166</v>
      </c>
      <c r="B165" s="46">
        <f t="shared" si="48"/>
        <v>3000</v>
      </c>
      <c r="C165" s="46">
        <f t="shared" si="48"/>
        <v>3000</v>
      </c>
      <c r="D165" s="46">
        <f t="shared" si="48"/>
        <v>0</v>
      </c>
      <c r="E165" s="46">
        <v>0</v>
      </c>
      <c r="F165" s="46">
        <v>0</v>
      </c>
      <c r="G165" s="46">
        <f t="shared" si="49"/>
        <v>0</v>
      </c>
      <c r="H165" s="46">
        <v>0</v>
      </c>
      <c r="I165" s="46">
        <v>0</v>
      </c>
      <c r="J165" s="46">
        <f t="shared" si="50"/>
        <v>0</v>
      </c>
      <c r="K165" s="46">
        <v>3000</v>
      </c>
      <c r="L165" s="46">
        <v>3000</v>
      </c>
      <c r="M165" s="46">
        <f t="shared" si="51"/>
        <v>0</v>
      </c>
      <c r="N165" s="46">
        <v>0</v>
      </c>
      <c r="O165" s="46">
        <v>0</v>
      </c>
      <c r="P165" s="46">
        <f t="shared" si="52"/>
        <v>0</v>
      </c>
      <c r="Q165" s="46"/>
      <c r="R165" s="46"/>
      <c r="S165" s="46">
        <f t="shared" si="53"/>
        <v>0</v>
      </c>
      <c r="T165" s="46">
        <v>0</v>
      </c>
      <c r="U165" s="46">
        <v>0</v>
      </c>
      <c r="V165" s="46">
        <f t="shared" si="54"/>
        <v>0</v>
      </c>
      <c r="W165" s="46">
        <v>0</v>
      </c>
      <c r="X165" s="46">
        <v>0</v>
      </c>
      <c r="Y165" s="46">
        <f t="shared" si="55"/>
        <v>0</v>
      </c>
      <c r="Z165" s="46">
        <v>0</v>
      </c>
      <c r="AA165" s="46">
        <v>0</v>
      </c>
      <c r="AB165" s="46">
        <f t="shared" si="56"/>
        <v>0</v>
      </c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</row>
    <row r="166" spans="1:249" ht="31.5">
      <c r="A166" s="45" t="s">
        <v>167</v>
      </c>
      <c r="B166" s="46">
        <f t="shared" si="48"/>
        <v>23025</v>
      </c>
      <c r="C166" s="46">
        <f t="shared" si="48"/>
        <v>30059</v>
      </c>
      <c r="D166" s="46">
        <f t="shared" si="48"/>
        <v>7034</v>
      </c>
      <c r="E166" s="46">
        <v>0</v>
      </c>
      <c r="F166" s="46">
        <v>0</v>
      </c>
      <c r="G166" s="46">
        <f t="shared" si="49"/>
        <v>0</v>
      </c>
      <c r="H166" s="46">
        <v>0</v>
      </c>
      <c r="I166" s="46">
        <v>0</v>
      </c>
      <c r="J166" s="46">
        <f t="shared" si="50"/>
        <v>0</v>
      </c>
      <c r="K166" s="46">
        <f>18949+4076</f>
        <v>23025</v>
      </c>
      <c r="L166" s="46">
        <f>18949+4076+7034</f>
        <v>30059</v>
      </c>
      <c r="M166" s="46">
        <f t="shared" si="51"/>
        <v>7034</v>
      </c>
      <c r="N166" s="46">
        <v>0</v>
      </c>
      <c r="O166" s="46">
        <v>0</v>
      </c>
      <c r="P166" s="46">
        <f t="shared" si="52"/>
        <v>0</v>
      </c>
      <c r="Q166" s="46"/>
      <c r="R166" s="46"/>
      <c r="S166" s="46">
        <f t="shared" si="53"/>
        <v>0</v>
      </c>
      <c r="T166" s="46">
        <v>0</v>
      </c>
      <c r="U166" s="46">
        <v>0</v>
      </c>
      <c r="V166" s="46">
        <f t="shared" si="54"/>
        <v>0</v>
      </c>
      <c r="W166" s="46">
        <v>0</v>
      </c>
      <c r="X166" s="46">
        <v>0</v>
      </c>
      <c r="Y166" s="46">
        <f t="shared" si="55"/>
        <v>0</v>
      </c>
      <c r="Z166" s="46">
        <v>0</v>
      </c>
      <c r="AA166" s="46">
        <v>0</v>
      </c>
      <c r="AB166" s="46">
        <f t="shared" si="56"/>
        <v>0</v>
      </c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</row>
    <row r="167" spans="1:249" ht="31.5">
      <c r="A167" s="45" t="s">
        <v>168</v>
      </c>
      <c r="B167" s="46">
        <f t="shared" si="48"/>
        <v>0</v>
      </c>
      <c r="C167" s="46">
        <f t="shared" si="48"/>
        <v>22241</v>
      </c>
      <c r="D167" s="46">
        <f t="shared" si="48"/>
        <v>22241</v>
      </c>
      <c r="E167" s="46">
        <v>0</v>
      </c>
      <c r="F167" s="46">
        <v>0</v>
      </c>
      <c r="G167" s="46">
        <f t="shared" si="49"/>
        <v>0</v>
      </c>
      <c r="H167" s="46">
        <v>0</v>
      </c>
      <c r="I167" s="46">
        <v>0</v>
      </c>
      <c r="J167" s="46">
        <f t="shared" si="50"/>
        <v>0</v>
      </c>
      <c r="K167" s="46"/>
      <c r="L167" s="46">
        <v>22241</v>
      </c>
      <c r="M167" s="46">
        <f t="shared" si="51"/>
        <v>22241</v>
      </c>
      <c r="N167" s="46">
        <v>0</v>
      </c>
      <c r="O167" s="46">
        <v>0</v>
      </c>
      <c r="P167" s="46">
        <f t="shared" si="52"/>
        <v>0</v>
      </c>
      <c r="Q167" s="46"/>
      <c r="R167" s="46"/>
      <c r="S167" s="46">
        <f t="shared" si="53"/>
        <v>0</v>
      </c>
      <c r="T167" s="46">
        <v>0</v>
      </c>
      <c r="U167" s="46">
        <v>0</v>
      </c>
      <c r="V167" s="46">
        <f t="shared" si="54"/>
        <v>0</v>
      </c>
      <c r="W167" s="46">
        <v>0</v>
      </c>
      <c r="X167" s="46">
        <v>0</v>
      </c>
      <c r="Y167" s="46">
        <f t="shared" si="55"/>
        <v>0</v>
      </c>
      <c r="Z167" s="46">
        <v>0</v>
      </c>
      <c r="AA167" s="46">
        <v>0</v>
      </c>
      <c r="AB167" s="46">
        <f t="shared" si="56"/>
        <v>0</v>
      </c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</row>
    <row r="168" spans="1:249" ht="47.25">
      <c r="A168" s="45" t="s">
        <v>169</v>
      </c>
      <c r="B168" s="46">
        <f t="shared" si="48"/>
        <v>0</v>
      </c>
      <c r="C168" s="46">
        <f t="shared" si="48"/>
        <v>7496</v>
      </c>
      <c r="D168" s="46">
        <f t="shared" si="48"/>
        <v>7496</v>
      </c>
      <c r="E168" s="46">
        <v>0</v>
      </c>
      <c r="F168" s="46">
        <v>0</v>
      </c>
      <c r="G168" s="46">
        <f t="shared" si="49"/>
        <v>0</v>
      </c>
      <c r="H168" s="46">
        <v>0</v>
      </c>
      <c r="I168" s="46">
        <v>0</v>
      </c>
      <c r="J168" s="46">
        <f t="shared" si="50"/>
        <v>0</v>
      </c>
      <c r="K168" s="46"/>
      <c r="L168" s="46"/>
      <c r="M168" s="46">
        <f t="shared" si="51"/>
        <v>0</v>
      </c>
      <c r="N168" s="46">
        <v>0</v>
      </c>
      <c r="O168" s="46">
        <v>0</v>
      </c>
      <c r="P168" s="46">
        <f t="shared" si="52"/>
        <v>0</v>
      </c>
      <c r="Q168" s="46"/>
      <c r="R168" s="46"/>
      <c r="S168" s="46">
        <f t="shared" si="53"/>
        <v>0</v>
      </c>
      <c r="T168" s="46">
        <v>0</v>
      </c>
      <c r="U168" s="46">
        <v>0</v>
      </c>
      <c r="V168" s="46">
        <f t="shared" si="54"/>
        <v>0</v>
      </c>
      <c r="W168" s="46">
        <v>0</v>
      </c>
      <c r="X168" s="46">
        <v>7496</v>
      </c>
      <c r="Y168" s="46">
        <f t="shared" si="55"/>
        <v>7496</v>
      </c>
      <c r="Z168" s="46">
        <v>0</v>
      </c>
      <c r="AA168" s="46">
        <v>0</v>
      </c>
      <c r="AB168" s="46">
        <f t="shared" si="56"/>
        <v>0</v>
      </c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</row>
    <row r="169" spans="1:249" ht="31.5">
      <c r="A169" s="45" t="s">
        <v>170</v>
      </c>
      <c r="B169" s="46">
        <f t="shared" si="48"/>
        <v>2948</v>
      </c>
      <c r="C169" s="46">
        <f t="shared" si="48"/>
        <v>2948</v>
      </c>
      <c r="D169" s="46">
        <f t="shared" si="48"/>
        <v>0</v>
      </c>
      <c r="E169" s="46">
        <v>0</v>
      </c>
      <c r="F169" s="46">
        <v>0</v>
      </c>
      <c r="G169" s="46">
        <f t="shared" si="49"/>
        <v>0</v>
      </c>
      <c r="H169" s="46">
        <v>0</v>
      </c>
      <c r="I169" s="46">
        <v>0</v>
      </c>
      <c r="J169" s="46">
        <f t="shared" si="50"/>
        <v>0</v>
      </c>
      <c r="K169" s="46">
        <v>2948</v>
      </c>
      <c r="L169" s="46">
        <v>2948</v>
      </c>
      <c r="M169" s="46">
        <f t="shared" si="51"/>
        <v>0</v>
      </c>
      <c r="N169" s="46">
        <v>0</v>
      </c>
      <c r="O169" s="46">
        <v>0</v>
      </c>
      <c r="P169" s="46">
        <f t="shared" si="52"/>
        <v>0</v>
      </c>
      <c r="Q169" s="46"/>
      <c r="R169" s="46"/>
      <c r="S169" s="46">
        <f t="shared" si="53"/>
        <v>0</v>
      </c>
      <c r="T169" s="46">
        <v>0</v>
      </c>
      <c r="U169" s="46">
        <v>0</v>
      </c>
      <c r="V169" s="46">
        <f t="shared" si="54"/>
        <v>0</v>
      </c>
      <c r="W169" s="46">
        <v>0</v>
      </c>
      <c r="X169" s="46">
        <v>0</v>
      </c>
      <c r="Y169" s="46">
        <f t="shared" si="55"/>
        <v>0</v>
      </c>
      <c r="Z169" s="46">
        <v>0</v>
      </c>
      <c r="AA169" s="46">
        <v>0</v>
      </c>
      <c r="AB169" s="46">
        <f t="shared" si="56"/>
        <v>0</v>
      </c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</row>
    <row r="170" spans="1:249" ht="31.5">
      <c r="A170" s="45" t="s">
        <v>171</v>
      </c>
      <c r="B170" s="46">
        <f t="shared" si="48"/>
        <v>1920</v>
      </c>
      <c r="C170" s="46">
        <f t="shared" si="48"/>
        <v>1920</v>
      </c>
      <c r="D170" s="46">
        <f t="shared" si="48"/>
        <v>0</v>
      </c>
      <c r="E170" s="46">
        <v>0</v>
      </c>
      <c r="F170" s="46">
        <v>0</v>
      </c>
      <c r="G170" s="46">
        <f t="shared" si="49"/>
        <v>0</v>
      </c>
      <c r="H170" s="46">
        <v>0</v>
      </c>
      <c r="I170" s="46">
        <v>0</v>
      </c>
      <c r="J170" s="46">
        <f t="shared" si="50"/>
        <v>0</v>
      </c>
      <c r="K170" s="46">
        <v>0</v>
      </c>
      <c r="L170" s="46">
        <v>0</v>
      </c>
      <c r="M170" s="46">
        <f t="shared" si="51"/>
        <v>0</v>
      </c>
      <c r="N170" s="46">
        <v>0</v>
      </c>
      <c r="O170" s="46">
        <v>0</v>
      </c>
      <c r="P170" s="46">
        <f t="shared" si="52"/>
        <v>0</v>
      </c>
      <c r="Q170" s="46">
        <v>1920</v>
      </c>
      <c r="R170" s="46">
        <v>1920</v>
      </c>
      <c r="S170" s="46">
        <f t="shared" si="53"/>
        <v>0</v>
      </c>
      <c r="T170" s="46">
        <v>0</v>
      </c>
      <c r="U170" s="46">
        <v>0</v>
      </c>
      <c r="V170" s="46">
        <f t="shared" si="54"/>
        <v>0</v>
      </c>
      <c r="W170" s="46">
        <v>0</v>
      </c>
      <c r="X170" s="46">
        <v>0</v>
      </c>
      <c r="Y170" s="46">
        <f t="shared" si="55"/>
        <v>0</v>
      </c>
      <c r="Z170" s="46">
        <v>0</v>
      </c>
      <c r="AA170" s="46">
        <v>0</v>
      </c>
      <c r="AB170" s="46">
        <f t="shared" si="56"/>
        <v>0</v>
      </c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</row>
    <row r="171" spans="1:249" ht="31.5">
      <c r="A171" s="45" t="s">
        <v>172</v>
      </c>
      <c r="B171" s="46">
        <f t="shared" si="48"/>
        <v>2599</v>
      </c>
      <c r="C171" s="46">
        <f t="shared" si="48"/>
        <v>2599</v>
      </c>
      <c r="D171" s="46">
        <f t="shared" si="48"/>
        <v>0</v>
      </c>
      <c r="E171" s="46">
        <v>0</v>
      </c>
      <c r="F171" s="46">
        <v>0</v>
      </c>
      <c r="G171" s="46">
        <f t="shared" si="49"/>
        <v>0</v>
      </c>
      <c r="H171" s="46">
        <v>0</v>
      </c>
      <c r="I171" s="46">
        <v>0</v>
      </c>
      <c r="J171" s="46">
        <f t="shared" si="50"/>
        <v>0</v>
      </c>
      <c r="K171" s="46">
        <v>2599</v>
      </c>
      <c r="L171" s="46">
        <v>2599</v>
      </c>
      <c r="M171" s="46">
        <f t="shared" si="51"/>
        <v>0</v>
      </c>
      <c r="N171" s="46">
        <v>0</v>
      </c>
      <c r="O171" s="46">
        <v>0</v>
      </c>
      <c r="P171" s="46">
        <f t="shared" si="52"/>
        <v>0</v>
      </c>
      <c r="Q171" s="46"/>
      <c r="R171" s="46"/>
      <c r="S171" s="46">
        <f t="shared" si="53"/>
        <v>0</v>
      </c>
      <c r="T171" s="46">
        <v>0</v>
      </c>
      <c r="U171" s="46">
        <v>0</v>
      </c>
      <c r="V171" s="46">
        <f t="shared" si="54"/>
        <v>0</v>
      </c>
      <c r="W171" s="46">
        <v>0</v>
      </c>
      <c r="X171" s="46">
        <v>0</v>
      </c>
      <c r="Y171" s="46">
        <f t="shared" si="55"/>
        <v>0</v>
      </c>
      <c r="Z171" s="46">
        <v>0</v>
      </c>
      <c r="AA171" s="46">
        <v>0</v>
      </c>
      <c r="AB171" s="46">
        <f t="shared" si="56"/>
        <v>0</v>
      </c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</row>
    <row r="172" spans="1:249" ht="78.75">
      <c r="A172" s="45" t="s">
        <v>173</v>
      </c>
      <c r="B172" s="46">
        <f t="shared" si="48"/>
        <v>4052</v>
      </c>
      <c r="C172" s="46">
        <f t="shared" si="48"/>
        <v>4052</v>
      </c>
      <c r="D172" s="46">
        <f t="shared" si="48"/>
        <v>0</v>
      </c>
      <c r="E172" s="46">
        <v>0</v>
      </c>
      <c r="F172" s="46">
        <v>0</v>
      </c>
      <c r="G172" s="46">
        <f t="shared" si="49"/>
        <v>0</v>
      </c>
      <c r="H172" s="46">
        <v>0</v>
      </c>
      <c r="I172" s="46">
        <v>0</v>
      </c>
      <c r="J172" s="46">
        <f t="shared" si="50"/>
        <v>0</v>
      </c>
      <c r="K172" s="46">
        <v>0</v>
      </c>
      <c r="L172" s="46">
        <v>0</v>
      </c>
      <c r="M172" s="46">
        <f t="shared" si="51"/>
        <v>0</v>
      </c>
      <c r="N172" s="46">
        <v>0</v>
      </c>
      <c r="O172" s="46">
        <v>0</v>
      </c>
      <c r="P172" s="46">
        <f t="shared" si="52"/>
        <v>0</v>
      </c>
      <c r="Q172" s="46">
        <v>4052</v>
      </c>
      <c r="R172" s="46">
        <v>4052</v>
      </c>
      <c r="S172" s="46">
        <f t="shared" si="53"/>
        <v>0</v>
      </c>
      <c r="T172" s="46">
        <v>0</v>
      </c>
      <c r="U172" s="46">
        <v>0</v>
      </c>
      <c r="V172" s="46">
        <f t="shared" si="54"/>
        <v>0</v>
      </c>
      <c r="W172" s="46">
        <v>0</v>
      </c>
      <c r="X172" s="46">
        <v>0</v>
      </c>
      <c r="Y172" s="46">
        <f t="shared" si="55"/>
        <v>0</v>
      </c>
      <c r="Z172" s="46">
        <v>0</v>
      </c>
      <c r="AA172" s="46">
        <v>0</v>
      </c>
      <c r="AB172" s="46">
        <f t="shared" si="56"/>
        <v>0</v>
      </c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</row>
    <row r="173" spans="1:249" ht="63">
      <c r="A173" s="45" t="s">
        <v>174</v>
      </c>
      <c r="B173" s="46">
        <f t="shared" si="48"/>
        <v>13167</v>
      </c>
      <c r="C173" s="46">
        <f t="shared" si="48"/>
        <v>13167</v>
      </c>
      <c r="D173" s="46">
        <f t="shared" si="48"/>
        <v>0</v>
      </c>
      <c r="E173" s="46">
        <v>0</v>
      </c>
      <c r="F173" s="46">
        <v>0</v>
      </c>
      <c r="G173" s="46">
        <f t="shared" si="49"/>
        <v>0</v>
      </c>
      <c r="H173" s="46">
        <v>0</v>
      </c>
      <c r="I173" s="46">
        <v>0</v>
      </c>
      <c r="J173" s="46">
        <f t="shared" si="50"/>
        <v>0</v>
      </c>
      <c r="K173" s="46">
        <v>0</v>
      </c>
      <c r="L173" s="46">
        <v>0</v>
      </c>
      <c r="M173" s="46">
        <f t="shared" si="51"/>
        <v>0</v>
      </c>
      <c r="N173" s="46">
        <v>0</v>
      </c>
      <c r="O173" s="46">
        <v>0</v>
      </c>
      <c r="P173" s="46">
        <f t="shared" si="52"/>
        <v>0</v>
      </c>
      <c r="Q173" s="46">
        <v>13167</v>
      </c>
      <c r="R173" s="46">
        <v>13167</v>
      </c>
      <c r="S173" s="46">
        <f t="shared" si="53"/>
        <v>0</v>
      </c>
      <c r="T173" s="46">
        <v>0</v>
      </c>
      <c r="U173" s="46">
        <v>0</v>
      </c>
      <c r="V173" s="46">
        <f t="shared" si="54"/>
        <v>0</v>
      </c>
      <c r="W173" s="46">
        <v>0</v>
      </c>
      <c r="X173" s="46">
        <v>0</v>
      </c>
      <c r="Y173" s="46">
        <f t="shared" si="55"/>
        <v>0</v>
      </c>
      <c r="Z173" s="46">
        <v>0</v>
      </c>
      <c r="AA173" s="46">
        <v>0</v>
      </c>
      <c r="AB173" s="46">
        <f t="shared" si="56"/>
        <v>0</v>
      </c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</row>
    <row r="174" spans="1:249" ht="63">
      <c r="A174" s="45" t="s">
        <v>175</v>
      </c>
      <c r="B174" s="46">
        <f t="shared" si="48"/>
        <v>10576</v>
      </c>
      <c r="C174" s="46">
        <f t="shared" si="48"/>
        <v>10576</v>
      </c>
      <c r="D174" s="46">
        <f t="shared" si="48"/>
        <v>0</v>
      </c>
      <c r="E174" s="46">
        <v>0</v>
      </c>
      <c r="F174" s="46">
        <v>0</v>
      </c>
      <c r="G174" s="46">
        <f t="shared" si="49"/>
        <v>0</v>
      </c>
      <c r="H174" s="46">
        <v>0</v>
      </c>
      <c r="I174" s="46">
        <v>0</v>
      </c>
      <c r="J174" s="46">
        <f t="shared" si="50"/>
        <v>0</v>
      </c>
      <c r="K174" s="46">
        <v>0</v>
      </c>
      <c r="L174" s="46">
        <v>0</v>
      </c>
      <c r="M174" s="46">
        <f t="shared" si="51"/>
        <v>0</v>
      </c>
      <c r="N174" s="46">
        <v>0</v>
      </c>
      <c r="O174" s="46">
        <v>0</v>
      </c>
      <c r="P174" s="46">
        <f t="shared" si="52"/>
        <v>0</v>
      </c>
      <c r="Q174" s="46">
        <v>10576</v>
      </c>
      <c r="R174" s="46">
        <v>10576</v>
      </c>
      <c r="S174" s="46">
        <f t="shared" si="53"/>
        <v>0</v>
      </c>
      <c r="T174" s="46">
        <v>0</v>
      </c>
      <c r="U174" s="46">
        <v>0</v>
      </c>
      <c r="V174" s="46">
        <f t="shared" si="54"/>
        <v>0</v>
      </c>
      <c r="W174" s="46">
        <v>0</v>
      </c>
      <c r="X174" s="46">
        <v>0</v>
      </c>
      <c r="Y174" s="46">
        <f t="shared" si="55"/>
        <v>0</v>
      </c>
      <c r="Z174" s="46">
        <v>0</v>
      </c>
      <c r="AA174" s="46">
        <v>0</v>
      </c>
      <c r="AB174" s="46">
        <f t="shared" si="56"/>
        <v>0</v>
      </c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</row>
    <row r="175" spans="1:249" ht="31.5">
      <c r="A175" s="49" t="s">
        <v>176</v>
      </c>
      <c r="B175" s="46">
        <f t="shared" si="48"/>
        <v>82100</v>
      </c>
      <c r="C175" s="46">
        <f t="shared" si="48"/>
        <v>82100</v>
      </c>
      <c r="D175" s="46">
        <f t="shared" si="48"/>
        <v>0</v>
      </c>
      <c r="E175" s="46">
        <v>0</v>
      </c>
      <c r="F175" s="46">
        <v>0</v>
      </c>
      <c r="G175" s="46">
        <f t="shared" si="49"/>
        <v>0</v>
      </c>
      <c r="H175" s="46">
        <v>0</v>
      </c>
      <c r="I175" s="46">
        <v>0</v>
      </c>
      <c r="J175" s="46">
        <f t="shared" si="50"/>
        <v>0</v>
      </c>
      <c r="K175" s="46">
        <v>0</v>
      </c>
      <c r="L175" s="46">
        <v>0</v>
      </c>
      <c r="M175" s="46">
        <f t="shared" si="51"/>
        <v>0</v>
      </c>
      <c r="N175" s="46">
        <v>0</v>
      </c>
      <c r="O175" s="46">
        <v>0</v>
      </c>
      <c r="P175" s="46">
        <f t="shared" si="52"/>
        <v>0</v>
      </c>
      <c r="Q175" s="46">
        <v>82100</v>
      </c>
      <c r="R175" s="46">
        <v>82100</v>
      </c>
      <c r="S175" s="46">
        <f t="shared" si="53"/>
        <v>0</v>
      </c>
      <c r="T175" s="46">
        <v>0</v>
      </c>
      <c r="U175" s="46">
        <v>0</v>
      </c>
      <c r="V175" s="46">
        <f t="shared" si="54"/>
        <v>0</v>
      </c>
      <c r="W175" s="46">
        <v>0</v>
      </c>
      <c r="X175" s="46">
        <v>0</v>
      </c>
      <c r="Y175" s="46">
        <f t="shared" si="55"/>
        <v>0</v>
      </c>
      <c r="Z175" s="46">
        <v>0</v>
      </c>
      <c r="AA175" s="46">
        <v>0</v>
      </c>
      <c r="AB175" s="46">
        <f t="shared" si="56"/>
        <v>0</v>
      </c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</row>
    <row r="176" spans="1:249" ht="31.5">
      <c r="A176" s="45" t="s">
        <v>177</v>
      </c>
      <c r="B176" s="46">
        <f t="shared" si="48"/>
        <v>22720</v>
      </c>
      <c r="C176" s="46">
        <f t="shared" si="48"/>
        <v>22720</v>
      </c>
      <c r="D176" s="46">
        <f t="shared" si="48"/>
        <v>0</v>
      </c>
      <c r="E176" s="46">
        <v>0</v>
      </c>
      <c r="F176" s="46">
        <v>0</v>
      </c>
      <c r="G176" s="46">
        <f t="shared" si="49"/>
        <v>0</v>
      </c>
      <c r="H176" s="46">
        <v>0</v>
      </c>
      <c r="I176" s="46">
        <v>0</v>
      </c>
      <c r="J176" s="46">
        <f t="shared" si="50"/>
        <v>0</v>
      </c>
      <c r="K176" s="46">
        <v>0</v>
      </c>
      <c r="L176" s="46">
        <v>0</v>
      </c>
      <c r="M176" s="46">
        <f t="shared" si="51"/>
        <v>0</v>
      </c>
      <c r="N176" s="46"/>
      <c r="O176" s="46"/>
      <c r="P176" s="46">
        <f t="shared" si="52"/>
        <v>0</v>
      </c>
      <c r="Q176" s="46">
        <v>22720</v>
      </c>
      <c r="R176" s="46">
        <v>22720</v>
      </c>
      <c r="S176" s="46">
        <f t="shared" si="53"/>
        <v>0</v>
      </c>
      <c r="T176" s="46">
        <v>0</v>
      </c>
      <c r="U176" s="46">
        <v>0</v>
      </c>
      <c r="V176" s="46">
        <f t="shared" si="54"/>
        <v>0</v>
      </c>
      <c r="W176" s="46">
        <v>0</v>
      </c>
      <c r="X176" s="46">
        <v>0</v>
      </c>
      <c r="Y176" s="46">
        <f t="shared" si="55"/>
        <v>0</v>
      </c>
      <c r="Z176" s="46">
        <v>0</v>
      </c>
      <c r="AA176" s="46">
        <v>0</v>
      </c>
      <c r="AB176" s="46">
        <f t="shared" si="56"/>
        <v>0</v>
      </c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</row>
    <row r="177" spans="1:249" ht="126">
      <c r="A177" s="49" t="s">
        <v>178</v>
      </c>
      <c r="B177" s="46">
        <f t="shared" si="48"/>
        <v>1200</v>
      </c>
      <c r="C177" s="46">
        <f t="shared" si="48"/>
        <v>1200</v>
      </c>
      <c r="D177" s="46">
        <f t="shared" si="48"/>
        <v>0</v>
      </c>
      <c r="E177" s="46">
        <v>0</v>
      </c>
      <c r="F177" s="46">
        <v>0</v>
      </c>
      <c r="G177" s="46">
        <f t="shared" si="49"/>
        <v>0</v>
      </c>
      <c r="H177" s="46">
        <v>0</v>
      </c>
      <c r="I177" s="46">
        <v>0</v>
      </c>
      <c r="J177" s="46">
        <f t="shared" si="50"/>
        <v>0</v>
      </c>
      <c r="K177" s="46">
        <v>0</v>
      </c>
      <c r="L177" s="46">
        <v>0</v>
      </c>
      <c r="M177" s="46">
        <f t="shared" si="51"/>
        <v>0</v>
      </c>
      <c r="N177" s="46">
        <v>1200</v>
      </c>
      <c r="O177" s="46">
        <v>1200</v>
      </c>
      <c r="P177" s="46">
        <f t="shared" si="52"/>
        <v>0</v>
      </c>
      <c r="Q177" s="46">
        <v>0</v>
      </c>
      <c r="R177" s="46">
        <v>0</v>
      </c>
      <c r="S177" s="46">
        <f t="shared" si="53"/>
        <v>0</v>
      </c>
      <c r="T177" s="46">
        <v>0</v>
      </c>
      <c r="U177" s="46">
        <v>0</v>
      </c>
      <c r="V177" s="46">
        <f t="shared" si="54"/>
        <v>0</v>
      </c>
      <c r="W177" s="46">
        <v>0</v>
      </c>
      <c r="X177" s="46">
        <v>0</v>
      </c>
      <c r="Y177" s="46">
        <f t="shared" si="55"/>
        <v>0</v>
      </c>
      <c r="Z177" s="46"/>
      <c r="AA177" s="46"/>
      <c r="AB177" s="46">
        <f t="shared" si="56"/>
        <v>0</v>
      </c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</row>
    <row r="178" spans="1:249" ht="78.75">
      <c r="A178" s="50" t="s">
        <v>179</v>
      </c>
      <c r="B178" s="46">
        <f t="shared" si="48"/>
        <v>1200</v>
      </c>
      <c r="C178" s="46">
        <f t="shared" si="48"/>
        <v>1200</v>
      </c>
      <c r="D178" s="46">
        <f t="shared" si="48"/>
        <v>0</v>
      </c>
      <c r="E178" s="46">
        <v>0</v>
      </c>
      <c r="F178" s="46">
        <v>0</v>
      </c>
      <c r="G178" s="46">
        <f t="shared" si="49"/>
        <v>0</v>
      </c>
      <c r="H178" s="46">
        <v>0</v>
      </c>
      <c r="I178" s="46">
        <v>0</v>
      </c>
      <c r="J178" s="46">
        <f t="shared" si="50"/>
        <v>0</v>
      </c>
      <c r="K178" s="46">
        <v>0</v>
      </c>
      <c r="L178" s="46">
        <v>0</v>
      </c>
      <c r="M178" s="46">
        <f t="shared" si="51"/>
        <v>0</v>
      </c>
      <c r="N178" s="46">
        <v>1200</v>
      </c>
      <c r="O178" s="46">
        <v>1200</v>
      </c>
      <c r="P178" s="46">
        <f t="shared" si="52"/>
        <v>0</v>
      </c>
      <c r="Q178" s="46">
        <v>0</v>
      </c>
      <c r="R178" s="46">
        <v>0</v>
      </c>
      <c r="S178" s="46">
        <f t="shared" si="53"/>
        <v>0</v>
      </c>
      <c r="T178" s="46"/>
      <c r="U178" s="46"/>
      <c r="V178" s="46">
        <f t="shared" si="54"/>
        <v>0</v>
      </c>
      <c r="W178" s="46">
        <v>0</v>
      </c>
      <c r="X178" s="46">
        <v>0</v>
      </c>
      <c r="Y178" s="46">
        <f t="shared" si="55"/>
        <v>0</v>
      </c>
      <c r="Z178" s="46">
        <v>0</v>
      </c>
      <c r="AA178" s="46">
        <v>0</v>
      </c>
      <c r="AB178" s="46">
        <f t="shared" si="56"/>
        <v>0</v>
      </c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</row>
    <row r="179" spans="1:249">
      <c r="A179" s="45" t="s">
        <v>180</v>
      </c>
      <c r="B179" s="46">
        <f t="shared" si="48"/>
        <v>5000</v>
      </c>
      <c r="C179" s="46">
        <f t="shared" si="48"/>
        <v>5000</v>
      </c>
      <c r="D179" s="46">
        <f t="shared" si="48"/>
        <v>0</v>
      </c>
      <c r="E179" s="46">
        <v>0</v>
      </c>
      <c r="F179" s="46">
        <v>0</v>
      </c>
      <c r="G179" s="46">
        <f t="shared" si="49"/>
        <v>0</v>
      </c>
      <c r="H179" s="46">
        <v>0</v>
      </c>
      <c r="I179" s="46">
        <v>0</v>
      </c>
      <c r="J179" s="46">
        <f t="shared" si="50"/>
        <v>0</v>
      </c>
      <c r="K179" s="46">
        <v>5000</v>
      </c>
      <c r="L179" s="46">
        <v>5000</v>
      </c>
      <c r="M179" s="46">
        <f t="shared" si="51"/>
        <v>0</v>
      </c>
      <c r="N179" s="46">
        <v>0</v>
      </c>
      <c r="O179" s="46">
        <v>0</v>
      </c>
      <c r="P179" s="46">
        <f t="shared" si="52"/>
        <v>0</v>
      </c>
      <c r="Q179" s="46"/>
      <c r="R179" s="46"/>
      <c r="S179" s="46">
        <f t="shared" si="53"/>
        <v>0</v>
      </c>
      <c r="T179" s="46">
        <v>0</v>
      </c>
      <c r="U179" s="46">
        <v>0</v>
      </c>
      <c r="V179" s="46">
        <f t="shared" si="54"/>
        <v>0</v>
      </c>
      <c r="W179" s="46">
        <v>0</v>
      </c>
      <c r="X179" s="46">
        <v>0</v>
      </c>
      <c r="Y179" s="46">
        <f t="shared" si="55"/>
        <v>0</v>
      </c>
      <c r="Z179" s="46">
        <v>0</v>
      </c>
      <c r="AA179" s="46">
        <v>0</v>
      </c>
      <c r="AB179" s="46">
        <f t="shared" si="56"/>
        <v>0</v>
      </c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</row>
    <row r="180" spans="1:249" ht="19.5" customHeight="1">
      <c r="A180" s="40" t="s">
        <v>136</v>
      </c>
      <c r="B180" s="41">
        <f t="shared" si="48"/>
        <v>16081</v>
      </c>
      <c r="C180" s="41">
        <f t="shared" si="48"/>
        <v>25081</v>
      </c>
      <c r="D180" s="41">
        <f t="shared" si="48"/>
        <v>9000</v>
      </c>
      <c r="E180" s="41">
        <f>SUM(E181:E187)</f>
        <v>0</v>
      </c>
      <c r="F180" s="41">
        <f>SUM(F181:F187)</f>
        <v>0</v>
      </c>
      <c r="G180" s="41">
        <f t="shared" si="49"/>
        <v>0</v>
      </c>
      <c r="H180" s="41">
        <f>SUM(H181:H187)</f>
        <v>0</v>
      </c>
      <c r="I180" s="41">
        <f>SUM(I181:I187)</f>
        <v>0</v>
      </c>
      <c r="J180" s="41">
        <f t="shared" si="50"/>
        <v>0</v>
      </c>
      <c r="K180" s="41">
        <f>SUM(K181:K187)</f>
        <v>13744</v>
      </c>
      <c r="L180" s="41">
        <f>SUM(L181:L187)</f>
        <v>22744</v>
      </c>
      <c r="M180" s="41">
        <f t="shared" si="51"/>
        <v>9000</v>
      </c>
      <c r="N180" s="41">
        <f>SUM(N181:N187)</f>
        <v>0</v>
      </c>
      <c r="O180" s="41">
        <f>SUM(O181:O187)</f>
        <v>0</v>
      </c>
      <c r="P180" s="41">
        <f t="shared" si="52"/>
        <v>0</v>
      </c>
      <c r="Q180" s="41">
        <f>SUM(Q181:Q187)</f>
        <v>2337</v>
      </c>
      <c r="R180" s="41">
        <f>SUM(R181:R187)</f>
        <v>2337</v>
      </c>
      <c r="S180" s="41">
        <f t="shared" si="53"/>
        <v>0</v>
      </c>
      <c r="T180" s="41">
        <f>SUM(T181:T187)</f>
        <v>0</v>
      </c>
      <c r="U180" s="41">
        <f>SUM(U181:U187)</f>
        <v>0</v>
      </c>
      <c r="V180" s="41">
        <f t="shared" si="54"/>
        <v>0</v>
      </c>
      <c r="W180" s="41">
        <f>SUM(W181:W187)</f>
        <v>0</v>
      </c>
      <c r="X180" s="41">
        <f>SUM(X181:X187)</f>
        <v>0</v>
      </c>
      <c r="Y180" s="41">
        <f t="shared" si="55"/>
        <v>0</v>
      </c>
      <c r="Z180" s="41">
        <f>SUM(Z181:Z187)</f>
        <v>0</v>
      </c>
      <c r="AA180" s="41">
        <f>SUM(AA181:AA187)</f>
        <v>0</v>
      </c>
      <c r="AB180" s="41">
        <f t="shared" si="56"/>
        <v>0</v>
      </c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</row>
    <row r="181" spans="1:249" ht="31.5">
      <c r="A181" s="45" t="s">
        <v>181</v>
      </c>
      <c r="B181" s="46">
        <f t="shared" si="48"/>
        <v>4416</v>
      </c>
      <c r="C181" s="46">
        <f t="shared" si="48"/>
        <v>4416</v>
      </c>
      <c r="D181" s="46">
        <f t="shared" si="48"/>
        <v>0</v>
      </c>
      <c r="E181" s="46">
        <v>0</v>
      </c>
      <c r="F181" s="46">
        <v>0</v>
      </c>
      <c r="G181" s="46">
        <f t="shared" si="49"/>
        <v>0</v>
      </c>
      <c r="H181" s="46">
        <v>0</v>
      </c>
      <c r="I181" s="46">
        <v>0</v>
      </c>
      <c r="J181" s="46">
        <f t="shared" si="50"/>
        <v>0</v>
      </c>
      <c r="K181" s="46">
        <v>4416</v>
      </c>
      <c r="L181" s="46">
        <v>4416</v>
      </c>
      <c r="M181" s="46">
        <f t="shared" si="51"/>
        <v>0</v>
      </c>
      <c r="N181" s="46">
        <v>0</v>
      </c>
      <c r="O181" s="46">
        <v>0</v>
      </c>
      <c r="P181" s="46">
        <f t="shared" si="52"/>
        <v>0</v>
      </c>
      <c r="Q181" s="46"/>
      <c r="R181" s="46"/>
      <c r="S181" s="46">
        <f t="shared" si="53"/>
        <v>0</v>
      </c>
      <c r="T181" s="46">
        <v>0</v>
      </c>
      <c r="U181" s="46">
        <v>0</v>
      </c>
      <c r="V181" s="46">
        <f t="shared" si="54"/>
        <v>0</v>
      </c>
      <c r="W181" s="46">
        <v>0</v>
      </c>
      <c r="X181" s="46">
        <v>0</v>
      </c>
      <c r="Y181" s="46">
        <f t="shared" si="55"/>
        <v>0</v>
      </c>
      <c r="Z181" s="46">
        <v>0</v>
      </c>
      <c r="AA181" s="46">
        <v>0</v>
      </c>
      <c r="AB181" s="46">
        <f t="shared" si="56"/>
        <v>0</v>
      </c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</row>
    <row r="182" spans="1:249" ht="31.5">
      <c r="A182" s="45" t="s">
        <v>182</v>
      </c>
      <c r="B182" s="46">
        <f t="shared" si="48"/>
        <v>0</v>
      </c>
      <c r="C182" s="46">
        <f t="shared" si="48"/>
        <v>9000</v>
      </c>
      <c r="D182" s="46">
        <f t="shared" si="48"/>
        <v>9000</v>
      </c>
      <c r="E182" s="46">
        <v>0</v>
      </c>
      <c r="F182" s="46">
        <v>0</v>
      </c>
      <c r="G182" s="46">
        <f t="shared" si="49"/>
        <v>0</v>
      </c>
      <c r="H182" s="46">
        <v>0</v>
      </c>
      <c r="I182" s="46">
        <v>0</v>
      </c>
      <c r="J182" s="46">
        <f t="shared" si="50"/>
        <v>0</v>
      </c>
      <c r="K182" s="46"/>
      <c r="L182" s="46">
        <v>9000</v>
      </c>
      <c r="M182" s="46">
        <f t="shared" si="51"/>
        <v>9000</v>
      </c>
      <c r="N182" s="46">
        <v>0</v>
      </c>
      <c r="O182" s="46">
        <v>0</v>
      </c>
      <c r="P182" s="46">
        <f t="shared" si="52"/>
        <v>0</v>
      </c>
      <c r="Q182" s="46"/>
      <c r="R182" s="46"/>
      <c r="S182" s="46">
        <f t="shared" si="53"/>
        <v>0</v>
      </c>
      <c r="T182" s="46">
        <v>0</v>
      </c>
      <c r="U182" s="46">
        <v>0</v>
      </c>
      <c r="V182" s="46">
        <f t="shared" si="54"/>
        <v>0</v>
      </c>
      <c r="W182" s="46">
        <v>0</v>
      </c>
      <c r="X182" s="46">
        <v>0</v>
      </c>
      <c r="Y182" s="46">
        <f t="shared" si="55"/>
        <v>0</v>
      </c>
      <c r="Z182" s="46">
        <v>0</v>
      </c>
      <c r="AA182" s="46">
        <v>0</v>
      </c>
      <c r="AB182" s="46">
        <f t="shared" si="56"/>
        <v>0</v>
      </c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</row>
    <row r="183" spans="1:249" ht="31.5">
      <c r="A183" s="45" t="s">
        <v>183</v>
      </c>
      <c r="B183" s="46">
        <f t="shared" si="48"/>
        <v>2199</v>
      </c>
      <c r="C183" s="46">
        <f t="shared" si="48"/>
        <v>2199</v>
      </c>
      <c r="D183" s="46">
        <f t="shared" si="48"/>
        <v>0</v>
      </c>
      <c r="E183" s="46">
        <v>0</v>
      </c>
      <c r="F183" s="46">
        <v>0</v>
      </c>
      <c r="G183" s="46">
        <f t="shared" si="49"/>
        <v>0</v>
      </c>
      <c r="H183" s="46">
        <v>0</v>
      </c>
      <c r="I183" s="46">
        <v>0</v>
      </c>
      <c r="J183" s="46">
        <f t="shared" si="50"/>
        <v>0</v>
      </c>
      <c r="K183" s="46">
        <v>2199</v>
      </c>
      <c r="L183" s="46">
        <v>2199</v>
      </c>
      <c r="M183" s="46">
        <f t="shared" si="51"/>
        <v>0</v>
      </c>
      <c r="N183" s="46">
        <v>0</v>
      </c>
      <c r="O183" s="46">
        <v>0</v>
      </c>
      <c r="P183" s="46">
        <f t="shared" si="52"/>
        <v>0</v>
      </c>
      <c r="Q183" s="46"/>
      <c r="R183" s="46"/>
      <c r="S183" s="46">
        <f t="shared" si="53"/>
        <v>0</v>
      </c>
      <c r="T183" s="46">
        <v>0</v>
      </c>
      <c r="U183" s="46">
        <v>0</v>
      </c>
      <c r="V183" s="46">
        <f t="shared" si="54"/>
        <v>0</v>
      </c>
      <c r="W183" s="46">
        <v>0</v>
      </c>
      <c r="X183" s="46">
        <v>0</v>
      </c>
      <c r="Y183" s="46">
        <f t="shared" si="55"/>
        <v>0</v>
      </c>
      <c r="Z183" s="46">
        <v>0</v>
      </c>
      <c r="AA183" s="46">
        <v>0</v>
      </c>
      <c r="AB183" s="46">
        <f t="shared" si="56"/>
        <v>0</v>
      </c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</row>
    <row r="184" spans="1:249" ht="47.25">
      <c r="A184" s="45" t="s">
        <v>184</v>
      </c>
      <c r="B184" s="46">
        <f t="shared" si="48"/>
        <v>3282</v>
      </c>
      <c r="C184" s="46">
        <f t="shared" si="48"/>
        <v>3282</v>
      </c>
      <c r="D184" s="46">
        <f t="shared" si="48"/>
        <v>0</v>
      </c>
      <c r="E184" s="46">
        <v>0</v>
      </c>
      <c r="F184" s="46">
        <v>0</v>
      </c>
      <c r="G184" s="46">
        <f t="shared" si="49"/>
        <v>0</v>
      </c>
      <c r="H184" s="46">
        <v>0</v>
      </c>
      <c r="I184" s="46">
        <v>0</v>
      </c>
      <c r="J184" s="46">
        <f t="shared" si="50"/>
        <v>0</v>
      </c>
      <c r="K184" s="46">
        <v>3282</v>
      </c>
      <c r="L184" s="46">
        <v>3282</v>
      </c>
      <c r="M184" s="46">
        <f t="shared" si="51"/>
        <v>0</v>
      </c>
      <c r="N184" s="46">
        <v>0</v>
      </c>
      <c r="O184" s="46">
        <v>0</v>
      </c>
      <c r="P184" s="46">
        <f t="shared" si="52"/>
        <v>0</v>
      </c>
      <c r="Q184" s="46"/>
      <c r="R184" s="46"/>
      <c r="S184" s="46">
        <f t="shared" si="53"/>
        <v>0</v>
      </c>
      <c r="T184" s="46">
        <v>0</v>
      </c>
      <c r="U184" s="46">
        <v>0</v>
      </c>
      <c r="V184" s="46">
        <f t="shared" si="54"/>
        <v>0</v>
      </c>
      <c r="W184" s="46">
        <v>0</v>
      </c>
      <c r="X184" s="46">
        <v>0</v>
      </c>
      <c r="Y184" s="46">
        <f t="shared" si="55"/>
        <v>0</v>
      </c>
      <c r="Z184" s="46">
        <v>0</v>
      </c>
      <c r="AA184" s="46">
        <v>0</v>
      </c>
      <c r="AB184" s="46">
        <f t="shared" si="56"/>
        <v>0</v>
      </c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</row>
    <row r="185" spans="1:249" ht="31.5">
      <c r="A185" s="45" t="s">
        <v>185</v>
      </c>
      <c r="B185" s="46">
        <f t="shared" si="48"/>
        <v>2175</v>
      </c>
      <c r="C185" s="46">
        <f t="shared" si="48"/>
        <v>2175</v>
      </c>
      <c r="D185" s="46">
        <f t="shared" si="48"/>
        <v>0</v>
      </c>
      <c r="E185" s="46">
        <v>0</v>
      </c>
      <c r="F185" s="46">
        <v>0</v>
      </c>
      <c r="G185" s="46">
        <f t="shared" si="49"/>
        <v>0</v>
      </c>
      <c r="H185" s="46">
        <v>0</v>
      </c>
      <c r="I185" s="46">
        <v>0</v>
      </c>
      <c r="J185" s="46">
        <f t="shared" si="50"/>
        <v>0</v>
      </c>
      <c r="K185" s="46">
        <v>2175</v>
      </c>
      <c r="L185" s="46">
        <v>2175</v>
      </c>
      <c r="M185" s="46">
        <f t="shared" si="51"/>
        <v>0</v>
      </c>
      <c r="N185" s="46">
        <v>0</v>
      </c>
      <c r="O185" s="46">
        <v>0</v>
      </c>
      <c r="P185" s="46">
        <f t="shared" si="52"/>
        <v>0</v>
      </c>
      <c r="Q185" s="46"/>
      <c r="R185" s="46"/>
      <c r="S185" s="46">
        <f t="shared" si="53"/>
        <v>0</v>
      </c>
      <c r="T185" s="46">
        <v>0</v>
      </c>
      <c r="U185" s="46">
        <v>0</v>
      </c>
      <c r="V185" s="46">
        <f t="shared" si="54"/>
        <v>0</v>
      </c>
      <c r="W185" s="46">
        <v>0</v>
      </c>
      <c r="X185" s="46">
        <v>0</v>
      </c>
      <c r="Y185" s="46">
        <f t="shared" si="55"/>
        <v>0</v>
      </c>
      <c r="Z185" s="46">
        <v>0</v>
      </c>
      <c r="AA185" s="46">
        <v>0</v>
      </c>
      <c r="AB185" s="46">
        <f t="shared" si="56"/>
        <v>0</v>
      </c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</row>
    <row r="186" spans="1:249" ht="31.5">
      <c r="A186" s="45" t="s">
        <v>186</v>
      </c>
      <c r="B186" s="46">
        <f t="shared" si="48"/>
        <v>1672</v>
      </c>
      <c r="C186" s="46">
        <f t="shared" si="48"/>
        <v>1672</v>
      </c>
      <c r="D186" s="46">
        <f t="shared" si="48"/>
        <v>0</v>
      </c>
      <c r="E186" s="46">
        <v>0</v>
      </c>
      <c r="F186" s="46">
        <v>0</v>
      </c>
      <c r="G186" s="46">
        <f t="shared" si="49"/>
        <v>0</v>
      </c>
      <c r="H186" s="46">
        <v>0</v>
      </c>
      <c r="I186" s="46">
        <v>0</v>
      </c>
      <c r="J186" s="46">
        <f t="shared" si="50"/>
        <v>0</v>
      </c>
      <c r="K186" s="46">
        <v>1672</v>
      </c>
      <c r="L186" s="46">
        <v>1672</v>
      </c>
      <c r="M186" s="46">
        <f t="shared" si="51"/>
        <v>0</v>
      </c>
      <c r="N186" s="46">
        <v>0</v>
      </c>
      <c r="O186" s="46">
        <v>0</v>
      </c>
      <c r="P186" s="46">
        <f t="shared" si="52"/>
        <v>0</v>
      </c>
      <c r="Q186" s="46"/>
      <c r="R186" s="46"/>
      <c r="S186" s="46">
        <f t="shared" si="53"/>
        <v>0</v>
      </c>
      <c r="T186" s="46">
        <v>0</v>
      </c>
      <c r="U186" s="46">
        <v>0</v>
      </c>
      <c r="V186" s="46">
        <f t="shared" si="54"/>
        <v>0</v>
      </c>
      <c r="W186" s="46">
        <v>0</v>
      </c>
      <c r="X186" s="46">
        <v>0</v>
      </c>
      <c r="Y186" s="46">
        <f t="shared" si="55"/>
        <v>0</v>
      </c>
      <c r="Z186" s="46">
        <v>0</v>
      </c>
      <c r="AA186" s="46">
        <v>0</v>
      </c>
      <c r="AB186" s="46">
        <f t="shared" si="56"/>
        <v>0</v>
      </c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</row>
    <row r="187" spans="1:249" ht="31.5">
      <c r="A187" s="45" t="s">
        <v>187</v>
      </c>
      <c r="B187" s="46">
        <f t="shared" si="48"/>
        <v>2337</v>
      </c>
      <c r="C187" s="46">
        <f t="shared" si="48"/>
        <v>2337</v>
      </c>
      <c r="D187" s="46">
        <f t="shared" si="48"/>
        <v>0</v>
      </c>
      <c r="E187" s="46">
        <v>0</v>
      </c>
      <c r="F187" s="46">
        <v>0</v>
      </c>
      <c r="G187" s="46">
        <f t="shared" si="49"/>
        <v>0</v>
      </c>
      <c r="H187" s="46">
        <v>0</v>
      </c>
      <c r="I187" s="46">
        <v>0</v>
      </c>
      <c r="J187" s="46">
        <f t="shared" si="50"/>
        <v>0</v>
      </c>
      <c r="K187" s="46"/>
      <c r="L187" s="46"/>
      <c r="M187" s="46">
        <f t="shared" si="51"/>
        <v>0</v>
      </c>
      <c r="N187" s="46">
        <v>0</v>
      </c>
      <c r="O187" s="46">
        <v>0</v>
      </c>
      <c r="P187" s="46">
        <f t="shared" si="52"/>
        <v>0</v>
      </c>
      <c r="Q187" s="46">
        <f>2337</f>
        <v>2337</v>
      </c>
      <c r="R187" s="46">
        <f>2337</f>
        <v>2337</v>
      </c>
      <c r="S187" s="46">
        <f t="shared" si="53"/>
        <v>0</v>
      </c>
      <c r="T187" s="46">
        <v>0</v>
      </c>
      <c r="U187" s="46">
        <v>0</v>
      </c>
      <c r="V187" s="46">
        <f t="shared" si="54"/>
        <v>0</v>
      </c>
      <c r="W187" s="46">
        <v>0</v>
      </c>
      <c r="X187" s="46">
        <v>0</v>
      </c>
      <c r="Y187" s="46">
        <f t="shared" si="55"/>
        <v>0</v>
      </c>
      <c r="Z187" s="46">
        <v>0</v>
      </c>
      <c r="AA187" s="46">
        <v>0</v>
      </c>
      <c r="AB187" s="46">
        <f t="shared" si="56"/>
        <v>0</v>
      </c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</row>
    <row r="188" spans="1:249">
      <c r="A188" s="40" t="s">
        <v>188</v>
      </c>
      <c r="B188" s="41">
        <f t="shared" si="48"/>
        <v>200000</v>
      </c>
      <c r="C188" s="41">
        <f t="shared" si="48"/>
        <v>206857</v>
      </c>
      <c r="D188" s="41">
        <f t="shared" si="48"/>
        <v>6857</v>
      </c>
      <c r="E188" s="41">
        <f>SUM(E189:E191)</f>
        <v>0</v>
      </c>
      <c r="F188" s="41">
        <f>SUM(F189:F191)</f>
        <v>0</v>
      </c>
      <c r="G188" s="41">
        <f t="shared" si="49"/>
        <v>0</v>
      </c>
      <c r="H188" s="41">
        <f t="shared" ref="H188:I188" si="59">SUM(H189:H191)</f>
        <v>0</v>
      </c>
      <c r="I188" s="41">
        <f t="shared" si="59"/>
        <v>0</v>
      </c>
      <c r="J188" s="41">
        <f t="shared" si="50"/>
        <v>0</v>
      </c>
      <c r="K188" s="41">
        <f t="shared" ref="K188:L188" si="60">SUM(K189:K191)</f>
        <v>200000</v>
      </c>
      <c r="L188" s="41">
        <f t="shared" si="60"/>
        <v>206857</v>
      </c>
      <c r="M188" s="41">
        <f t="shared" si="51"/>
        <v>6857</v>
      </c>
      <c r="N188" s="41">
        <f t="shared" ref="N188:O188" si="61">SUM(N189:N191)</f>
        <v>0</v>
      </c>
      <c r="O188" s="41">
        <f t="shared" si="61"/>
        <v>0</v>
      </c>
      <c r="P188" s="41">
        <f t="shared" si="52"/>
        <v>0</v>
      </c>
      <c r="Q188" s="41">
        <f t="shared" ref="Q188:R188" si="62">SUM(Q189:Q191)</f>
        <v>0</v>
      </c>
      <c r="R188" s="41">
        <f t="shared" si="62"/>
        <v>0</v>
      </c>
      <c r="S188" s="41">
        <f t="shared" si="53"/>
        <v>0</v>
      </c>
      <c r="T188" s="41">
        <f t="shared" ref="T188:U188" si="63">SUM(T189:T191)</f>
        <v>0</v>
      </c>
      <c r="U188" s="41">
        <f t="shared" si="63"/>
        <v>0</v>
      </c>
      <c r="V188" s="41">
        <f t="shared" si="54"/>
        <v>0</v>
      </c>
      <c r="W188" s="41">
        <f t="shared" ref="W188:X188" si="64">SUM(W189:W191)</f>
        <v>0</v>
      </c>
      <c r="X188" s="41">
        <f t="shared" si="64"/>
        <v>0</v>
      </c>
      <c r="Y188" s="41">
        <f t="shared" si="55"/>
        <v>0</v>
      </c>
      <c r="Z188" s="41">
        <f t="shared" ref="Z188:AA188" si="65">SUM(Z189:Z191)</f>
        <v>0</v>
      </c>
      <c r="AA188" s="41">
        <f t="shared" si="65"/>
        <v>0</v>
      </c>
      <c r="AB188" s="41">
        <f t="shared" si="56"/>
        <v>0</v>
      </c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</row>
    <row r="189" spans="1:249" ht="47.25">
      <c r="A189" s="45" t="s">
        <v>189</v>
      </c>
      <c r="B189" s="46">
        <f t="shared" si="48"/>
        <v>0</v>
      </c>
      <c r="C189" s="46">
        <f t="shared" si="48"/>
        <v>3779</v>
      </c>
      <c r="D189" s="46">
        <f t="shared" si="48"/>
        <v>3779</v>
      </c>
      <c r="E189" s="46">
        <v>0</v>
      </c>
      <c r="F189" s="46">
        <v>0</v>
      </c>
      <c r="G189" s="46">
        <f t="shared" si="49"/>
        <v>0</v>
      </c>
      <c r="H189" s="46">
        <v>0</v>
      </c>
      <c r="I189" s="46">
        <v>0</v>
      </c>
      <c r="J189" s="46">
        <f t="shared" si="50"/>
        <v>0</v>
      </c>
      <c r="K189" s="46"/>
      <c r="L189" s="46">
        <v>3779</v>
      </c>
      <c r="M189" s="46">
        <f t="shared" si="51"/>
        <v>3779</v>
      </c>
      <c r="N189" s="46">
        <v>0</v>
      </c>
      <c r="O189" s="46">
        <v>0</v>
      </c>
      <c r="P189" s="46">
        <f t="shared" si="52"/>
        <v>0</v>
      </c>
      <c r="Q189" s="46"/>
      <c r="R189" s="46"/>
      <c r="S189" s="46">
        <f t="shared" si="53"/>
        <v>0</v>
      </c>
      <c r="T189" s="46">
        <v>0</v>
      </c>
      <c r="U189" s="46">
        <v>0</v>
      </c>
      <c r="V189" s="46">
        <f t="shared" si="54"/>
        <v>0</v>
      </c>
      <c r="W189" s="46">
        <v>0</v>
      </c>
      <c r="X189" s="46">
        <v>0</v>
      </c>
      <c r="Y189" s="46">
        <f t="shared" si="55"/>
        <v>0</v>
      </c>
      <c r="Z189" s="46">
        <v>0</v>
      </c>
      <c r="AA189" s="46">
        <v>0</v>
      </c>
      <c r="AB189" s="46">
        <f t="shared" si="56"/>
        <v>0</v>
      </c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</row>
    <row r="190" spans="1:249" ht="47.25">
      <c r="A190" s="45" t="s">
        <v>190</v>
      </c>
      <c r="B190" s="46">
        <f t="shared" si="48"/>
        <v>0</v>
      </c>
      <c r="C190" s="46">
        <f t="shared" si="48"/>
        <v>3078</v>
      </c>
      <c r="D190" s="46">
        <f t="shared" si="48"/>
        <v>3078</v>
      </c>
      <c r="E190" s="46">
        <v>0</v>
      </c>
      <c r="F190" s="46">
        <v>0</v>
      </c>
      <c r="G190" s="46">
        <f t="shared" si="49"/>
        <v>0</v>
      </c>
      <c r="H190" s="46">
        <v>0</v>
      </c>
      <c r="I190" s="46">
        <v>0</v>
      </c>
      <c r="J190" s="46">
        <f t="shared" si="50"/>
        <v>0</v>
      </c>
      <c r="K190" s="46"/>
      <c r="L190" s="46">
        <v>3078</v>
      </c>
      <c r="M190" s="46">
        <f t="shared" si="51"/>
        <v>3078</v>
      </c>
      <c r="N190" s="46">
        <v>0</v>
      </c>
      <c r="O190" s="46">
        <v>0</v>
      </c>
      <c r="P190" s="46">
        <f t="shared" si="52"/>
        <v>0</v>
      </c>
      <c r="Q190" s="46"/>
      <c r="R190" s="46"/>
      <c r="S190" s="46">
        <f t="shared" si="53"/>
        <v>0</v>
      </c>
      <c r="T190" s="46">
        <v>0</v>
      </c>
      <c r="U190" s="46">
        <v>0</v>
      </c>
      <c r="V190" s="46">
        <f t="shared" si="54"/>
        <v>0</v>
      </c>
      <c r="W190" s="46">
        <v>0</v>
      </c>
      <c r="X190" s="46">
        <v>0</v>
      </c>
      <c r="Y190" s="46">
        <f t="shared" si="55"/>
        <v>0</v>
      </c>
      <c r="Z190" s="46">
        <v>0</v>
      </c>
      <c r="AA190" s="46">
        <v>0</v>
      </c>
      <c r="AB190" s="46">
        <f t="shared" si="56"/>
        <v>0</v>
      </c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</row>
    <row r="191" spans="1:249" ht="29.25" customHeight="1">
      <c r="A191" s="45" t="s">
        <v>191</v>
      </c>
      <c r="B191" s="46">
        <f t="shared" si="48"/>
        <v>200000</v>
      </c>
      <c r="C191" s="46">
        <f t="shared" si="48"/>
        <v>200000</v>
      </c>
      <c r="D191" s="46">
        <f t="shared" si="48"/>
        <v>0</v>
      </c>
      <c r="E191" s="46">
        <v>0</v>
      </c>
      <c r="F191" s="46">
        <v>0</v>
      </c>
      <c r="G191" s="46">
        <f t="shared" si="49"/>
        <v>0</v>
      </c>
      <c r="H191" s="46">
        <v>0</v>
      </c>
      <c r="I191" s="46">
        <v>0</v>
      </c>
      <c r="J191" s="46">
        <f t="shared" si="50"/>
        <v>0</v>
      </c>
      <c r="K191" s="46">
        <v>200000</v>
      </c>
      <c r="L191" s="46">
        <v>200000</v>
      </c>
      <c r="M191" s="46">
        <f t="shared" si="51"/>
        <v>0</v>
      </c>
      <c r="N191" s="46">
        <v>0</v>
      </c>
      <c r="O191" s="46">
        <v>0</v>
      </c>
      <c r="P191" s="46">
        <f t="shared" si="52"/>
        <v>0</v>
      </c>
      <c r="Q191" s="46"/>
      <c r="R191" s="46"/>
      <c r="S191" s="46">
        <f t="shared" si="53"/>
        <v>0</v>
      </c>
      <c r="T191" s="46">
        <v>0</v>
      </c>
      <c r="U191" s="46">
        <v>0</v>
      </c>
      <c r="V191" s="46">
        <f t="shared" si="54"/>
        <v>0</v>
      </c>
      <c r="W191" s="46">
        <v>0</v>
      </c>
      <c r="X191" s="46">
        <v>0</v>
      </c>
      <c r="Y191" s="46">
        <f t="shared" si="55"/>
        <v>0</v>
      </c>
      <c r="Z191" s="46">
        <v>0</v>
      </c>
      <c r="AA191" s="46">
        <v>0</v>
      </c>
      <c r="AB191" s="46">
        <f t="shared" si="56"/>
        <v>0</v>
      </c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</row>
    <row r="192" spans="1:249">
      <c r="A192" s="40" t="s">
        <v>56</v>
      </c>
      <c r="B192" s="41">
        <f t="shared" si="48"/>
        <v>201644</v>
      </c>
      <c r="C192" s="41">
        <f t="shared" si="48"/>
        <v>201644</v>
      </c>
      <c r="D192" s="41">
        <f t="shared" si="48"/>
        <v>0</v>
      </c>
      <c r="E192" s="41">
        <f>SUM(E193,E198,E202,E196)</f>
        <v>0</v>
      </c>
      <c r="F192" s="41">
        <f>SUM(F193,F198,F202,F196)</f>
        <v>0</v>
      </c>
      <c r="G192" s="41">
        <f t="shared" si="49"/>
        <v>0</v>
      </c>
      <c r="H192" s="41">
        <f>SUM(H193,H198,H202,H196)</f>
        <v>0</v>
      </c>
      <c r="I192" s="41">
        <f>SUM(I193,I198,I202,I196)</f>
        <v>0</v>
      </c>
      <c r="J192" s="41">
        <f t="shared" si="50"/>
        <v>0</v>
      </c>
      <c r="K192" s="41">
        <f>SUM(K193,K198,K202,K196)</f>
        <v>0</v>
      </c>
      <c r="L192" s="41">
        <f>SUM(L193,L198,L202,L196)</f>
        <v>0</v>
      </c>
      <c r="M192" s="41">
        <f t="shared" si="51"/>
        <v>0</v>
      </c>
      <c r="N192" s="41">
        <f>SUM(N193,N198,N202,N196)</f>
        <v>17356</v>
      </c>
      <c r="O192" s="41">
        <f>SUM(O193,O198,O202,O196)</f>
        <v>17356</v>
      </c>
      <c r="P192" s="41">
        <f t="shared" si="52"/>
        <v>0</v>
      </c>
      <c r="Q192" s="41">
        <f>SUM(Q193,Q198,Q202,Q196)</f>
        <v>184288</v>
      </c>
      <c r="R192" s="41">
        <f>SUM(R193,R198,R202,R196)</f>
        <v>184288</v>
      </c>
      <c r="S192" s="41">
        <f t="shared" si="53"/>
        <v>0</v>
      </c>
      <c r="T192" s="41">
        <f>SUM(T193,T198,T202,T196)</f>
        <v>0</v>
      </c>
      <c r="U192" s="41">
        <f>SUM(U193,U198,U202,U196)</f>
        <v>0</v>
      </c>
      <c r="V192" s="41">
        <f t="shared" si="54"/>
        <v>0</v>
      </c>
      <c r="W192" s="41">
        <f>SUM(W193,W198,W202,W196)</f>
        <v>0</v>
      </c>
      <c r="X192" s="41">
        <f>SUM(X193,X198,X202,X196)</f>
        <v>0</v>
      </c>
      <c r="Y192" s="41">
        <f t="shared" si="55"/>
        <v>0</v>
      </c>
      <c r="Z192" s="41">
        <f>SUM(Z193,Z198,Z202,Z196)</f>
        <v>0</v>
      </c>
      <c r="AA192" s="41">
        <f>SUM(AA193,AA198,AA202,AA196)</f>
        <v>0</v>
      </c>
      <c r="AB192" s="41">
        <f t="shared" si="56"/>
        <v>0</v>
      </c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</row>
    <row r="193" spans="1:249">
      <c r="A193" s="40" t="s">
        <v>116</v>
      </c>
      <c r="B193" s="41">
        <f t="shared" si="48"/>
        <v>2734</v>
      </c>
      <c r="C193" s="41">
        <f t="shared" si="48"/>
        <v>2734</v>
      </c>
      <c r="D193" s="41">
        <f t="shared" si="48"/>
        <v>0</v>
      </c>
      <c r="E193" s="41">
        <f>SUM(E194:E195)</f>
        <v>0</v>
      </c>
      <c r="F193" s="41">
        <f>SUM(F194:F195)</f>
        <v>0</v>
      </c>
      <c r="G193" s="41">
        <f t="shared" si="49"/>
        <v>0</v>
      </c>
      <c r="H193" s="41">
        <f>SUM(H194:H195)</f>
        <v>0</v>
      </c>
      <c r="I193" s="41">
        <f>SUM(I194:I195)</f>
        <v>0</v>
      </c>
      <c r="J193" s="41">
        <f t="shared" si="50"/>
        <v>0</v>
      </c>
      <c r="K193" s="41">
        <f>SUM(K194:K195)</f>
        <v>0</v>
      </c>
      <c r="L193" s="41">
        <f>SUM(L194:L195)</f>
        <v>0</v>
      </c>
      <c r="M193" s="41">
        <f t="shared" si="51"/>
        <v>0</v>
      </c>
      <c r="N193" s="41">
        <f>SUM(N194:N195)</f>
        <v>0</v>
      </c>
      <c r="O193" s="41">
        <f>SUM(O194:O195)</f>
        <v>0</v>
      </c>
      <c r="P193" s="41">
        <f t="shared" si="52"/>
        <v>0</v>
      </c>
      <c r="Q193" s="41">
        <f>SUM(Q194:Q195)</f>
        <v>2734</v>
      </c>
      <c r="R193" s="41">
        <f>SUM(R194:R195)</f>
        <v>2734</v>
      </c>
      <c r="S193" s="41">
        <f t="shared" si="53"/>
        <v>0</v>
      </c>
      <c r="T193" s="41">
        <f>SUM(T194:T195)</f>
        <v>0</v>
      </c>
      <c r="U193" s="41">
        <f>SUM(U194:U195)</f>
        <v>0</v>
      </c>
      <c r="V193" s="41">
        <f t="shared" si="54"/>
        <v>0</v>
      </c>
      <c r="W193" s="41">
        <f>SUM(W194:W195)</f>
        <v>0</v>
      </c>
      <c r="X193" s="41">
        <f>SUM(X194:X195)</f>
        <v>0</v>
      </c>
      <c r="Y193" s="41">
        <f t="shared" si="55"/>
        <v>0</v>
      </c>
      <c r="Z193" s="41">
        <f>SUM(Z194:Z195)</f>
        <v>0</v>
      </c>
      <c r="AA193" s="41">
        <f>SUM(AA194:AA195)</f>
        <v>0</v>
      </c>
      <c r="AB193" s="41">
        <f t="shared" si="56"/>
        <v>0</v>
      </c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</row>
    <row r="194" spans="1:249" ht="31.5">
      <c r="A194" s="45" t="s">
        <v>192</v>
      </c>
      <c r="B194" s="46">
        <f t="shared" si="48"/>
        <v>1367</v>
      </c>
      <c r="C194" s="46">
        <f t="shared" si="48"/>
        <v>1367</v>
      </c>
      <c r="D194" s="46">
        <f t="shared" si="48"/>
        <v>0</v>
      </c>
      <c r="E194" s="46">
        <v>0</v>
      </c>
      <c r="F194" s="46">
        <v>0</v>
      </c>
      <c r="G194" s="46">
        <f t="shared" si="49"/>
        <v>0</v>
      </c>
      <c r="H194" s="46">
        <v>0</v>
      </c>
      <c r="I194" s="46">
        <v>0</v>
      </c>
      <c r="J194" s="46">
        <f t="shared" si="50"/>
        <v>0</v>
      </c>
      <c r="K194" s="46">
        <v>0</v>
      </c>
      <c r="L194" s="46">
        <v>0</v>
      </c>
      <c r="M194" s="46">
        <f t="shared" si="51"/>
        <v>0</v>
      </c>
      <c r="N194" s="46">
        <v>0</v>
      </c>
      <c r="O194" s="46">
        <v>0</v>
      </c>
      <c r="P194" s="46">
        <f t="shared" si="52"/>
        <v>0</v>
      </c>
      <c r="Q194" s="46">
        <v>1367</v>
      </c>
      <c r="R194" s="46">
        <v>1367</v>
      </c>
      <c r="S194" s="46">
        <f t="shared" si="53"/>
        <v>0</v>
      </c>
      <c r="T194" s="46">
        <v>0</v>
      </c>
      <c r="U194" s="46">
        <v>0</v>
      </c>
      <c r="V194" s="46">
        <f t="shared" si="54"/>
        <v>0</v>
      </c>
      <c r="W194" s="46">
        <v>0</v>
      </c>
      <c r="X194" s="46">
        <v>0</v>
      </c>
      <c r="Y194" s="46">
        <f t="shared" si="55"/>
        <v>0</v>
      </c>
      <c r="Z194" s="46">
        <v>0</v>
      </c>
      <c r="AA194" s="46">
        <v>0</v>
      </c>
      <c r="AB194" s="46">
        <f t="shared" si="56"/>
        <v>0</v>
      </c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</row>
    <row r="195" spans="1:249" ht="47.25">
      <c r="A195" s="45" t="s">
        <v>193</v>
      </c>
      <c r="B195" s="46">
        <f t="shared" si="48"/>
        <v>1367</v>
      </c>
      <c r="C195" s="46">
        <f t="shared" si="48"/>
        <v>1367</v>
      </c>
      <c r="D195" s="46">
        <f t="shared" si="48"/>
        <v>0</v>
      </c>
      <c r="E195" s="46">
        <v>0</v>
      </c>
      <c r="F195" s="46">
        <v>0</v>
      </c>
      <c r="G195" s="46">
        <f t="shared" si="49"/>
        <v>0</v>
      </c>
      <c r="H195" s="46">
        <v>0</v>
      </c>
      <c r="I195" s="46">
        <v>0</v>
      </c>
      <c r="J195" s="46">
        <f t="shared" si="50"/>
        <v>0</v>
      </c>
      <c r="K195" s="46">
        <v>0</v>
      </c>
      <c r="L195" s="46">
        <v>0</v>
      </c>
      <c r="M195" s="46">
        <f t="shared" si="51"/>
        <v>0</v>
      </c>
      <c r="N195" s="46">
        <v>0</v>
      </c>
      <c r="O195" s="46">
        <v>0</v>
      </c>
      <c r="P195" s="46">
        <f t="shared" si="52"/>
        <v>0</v>
      </c>
      <c r="Q195" s="46">
        <v>1367</v>
      </c>
      <c r="R195" s="46">
        <v>1367</v>
      </c>
      <c r="S195" s="46">
        <f t="shared" si="53"/>
        <v>0</v>
      </c>
      <c r="T195" s="46">
        <v>0</v>
      </c>
      <c r="U195" s="46">
        <v>0</v>
      </c>
      <c r="V195" s="46">
        <f t="shared" si="54"/>
        <v>0</v>
      </c>
      <c r="W195" s="46">
        <v>0</v>
      </c>
      <c r="X195" s="46">
        <v>0</v>
      </c>
      <c r="Y195" s="46">
        <f t="shared" si="55"/>
        <v>0</v>
      </c>
      <c r="Z195" s="46">
        <v>0</v>
      </c>
      <c r="AA195" s="46">
        <v>0</v>
      </c>
      <c r="AB195" s="46">
        <f t="shared" si="56"/>
        <v>0</v>
      </c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</row>
    <row r="196" spans="1:249">
      <c r="A196" s="40" t="s">
        <v>124</v>
      </c>
      <c r="B196" s="41">
        <f t="shared" si="48"/>
        <v>17356</v>
      </c>
      <c r="C196" s="41">
        <f t="shared" si="48"/>
        <v>17356</v>
      </c>
      <c r="D196" s="41">
        <f t="shared" si="48"/>
        <v>0</v>
      </c>
      <c r="E196" s="41">
        <f>SUM(E197:E197)</f>
        <v>0</v>
      </c>
      <c r="F196" s="41">
        <f>SUM(F197:F197)</f>
        <v>0</v>
      </c>
      <c r="G196" s="41">
        <f t="shared" si="49"/>
        <v>0</v>
      </c>
      <c r="H196" s="41">
        <f>SUM(H197:H197)</f>
        <v>0</v>
      </c>
      <c r="I196" s="41">
        <f>SUM(I197:I197)</f>
        <v>0</v>
      </c>
      <c r="J196" s="41">
        <f t="shared" si="50"/>
        <v>0</v>
      </c>
      <c r="K196" s="41">
        <f>SUM(K197:K197)</f>
        <v>0</v>
      </c>
      <c r="L196" s="41">
        <f>SUM(L197:L197)</f>
        <v>0</v>
      </c>
      <c r="M196" s="41">
        <f t="shared" si="51"/>
        <v>0</v>
      </c>
      <c r="N196" s="41">
        <f>SUM(N197:N197)</f>
        <v>17356</v>
      </c>
      <c r="O196" s="41">
        <f>SUM(O197:O197)</f>
        <v>17356</v>
      </c>
      <c r="P196" s="41">
        <f t="shared" si="52"/>
        <v>0</v>
      </c>
      <c r="Q196" s="41">
        <f>SUM(Q197:Q197)</f>
        <v>0</v>
      </c>
      <c r="R196" s="41">
        <f>SUM(R197:R197)</f>
        <v>0</v>
      </c>
      <c r="S196" s="41">
        <f t="shared" si="53"/>
        <v>0</v>
      </c>
      <c r="T196" s="41">
        <f>SUM(T197:T197)</f>
        <v>0</v>
      </c>
      <c r="U196" s="41">
        <f>SUM(U197:U197)</f>
        <v>0</v>
      </c>
      <c r="V196" s="41">
        <f t="shared" si="54"/>
        <v>0</v>
      </c>
      <c r="W196" s="41">
        <f>SUM(W197:W197)</f>
        <v>0</v>
      </c>
      <c r="X196" s="41">
        <f>SUM(X197:X197)</f>
        <v>0</v>
      </c>
      <c r="Y196" s="41">
        <f t="shared" si="55"/>
        <v>0</v>
      </c>
      <c r="Z196" s="41">
        <f>SUM(Z197:Z197)</f>
        <v>0</v>
      </c>
      <c r="AA196" s="41">
        <f>SUM(AA197:AA197)</f>
        <v>0</v>
      </c>
      <c r="AB196" s="41">
        <f t="shared" si="56"/>
        <v>0</v>
      </c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</row>
    <row r="197" spans="1:249" ht="94.5">
      <c r="A197" s="45" t="s">
        <v>194</v>
      </c>
      <c r="B197" s="46">
        <f t="shared" si="48"/>
        <v>17356</v>
      </c>
      <c r="C197" s="46">
        <f t="shared" si="48"/>
        <v>17356</v>
      </c>
      <c r="D197" s="46">
        <f t="shared" si="48"/>
        <v>0</v>
      </c>
      <c r="E197" s="46">
        <v>0</v>
      </c>
      <c r="F197" s="46">
        <v>0</v>
      </c>
      <c r="G197" s="46">
        <f t="shared" si="49"/>
        <v>0</v>
      </c>
      <c r="H197" s="46">
        <v>0</v>
      </c>
      <c r="I197" s="46">
        <v>0</v>
      </c>
      <c r="J197" s="46">
        <f t="shared" si="50"/>
        <v>0</v>
      </c>
      <c r="K197" s="46"/>
      <c r="L197" s="46"/>
      <c r="M197" s="46">
        <f t="shared" si="51"/>
        <v>0</v>
      </c>
      <c r="N197" s="46">
        <v>17356</v>
      </c>
      <c r="O197" s="46">
        <v>17356</v>
      </c>
      <c r="P197" s="46">
        <f t="shared" si="52"/>
        <v>0</v>
      </c>
      <c r="Q197" s="46">
        <v>0</v>
      </c>
      <c r="R197" s="46">
        <v>0</v>
      </c>
      <c r="S197" s="46">
        <f t="shared" si="53"/>
        <v>0</v>
      </c>
      <c r="T197" s="46">
        <v>0</v>
      </c>
      <c r="U197" s="46">
        <v>0</v>
      </c>
      <c r="V197" s="46">
        <f t="shared" si="54"/>
        <v>0</v>
      </c>
      <c r="W197" s="46">
        <v>0</v>
      </c>
      <c r="X197" s="46">
        <v>0</v>
      </c>
      <c r="Y197" s="46">
        <f t="shared" si="55"/>
        <v>0</v>
      </c>
      <c r="Z197" s="46">
        <v>0</v>
      </c>
      <c r="AA197" s="46">
        <v>0</v>
      </c>
      <c r="AB197" s="46">
        <f t="shared" si="56"/>
        <v>0</v>
      </c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</row>
    <row r="198" spans="1:249" ht="31.5">
      <c r="A198" s="40" t="s">
        <v>126</v>
      </c>
      <c r="B198" s="41">
        <f t="shared" si="48"/>
        <v>180324</v>
      </c>
      <c r="C198" s="41">
        <f t="shared" si="48"/>
        <v>180324</v>
      </c>
      <c r="D198" s="41">
        <f t="shared" si="48"/>
        <v>0</v>
      </c>
      <c r="E198" s="41">
        <f>SUM(E199:E201)</f>
        <v>0</v>
      </c>
      <c r="F198" s="41">
        <f>SUM(F199:F201)</f>
        <v>0</v>
      </c>
      <c r="G198" s="41">
        <f t="shared" si="49"/>
        <v>0</v>
      </c>
      <c r="H198" s="41">
        <f>SUM(H199:H201)</f>
        <v>0</v>
      </c>
      <c r="I198" s="41">
        <f>SUM(I199:I201)</f>
        <v>0</v>
      </c>
      <c r="J198" s="41">
        <f t="shared" si="50"/>
        <v>0</v>
      </c>
      <c r="K198" s="41">
        <f>SUM(K199:K201)</f>
        <v>0</v>
      </c>
      <c r="L198" s="41">
        <f>SUM(L199:L201)</f>
        <v>0</v>
      </c>
      <c r="M198" s="41">
        <f t="shared" si="51"/>
        <v>0</v>
      </c>
      <c r="N198" s="41">
        <f>SUM(N199:N201)</f>
        <v>0</v>
      </c>
      <c r="O198" s="41">
        <f>SUM(O199:O201)</f>
        <v>0</v>
      </c>
      <c r="P198" s="41">
        <f t="shared" si="52"/>
        <v>0</v>
      </c>
      <c r="Q198" s="41">
        <f>SUM(Q199:Q201)</f>
        <v>180324</v>
      </c>
      <c r="R198" s="41">
        <f>SUM(R199:R201)</f>
        <v>180324</v>
      </c>
      <c r="S198" s="41">
        <f t="shared" si="53"/>
        <v>0</v>
      </c>
      <c r="T198" s="41">
        <f>SUM(T199:T201)</f>
        <v>0</v>
      </c>
      <c r="U198" s="41">
        <f>SUM(U199:U201)</f>
        <v>0</v>
      </c>
      <c r="V198" s="41">
        <f t="shared" si="54"/>
        <v>0</v>
      </c>
      <c r="W198" s="41">
        <f>SUM(W199:W201)</f>
        <v>0</v>
      </c>
      <c r="X198" s="41">
        <f>SUM(X199:X201)</f>
        <v>0</v>
      </c>
      <c r="Y198" s="41">
        <f t="shared" si="55"/>
        <v>0</v>
      </c>
      <c r="Z198" s="41">
        <f>SUM(Z199:Z201)</f>
        <v>0</v>
      </c>
      <c r="AA198" s="41">
        <f>SUM(AA199:AA201)</f>
        <v>0</v>
      </c>
      <c r="AB198" s="41">
        <f t="shared" si="56"/>
        <v>0</v>
      </c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</row>
    <row r="199" spans="1:249">
      <c r="A199" s="45" t="s">
        <v>195</v>
      </c>
      <c r="B199" s="46">
        <f t="shared" si="48"/>
        <v>14761</v>
      </c>
      <c r="C199" s="46">
        <f t="shared" si="48"/>
        <v>14761</v>
      </c>
      <c r="D199" s="46">
        <f t="shared" si="48"/>
        <v>0</v>
      </c>
      <c r="E199" s="46">
        <v>0</v>
      </c>
      <c r="F199" s="46">
        <v>0</v>
      </c>
      <c r="G199" s="46">
        <f t="shared" si="49"/>
        <v>0</v>
      </c>
      <c r="H199" s="46">
        <v>0</v>
      </c>
      <c r="I199" s="46">
        <v>0</v>
      </c>
      <c r="J199" s="46">
        <f t="shared" si="50"/>
        <v>0</v>
      </c>
      <c r="K199" s="46"/>
      <c r="L199" s="46"/>
      <c r="M199" s="46">
        <f t="shared" si="51"/>
        <v>0</v>
      </c>
      <c r="N199" s="46">
        <v>0</v>
      </c>
      <c r="O199" s="46">
        <v>0</v>
      </c>
      <c r="P199" s="46">
        <f t="shared" si="52"/>
        <v>0</v>
      </c>
      <c r="Q199" s="46">
        <v>14761</v>
      </c>
      <c r="R199" s="46">
        <v>14761</v>
      </c>
      <c r="S199" s="46">
        <f t="shared" si="53"/>
        <v>0</v>
      </c>
      <c r="T199" s="46">
        <v>0</v>
      </c>
      <c r="U199" s="46">
        <v>0</v>
      </c>
      <c r="V199" s="46">
        <f t="shared" si="54"/>
        <v>0</v>
      </c>
      <c r="W199" s="46">
        <v>0</v>
      </c>
      <c r="X199" s="46">
        <v>0</v>
      </c>
      <c r="Y199" s="46">
        <f t="shared" si="55"/>
        <v>0</v>
      </c>
      <c r="Z199" s="46">
        <v>0</v>
      </c>
      <c r="AA199" s="46">
        <v>0</v>
      </c>
      <c r="AB199" s="46">
        <f t="shared" si="56"/>
        <v>0</v>
      </c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</row>
    <row r="200" spans="1:249">
      <c r="A200" s="45" t="s">
        <v>196</v>
      </c>
      <c r="B200" s="46">
        <f t="shared" si="48"/>
        <v>18540</v>
      </c>
      <c r="C200" s="46">
        <f t="shared" si="48"/>
        <v>18540</v>
      </c>
      <c r="D200" s="46">
        <f t="shared" si="48"/>
        <v>0</v>
      </c>
      <c r="E200" s="46">
        <v>0</v>
      </c>
      <c r="F200" s="46">
        <v>0</v>
      </c>
      <c r="G200" s="46">
        <f t="shared" si="49"/>
        <v>0</v>
      </c>
      <c r="H200" s="46">
        <v>0</v>
      </c>
      <c r="I200" s="46">
        <v>0</v>
      </c>
      <c r="J200" s="46">
        <f t="shared" si="50"/>
        <v>0</v>
      </c>
      <c r="K200" s="46"/>
      <c r="L200" s="46"/>
      <c r="M200" s="46">
        <f t="shared" si="51"/>
        <v>0</v>
      </c>
      <c r="N200" s="46">
        <v>0</v>
      </c>
      <c r="O200" s="46">
        <v>0</v>
      </c>
      <c r="P200" s="46">
        <f t="shared" si="52"/>
        <v>0</v>
      </c>
      <c r="Q200" s="46">
        <v>18540</v>
      </c>
      <c r="R200" s="46">
        <v>18540</v>
      </c>
      <c r="S200" s="46">
        <f t="shared" si="53"/>
        <v>0</v>
      </c>
      <c r="T200" s="46">
        <v>0</v>
      </c>
      <c r="U200" s="46">
        <v>0</v>
      </c>
      <c r="V200" s="46">
        <f t="shared" si="54"/>
        <v>0</v>
      </c>
      <c r="W200" s="46">
        <v>0</v>
      </c>
      <c r="X200" s="46">
        <v>0</v>
      </c>
      <c r="Y200" s="46">
        <f t="shared" si="55"/>
        <v>0</v>
      </c>
      <c r="Z200" s="46">
        <v>0</v>
      </c>
      <c r="AA200" s="46">
        <v>0</v>
      </c>
      <c r="AB200" s="46">
        <f t="shared" si="56"/>
        <v>0</v>
      </c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</row>
    <row r="201" spans="1:249" ht="31.5">
      <c r="A201" s="45" t="s">
        <v>197</v>
      </c>
      <c r="B201" s="46">
        <f t="shared" si="48"/>
        <v>147023</v>
      </c>
      <c r="C201" s="46">
        <f t="shared" si="48"/>
        <v>147023</v>
      </c>
      <c r="D201" s="46">
        <f t="shared" si="48"/>
        <v>0</v>
      </c>
      <c r="E201" s="46">
        <v>0</v>
      </c>
      <c r="F201" s="46">
        <v>0</v>
      </c>
      <c r="G201" s="46">
        <f t="shared" si="49"/>
        <v>0</v>
      </c>
      <c r="H201" s="46">
        <v>0</v>
      </c>
      <c r="I201" s="46">
        <v>0</v>
      </c>
      <c r="J201" s="46">
        <f t="shared" si="50"/>
        <v>0</v>
      </c>
      <c r="K201" s="46">
        <v>0</v>
      </c>
      <c r="L201" s="46">
        <v>0</v>
      </c>
      <c r="M201" s="46">
        <f t="shared" si="51"/>
        <v>0</v>
      </c>
      <c r="N201" s="46"/>
      <c r="O201" s="46"/>
      <c r="P201" s="46">
        <f t="shared" si="52"/>
        <v>0</v>
      </c>
      <c r="Q201" s="46">
        <v>147023</v>
      </c>
      <c r="R201" s="46">
        <v>147023</v>
      </c>
      <c r="S201" s="46">
        <f t="shared" si="53"/>
        <v>0</v>
      </c>
      <c r="T201" s="46">
        <v>0</v>
      </c>
      <c r="U201" s="46">
        <v>0</v>
      </c>
      <c r="V201" s="46">
        <f t="shared" si="54"/>
        <v>0</v>
      </c>
      <c r="W201" s="46">
        <v>0</v>
      </c>
      <c r="X201" s="46">
        <v>0</v>
      </c>
      <c r="Y201" s="46">
        <f t="shared" si="55"/>
        <v>0</v>
      </c>
      <c r="Z201" s="46">
        <v>0</v>
      </c>
      <c r="AA201" s="46">
        <v>0</v>
      </c>
      <c r="AB201" s="46">
        <f t="shared" si="56"/>
        <v>0</v>
      </c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</row>
    <row r="202" spans="1:249">
      <c r="A202" s="40" t="s">
        <v>136</v>
      </c>
      <c r="B202" s="41">
        <f t="shared" si="48"/>
        <v>1230</v>
      </c>
      <c r="C202" s="41">
        <f t="shared" si="48"/>
        <v>1230</v>
      </c>
      <c r="D202" s="41">
        <f t="shared" si="48"/>
        <v>0</v>
      </c>
      <c r="E202" s="41">
        <f>SUM(E203:E203)</f>
        <v>0</v>
      </c>
      <c r="F202" s="41">
        <f>SUM(F203:F203)</f>
        <v>0</v>
      </c>
      <c r="G202" s="41">
        <f t="shared" si="49"/>
        <v>0</v>
      </c>
      <c r="H202" s="41">
        <f>SUM(H203:H203)</f>
        <v>0</v>
      </c>
      <c r="I202" s="41">
        <f>SUM(I203:I203)</f>
        <v>0</v>
      </c>
      <c r="J202" s="41">
        <f t="shared" si="50"/>
        <v>0</v>
      </c>
      <c r="K202" s="41">
        <f>SUM(K203:K203)</f>
        <v>0</v>
      </c>
      <c r="L202" s="41">
        <f>SUM(L203:L203)</f>
        <v>0</v>
      </c>
      <c r="M202" s="41">
        <f t="shared" si="51"/>
        <v>0</v>
      </c>
      <c r="N202" s="41">
        <f>SUM(N203:N203)</f>
        <v>0</v>
      </c>
      <c r="O202" s="41">
        <f>SUM(O203:O203)</f>
        <v>0</v>
      </c>
      <c r="P202" s="41">
        <f t="shared" si="52"/>
        <v>0</v>
      </c>
      <c r="Q202" s="41">
        <f>SUM(Q203:Q203)</f>
        <v>1230</v>
      </c>
      <c r="R202" s="41">
        <f>SUM(R203:R203)</f>
        <v>1230</v>
      </c>
      <c r="S202" s="41">
        <f t="shared" si="53"/>
        <v>0</v>
      </c>
      <c r="T202" s="41">
        <f>SUM(T203:T203)</f>
        <v>0</v>
      </c>
      <c r="U202" s="41">
        <f>SUM(U203:U203)</f>
        <v>0</v>
      </c>
      <c r="V202" s="41">
        <f t="shared" si="54"/>
        <v>0</v>
      </c>
      <c r="W202" s="41">
        <f>SUM(W203:W203)</f>
        <v>0</v>
      </c>
      <c r="X202" s="41">
        <f>SUM(X203:X203)</f>
        <v>0</v>
      </c>
      <c r="Y202" s="41">
        <f t="shared" si="55"/>
        <v>0</v>
      </c>
      <c r="Z202" s="41">
        <f>SUM(Z203:Z203)</f>
        <v>0</v>
      </c>
      <c r="AA202" s="41">
        <f>SUM(AA203:AA203)</f>
        <v>0</v>
      </c>
      <c r="AB202" s="41">
        <f t="shared" si="56"/>
        <v>0</v>
      </c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</row>
    <row r="203" spans="1:249" ht="31.5">
      <c r="A203" s="45" t="s">
        <v>198</v>
      </c>
      <c r="B203" s="46">
        <f t="shared" si="48"/>
        <v>1230</v>
      </c>
      <c r="C203" s="46">
        <f t="shared" si="48"/>
        <v>1230</v>
      </c>
      <c r="D203" s="46">
        <f t="shared" si="48"/>
        <v>0</v>
      </c>
      <c r="E203" s="46">
        <v>0</v>
      </c>
      <c r="F203" s="46">
        <v>0</v>
      </c>
      <c r="G203" s="46">
        <f t="shared" si="49"/>
        <v>0</v>
      </c>
      <c r="H203" s="46">
        <v>0</v>
      </c>
      <c r="I203" s="46">
        <v>0</v>
      </c>
      <c r="J203" s="46">
        <f t="shared" si="50"/>
        <v>0</v>
      </c>
      <c r="K203" s="46">
        <v>0</v>
      </c>
      <c r="L203" s="46">
        <v>0</v>
      </c>
      <c r="M203" s="46">
        <f t="shared" si="51"/>
        <v>0</v>
      </c>
      <c r="N203" s="46">
        <v>0</v>
      </c>
      <c r="O203" s="46">
        <v>0</v>
      </c>
      <c r="P203" s="46">
        <f t="shared" si="52"/>
        <v>0</v>
      </c>
      <c r="Q203" s="46">
        <v>1230</v>
      </c>
      <c r="R203" s="46">
        <v>1230</v>
      </c>
      <c r="S203" s="46">
        <f t="shared" si="53"/>
        <v>0</v>
      </c>
      <c r="T203" s="46">
        <v>0</v>
      </c>
      <c r="U203" s="46">
        <v>0</v>
      </c>
      <c r="V203" s="46">
        <f t="shared" si="54"/>
        <v>0</v>
      </c>
      <c r="W203" s="46">
        <v>0</v>
      </c>
      <c r="X203" s="46">
        <v>0</v>
      </c>
      <c r="Y203" s="46">
        <f t="shared" si="55"/>
        <v>0</v>
      </c>
      <c r="Z203" s="46">
        <v>0</v>
      </c>
      <c r="AA203" s="46">
        <v>0</v>
      </c>
      <c r="AB203" s="46">
        <f t="shared" si="56"/>
        <v>0</v>
      </c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</row>
    <row r="204" spans="1:249" ht="31.5">
      <c r="A204" s="40" t="s">
        <v>63</v>
      </c>
      <c r="B204" s="41">
        <f t="shared" si="48"/>
        <v>778188</v>
      </c>
      <c r="C204" s="41">
        <f t="shared" si="48"/>
        <v>815013</v>
      </c>
      <c r="D204" s="41">
        <f t="shared" si="48"/>
        <v>36825</v>
      </c>
      <c r="E204" s="41">
        <f>SUM(E205,E214,E224,E228,E230)</f>
        <v>0</v>
      </c>
      <c r="F204" s="41">
        <f>SUM(F205,F214,F224,F228,F230)</f>
        <v>0</v>
      </c>
      <c r="G204" s="41">
        <f t="shared" si="49"/>
        <v>0</v>
      </c>
      <c r="H204" s="41">
        <f>SUM(H205,H214,H224,H228,H230)</f>
        <v>0</v>
      </c>
      <c r="I204" s="41">
        <f>SUM(I205,I214,I224,I228,I230)</f>
        <v>0</v>
      </c>
      <c r="J204" s="41">
        <f t="shared" si="50"/>
        <v>0</v>
      </c>
      <c r="K204" s="41">
        <f>SUM(K205,K214,K224,K228,K230)</f>
        <v>39006</v>
      </c>
      <c r="L204" s="41">
        <f>SUM(L205,L214,L224,L228,L230)</f>
        <v>42151</v>
      </c>
      <c r="M204" s="41">
        <f t="shared" si="51"/>
        <v>3145</v>
      </c>
      <c r="N204" s="41">
        <f>SUM(N205,N214,N224,N228,N230)</f>
        <v>0</v>
      </c>
      <c r="O204" s="41">
        <f>SUM(O205,O214,O224,O228,O230)</f>
        <v>0</v>
      </c>
      <c r="P204" s="41">
        <f t="shared" si="52"/>
        <v>0</v>
      </c>
      <c r="Q204" s="41">
        <f>SUM(Q205,Q214,Q224,Q228,Q230)</f>
        <v>375555</v>
      </c>
      <c r="R204" s="41">
        <f>SUM(R205,R214,R224,R228,R230)</f>
        <v>409235</v>
      </c>
      <c r="S204" s="41">
        <f t="shared" si="53"/>
        <v>33680</v>
      </c>
      <c r="T204" s="41">
        <f>SUM(T205,T214,T224,T228,T230)</f>
        <v>0</v>
      </c>
      <c r="U204" s="41">
        <f>SUM(U205,U214,U224,U228,U230)</f>
        <v>0</v>
      </c>
      <c r="V204" s="41">
        <f t="shared" si="54"/>
        <v>0</v>
      </c>
      <c r="W204" s="41">
        <f>SUM(W205,W214,W224,W228,W230)</f>
        <v>34738</v>
      </c>
      <c r="X204" s="41">
        <f>SUM(X205,X214,X224,X228,X230)</f>
        <v>34738</v>
      </c>
      <c r="Y204" s="41">
        <f t="shared" si="55"/>
        <v>0</v>
      </c>
      <c r="Z204" s="41">
        <f>SUM(Z205,Z214,Z224,Z228,Z230)</f>
        <v>328889</v>
      </c>
      <c r="AA204" s="41">
        <f>SUM(AA205,AA214,AA224,AA228,AA230)</f>
        <v>328889</v>
      </c>
      <c r="AB204" s="41">
        <f t="shared" si="56"/>
        <v>0</v>
      </c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</row>
    <row r="205" spans="1:249">
      <c r="A205" s="40" t="s">
        <v>116</v>
      </c>
      <c r="B205" s="41">
        <f t="shared" si="48"/>
        <v>35425</v>
      </c>
      <c r="C205" s="41">
        <f t="shared" si="48"/>
        <v>35425</v>
      </c>
      <c r="D205" s="41">
        <f t="shared" si="48"/>
        <v>0</v>
      </c>
      <c r="E205" s="41">
        <f>SUM(E206:E213)</f>
        <v>0</v>
      </c>
      <c r="F205" s="41">
        <f>SUM(F206:F213)</f>
        <v>0</v>
      </c>
      <c r="G205" s="41">
        <f t="shared" si="49"/>
        <v>0</v>
      </c>
      <c r="H205" s="41">
        <f>SUM(H206:H213)</f>
        <v>0</v>
      </c>
      <c r="I205" s="41">
        <f>SUM(I206:I213)</f>
        <v>0</v>
      </c>
      <c r="J205" s="41">
        <f t="shared" si="50"/>
        <v>0</v>
      </c>
      <c r="K205" s="41">
        <f>SUM(K206:K213)</f>
        <v>605</v>
      </c>
      <c r="L205" s="41">
        <f>SUM(L206:L213)</f>
        <v>605</v>
      </c>
      <c r="M205" s="41">
        <f t="shared" si="51"/>
        <v>0</v>
      </c>
      <c r="N205" s="41">
        <f>SUM(N206:N213)</f>
        <v>0</v>
      </c>
      <c r="O205" s="41">
        <f>SUM(O206:O213)</f>
        <v>0</v>
      </c>
      <c r="P205" s="41">
        <f t="shared" si="52"/>
        <v>0</v>
      </c>
      <c r="Q205" s="41">
        <f>SUM(Q206:Q213)</f>
        <v>32545</v>
      </c>
      <c r="R205" s="41">
        <f>SUM(R206:R213)</f>
        <v>32545</v>
      </c>
      <c r="S205" s="41">
        <f t="shared" si="53"/>
        <v>0</v>
      </c>
      <c r="T205" s="41">
        <f>SUM(T206:T213)</f>
        <v>0</v>
      </c>
      <c r="U205" s="41">
        <f>SUM(U206:U213)</f>
        <v>0</v>
      </c>
      <c r="V205" s="41">
        <f t="shared" si="54"/>
        <v>0</v>
      </c>
      <c r="W205" s="41">
        <f>SUM(W206:W213)</f>
        <v>2275</v>
      </c>
      <c r="X205" s="41">
        <f>SUM(X206:X213)</f>
        <v>2275</v>
      </c>
      <c r="Y205" s="41">
        <f t="shared" si="55"/>
        <v>0</v>
      </c>
      <c r="Z205" s="41">
        <f>SUM(Z206:Z213)</f>
        <v>0</v>
      </c>
      <c r="AA205" s="41">
        <f>SUM(AA206:AA213)</f>
        <v>0</v>
      </c>
      <c r="AB205" s="41">
        <f t="shared" si="56"/>
        <v>0</v>
      </c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</row>
    <row r="206" spans="1:249" ht="63">
      <c r="A206" s="49" t="s">
        <v>199</v>
      </c>
      <c r="B206" s="52">
        <f t="shared" si="48"/>
        <v>2880</v>
      </c>
      <c r="C206" s="52">
        <f t="shared" si="48"/>
        <v>2880</v>
      </c>
      <c r="D206" s="52">
        <f t="shared" si="48"/>
        <v>0</v>
      </c>
      <c r="E206" s="52">
        <v>0</v>
      </c>
      <c r="F206" s="52">
        <v>0</v>
      </c>
      <c r="G206" s="52">
        <f t="shared" si="49"/>
        <v>0</v>
      </c>
      <c r="H206" s="52">
        <v>0</v>
      </c>
      <c r="I206" s="52">
        <v>0</v>
      </c>
      <c r="J206" s="52">
        <f t="shared" si="50"/>
        <v>0</v>
      </c>
      <c r="K206" s="52">
        <v>605</v>
      </c>
      <c r="L206" s="52">
        <v>605</v>
      </c>
      <c r="M206" s="52">
        <f t="shared" si="51"/>
        <v>0</v>
      </c>
      <c r="N206" s="52">
        <v>0</v>
      </c>
      <c r="O206" s="52">
        <v>0</v>
      </c>
      <c r="P206" s="52">
        <f t="shared" si="52"/>
        <v>0</v>
      </c>
      <c r="Q206" s="52">
        <v>0</v>
      </c>
      <c r="R206" s="52">
        <v>0</v>
      </c>
      <c r="S206" s="52">
        <f t="shared" si="53"/>
        <v>0</v>
      </c>
      <c r="T206" s="52">
        <v>0</v>
      </c>
      <c r="U206" s="52">
        <v>0</v>
      </c>
      <c r="V206" s="52">
        <f t="shared" si="54"/>
        <v>0</v>
      </c>
      <c r="W206" s="52">
        <v>2275</v>
      </c>
      <c r="X206" s="52">
        <v>2275</v>
      </c>
      <c r="Y206" s="52">
        <f t="shared" si="55"/>
        <v>0</v>
      </c>
      <c r="Z206" s="52">
        <v>0</v>
      </c>
      <c r="AA206" s="52">
        <v>0</v>
      </c>
      <c r="AB206" s="52">
        <f t="shared" si="56"/>
        <v>0</v>
      </c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</row>
    <row r="207" spans="1:249" ht="47.25">
      <c r="A207" s="49" t="s">
        <v>200</v>
      </c>
      <c r="B207" s="44">
        <f t="shared" si="48"/>
        <v>1367</v>
      </c>
      <c r="C207" s="44">
        <f t="shared" si="48"/>
        <v>1367</v>
      </c>
      <c r="D207" s="44">
        <f t="shared" si="48"/>
        <v>0</v>
      </c>
      <c r="E207" s="44">
        <v>0</v>
      </c>
      <c r="F207" s="44">
        <v>0</v>
      </c>
      <c r="G207" s="44">
        <f t="shared" si="49"/>
        <v>0</v>
      </c>
      <c r="H207" s="44">
        <v>0</v>
      </c>
      <c r="I207" s="44">
        <v>0</v>
      </c>
      <c r="J207" s="44">
        <f t="shared" si="50"/>
        <v>0</v>
      </c>
      <c r="K207" s="44">
        <v>0</v>
      </c>
      <c r="L207" s="44">
        <v>0</v>
      </c>
      <c r="M207" s="44">
        <f t="shared" si="51"/>
        <v>0</v>
      </c>
      <c r="N207" s="44"/>
      <c r="O207" s="44"/>
      <c r="P207" s="44">
        <f t="shared" si="52"/>
        <v>0</v>
      </c>
      <c r="Q207" s="44">
        <v>1367</v>
      </c>
      <c r="R207" s="44">
        <v>1367</v>
      </c>
      <c r="S207" s="44">
        <f t="shared" si="53"/>
        <v>0</v>
      </c>
      <c r="T207" s="44">
        <v>0</v>
      </c>
      <c r="U207" s="44">
        <v>0</v>
      </c>
      <c r="V207" s="44">
        <f t="shared" si="54"/>
        <v>0</v>
      </c>
      <c r="W207" s="44">
        <v>0</v>
      </c>
      <c r="X207" s="44">
        <v>0</v>
      </c>
      <c r="Y207" s="44">
        <f t="shared" si="55"/>
        <v>0</v>
      </c>
      <c r="Z207" s="44">
        <v>0</v>
      </c>
      <c r="AA207" s="44">
        <v>0</v>
      </c>
      <c r="AB207" s="44">
        <f t="shared" si="56"/>
        <v>0</v>
      </c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</row>
    <row r="208" spans="1:249" ht="63">
      <c r="A208" s="49" t="s">
        <v>201</v>
      </c>
      <c r="B208" s="44">
        <f t="shared" si="48"/>
        <v>4856</v>
      </c>
      <c r="C208" s="44">
        <f t="shared" si="48"/>
        <v>4856</v>
      </c>
      <c r="D208" s="44">
        <f t="shared" si="48"/>
        <v>0</v>
      </c>
      <c r="E208" s="44">
        <v>0</v>
      </c>
      <c r="F208" s="44">
        <v>0</v>
      </c>
      <c r="G208" s="44">
        <f t="shared" si="49"/>
        <v>0</v>
      </c>
      <c r="H208" s="44">
        <v>0</v>
      </c>
      <c r="I208" s="44">
        <v>0</v>
      </c>
      <c r="J208" s="44">
        <f t="shared" si="50"/>
        <v>0</v>
      </c>
      <c r="K208" s="44">
        <v>0</v>
      </c>
      <c r="L208" s="44">
        <v>0</v>
      </c>
      <c r="M208" s="44">
        <f t="shared" si="51"/>
        <v>0</v>
      </c>
      <c r="N208" s="44"/>
      <c r="O208" s="44"/>
      <c r="P208" s="44">
        <f t="shared" si="52"/>
        <v>0</v>
      </c>
      <c r="Q208" s="44">
        <v>4856</v>
      </c>
      <c r="R208" s="44">
        <v>4856</v>
      </c>
      <c r="S208" s="44">
        <f t="shared" si="53"/>
        <v>0</v>
      </c>
      <c r="T208" s="44">
        <v>0</v>
      </c>
      <c r="U208" s="44">
        <v>0</v>
      </c>
      <c r="V208" s="44">
        <f t="shared" si="54"/>
        <v>0</v>
      </c>
      <c r="W208" s="44">
        <v>0</v>
      </c>
      <c r="X208" s="44">
        <v>0</v>
      </c>
      <c r="Y208" s="44">
        <f t="shared" si="55"/>
        <v>0</v>
      </c>
      <c r="Z208" s="44">
        <v>0</v>
      </c>
      <c r="AA208" s="44">
        <v>0</v>
      </c>
      <c r="AB208" s="44">
        <f t="shared" si="56"/>
        <v>0</v>
      </c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</row>
    <row r="209" spans="1:249" ht="47.25">
      <c r="A209" s="49" t="s">
        <v>202</v>
      </c>
      <c r="B209" s="44">
        <f t="shared" si="48"/>
        <v>12558</v>
      </c>
      <c r="C209" s="44">
        <f t="shared" si="48"/>
        <v>12558</v>
      </c>
      <c r="D209" s="44">
        <f t="shared" si="48"/>
        <v>0</v>
      </c>
      <c r="E209" s="44">
        <v>0</v>
      </c>
      <c r="F209" s="44">
        <v>0</v>
      </c>
      <c r="G209" s="44">
        <f t="shared" si="49"/>
        <v>0</v>
      </c>
      <c r="H209" s="44">
        <v>0</v>
      </c>
      <c r="I209" s="44">
        <v>0</v>
      </c>
      <c r="J209" s="44">
        <f t="shared" si="50"/>
        <v>0</v>
      </c>
      <c r="K209" s="44">
        <v>0</v>
      </c>
      <c r="L209" s="44">
        <v>0</v>
      </c>
      <c r="M209" s="44">
        <f t="shared" si="51"/>
        <v>0</v>
      </c>
      <c r="N209" s="44"/>
      <c r="O209" s="44"/>
      <c r="P209" s="44">
        <f t="shared" si="52"/>
        <v>0</v>
      </c>
      <c r="Q209" s="44">
        <v>12558</v>
      </c>
      <c r="R209" s="44">
        <v>12558</v>
      </c>
      <c r="S209" s="44">
        <f t="shared" si="53"/>
        <v>0</v>
      </c>
      <c r="T209" s="44">
        <v>0</v>
      </c>
      <c r="U209" s="44">
        <v>0</v>
      </c>
      <c r="V209" s="44">
        <f t="shared" si="54"/>
        <v>0</v>
      </c>
      <c r="W209" s="44">
        <v>0</v>
      </c>
      <c r="X209" s="44">
        <v>0</v>
      </c>
      <c r="Y209" s="44">
        <f t="shared" si="55"/>
        <v>0</v>
      </c>
      <c r="Z209" s="44">
        <v>0</v>
      </c>
      <c r="AA209" s="44">
        <v>0</v>
      </c>
      <c r="AB209" s="44">
        <f t="shared" si="56"/>
        <v>0</v>
      </c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</row>
    <row r="210" spans="1:249" ht="63">
      <c r="A210" s="49" t="s">
        <v>203</v>
      </c>
      <c r="B210" s="44">
        <f t="shared" si="48"/>
        <v>4478</v>
      </c>
      <c r="C210" s="44">
        <f t="shared" si="48"/>
        <v>4478</v>
      </c>
      <c r="D210" s="44">
        <f t="shared" si="48"/>
        <v>0</v>
      </c>
      <c r="E210" s="44">
        <v>0</v>
      </c>
      <c r="F210" s="44">
        <v>0</v>
      </c>
      <c r="G210" s="44">
        <f t="shared" si="49"/>
        <v>0</v>
      </c>
      <c r="H210" s="44">
        <v>0</v>
      </c>
      <c r="I210" s="44">
        <v>0</v>
      </c>
      <c r="J210" s="44">
        <f t="shared" si="50"/>
        <v>0</v>
      </c>
      <c r="K210" s="44">
        <v>0</v>
      </c>
      <c r="L210" s="44">
        <v>0</v>
      </c>
      <c r="M210" s="44">
        <f t="shared" si="51"/>
        <v>0</v>
      </c>
      <c r="N210" s="44"/>
      <c r="O210" s="44"/>
      <c r="P210" s="44">
        <f t="shared" si="52"/>
        <v>0</v>
      </c>
      <c r="Q210" s="44">
        <v>4478</v>
      </c>
      <c r="R210" s="44">
        <v>4478</v>
      </c>
      <c r="S210" s="44">
        <f t="shared" si="53"/>
        <v>0</v>
      </c>
      <c r="T210" s="44">
        <v>0</v>
      </c>
      <c r="U210" s="44">
        <v>0</v>
      </c>
      <c r="V210" s="44">
        <f t="shared" si="54"/>
        <v>0</v>
      </c>
      <c r="W210" s="44">
        <v>0</v>
      </c>
      <c r="X210" s="44">
        <v>0</v>
      </c>
      <c r="Y210" s="44">
        <f t="shared" si="55"/>
        <v>0</v>
      </c>
      <c r="Z210" s="44">
        <v>0</v>
      </c>
      <c r="AA210" s="44">
        <v>0</v>
      </c>
      <c r="AB210" s="44">
        <f t="shared" si="56"/>
        <v>0</v>
      </c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</row>
    <row r="211" spans="1:249" ht="47.25">
      <c r="A211" s="49" t="s">
        <v>204</v>
      </c>
      <c r="B211" s="44">
        <f t="shared" si="48"/>
        <v>2273</v>
      </c>
      <c r="C211" s="44">
        <f t="shared" si="48"/>
        <v>2273</v>
      </c>
      <c r="D211" s="44">
        <f t="shared" si="48"/>
        <v>0</v>
      </c>
      <c r="E211" s="44">
        <v>0</v>
      </c>
      <c r="F211" s="44">
        <v>0</v>
      </c>
      <c r="G211" s="44">
        <f t="shared" si="49"/>
        <v>0</v>
      </c>
      <c r="H211" s="44">
        <v>0</v>
      </c>
      <c r="I211" s="44">
        <v>0</v>
      </c>
      <c r="J211" s="44">
        <f t="shared" si="50"/>
        <v>0</v>
      </c>
      <c r="K211" s="44">
        <v>0</v>
      </c>
      <c r="L211" s="44">
        <v>0</v>
      </c>
      <c r="M211" s="44">
        <f t="shared" si="51"/>
        <v>0</v>
      </c>
      <c r="N211" s="44"/>
      <c r="O211" s="44"/>
      <c r="P211" s="44">
        <f t="shared" si="52"/>
        <v>0</v>
      </c>
      <c r="Q211" s="44">
        <v>2273</v>
      </c>
      <c r="R211" s="44">
        <v>2273</v>
      </c>
      <c r="S211" s="44">
        <f t="shared" si="53"/>
        <v>0</v>
      </c>
      <c r="T211" s="44">
        <v>0</v>
      </c>
      <c r="U211" s="44">
        <v>0</v>
      </c>
      <c r="V211" s="44">
        <f t="shared" si="54"/>
        <v>0</v>
      </c>
      <c r="W211" s="44">
        <v>0</v>
      </c>
      <c r="X211" s="44">
        <v>0</v>
      </c>
      <c r="Y211" s="44">
        <f t="shared" si="55"/>
        <v>0</v>
      </c>
      <c r="Z211" s="44">
        <v>0</v>
      </c>
      <c r="AA211" s="44">
        <v>0</v>
      </c>
      <c r="AB211" s="44">
        <f t="shared" si="56"/>
        <v>0</v>
      </c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</row>
    <row r="212" spans="1:249" ht="31.5">
      <c r="A212" s="49" t="s">
        <v>205</v>
      </c>
      <c r="B212" s="44">
        <f t="shared" si="48"/>
        <v>3490</v>
      </c>
      <c r="C212" s="44">
        <f t="shared" si="48"/>
        <v>3490</v>
      </c>
      <c r="D212" s="44">
        <f t="shared" si="48"/>
        <v>0</v>
      </c>
      <c r="E212" s="44">
        <v>0</v>
      </c>
      <c r="F212" s="44">
        <v>0</v>
      </c>
      <c r="G212" s="44">
        <f t="shared" si="49"/>
        <v>0</v>
      </c>
      <c r="H212" s="44">
        <v>0</v>
      </c>
      <c r="I212" s="44">
        <v>0</v>
      </c>
      <c r="J212" s="44">
        <f t="shared" si="50"/>
        <v>0</v>
      </c>
      <c r="K212" s="44">
        <v>0</v>
      </c>
      <c r="L212" s="44">
        <v>0</v>
      </c>
      <c r="M212" s="44">
        <f t="shared" si="51"/>
        <v>0</v>
      </c>
      <c r="N212" s="44"/>
      <c r="O212" s="44"/>
      <c r="P212" s="44">
        <f t="shared" si="52"/>
        <v>0</v>
      </c>
      <c r="Q212" s="44">
        <v>3490</v>
      </c>
      <c r="R212" s="44">
        <v>3490</v>
      </c>
      <c r="S212" s="44">
        <f t="shared" si="53"/>
        <v>0</v>
      </c>
      <c r="T212" s="44">
        <v>0</v>
      </c>
      <c r="U212" s="44">
        <v>0</v>
      </c>
      <c r="V212" s="44">
        <f t="shared" si="54"/>
        <v>0</v>
      </c>
      <c r="W212" s="44">
        <v>0</v>
      </c>
      <c r="X212" s="44">
        <v>0</v>
      </c>
      <c r="Y212" s="44">
        <f t="shared" si="55"/>
        <v>0</v>
      </c>
      <c r="Z212" s="44">
        <v>0</v>
      </c>
      <c r="AA212" s="44">
        <v>0</v>
      </c>
      <c r="AB212" s="44">
        <f t="shared" si="56"/>
        <v>0</v>
      </c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</row>
    <row r="213" spans="1:249" ht="31.5">
      <c r="A213" s="49" t="s">
        <v>206</v>
      </c>
      <c r="B213" s="44">
        <f t="shared" si="48"/>
        <v>3523</v>
      </c>
      <c r="C213" s="44">
        <f t="shared" si="48"/>
        <v>3523</v>
      </c>
      <c r="D213" s="44">
        <f t="shared" si="48"/>
        <v>0</v>
      </c>
      <c r="E213" s="44">
        <v>0</v>
      </c>
      <c r="F213" s="44">
        <v>0</v>
      </c>
      <c r="G213" s="44">
        <f t="shared" si="49"/>
        <v>0</v>
      </c>
      <c r="H213" s="44">
        <v>0</v>
      </c>
      <c r="I213" s="44">
        <v>0</v>
      </c>
      <c r="J213" s="44">
        <f t="shared" si="50"/>
        <v>0</v>
      </c>
      <c r="K213" s="44">
        <v>0</v>
      </c>
      <c r="L213" s="44">
        <v>0</v>
      </c>
      <c r="M213" s="44">
        <f t="shared" si="51"/>
        <v>0</v>
      </c>
      <c r="N213" s="44"/>
      <c r="O213" s="44"/>
      <c r="P213" s="44">
        <f t="shared" si="52"/>
        <v>0</v>
      </c>
      <c r="Q213" s="44">
        <v>3523</v>
      </c>
      <c r="R213" s="44">
        <v>3523</v>
      </c>
      <c r="S213" s="44">
        <f t="shared" si="53"/>
        <v>0</v>
      </c>
      <c r="T213" s="44">
        <v>0</v>
      </c>
      <c r="U213" s="44">
        <v>0</v>
      </c>
      <c r="V213" s="44">
        <f t="shared" si="54"/>
        <v>0</v>
      </c>
      <c r="W213" s="44">
        <v>0</v>
      </c>
      <c r="X213" s="44">
        <v>0</v>
      </c>
      <c r="Y213" s="44">
        <f t="shared" si="55"/>
        <v>0</v>
      </c>
      <c r="Z213" s="44">
        <v>0</v>
      </c>
      <c r="AA213" s="44">
        <v>0</v>
      </c>
      <c r="AB213" s="44">
        <f t="shared" si="56"/>
        <v>0</v>
      </c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</row>
    <row r="214" spans="1:249" ht="31.5">
      <c r="A214" s="40" t="s">
        <v>126</v>
      </c>
      <c r="B214" s="41">
        <f t="shared" si="48"/>
        <v>372782</v>
      </c>
      <c r="C214" s="41">
        <f t="shared" si="48"/>
        <v>375927</v>
      </c>
      <c r="D214" s="41">
        <f t="shared" si="48"/>
        <v>3145</v>
      </c>
      <c r="E214" s="41">
        <f>SUM(E215:E223)</f>
        <v>0</v>
      </c>
      <c r="F214" s="41">
        <f>SUM(F215:F223)</f>
        <v>0</v>
      </c>
      <c r="G214" s="41">
        <f t="shared" si="49"/>
        <v>0</v>
      </c>
      <c r="H214" s="41">
        <f>SUM(H215:H223)</f>
        <v>0</v>
      </c>
      <c r="I214" s="41">
        <f>SUM(I215:I223)</f>
        <v>0</v>
      </c>
      <c r="J214" s="41">
        <f t="shared" si="50"/>
        <v>0</v>
      </c>
      <c r="K214" s="41">
        <f>SUM(K215:K223)</f>
        <v>29772</v>
      </c>
      <c r="L214" s="41">
        <f>SUM(L215:L223)</f>
        <v>32917</v>
      </c>
      <c r="M214" s="41">
        <f t="shared" si="51"/>
        <v>3145</v>
      </c>
      <c r="N214" s="41">
        <f>SUM(N215:N223)</f>
        <v>0</v>
      </c>
      <c r="O214" s="41">
        <f>SUM(O215:O223)</f>
        <v>0</v>
      </c>
      <c r="P214" s="41">
        <f t="shared" si="52"/>
        <v>0</v>
      </c>
      <c r="Q214" s="41">
        <f>SUM(Q215:Q223)</f>
        <v>343010</v>
      </c>
      <c r="R214" s="41">
        <f>SUM(R215:R223)</f>
        <v>343010</v>
      </c>
      <c r="S214" s="41">
        <f t="shared" si="53"/>
        <v>0</v>
      </c>
      <c r="T214" s="41">
        <f>SUM(T215:T223)</f>
        <v>0</v>
      </c>
      <c r="U214" s="41">
        <f>SUM(U215:U223)</f>
        <v>0</v>
      </c>
      <c r="V214" s="41">
        <f t="shared" si="54"/>
        <v>0</v>
      </c>
      <c r="W214" s="41">
        <f>SUM(W215:W223)</f>
        <v>0</v>
      </c>
      <c r="X214" s="41">
        <f>SUM(X215:X223)</f>
        <v>0</v>
      </c>
      <c r="Y214" s="41">
        <f t="shared" si="55"/>
        <v>0</v>
      </c>
      <c r="Z214" s="41">
        <f>SUM(Z215:Z223)</f>
        <v>0</v>
      </c>
      <c r="AA214" s="41">
        <f>SUM(AA215:AA223)</f>
        <v>0</v>
      </c>
      <c r="AB214" s="41">
        <f t="shared" si="56"/>
        <v>0</v>
      </c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</row>
    <row r="215" spans="1:249" ht="31.5">
      <c r="A215" s="49" t="s">
        <v>207</v>
      </c>
      <c r="B215" s="52">
        <f t="shared" si="48"/>
        <v>3145</v>
      </c>
      <c r="C215" s="52">
        <f t="shared" si="48"/>
        <v>3145</v>
      </c>
      <c r="D215" s="52">
        <f t="shared" si="48"/>
        <v>0</v>
      </c>
      <c r="E215" s="52">
        <v>0</v>
      </c>
      <c r="F215" s="52">
        <v>0</v>
      </c>
      <c r="G215" s="52">
        <f t="shared" si="49"/>
        <v>0</v>
      </c>
      <c r="H215" s="52">
        <v>0</v>
      </c>
      <c r="I215" s="52">
        <v>0</v>
      </c>
      <c r="J215" s="52">
        <f t="shared" si="50"/>
        <v>0</v>
      </c>
      <c r="K215" s="52">
        <v>0</v>
      </c>
      <c r="L215" s="52">
        <v>0</v>
      </c>
      <c r="M215" s="52">
        <f t="shared" si="51"/>
        <v>0</v>
      </c>
      <c r="N215" s="52">
        <v>0</v>
      </c>
      <c r="O215" s="52">
        <v>0</v>
      </c>
      <c r="P215" s="52">
        <f t="shared" si="52"/>
        <v>0</v>
      </c>
      <c r="Q215" s="52">
        <v>3145</v>
      </c>
      <c r="R215" s="52">
        <v>3145</v>
      </c>
      <c r="S215" s="52">
        <f t="shared" si="53"/>
        <v>0</v>
      </c>
      <c r="T215" s="52">
        <v>0</v>
      </c>
      <c r="U215" s="52">
        <v>0</v>
      </c>
      <c r="V215" s="52">
        <f t="shared" si="54"/>
        <v>0</v>
      </c>
      <c r="W215" s="52">
        <v>0</v>
      </c>
      <c r="X215" s="52">
        <v>0</v>
      </c>
      <c r="Y215" s="52">
        <f t="shared" si="55"/>
        <v>0</v>
      </c>
      <c r="Z215" s="52">
        <v>0</v>
      </c>
      <c r="AA215" s="52">
        <v>0</v>
      </c>
      <c r="AB215" s="52">
        <f t="shared" si="56"/>
        <v>0</v>
      </c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</row>
    <row r="216" spans="1:249" ht="31.5">
      <c r="A216" s="45" t="s">
        <v>208</v>
      </c>
      <c r="B216" s="46">
        <f t="shared" si="48"/>
        <v>9114</v>
      </c>
      <c r="C216" s="46">
        <f t="shared" si="48"/>
        <v>9114</v>
      </c>
      <c r="D216" s="46">
        <f t="shared" si="48"/>
        <v>0</v>
      </c>
      <c r="E216" s="46">
        <v>0</v>
      </c>
      <c r="F216" s="46">
        <v>0</v>
      </c>
      <c r="G216" s="46">
        <f t="shared" si="49"/>
        <v>0</v>
      </c>
      <c r="H216" s="46">
        <v>0</v>
      </c>
      <c r="I216" s="46">
        <v>0</v>
      </c>
      <c r="J216" s="46">
        <f t="shared" si="50"/>
        <v>0</v>
      </c>
      <c r="K216" s="46">
        <v>9114</v>
      </c>
      <c r="L216" s="46">
        <v>9114</v>
      </c>
      <c r="M216" s="46">
        <f t="shared" si="51"/>
        <v>0</v>
      </c>
      <c r="N216" s="46">
        <v>0</v>
      </c>
      <c r="O216" s="46">
        <v>0</v>
      </c>
      <c r="P216" s="46">
        <f t="shared" si="52"/>
        <v>0</v>
      </c>
      <c r="Q216" s="46"/>
      <c r="R216" s="46"/>
      <c r="S216" s="46">
        <f t="shared" si="53"/>
        <v>0</v>
      </c>
      <c r="T216" s="46">
        <v>0</v>
      </c>
      <c r="U216" s="46">
        <v>0</v>
      </c>
      <c r="V216" s="46">
        <f t="shared" si="54"/>
        <v>0</v>
      </c>
      <c r="W216" s="46">
        <v>0</v>
      </c>
      <c r="X216" s="46">
        <v>0</v>
      </c>
      <c r="Y216" s="46">
        <f t="shared" si="55"/>
        <v>0</v>
      </c>
      <c r="Z216" s="46">
        <v>0</v>
      </c>
      <c r="AA216" s="46">
        <v>0</v>
      </c>
      <c r="AB216" s="46">
        <f t="shared" si="56"/>
        <v>0</v>
      </c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</row>
    <row r="217" spans="1:249" ht="47.25">
      <c r="A217" s="45" t="s">
        <v>209</v>
      </c>
      <c r="B217" s="46">
        <f t="shared" si="48"/>
        <v>11851</v>
      </c>
      <c r="C217" s="46">
        <f t="shared" si="48"/>
        <v>14996</v>
      </c>
      <c r="D217" s="46">
        <f t="shared" si="48"/>
        <v>3145</v>
      </c>
      <c r="E217" s="46">
        <v>0</v>
      </c>
      <c r="F217" s="46">
        <v>0</v>
      </c>
      <c r="G217" s="46">
        <f t="shared" si="49"/>
        <v>0</v>
      </c>
      <c r="H217" s="46">
        <v>0</v>
      </c>
      <c r="I217" s="46">
        <v>0</v>
      </c>
      <c r="J217" s="46">
        <f t="shared" si="50"/>
        <v>0</v>
      </c>
      <c r="K217" s="46">
        <v>11851</v>
      </c>
      <c r="L217" s="46">
        <f>11851+3145</f>
        <v>14996</v>
      </c>
      <c r="M217" s="46">
        <f t="shared" si="51"/>
        <v>3145</v>
      </c>
      <c r="N217" s="46">
        <v>0</v>
      </c>
      <c r="O217" s="46">
        <v>0</v>
      </c>
      <c r="P217" s="46">
        <f t="shared" si="52"/>
        <v>0</v>
      </c>
      <c r="Q217" s="46"/>
      <c r="R217" s="46"/>
      <c r="S217" s="46">
        <f t="shared" si="53"/>
        <v>0</v>
      </c>
      <c r="T217" s="46">
        <v>0</v>
      </c>
      <c r="U217" s="46">
        <v>0</v>
      </c>
      <c r="V217" s="46">
        <f t="shared" si="54"/>
        <v>0</v>
      </c>
      <c r="W217" s="46">
        <v>0</v>
      </c>
      <c r="X217" s="46">
        <v>0</v>
      </c>
      <c r="Y217" s="46">
        <f t="shared" si="55"/>
        <v>0</v>
      </c>
      <c r="Z217" s="46">
        <v>0</v>
      </c>
      <c r="AA217" s="46">
        <v>0</v>
      </c>
      <c r="AB217" s="46">
        <f t="shared" si="56"/>
        <v>0</v>
      </c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</row>
    <row r="218" spans="1:249" ht="31.5">
      <c r="A218" s="45" t="s">
        <v>210</v>
      </c>
      <c r="B218" s="46">
        <f t="shared" si="48"/>
        <v>2890</v>
      </c>
      <c r="C218" s="46">
        <f t="shared" si="48"/>
        <v>2890</v>
      </c>
      <c r="D218" s="46">
        <f t="shared" si="48"/>
        <v>0</v>
      </c>
      <c r="E218" s="46">
        <v>0</v>
      </c>
      <c r="F218" s="46">
        <v>0</v>
      </c>
      <c r="G218" s="46">
        <f t="shared" si="49"/>
        <v>0</v>
      </c>
      <c r="H218" s="46">
        <v>0</v>
      </c>
      <c r="I218" s="46">
        <v>0</v>
      </c>
      <c r="J218" s="46">
        <f t="shared" si="50"/>
        <v>0</v>
      </c>
      <c r="K218" s="46">
        <v>2890</v>
      </c>
      <c r="L218" s="46">
        <v>2890</v>
      </c>
      <c r="M218" s="46">
        <f t="shared" si="51"/>
        <v>0</v>
      </c>
      <c r="N218" s="46">
        <v>0</v>
      </c>
      <c r="O218" s="46">
        <v>0</v>
      </c>
      <c r="P218" s="46">
        <f t="shared" si="52"/>
        <v>0</v>
      </c>
      <c r="Q218" s="46"/>
      <c r="R218" s="46"/>
      <c r="S218" s="46">
        <f t="shared" si="53"/>
        <v>0</v>
      </c>
      <c r="T218" s="46">
        <v>0</v>
      </c>
      <c r="U218" s="46">
        <v>0</v>
      </c>
      <c r="V218" s="46">
        <f t="shared" si="54"/>
        <v>0</v>
      </c>
      <c r="W218" s="46">
        <v>0</v>
      </c>
      <c r="X218" s="46">
        <v>0</v>
      </c>
      <c r="Y218" s="46">
        <f t="shared" si="55"/>
        <v>0</v>
      </c>
      <c r="Z218" s="46">
        <v>0</v>
      </c>
      <c r="AA218" s="46">
        <v>0</v>
      </c>
      <c r="AB218" s="46">
        <f t="shared" si="56"/>
        <v>0</v>
      </c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</row>
    <row r="219" spans="1:249" ht="31.5">
      <c r="A219" s="45" t="s">
        <v>211</v>
      </c>
      <c r="B219" s="46">
        <f t="shared" si="48"/>
        <v>2195</v>
      </c>
      <c r="C219" s="46">
        <f t="shared" si="48"/>
        <v>2195</v>
      </c>
      <c r="D219" s="46">
        <f t="shared" si="48"/>
        <v>0</v>
      </c>
      <c r="E219" s="46">
        <v>0</v>
      </c>
      <c r="F219" s="46">
        <v>0</v>
      </c>
      <c r="G219" s="46">
        <f t="shared" si="49"/>
        <v>0</v>
      </c>
      <c r="H219" s="46">
        <v>0</v>
      </c>
      <c r="I219" s="46">
        <v>0</v>
      </c>
      <c r="J219" s="46">
        <f t="shared" si="50"/>
        <v>0</v>
      </c>
      <c r="K219" s="46">
        <v>0</v>
      </c>
      <c r="L219" s="46">
        <v>0</v>
      </c>
      <c r="M219" s="46">
        <f t="shared" si="51"/>
        <v>0</v>
      </c>
      <c r="N219" s="46">
        <v>0</v>
      </c>
      <c r="O219" s="46">
        <v>0</v>
      </c>
      <c r="P219" s="46">
        <f t="shared" si="52"/>
        <v>0</v>
      </c>
      <c r="Q219" s="46">
        <v>2195</v>
      </c>
      <c r="R219" s="46">
        <v>2195</v>
      </c>
      <c r="S219" s="46">
        <f t="shared" si="53"/>
        <v>0</v>
      </c>
      <c r="T219" s="46">
        <v>0</v>
      </c>
      <c r="U219" s="46">
        <v>0</v>
      </c>
      <c r="V219" s="46">
        <f t="shared" si="54"/>
        <v>0</v>
      </c>
      <c r="W219" s="46">
        <v>0</v>
      </c>
      <c r="X219" s="46">
        <v>0</v>
      </c>
      <c r="Y219" s="46">
        <f t="shared" si="55"/>
        <v>0</v>
      </c>
      <c r="Z219" s="46">
        <v>0</v>
      </c>
      <c r="AA219" s="46">
        <v>0</v>
      </c>
      <c r="AB219" s="46">
        <f t="shared" si="56"/>
        <v>0</v>
      </c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</row>
    <row r="220" spans="1:249" ht="31.5">
      <c r="A220" s="45" t="s">
        <v>211</v>
      </c>
      <c r="B220" s="46">
        <f t="shared" si="48"/>
        <v>17328</v>
      </c>
      <c r="C220" s="46">
        <f t="shared" si="48"/>
        <v>17328</v>
      </c>
      <c r="D220" s="46">
        <f t="shared" si="48"/>
        <v>0</v>
      </c>
      <c r="E220" s="46">
        <v>0</v>
      </c>
      <c r="F220" s="46">
        <v>0</v>
      </c>
      <c r="G220" s="46">
        <f t="shared" si="49"/>
        <v>0</v>
      </c>
      <c r="H220" s="46">
        <v>0</v>
      </c>
      <c r="I220" s="46">
        <v>0</v>
      </c>
      <c r="J220" s="46">
        <f t="shared" si="50"/>
        <v>0</v>
      </c>
      <c r="K220" s="46">
        <v>0</v>
      </c>
      <c r="L220" s="46">
        <v>0</v>
      </c>
      <c r="M220" s="46">
        <f t="shared" si="51"/>
        <v>0</v>
      </c>
      <c r="N220" s="46">
        <v>0</v>
      </c>
      <c r="O220" s="46">
        <v>0</v>
      </c>
      <c r="P220" s="46">
        <f t="shared" si="52"/>
        <v>0</v>
      </c>
      <c r="Q220" s="46">
        <v>17328</v>
      </c>
      <c r="R220" s="46">
        <v>17328</v>
      </c>
      <c r="S220" s="46">
        <f t="shared" si="53"/>
        <v>0</v>
      </c>
      <c r="T220" s="46">
        <v>0</v>
      </c>
      <c r="U220" s="46">
        <v>0</v>
      </c>
      <c r="V220" s="46">
        <f t="shared" si="54"/>
        <v>0</v>
      </c>
      <c r="W220" s="46">
        <v>0</v>
      </c>
      <c r="X220" s="46">
        <v>0</v>
      </c>
      <c r="Y220" s="46">
        <f t="shared" si="55"/>
        <v>0</v>
      </c>
      <c r="Z220" s="46">
        <v>0</v>
      </c>
      <c r="AA220" s="46">
        <v>0</v>
      </c>
      <c r="AB220" s="46">
        <f t="shared" si="56"/>
        <v>0</v>
      </c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</row>
    <row r="221" spans="1:249" ht="47.25">
      <c r="A221" s="45" t="s">
        <v>212</v>
      </c>
      <c r="B221" s="46">
        <f t="shared" si="48"/>
        <v>290620</v>
      </c>
      <c r="C221" s="46">
        <f t="shared" si="48"/>
        <v>290620</v>
      </c>
      <c r="D221" s="46">
        <f t="shared" si="48"/>
        <v>0</v>
      </c>
      <c r="E221" s="46">
        <v>0</v>
      </c>
      <c r="F221" s="46">
        <v>0</v>
      </c>
      <c r="G221" s="46">
        <f t="shared" si="49"/>
        <v>0</v>
      </c>
      <c r="H221" s="46">
        <v>0</v>
      </c>
      <c r="I221" s="46">
        <v>0</v>
      </c>
      <c r="J221" s="46">
        <f t="shared" si="50"/>
        <v>0</v>
      </c>
      <c r="K221" s="46">
        <v>0</v>
      </c>
      <c r="L221" s="46">
        <v>0</v>
      </c>
      <c r="M221" s="46">
        <f t="shared" si="51"/>
        <v>0</v>
      </c>
      <c r="N221" s="46">
        <v>0</v>
      </c>
      <c r="O221" s="46">
        <v>0</v>
      </c>
      <c r="P221" s="46">
        <f t="shared" si="52"/>
        <v>0</v>
      </c>
      <c r="Q221" s="46">
        <f>285500+5120</f>
        <v>290620</v>
      </c>
      <c r="R221" s="46">
        <f>285500+5120</f>
        <v>290620</v>
      </c>
      <c r="S221" s="46">
        <f t="shared" si="53"/>
        <v>0</v>
      </c>
      <c r="T221" s="46">
        <v>0</v>
      </c>
      <c r="U221" s="46">
        <v>0</v>
      </c>
      <c r="V221" s="46">
        <f t="shared" si="54"/>
        <v>0</v>
      </c>
      <c r="W221" s="46">
        <v>0</v>
      </c>
      <c r="X221" s="46">
        <v>0</v>
      </c>
      <c r="Y221" s="46">
        <f t="shared" si="55"/>
        <v>0</v>
      </c>
      <c r="Z221" s="46">
        <v>0</v>
      </c>
      <c r="AA221" s="46">
        <v>0</v>
      </c>
      <c r="AB221" s="46">
        <f t="shared" si="56"/>
        <v>0</v>
      </c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</row>
    <row r="222" spans="1:249" ht="27.75" customHeight="1">
      <c r="A222" s="49" t="s">
        <v>213</v>
      </c>
      <c r="B222" s="44">
        <f t="shared" si="48"/>
        <v>5917</v>
      </c>
      <c r="C222" s="44">
        <f t="shared" si="48"/>
        <v>5917</v>
      </c>
      <c r="D222" s="44">
        <f t="shared" si="48"/>
        <v>0</v>
      </c>
      <c r="E222" s="44">
        <v>0</v>
      </c>
      <c r="F222" s="44">
        <v>0</v>
      </c>
      <c r="G222" s="44">
        <f t="shared" si="49"/>
        <v>0</v>
      </c>
      <c r="H222" s="44">
        <v>0</v>
      </c>
      <c r="I222" s="44">
        <v>0</v>
      </c>
      <c r="J222" s="44">
        <f t="shared" si="50"/>
        <v>0</v>
      </c>
      <c r="K222" s="44">
        <v>5917</v>
      </c>
      <c r="L222" s="44">
        <v>5917</v>
      </c>
      <c r="M222" s="44">
        <f t="shared" si="51"/>
        <v>0</v>
      </c>
      <c r="N222" s="44">
        <v>0</v>
      </c>
      <c r="O222" s="44">
        <v>0</v>
      </c>
      <c r="P222" s="44">
        <f t="shared" si="52"/>
        <v>0</v>
      </c>
      <c r="Q222" s="44"/>
      <c r="R222" s="44"/>
      <c r="S222" s="44">
        <f t="shared" si="53"/>
        <v>0</v>
      </c>
      <c r="T222" s="44">
        <v>0</v>
      </c>
      <c r="U222" s="44">
        <v>0</v>
      </c>
      <c r="V222" s="44">
        <f t="shared" si="54"/>
        <v>0</v>
      </c>
      <c r="W222" s="44">
        <v>0</v>
      </c>
      <c r="X222" s="44">
        <v>0</v>
      </c>
      <c r="Y222" s="44">
        <f t="shared" si="55"/>
        <v>0</v>
      </c>
      <c r="Z222" s="44">
        <v>0</v>
      </c>
      <c r="AA222" s="44">
        <v>0</v>
      </c>
      <c r="AB222" s="44">
        <f t="shared" si="56"/>
        <v>0</v>
      </c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</row>
    <row r="223" spans="1:249">
      <c r="A223" s="45" t="s">
        <v>214</v>
      </c>
      <c r="B223" s="46">
        <f t="shared" si="48"/>
        <v>29722</v>
      </c>
      <c r="C223" s="46">
        <f t="shared" si="48"/>
        <v>29722</v>
      </c>
      <c r="D223" s="46">
        <f t="shared" si="48"/>
        <v>0</v>
      </c>
      <c r="E223" s="46">
        <v>0</v>
      </c>
      <c r="F223" s="46">
        <v>0</v>
      </c>
      <c r="G223" s="46">
        <f t="shared" si="49"/>
        <v>0</v>
      </c>
      <c r="H223" s="46">
        <v>0</v>
      </c>
      <c r="I223" s="46">
        <v>0</v>
      </c>
      <c r="J223" s="46">
        <f t="shared" si="50"/>
        <v>0</v>
      </c>
      <c r="K223" s="46">
        <v>0</v>
      </c>
      <c r="L223" s="46">
        <v>0</v>
      </c>
      <c r="M223" s="46">
        <f t="shared" si="51"/>
        <v>0</v>
      </c>
      <c r="N223" s="46">
        <v>0</v>
      </c>
      <c r="O223" s="46">
        <v>0</v>
      </c>
      <c r="P223" s="46">
        <f t="shared" si="52"/>
        <v>0</v>
      </c>
      <c r="Q223" s="46">
        <v>29722</v>
      </c>
      <c r="R223" s="46">
        <v>29722</v>
      </c>
      <c r="S223" s="46">
        <f t="shared" si="53"/>
        <v>0</v>
      </c>
      <c r="T223" s="46">
        <v>0</v>
      </c>
      <c r="U223" s="46">
        <v>0</v>
      </c>
      <c r="V223" s="46">
        <f t="shared" si="54"/>
        <v>0</v>
      </c>
      <c r="W223" s="46">
        <v>0</v>
      </c>
      <c r="X223" s="46">
        <v>0</v>
      </c>
      <c r="Y223" s="46">
        <f t="shared" si="55"/>
        <v>0</v>
      </c>
      <c r="Z223" s="46">
        <v>0</v>
      </c>
      <c r="AA223" s="46">
        <v>0</v>
      </c>
      <c r="AB223" s="46">
        <f t="shared" si="56"/>
        <v>0</v>
      </c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</row>
    <row r="224" spans="1:249">
      <c r="A224" s="40" t="s">
        <v>134</v>
      </c>
      <c r="B224" s="41">
        <f t="shared" si="48"/>
        <v>148889</v>
      </c>
      <c r="C224" s="41">
        <f t="shared" si="48"/>
        <v>182569</v>
      </c>
      <c r="D224" s="41">
        <f t="shared" si="48"/>
        <v>33680</v>
      </c>
      <c r="E224" s="41">
        <f>SUM(E225:E227)</f>
        <v>0</v>
      </c>
      <c r="F224" s="41">
        <f>SUM(F225:F227)</f>
        <v>0</v>
      </c>
      <c r="G224" s="41">
        <f t="shared" si="49"/>
        <v>0</v>
      </c>
      <c r="H224" s="41">
        <f>SUM(H225:H227)</f>
        <v>0</v>
      </c>
      <c r="I224" s="41">
        <f>SUM(I225:I227)</f>
        <v>0</v>
      </c>
      <c r="J224" s="41">
        <f t="shared" si="50"/>
        <v>0</v>
      </c>
      <c r="K224" s="41">
        <f>SUM(K225:K227)</f>
        <v>0</v>
      </c>
      <c r="L224" s="41">
        <f>SUM(L225:L227)</f>
        <v>0</v>
      </c>
      <c r="M224" s="41">
        <f t="shared" si="51"/>
        <v>0</v>
      </c>
      <c r="N224" s="41">
        <f>SUM(N225:N227)</f>
        <v>0</v>
      </c>
      <c r="O224" s="41">
        <f>SUM(O225:O227)</f>
        <v>0</v>
      </c>
      <c r="P224" s="41">
        <f t="shared" si="52"/>
        <v>0</v>
      </c>
      <c r="Q224" s="41">
        <f>SUM(Q225:Q227)</f>
        <v>0</v>
      </c>
      <c r="R224" s="41">
        <f>SUM(R225:R227)</f>
        <v>33680</v>
      </c>
      <c r="S224" s="41">
        <f t="shared" si="53"/>
        <v>33680</v>
      </c>
      <c r="T224" s="41">
        <f>SUM(T225:T227)</f>
        <v>0</v>
      </c>
      <c r="U224" s="41">
        <f>SUM(U225:U227)</f>
        <v>0</v>
      </c>
      <c r="V224" s="41">
        <f t="shared" si="54"/>
        <v>0</v>
      </c>
      <c r="W224" s="41">
        <f>SUM(W225:W227)</f>
        <v>0</v>
      </c>
      <c r="X224" s="41">
        <f>SUM(X225:X227)</f>
        <v>0</v>
      </c>
      <c r="Y224" s="41">
        <f t="shared" si="55"/>
        <v>0</v>
      </c>
      <c r="Z224" s="41">
        <f>SUM(Z225:Z227)</f>
        <v>148889</v>
      </c>
      <c r="AA224" s="41">
        <f>SUM(AA225:AA227)</f>
        <v>148889</v>
      </c>
      <c r="AB224" s="41">
        <f t="shared" si="56"/>
        <v>0</v>
      </c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</row>
    <row r="225" spans="1:249" ht="31.5">
      <c r="A225" s="49" t="s">
        <v>215</v>
      </c>
      <c r="B225" s="52">
        <f t="shared" si="48"/>
        <v>96079</v>
      </c>
      <c r="C225" s="52">
        <f t="shared" si="48"/>
        <v>96079</v>
      </c>
      <c r="D225" s="52">
        <f t="shared" si="48"/>
        <v>0</v>
      </c>
      <c r="E225" s="52">
        <v>0</v>
      </c>
      <c r="F225" s="52">
        <v>0</v>
      </c>
      <c r="G225" s="52">
        <f t="shared" si="49"/>
        <v>0</v>
      </c>
      <c r="H225" s="52">
        <v>0</v>
      </c>
      <c r="I225" s="52">
        <v>0</v>
      </c>
      <c r="J225" s="52">
        <f t="shared" si="50"/>
        <v>0</v>
      </c>
      <c r="K225" s="52"/>
      <c r="L225" s="52"/>
      <c r="M225" s="52">
        <f t="shared" si="51"/>
        <v>0</v>
      </c>
      <c r="N225" s="52">
        <v>0</v>
      </c>
      <c r="O225" s="52">
        <v>0</v>
      </c>
      <c r="P225" s="52">
        <f t="shared" si="52"/>
        <v>0</v>
      </c>
      <c r="Q225" s="52">
        <v>0</v>
      </c>
      <c r="R225" s="52">
        <v>0</v>
      </c>
      <c r="S225" s="52">
        <f t="shared" si="53"/>
        <v>0</v>
      </c>
      <c r="T225" s="52">
        <v>0</v>
      </c>
      <c r="U225" s="52">
        <v>0</v>
      </c>
      <c r="V225" s="52">
        <f t="shared" si="54"/>
        <v>0</v>
      </c>
      <c r="W225" s="52"/>
      <c r="X225" s="52"/>
      <c r="Y225" s="52">
        <f t="shared" si="55"/>
        <v>0</v>
      </c>
      <c r="Z225" s="52">
        <v>96079</v>
      </c>
      <c r="AA225" s="52">
        <v>96079</v>
      </c>
      <c r="AB225" s="52">
        <f t="shared" si="56"/>
        <v>0</v>
      </c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</row>
    <row r="226" spans="1:249" ht="31.5">
      <c r="A226" s="49" t="s">
        <v>216</v>
      </c>
      <c r="B226" s="52">
        <f t="shared" si="48"/>
        <v>0</v>
      </c>
      <c r="C226" s="52">
        <f t="shared" si="48"/>
        <v>33680</v>
      </c>
      <c r="D226" s="52">
        <f t="shared" si="48"/>
        <v>33680</v>
      </c>
      <c r="E226" s="52">
        <v>0</v>
      </c>
      <c r="F226" s="52">
        <v>0</v>
      </c>
      <c r="G226" s="52">
        <f t="shared" si="49"/>
        <v>0</v>
      </c>
      <c r="H226" s="52">
        <v>0</v>
      </c>
      <c r="I226" s="52">
        <v>0</v>
      </c>
      <c r="J226" s="52">
        <f t="shared" si="50"/>
        <v>0</v>
      </c>
      <c r="K226" s="52"/>
      <c r="L226" s="52"/>
      <c r="M226" s="52">
        <f t="shared" si="51"/>
        <v>0</v>
      </c>
      <c r="N226" s="52">
        <v>0</v>
      </c>
      <c r="O226" s="52">
        <v>0</v>
      </c>
      <c r="P226" s="52">
        <f t="shared" si="52"/>
        <v>0</v>
      </c>
      <c r="Q226" s="52">
        <v>0</v>
      </c>
      <c r="R226" s="52">
        <v>33680</v>
      </c>
      <c r="S226" s="52">
        <f t="shared" si="53"/>
        <v>33680</v>
      </c>
      <c r="T226" s="52">
        <v>0</v>
      </c>
      <c r="U226" s="52">
        <v>0</v>
      </c>
      <c r="V226" s="52">
        <f t="shared" si="54"/>
        <v>0</v>
      </c>
      <c r="W226" s="52"/>
      <c r="X226" s="52"/>
      <c r="Y226" s="52">
        <f t="shared" si="55"/>
        <v>0</v>
      </c>
      <c r="Z226" s="52"/>
      <c r="AA226" s="52"/>
      <c r="AB226" s="52">
        <f t="shared" si="56"/>
        <v>0</v>
      </c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  <c r="HT226" s="39"/>
      <c r="HU226" s="39"/>
      <c r="HV226" s="39"/>
      <c r="HW226" s="39"/>
      <c r="HX226" s="39"/>
      <c r="HY226" s="39"/>
      <c r="HZ226" s="39"/>
      <c r="IA226" s="39"/>
      <c r="IB226" s="39"/>
      <c r="IC226" s="39"/>
      <c r="ID226" s="39"/>
      <c r="IE226" s="39"/>
      <c r="IF226" s="39"/>
      <c r="IG226" s="39"/>
      <c r="IH226" s="39"/>
      <c r="II226" s="39"/>
      <c r="IJ226" s="39"/>
      <c r="IK226" s="39"/>
      <c r="IL226" s="39"/>
      <c r="IM226" s="39"/>
      <c r="IN226" s="39"/>
      <c r="IO226" s="39"/>
    </row>
    <row r="227" spans="1:249" ht="31.5">
      <c r="A227" s="49" t="s">
        <v>217</v>
      </c>
      <c r="B227" s="52">
        <f t="shared" si="48"/>
        <v>52810</v>
      </c>
      <c r="C227" s="52">
        <f t="shared" si="48"/>
        <v>52810</v>
      </c>
      <c r="D227" s="52">
        <f t="shared" si="48"/>
        <v>0</v>
      </c>
      <c r="E227" s="52">
        <v>0</v>
      </c>
      <c r="F227" s="52">
        <v>0</v>
      </c>
      <c r="G227" s="52">
        <f t="shared" si="49"/>
        <v>0</v>
      </c>
      <c r="H227" s="52">
        <v>0</v>
      </c>
      <c r="I227" s="52">
        <v>0</v>
      </c>
      <c r="J227" s="52">
        <f t="shared" si="50"/>
        <v>0</v>
      </c>
      <c r="K227" s="52"/>
      <c r="L227" s="52"/>
      <c r="M227" s="52">
        <f t="shared" si="51"/>
        <v>0</v>
      </c>
      <c r="N227" s="52">
        <v>0</v>
      </c>
      <c r="O227" s="52">
        <v>0</v>
      </c>
      <c r="P227" s="52">
        <f t="shared" si="52"/>
        <v>0</v>
      </c>
      <c r="Q227" s="52">
        <v>0</v>
      </c>
      <c r="R227" s="52">
        <v>0</v>
      </c>
      <c r="S227" s="52">
        <f t="shared" si="53"/>
        <v>0</v>
      </c>
      <c r="T227" s="52">
        <v>0</v>
      </c>
      <c r="U227" s="52">
        <v>0</v>
      </c>
      <c r="V227" s="52">
        <f t="shared" si="54"/>
        <v>0</v>
      </c>
      <c r="W227" s="52"/>
      <c r="X227" s="52"/>
      <c r="Y227" s="52">
        <f t="shared" si="55"/>
        <v>0</v>
      </c>
      <c r="Z227" s="52">
        <v>52810</v>
      </c>
      <c r="AA227" s="52">
        <v>52810</v>
      </c>
      <c r="AB227" s="52">
        <f t="shared" si="56"/>
        <v>0</v>
      </c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  <c r="HT227" s="39"/>
      <c r="HU227" s="39"/>
      <c r="HV227" s="39"/>
      <c r="HW227" s="39"/>
      <c r="HX227" s="39"/>
      <c r="HY227" s="39"/>
      <c r="HZ227" s="39"/>
      <c r="IA227" s="39"/>
      <c r="IB227" s="39"/>
      <c r="IC227" s="39"/>
      <c r="ID227" s="39"/>
      <c r="IE227" s="39"/>
      <c r="IF227" s="39"/>
      <c r="IG227" s="39"/>
      <c r="IH227" s="39"/>
      <c r="II227" s="39"/>
      <c r="IJ227" s="39"/>
      <c r="IK227" s="39"/>
      <c r="IL227" s="39"/>
      <c r="IM227" s="39"/>
      <c r="IN227" s="39"/>
      <c r="IO227" s="39"/>
    </row>
    <row r="228" spans="1:249">
      <c r="A228" s="40" t="s">
        <v>136</v>
      </c>
      <c r="B228" s="41">
        <f t="shared" si="48"/>
        <v>41092</v>
      </c>
      <c r="C228" s="41">
        <f t="shared" si="48"/>
        <v>41092</v>
      </c>
      <c r="D228" s="41">
        <f t="shared" si="48"/>
        <v>0</v>
      </c>
      <c r="E228" s="41">
        <f>SUM(E229:E229)</f>
        <v>0</v>
      </c>
      <c r="F228" s="41">
        <f>SUM(F229:F229)</f>
        <v>0</v>
      </c>
      <c r="G228" s="41">
        <f t="shared" si="49"/>
        <v>0</v>
      </c>
      <c r="H228" s="41">
        <f>SUM(H229:H229)</f>
        <v>0</v>
      </c>
      <c r="I228" s="41">
        <f>SUM(I229:I229)</f>
        <v>0</v>
      </c>
      <c r="J228" s="41">
        <f t="shared" si="50"/>
        <v>0</v>
      </c>
      <c r="K228" s="41">
        <f>SUM(K229:K229)</f>
        <v>8629</v>
      </c>
      <c r="L228" s="41">
        <f>SUM(L229:L229)</f>
        <v>8629</v>
      </c>
      <c r="M228" s="41">
        <f t="shared" si="51"/>
        <v>0</v>
      </c>
      <c r="N228" s="41">
        <f>SUM(N229:N229)</f>
        <v>0</v>
      </c>
      <c r="O228" s="41">
        <f>SUM(O229:O229)</f>
        <v>0</v>
      </c>
      <c r="P228" s="41">
        <f t="shared" si="52"/>
        <v>0</v>
      </c>
      <c r="Q228" s="41">
        <f>SUM(Q229:Q229)</f>
        <v>0</v>
      </c>
      <c r="R228" s="41">
        <f>SUM(R229:R229)</f>
        <v>0</v>
      </c>
      <c r="S228" s="41">
        <f t="shared" si="53"/>
        <v>0</v>
      </c>
      <c r="T228" s="41">
        <f>SUM(T229:T229)</f>
        <v>0</v>
      </c>
      <c r="U228" s="41">
        <f>SUM(U229:U229)</f>
        <v>0</v>
      </c>
      <c r="V228" s="41">
        <f t="shared" si="54"/>
        <v>0</v>
      </c>
      <c r="W228" s="41">
        <f>SUM(W229:W229)</f>
        <v>32463</v>
      </c>
      <c r="X228" s="41">
        <f>SUM(X229:X229)</f>
        <v>32463</v>
      </c>
      <c r="Y228" s="41">
        <f t="shared" si="55"/>
        <v>0</v>
      </c>
      <c r="Z228" s="41">
        <f>SUM(Z229:Z229)</f>
        <v>0</v>
      </c>
      <c r="AA228" s="41">
        <f>SUM(AA229:AA229)</f>
        <v>0</v>
      </c>
      <c r="AB228" s="41">
        <f t="shared" si="56"/>
        <v>0</v>
      </c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</row>
    <row r="229" spans="1:249" ht="63">
      <c r="A229" s="49" t="s">
        <v>218</v>
      </c>
      <c r="B229" s="52">
        <f t="shared" si="48"/>
        <v>41092</v>
      </c>
      <c r="C229" s="52">
        <f t="shared" si="48"/>
        <v>41092</v>
      </c>
      <c r="D229" s="52">
        <f t="shared" si="48"/>
        <v>0</v>
      </c>
      <c r="E229" s="52">
        <v>0</v>
      </c>
      <c r="F229" s="52">
        <v>0</v>
      </c>
      <c r="G229" s="52">
        <f t="shared" si="49"/>
        <v>0</v>
      </c>
      <c r="H229" s="52">
        <v>0</v>
      </c>
      <c r="I229" s="52">
        <v>0</v>
      </c>
      <c r="J229" s="52">
        <f t="shared" si="50"/>
        <v>0</v>
      </c>
      <c r="K229" s="52">
        <v>8629</v>
      </c>
      <c r="L229" s="52">
        <v>8629</v>
      </c>
      <c r="M229" s="52">
        <f t="shared" si="51"/>
        <v>0</v>
      </c>
      <c r="N229" s="52">
        <v>0</v>
      </c>
      <c r="O229" s="52">
        <v>0</v>
      </c>
      <c r="P229" s="52">
        <f t="shared" si="52"/>
        <v>0</v>
      </c>
      <c r="Q229" s="52">
        <v>0</v>
      </c>
      <c r="R229" s="52">
        <v>0</v>
      </c>
      <c r="S229" s="52">
        <f t="shared" si="53"/>
        <v>0</v>
      </c>
      <c r="T229" s="52">
        <v>0</v>
      </c>
      <c r="U229" s="52">
        <v>0</v>
      </c>
      <c r="V229" s="52">
        <f t="shared" si="54"/>
        <v>0</v>
      </c>
      <c r="W229" s="52">
        <v>32463</v>
      </c>
      <c r="X229" s="52">
        <v>32463</v>
      </c>
      <c r="Y229" s="52">
        <f t="shared" si="55"/>
        <v>0</v>
      </c>
      <c r="Z229" s="52">
        <v>0</v>
      </c>
      <c r="AA229" s="52">
        <v>0</v>
      </c>
      <c r="AB229" s="52">
        <f t="shared" si="56"/>
        <v>0</v>
      </c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  <c r="HT229" s="39"/>
      <c r="HU229" s="39"/>
      <c r="HV229" s="39"/>
      <c r="HW229" s="39"/>
      <c r="HX229" s="39"/>
      <c r="HY229" s="39"/>
      <c r="HZ229" s="39"/>
      <c r="IA229" s="39"/>
      <c r="IB229" s="39"/>
      <c r="IC229" s="39"/>
      <c r="ID229" s="39"/>
      <c r="IE229" s="39"/>
      <c r="IF229" s="39"/>
      <c r="IG229" s="39"/>
      <c r="IH229" s="39"/>
      <c r="II229" s="39"/>
      <c r="IJ229" s="39"/>
      <c r="IK229" s="39"/>
      <c r="IL229" s="39"/>
      <c r="IM229" s="39"/>
      <c r="IN229" s="39"/>
      <c r="IO229" s="39"/>
    </row>
    <row r="230" spans="1:249">
      <c r="A230" s="40" t="s">
        <v>188</v>
      </c>
      <c r="B230" s="41">
        <f t="shared" si="48"/>
        <v>180000</v>
      </c>
      <c r="C230" s="41">
        <f t="shared" si="48"/>
        <v>180000</v>
      </c>
      <c r="D230" s="41">
        <f t="shared" si="48"/>
        <v>0</v>
      </c>
      <c r="E230" s="41">
        <f>SUM(E231)</f>
        <v>0</v>
      </c>
      <c r="F230" s="41">
        <f>SUM(F231)</f>
        <v>0</v>
      </c>
      <c r="G230" s="41">
        <f t="shared" si="49"/>
        <v>0</v>
      </c>
      <c r="H230" s="41">
        <f>SUM(H231)</f>
        <v>0</v>
      </c>
      <c r="I230" s="41">
        <f>SUM(I231)</f>
        <v>0</v>
      </c>
      <c r="J230" s="41">
        <f t="shared" si="50"/>
        <v>0</v>
      </c>
      <c r="K230" s="41">
        <f>SUM(K231)</f>
        <v>0</v>
      </c>
      <c r="L230" s="41">
        <f>SUM(L231)</f>
        <v>0</v>
      </c>
      <c r="M230" s="41">
        <f t="shared" si="51"/>
        <v>0</v>
      </c>
      <c r="N230" s="41">
        <f>SUM(N231)</f>
        <v>0</v>
      </c>
      <c r="O230" s="41">
        <f>SUM(O231)</f>
        <v>0</v>
      </c>
      <c r="P230" s="41">
        <f t="shared" si="52"/>
        <v>0</v>
      </c>
      <c r="Q230" s="41">
        <f>SUM(Q231)</f>
        <v>0</v>
      </c>
      <c r="R230" s="41">
        <f>SUM(R231)</f>
        <v>0</v>
      </c>
      <c r="S230" s="41">
        <f t="shared" si="53"/>
        <v>0</v>
      </c>
      <c r="T230" s="41">
        <f>SUM(T231)</f>
        <v>0</v>
      </c>
      <c r="U230" s="41">
        <f>SUM(U231)</f>
        <v>0</v>
      </c>
      <c r="V230" s="41">
        <f t="shared" si="54"/>
        <v>0</v>
      </c>
      <c r="W230" s="41">
        <f>SUM(W231)</f>
        <v>0</v>
      </c>
      <c r="X230" s="41">
        <f>SUM(X231)</f>
        <v>0</v>
      </c>
      <c r="Y230" s="41">
        <f t="shared" si="55"/>
        <v>0</v>
      </c>
      <c r="Z230" s="41">
        <f>SUM(Z231)</f>
        <v>180000</v>
      </c>
      <c r="AA230" s="41">
        <f>SUM(AA231)</f>
        <v>180000</v>
      </c>
      <c r="AB230" s="41">
        <f t="shared" si="56"/>
        <v>0</v>
      </c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</row>
    <row r="231" spans="1:249" ht="31.5">
      <c r="A231" s="49" t="s">
        <v>219</v>
      </c>
      <c r="B231" s="44">
        <f t="shared" si="48"/>
        <v>180000</v>
      </c>
      <c r="C231" s="44">
        <f t="shared" si="48"/>
        <v>180000</v>
      </c>
      <c r="D231" s="44">
        <f t="shared" si="48"/>
        <v>0</v>
      </c>
      <c r="E231" s="44">
        <v>0</v>
      </c>
      <c r="F231" s="44">
        <v>0</v>
      </c>
      <c r="G231" s="44">
        <f t="shared" si="49"/>
        <v>0</v>
      </c>
      <c r="H231" s="44">
        <v>0</v>
      </c>
      <c r="I231" s="44">
        <v>0</v>
      </c>
      <c r="J231" s="44">
        <f t="shared" si="50"/>
        <v>0</v>
      </c>
      <c r="K231" s="44"/>
      <c r="L231" s="44"/>
      <c r="M231" s="44">
        <f t="shared" si="51"/>
        <v>0</v>
      </c>
      <c r="N231" s="44"/>
      <c r="O231" s="44"/>
      <c r="P231" s="44">
        <f t="shared" si="52"/>
        <v>0</v>
      </c>
      <c r="Q231" s="44"/>
      <c r="R231" s="44"/>
      <c r="S231" s="44">
        <f t="shared" si="53"/>
        <v>0</v>
      </c>
      <c r="T231" s="44">
        <v>0</v>
      </c>
      <c r="U231" s="44">
        <v>0</v>
      </c>
      <c r="V231" s="44">
        <f t="shared" si="54"/>
        <v>0</v>
      </c>
      <c r="W231" s="44">
        <v>0</v>
      </c>
      <c r="X231" s="44">
        <v>0</v>
      </c>
      <c r="Y231" s="44">
        <f t="shared" si="55"/>
        <v>0</v>
      </c>
      <c r="Z231" s="44">
        <v>180000</v>
      </c>
      <c r="AA231" s="44">
        <v>180000</v>
      </c>
      <c r="AB231" s="44">
        <f t="shared" si="56"/>
        <v>0</v>
      </c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</row>
    <row r="232" spans="1:249" ht="31.5">
      <c r="A232" s="40" t="s">
        <v>71</v>
      </c>
      <c r="B232" s="41">
        <f t="shared" ref="B232:D297" si="66">E232+H232+K232+N232+Q232+T232+W232+Z232</f>
        <v>23333686</v>
      </c>
      <c r="C232" s="41">
        <f t="shared" si="66"/>
        <v>23390241</v>
      </c>
      <c r="D232" s="41">
        <f t="shared" si="66"/>
        <v>56555</v>
      </c>
      <c r="E232" s="41">
        <f>SUM(E235,E237,E256,E245,E233)</f>
        <v>1049771</v>
      </c>
      <c r="F232" s="41">
        <f>SUM(F235,F237,F256,F245,F233)</f>
        <v>1049771</v>
      </c>
      <c r="G232" s="41">
        <f t="shared" ref="G232:G297" si="67">F232-E232</f>
        <v>0</v>
      </c>
      <c r="H232" s="41">
        <f t="shared" ref="H232:I232" si="68">SUM(H235,H237,H256,H245,H233)</f>
        <v>252100</v>
      </c>
      <c r="I232" s="41">
        <f t="shared" si="68"/>
        <v>252100</v>
      </c>
      <c r="J232" s="41">
        <f t="shared" ref="J232" si="69">I232-H232</f>
        <v>0</v>
      </c>
      <c r="K232" s="41">
        <f t="shared" ref="K232:L232" si="70">SUM(K235,K237,K256,K245,K233)</f>
        <v>2244672</v>
      </c>
      <c r="L232" s="41">
        <f t="shared" si="70"/>
        <v>2272231</v>
      </c>
      <c r="M232" s="41">
        <f t="shared" ref="M232" si="71">L232-K232</f>
        <v>27559</v>
      </c>
      <c r="N232" s="41">
        <f t="shared" ref="N232:O232" si="72">SUM(N235,N237,N256,N245,N233)</f>
        <v>217265</v>
      </c>
      <c r="O232" s="41">
        <f t="shared" si="72"/>
        <v>217265</v>
      </c>
      <c r="P232" s="41">
        <f t="shared" ref="P232" si="73">O232-N232</f>
        <v>0</v>
      </c>
      <c r="Q232" s="41">
        <f t="shared" ref="Q232:R232" si="74">SUM(Q235,Q237,Q256,Q245,Q233)</f>
        <v>0</v>
      </c>
      <c r="R232" s="41">
        <f t="shared" si="74"/>
        <v>0</v>
      </c>
      <c r="S232" s="41">
        <f t="shared" ref="S232" si="75">R232-Q232</f>
        <v>0</v>
      </c>
      <c r="T232" s="41">
        <f t="shared" ref="T232:U232" si="76">SUM(T235,T237,T256,T245,T233)</f>
        <v>2765372</v>
      </c>
      <c r="U232" s="41">
        <f t="shared" si="76"/>
        <v>2765372</v>
      </c>
      <c r="V232" s="41">
        <f t="shared" ref="V232" si="77">U232-T232</f>
        <v>0</v>
      </c>
      <c r="W232" s="41">
        <f t="shared" ref="W232:X232" si="78">SUM(W235,W237,W256,W245,W233)</f>
        <v>3960629</v>
      </c>
      <c r="X232" s="41">
        <f t="shared" si="78"/>
        <v>3989625</v>
      </c>
      <c r="Y232" s="41">
        <f t="shared" ref="Y232" si="79">X232-W232</f>
        <v>28996</v>
      </c>
      <c r="Z232" s="41">
        <f t="shared" ref="Z232:AA232" si="80">SUM(Z235,Z237,Z256,Z245,Z233)</f>
        <v>12843877</v>
      </c>
      <c r="AA232" s="41">
        <f t="shared" si="80"/>
        <v>12843877</v>
      </c>
      <c r="AB232" s="41">
        <f t="shared" ref="AB232" si="81">AA232-Z232</f>
        <v>0</v>
      </c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</row>
    <row r="233" spans="1:249">
      <c r="A233" s="40" t="s">
        <v>116</v>
      </c>
      <c r="B233" s="41">
        <f t="shared" si="66"/>
        <v>17000</v>
      </c>
      <c r="C233" s="41">
        <f t="shared" si="66"/>
        <v>17000</v>
      </c>
      <c r="D233" s="41">
        <f t="shared" si="66"/>
        <v>0</v>
      </c>
      <c r="E233" s="41">
        <f>SUM(E234:E234)</f>
        <v>0</v>
      </c>
      <c r="F233" s="41">
        <f>SUM(F234:F234)</f>
        <v>0</v>
      </c>
      <c r="G233" s="41">
        <f t="shared" si="67"/>
        <v>0</v>
      </c>
      <c r="H233" s="41">
        <f>SUM(H234:H234)</f>
        <v>0</v>
      </c>
      <c r="I233" s="41">
        <f>SUM(I234:I234)</f>
        <v>0</v>
      </c>
      <c r="J233" s="41">
        <f t="shared" ref="J233:J297" si="82">I233-H233</f>
        <v>0</v>
      </c>
      <c r="K233" s="41">
        <f>SUM(K234:K234)</f>
        <v>0</v>
      </c>
      <c r="L233" s="41">
        <f>SUM(L234:L234)</f>
        <v>0</v>
      </c>
      <c r="M233" s="41">
        <f t="shared" ref="M233:M297" si="83">L233-K233</f>
        <v>0</v>
      </c>
      <c r="N233" s="41">
        <f>SUM(N234:N234)</f>
        <v>17000</v>
      </c>
      <c r="O233" s="41">
        <f>SUM(O234:O234)</f>
        <v>17000</v>
      </c>
      <c r="P233" s="41">
        <f t="shared" ref="P233:P297" si="84">O233-N233</f>
        <v>0</v>
      </c>
      <c r="Q233" s="41">
        <f>SUM(Q234:Q234)</f>
        <v>0</v>
      </c>
      <c r="R233" s="41">
        <f>SUM(R234:R234)</f>
        <v>0</v>
      </c>
      <c r="S233" s="41">
        <f t="shared" ref="S233:S297" si="85">R233-Q233</f>
        <v>0</v>
      </c>
      <c r="T233" s="41">
        <f>SUM(T234:T234)</f>
        <v>0</v>
      </c>
      <c r="U233" s="41">
        <f>SUM(U234:U234)</f>
        <v>0</v>
      </c>
      <c r="V233" s="41">
        <f t="shared" ref="V233:V297" si="86">U233-T233</f>
        <v>0</v>
      </c>
      <c r="W233" s="41">
        <f>SUM(W234:W234)</f>
        <v>0</v>
      </c>
      <c r="X233" s="41">
        <f>SUM(X234:X234)</f>
        <v>0</v>
      </c>
      <c r="Y233" s="41">
        <f t="shared" ref="Y233:Y297" si="87">X233-W233</f>
        <v>0</v>
      </c>
      <c r="Z233" s="41">
        <f>SUM(Z234:Z234)</f>
        <v>0</v>
      </c>
      <c r="AA233" s="41">
        <f>SUM(AA234:AA234)</f>
        <v>0</v>
      </c>
      <c r="AB233" s="41">
        <f t="shared" ref="AB233:AB297" si="88">AA233-Z233</f>
        <v>0</v>
      </c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</row>
    <row r="234" spans="1:249" ht="78.75">
      <c r="A234" s="45" t="s">
        <v>220</v>
      </c>
      <c r="B234" s="46">
        <f t="shared" si="66"/>
        <v>17000</v>
      </c>
      <c r="C234" s="46">
        <f t="shared" si="66"/>
        <v>17000</v>
      </c>
      <c r="D234" s="46">
        <f t="shared" si="66"/>
        <v>0</v>
      </c>
      <c r="E234" s="46">
        <v>0</v>
      </c>
      <c r="F234" s="46">
        <v>0</v>
      </c>
      <c r="G234" s="46">
        <f t="shared" si="67"/>
        <v>0</v>
      </c>
      <c r="H234" s="46">
        <v>0</v>
      </c>
      <c r="I234" s="46">
        <v>0</v>
      </c>
      <c r="J234" s="46">
        <f t="shared" si="82"/>
        <v>0</v>
      </c>
      <c r="K234" s="46">
        <v>0</v>
      </c>
      <c r="L234" s="46">
        <v>0</v>
      </c>
      <c r="M234" s="46">
        <f t="shared" si="83"/>
        <v>0</v>
      </c>
      <c r="N234" s="46">
        <v>17000</v>
      </c>
      <c r="O234" s="46">
        <v>17000</v>
      </c>
      <c r="P234" s="46">
        <f t="shared" si="84"/>
        <v>0</v>
      </c>
      <c r="Q234" s="46">
        <v>0</v>
      </c>
      <c r="R234" s="46">
        <v>0</v>
      </c>
      <c r="S234" s="46">
        <f t="shared" si="85"/>
        <v>0</v>
      </c>
      <c r="T234" s="46">
        <v>0</v>
      </c>
      <c r="U234" s="46">
        <v>0</v>
      </c>
      <c r="V234" s="46">
        <f t="shared" si="86"/>
        <v>0</v>
      </c>
      <c r="W234" s="46">
        <v>0</v>
      </c>
      <c r="X234" s="46">
        <v>0</v>
      </c>
      <c r="Y234" s="46">
        <f t="shared" si="87"/>
        <v>0</v>
      </c>
      <c r="Z234" s="46">
        <v>0</v>
      </c>
      <c r="AA234" s="46">
        <v>0</v>
      </c>
      <c r="AB234" s="46">
        <f t="shared" si="88"/>
        <v>0</v>
      </c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</row>
    <row r="235" spans="1:249" ht="31.5">
      <c r="A235" s="40" t="s">
        <v>126</v>
      </c>
      <c r="B235" s="41">
        <f t="shared" si="66"/>
        <v>200265</v>
      </c>
      <c r="C235" s="41">
        <f t="shared" si="66"/>
        <v>200265</v>
      </c>
      <c r="D235" s="41">
        <f t="shared" si="66"/>
        <v>0</v>
      </c>
      <c r="E235" s="41">
        <f>SUM(E236:E236)</f>
        <v>0</v>
      </c>
      <c r="F235" s="41">
        <f>SUM(F236:F236)</f>
        <v>0</v>
      </c>
      <c r="G235" s="41">
        <f t="shared" si="67"/>
        <v>0</v>
      </c>
      <c r="H235" s="41">
        <f>SUM(H236:H236)</f>
        <v>0</v>
      </c>
      <c r="I235" s="41">
        <f>SUM(I236:I236)</f>
        <v>0</v>
      </c>
      <c r="J235" s="41">
        <f t="shared" si="82"/>
        <v>0</v>
      </c>
      <c r="K235" s="41">
        <f>SUM(K236:K236)</f>
        <v>0</v>
      </c>
      <c r="L235" s="41">
        <f>SUM(L236:L236)</f>
        <v>0</v>
      </c>
      <c r="M235" s="41">
        <f t="shared" si="83"/>
        <v>0</v>
      </c>
      <c r="N235" s="41">
        <f>SUM(N236:N236)</f>
        <v>200265</v>
      </c>
      <c r="O235" s="41">
        <f>SUM(O236:O236)</f>
        <v>200265</v>
      </c>
      <c r="P235" s="41">
        <f t="shared" si="84"/>
        <v>0</v>
      </c>
      <c r="Q235" s="41">
        <f>SUM(Q236:Q236)</f>
        <v>0</v>
      </c>
      <c r="R235" s="41">
        <f>SUM(R236:R236)</f>
        <v>0</v>
      </c>
      <c r="S235" s="41">
        <f t="shared" si="85"/>
        <v>0</v>
      </c>
      <c r="T235" s="41">
        <f>SUM(T236:T236)</f>
        <v>0</v>
      </c>
      <c r="U235" s="41">
        <f>SUM(U236:U236)</f>
        <v>0</v>
      </c>
      <c r="V235" s="41">
        <f t="shared" si="86"/>
        <v>0</v>
      </c>
      <c r="W235" s="41">
        <f>SUM(W236:W236)</f>
        <v>0</v>
      </c>
      <c r="X235" s="41">
        <f>SUM(X236:X236)</f>
        <v>0</v>
      </c>
      <c r="Y235" s="41">
        <f t="shared" si="87"/>
        <v>0</v>
      </c>
      <c r="Z235" s="41">
        <f>SUM(Z236:Z236)</f>
        <v>0</v>
      </c>
      <c r="AA235" s="41">
        <f>SUM(AA236:AA236)</f>
        <v>0</v>
      </c>
      <c r="AB235" s="41">
        <f t="shared" si="88"/>
        <v>0</v>
      </c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  <c r="HT235" s="39"/>
      <c r="HU235" s="39"/>
      <c r="HV235" s="39"/>
      <c r="HW235" s="39"/>
      <c r="HX235" s="39"/>
      <c r="HY235" s="39"/>
      <c r="HZ235" s="39"/>
      <c r="IA235" s="39"/>
      <c r="IB235" s="39"/>
      <c r="IC235" s="39"/>
      <c r="ID235" s="39"/>
      <c r="IE235" s="39"/>
      <c r="IF235" s="39"/>
      <c r="IG235" s="39"/>
      <c r="IH235" s="39"/>
      <c r="II235" s="39"/>
      <c r="IJ235" s="39"/>
      <c r="IK235" s="39"/>
      <c r="IL235" s="39"/>
      <c r="IM235" s="39"/>
      <c r="IN235" s="39"/>
      <c r="IO235" s="39"/>
    </row>
    <row r="236" spans="1:249" ht="78.75">
      <c r="A236" s="48" t="s">
        <v>221</v>
      </c>
      <c r="B236" s="46">
        <f t="shared" si="66"/>
        <v>200265</v>
      </c>
      <c r="C236" s="46">
        <f t="shared" si="66"/>
        <v>200265</v>
      </c>
      <c r="D236" s="46">
        <f t="shared" si="66"/>
        <v>0</v>
      </c>
      <c r="E236" s="46">
        <v>0</v>
      </c>
      <c r="F236" s="46">
        <v>0</v>
      </c>
      <c r="G236" s="46">
        <f t="shared" si="67"/>
        <v>0</v>
      </c>
      <c r="H236" s="46">
        <v>0</v>
      </c>
      <c r="I236" s="46">
        <v>0</v>
      </c>
      <c r="J236" s="46">
        <f t="shared" si="82"/>
        <v>0</v>
      </c>
      <c r="K236" s="46">
        <v>0</v>
      </c>
      <c r="L236" s="46">
        <v>0</v>
      </c>
      <c r="M236" s="46">
        <f t="shared" si="83"/>
        <v>0</v>
      </c>
      <c r="N236" s="46">
        <v>200265</v>
      </c>
      <c r="O236" s="46">
        <v>200265</v>
      </c>
      <c r="P236" s="46">
        <f t="shared" si="84"/>
        <v>0</v>
      </c>
      <c r="Q236" s="46">
        <v>0</v>
      </c>
      <c r="R236" s="46">
        <v>0</v>
      </c>
      <c r="S236" s="46">
        <f t="shared" si="85"/>
        <v>0</v>
      </c>
      <c r="T236" s="46">
        <v>0</v>
      </c>
      <c r="U236" s="46">
        <v>0</v>
      </c>
      <c r="V236" s="46">
        <f t="shared" si="86"/>
        <v>0</v>
      </c>
      <c r="W236" s="46">
        <v>0</v>
      </c>
      <c r="X236" s="46">
        <v>0</v>
      </c>
      <c r="Y236" s="46">
        <f t="shared" si="87"/>
        <v>0</v>
      </c>
      <c r="Z236" s="46">
        <v>0</v>
      </c>
      <c r="AA236" s="46">
        <v>0</v>
      </c>
      <c r="AB236" s="46">
        <f t="shared" si="88"/>
        <v>0</v>
      </c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</row>
    <row r="237" spans="1:249">
      <c r="A237" s="40" t="s">
        <v>134</v>
      </c>
      <c r="B237" s="41">
        <f t="shared" si="66"/>
        <v>898760</v>
      </c>
      <c r="C237" s="41">
        <f t="shared" si="66"/>
        <v>898760</v>
      </c>
      <c r="D237" s="41">
        <f t="shared" si="66"/>
        <v>0</v>
      </c>
      <c r="E237" s="41">
        <f>SUM(E238:E244)</f>
        <v>0</v>
      </c>
      <c r="F237" s="41">
        <f>SUM(F238:F244)</f>
        <v>0</v>
      </c>
      <c r="G237" s="41">
        <f t="shared" si="67"/>
        <v>0</v>
      </c>
      <c r="H237" s="41">
        <f>SUM(H238:H244)</f>
        <v>0</v>
      </c>
      <c r="I237" s="41">
        <f>SUM(I238:I244)</f>
        <v>0</v>
      </c>
      <c r="J237" s="41">
        <f t="shared" si="82"/>
        <v>0</v>
      </c>
      <c r="K237" s="41">
        <f>SUM(K238:K244)</f>
        <v>898760</v>
      </c>
      <c r="L237" s="41">
        <f>SUM(L238:L244)</f>
        <v>898760</v>
      </c>
      <c r="M237" s="41">
        <f t="shared" si="83"/>
        <v>0</v>
      </c>
      <c r="N237" s="41">
        <f>SUM(N238:N244)</f>
        <v>0</v>
      </c>
      <c r="O237" s="41">
        <f>SUM(O238:O244)</f>
        <v>0</v>
      </c>
      <c r="P237" s="41">
        <f t="shared" si="84"/>
        <v>0</v>
      </c>
      <c r="Q237" s="41">
        <f>SUM(Q238:Q244)</f>
        <v>0</v>
      </c>
      <c r="R237" s="41">
        <f>SUM(R238:R244)</f>
        <v>0</v>
      </c>
      <c r="S237" s="41">
        <f t="shared" si="85"/>
        <v>0</v>
      </c>
      <c r="T237" s="41">
        <f>SUM(T238:T244)</f>
        <v>0</v>
      </c>
      <c r="U237" s="41">
        <f>SUM(U238:U244)</f>
        <v>0</v>
      </c>
      <c r="V237" s="41">
        <f t="shared" si="86"/>
        <v>0</v>
      </c>
      <c r="W237" s="41">
        <f>SUM(W238:W244)</f>
        <v>0</v>
      </c>
      <c r="X237" s="41">
        <f>SUM(X238:X244)</f>
        <v>0</v>
      </c>
      <c r="Y237" s="41">
        <f t="shared" si="87"/>
        <v>0</v>
      </c>
      <c r="Z237" s="41">
        <f>SUM(Z238:Z244)</f>
        <v>0</v>
      </c>
      <c r="AA237" s="41">
        <f>SUM(AA238:AA244)</f>
        <v>0</v>
      </c>
      <c r="AB237" s="41">
        <f t="shared" si="88"/>
        <v>0</v>
      </c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</row>
    <row r="238" spans="1:249">
      <c r="A238" s="48" t="s">
        <v>222</v>
      </c>
      <c r="B238" s="46">
        <f t="shared" si="66"/>
        <v>29880</v>
      </c>
      <c r="C238" s="46">
        <f t="shared" si="66"/>
        <v>29880</v>
      </c>
      <c r="D238" s="46">
        <f t="shared" si="66"/>
        <v>0</v>
      </c>
      <c r="E238" s="46">
        <v>0</v>
      </c>
      <c r="F238" s="46">
        <v>0</v>
      </c>
      <c r="G238" s="46">
        <f t="shared" si="67"/>
        <v>0</v>
      </c>
      <c r="H238" s="46">
        <v>0</v>
      </c>
      <c r="I238" s="46">
        <v>0</v>
      </c>
      <c r="J238" s="46">
        <f t="shared" si="82"/>
        <v>0</v>
      </c>
      <c r="K238" s="46">
        <v>29880</v>
      </c>
      <c r="L238" s="46">
        <v>29880</v>
      </c>
      <c r="M238" s="46">
        <f t="shared" si="83"/>
        <v>0</v>
      </c>
      <c r="N238" s="46">
        <v>0</v>
      </c>
      <c r="O238" s="46">
        <v>0</v>
      </c>
      <c r="P238" s="46">
        <f t="shared" si="84"/>
        <v>0</v>
      </c>
      <c r="Q238" s="46">
        <v>0</v>
      </c>
      <c r="R238" s="46">
        <v>0</v>
      </c>
      <c r="S238" s="46">
        <f t="shared" si="85"/>
        <v>0</v>
      </c>
      <c r="T238" s="46">
        <v>0</v>
      </c>
      <c r="U238" s="46">
        <v>0</v>
      </c>
      <c r="V238" s="46">
        <f t="shared" si="86"/>
        <v>0</v>
      </c>
      <c r="W238" s="46">
        <v>0</v>
      </c>
      <c r="X238" s="46">
        <v>0</v>
      </c>
      <c r="Y238" s="46">
        <f t="shared" si="87"/>
        <v>0</v>
      </c>
      <c r="Z238" s="46">
        <v>0</v>
      </c>
      <c r="AA238" s="46">
        <v>0</v>
      </c>
      <c r="AB238" s="46">
        <f t="shared" si="88"/>
        <v>0</v>
      </c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</row>
    <row r="239" spans="1:249">
      <c r="A239" s="48" t="s">
        <v>223</v>
      </c>
      <c r="B239" s="46">
        <f t="shared" si="66"/>
        <v>35000</v>
      </c>
      <c r="C239" s="46">
        <f t="shared" si="66"/>
        <v>35000</v>
      </c>
      <c r="D239" s="46">
        <f t="shared" si="66"/>
        <v>0</v>
      </c>
      <c r="E239" s="46">
        <v>0</v>
      </c>
      <c r="F239" s="46">
        <v>0</v>
      </c>
      <c r="G239" s="46">
        <f t="shared" si="67"/>
        <v>0</v>
      </c>
      <c r="H239" s="46">
        <v>0</v>
      </c>
      <c r="I239" s="46">
        <v>0</v>
      </c>
      <c r="J239" s="46">
        <f t="shared" si="82"/>
        <v>0</v>
      </c>
      <c r="K239" s="46">
        <v>35000</v>
      </c>
      <c r="L239" s="46">
        <v>35000</v>
      </c>
      <c r="M239" s="46">
        <f t="shared" si="83"/>
        <v>0</v>
      </c>
      <c r="N239" s="46">
        <v>0</v>
      </c>
      <c r="O239" s="46">
        <v>0</v>
      </c>
      <c r="P239" s="46">
        <f t="shared" si="84"/>
        <v>0</v>
      </c>
      <c r="Q239" s="46">
        <v>0</v>
      </c>
      <c r="R239" s="46">
        <v>0</v>
      </c>
      <c r="S239" s="46">
        <f t="shared" si="85"/>
        <v>0</v>
      </c>
      <c r="T239" s="46">
        <v>0</v>
      </c>
      <c r="U239" s="46">
        <v>0</v>
      </c>
      <c r="V239" s="46">
        <f t="shared" si="86"/>
        <v>0</v>
      </c>
      <c r="W239" s="46">
        <v>0</v>
      </c>
      <c r="X239" s="46">
        <v>0</v>
      </c>
      <c r="Y239" s="46">
        <f t="shared" si="87"/>
        <v>0</v>
      </c>
      <c r="Z239" s="46">
        <v>0</v>
      </c>
      <c r="AA239" s="46">
        <v>0</v>
      </c>
      <c r="AB239" s="46">
        <f t="shared" si="88"/>
        <v>0</v>
      </c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</row>
    <row r="240" spans="1:249" ht="31.5">
      <c r="A240" s="48" t="s">
        <v>224</v>
      </c>
      <c r="B240" s="46">
        <f t="shared" si="66"/>
        <v>46560</v>
      </c>
      <c r="C240" s="46">
        <f t="shared" si="66"/>
        <v>46560</v>
      </c>
      <c r="D240" s="46">
        <f t="shared" si="66"/>
        <v>0</v>
      </c>
      <c r="E240" s="46">
        <v>0</v>
      </c>
      <c r="F240" s="46">
        <v>0</v>
      </c>
      <c r="G240" s="46">
        <f t="shared" si="67"/>
        <v>0</v>
      </c>
      <c r="H240" s="46">
        <v>0</v>
      </c>
      <c r="I240" s="46">
        <v>0</v>
      </c>
      <c r="J240" s="46">
        <f t="shared" si="82"/>
        <v>0</v>
      </c>
      <c r="K240" s="46">
        <v>46560</v>
      </c>
      <c r="L240" s="46">
        <v>46560</v>
      </c>
      <c r="M240" s="46">
        <f t="shared" si="83"/>
        <v>0</v>
      </c>
      <c r="N240" s="46">
        <v>0</v>
      </c>
      <c r="O240" s="46">
        <v>0</v>
      </c>
      <c r="P240" s="46">
        <f t="shared" si="84"/>
        <v>0</v>
      </c>
      <c r="Q240" s="46">
        <v>0</v>
      </c>
      <c r="R240" s="46">
        <v>0</v>
      </c>
      <c r="S240" s="46">
        <f t="shared" si="85"/>
        <v>0</v>
      </c>
      <c r="T240" s="46">
        <v>0</v>
      </c>
      <c r="U240" s="46">
        <v>0</v>
      </c>
      <c r="V240" s="46">
        <f t="shared" si="86"/>
        <v>0</v>
      </c>
      <c r="W240" s="46">
        <v>0</v>
      </c>
      <c r="X240" s="46">
        <v>0</v>
      </c>
      <c r="Y240" s="46">
        <f t="shared" si="87"/>
        <v>0</v>
      </c>
      <c r="Z240" s="46">
        <v>0</v>
      </c>
      <c r="AA240" s="46">
        <v>0</v>
      </c>
      <c r="AB240" s="46">
        <f t="shared" si="88"/>
        <v>0</v>
      </c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</row>
    <row r="241" spans="1:249">
      <c r="A241" s="48" t="s">
        <v>225</v>
      </c>
      <c r="B241" s="46">
        <f t="shared" si="66"/>
        <v>31320</v>
      </c>
      <c r="C241" s="46">
        <f t="shared" si="66"/>
        <v>31320</v>
      </c>
      <c r="D241" s="46">
        <f t="shared" si="66"/>
        <v>0</v>
      </c>
      <c r="E241" s="46">
        <v>0</v>
      </c>
      <c r="F241" s="46">
        <v>0</v>
      </c>
      <c r="G241" s="46">
        <f t="shared" si="67"/>
        <v>0</v>
      </c>
      <c r="H241" s="46">
        <v>0</v>
      </c>
      <c r="I241" s="46">
        <v>0</v>
      </c>
      <c r="J241" s="46">
        <f t="shared" si="82"/>
        <v>0</v>
      </c>
      <c r="K241" s="46">
        <v>31320</v>
      </c>
      <c r="L241" s="46">
        <v>31320</v>
      </c>
      <c r="M241" s="46">
        <f t="shared" si="83"/>
        <v>0</v>
      </c>
      <c r="N241" s="46">
        <v>0</v>
      </c>
      <c r="O241" s="46">
        <v>0</v>
      </c>
      <c r="P241" s="46">
        <f t="shared" si="84"/>
        <v>0</v>
      </c>
      <c r="Q241" s="46">
        <v>0</v>
      </c>
      <c r="R241" s="46">
        <v>0</v>
      </c>
      <c r="S241" s="46">
        <f t="shared" si="85"/>
        <v>0</v>
      </c>
      <c r="T241" s="46">
        <v>0</v>
      </c>
      <c r="U241" s="46">
        <v>0</v>
      </c>
      <c r="V241" s="46">
        <f t="shared" si="86"/>
        <v>0</v>
      </c>
      <c r="W241" s="46">
        <v>0</v>
      </c>
      <c r="X241" s="46">
        <v>0</v>
      </c>
      <c r="Y241" s="46">
        <f t="shared" si="87"/>
        <v>0</v>
      </c>
      <c r="Z241" s="46">
        <v>0</v>
      </c>
      <c r="AA241" s="46">
        <v>0</v>
      </c>
      <c r="AB241" s="46">
        <f t="shared" si="88"/>
        <v>0</v>
      </c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</row>
    <row r="242" spans="1:249">
      <c r="A242" s="45" t="s">
        <v>226</v>
      </c>
      <c r="B242" s="46">
        <f t="shared" si="66"/>
        <v>30000</v>
      </c>
      <c r="C242" s="46">
        <f t="shared" si="66"/>
        <v>30000</v>
      </c>
      <c r="D242" s="46">
        <f t="shared" si="66"/>
        <v>0</v>
      </c>
      <c r="E242" s="46">
        <v>0</v>
      </c>
      <c r="F242" s="46">
        <v>0</v>
      </c>
      <c r="G242" s="46">
        <f t="shared" si="67"/>
        <v>0</v>
      </c>
      <c r="H242" s="46">
        <v>0</v>
      </c>
      <c r="I242" s="46">
        <v>0</v>
      </c>
      <c r="J242" s="46">
        <f t="shared" si="82"/>
        <v>0</v>
      </c>
      <c r="K242" s="46">
        <v>30000</v>
      </c>
      <c r="L242" s="46">
        <v>30000</v>
      </c>
      <c r="M242" s="46">
        <f t="shared" si="83"/>
        <v>0</v>
      </c>
      <c r="N242" s="46">
        <v>0</v>
      </c>
      <c r="O242" s="46">
        <v>0</v>
      </c>
      <c r="P242" s="46">
        <f t="shared" si="84"/>
        <v>0</v>
      </c>
      <c r="Q242" s="46"/>
      <c r="R242" s="46"/>
      <c r="S242" s="46">
        <f t="shared" si="85"/>
        <v>0</v>
      </c>
      <c r="T242" s="46">
        <v>0</v>
      </c>
      <c r="U242" s="46">
        <v>0</v>
      </c>
      <c r="V242" s="46">
        <f t="shared" si="86"/>
        <v>0</v>
      </c>
      <c r="W242" s="46">
        <v>0</v>
      </c>
      <c r="X242" s="46">
        <v>0</v>
      </c>
      <c r="Y242" s="46">
        <f t="shared" si="87"/>
        <v>0</v>
      </c>
      <c r="Z242" s="46">
        <v>0</v>
      </c>
      <c r="AA242" s="46">
        <v>0</v>
      </c>
      <c r="AB242" s="46">
        <f t="shared" si="88"/>
        <v>0</v>
      </c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</row>
    <row r="243" spans="1:249">
      <c r="A243" s="48" t="s">
        <v>227</v>
      </c>
      <c r="B243" s="46">
        <f t="shared" si="66"/>
        <v>280000</v>
      </c>
      <c r="C243" s="46">
        <f t="shared" si="66"/>
        <v>280000</v>
      </c>
      <c r="D243" s="46">
        <f t="shared" si="66"/>
        <v>0</v>
      </c>
      <c r="E243" s="46">
        <v>0</v>
      </c>
      <c r="F243" s="46">
        <v>0</v>
      </c>
      <c r="G243" s="46">
        <f t="shared" si="67"/>
        <v>0</v>
      </c>
      <c r="H243" s="46">
        <v>0</v>
      </c>
      <c r="I243" s="46">
        <v>0</v>
      </c>
      <c r="J243" s="46">
        <f t="shared" si="82"/>
        <v>0</v>
      </c>
      <c r="K243" s="46">
        <v>280000</v>
      </c>
      <c r="L243" s="46">
        <v>280000</v>
      </c>
      <c r="M243" s="46">
        <f t="shared" si="83"/>
        <v>0</v>
      </c>
      <c r="N243" s="46">
        <v>0</v>
      </c>
      <c r="O243" s="46">
        <v>0</v>
      </c>
      <c r="P243" s="46">
        <f t="shared" si="84"/>
        <v>0</v>
      </c>
      <c r="Q243" s="46">
        <v>0</v>
      </c>
      <c r="R243" s="46">
        <v>0</v>
      </c>
      <c r="S243" s="46">
        <f t="shared" si="85"/>
        <v>0</v>
      </c>
      <c r="T243" s="46">
        <v>0</v>
      </c>
      <c r="U243" s="46">
        <v>0</v>
      </c>
      <c r="V243" s="46">
        <f t="shared" si="86"/>
        <v>0</v>
      </c>
      <c r="W243" s="46">
        <v>0</v>
      </c>
      <c r="X243" s="46">
        <v>0</v>
      </c>
      <c r="Y243" s="46">
        <f t="shared" si="87"/>
        <v>0</v>
      </c>
      <c r="Z243" s="46">
        <v>0</v>
      </c>
      <c r="AA243" s="46">
        <v>0</v>
      </c>
      <c r="AB243" s="46">
        <f t="shared" si="88"/>
        <v>0</v>
      </c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</row>
    <row r="244" spans="1:249" ht="31.5">
      <c r="A244" s="48" t="s">
        <v>228</v>
      </c>
      <c r="B244" s="46">
        <f t="shared" si="66"/>
        <v>446000</v>
      </c>
      <c r="C244" s="46">
        <f t="shared" si="66"/>
        <v>446000</v>
      </c>
      <c r="D244" s="46">
        <f t="shared" si="66"/>
        <v>0</v>
      </c>
      <c r="E244" s="46">
        <v>0</v>
      </c>
      <c r="F244" s="46">
        <v>0</v>
      </c>
      <c r="G244" s="46">
        <f t="shared" si="67"/>
        <v>0</v>
      </c>
      <c r="H244" s="46">
        <v>0</v>
      </c>
      <c r="I244" s="46">
        <v>0</v>
      </c>
      <c r="J244" s="46">
        <f t="shared" si="82"/>
        <v>0</v>
      </c>
      <c r="K244" s="46">
        <v>446000</v>
      </c>
      <c r="L244" s="46">
        <v>446000</v>
      </c>
      <c r="M244" s="46">
        <f t="shared" si="83"/>
        <v>0</v>
      </c>
      <c r="N244" s="46">
        <v>0</v>
      </c>
      <c r="O244" s="46">
        <v>0</v>
      </c>
      <c r="P244" s="46">
        <f t="shared" si="84"/>
        <v>0</v>
      </c>
      <c r="Q244" s="46">
        <v>0</v>
      </c>
      <c r="R244" s="46">
        <v>0</v>
      </c>
      <c r="S244" s="46">
        <f t="shared" si="85"/>
        <v>0</v>
      </c>
      <c r="T244" s="46">
        <v>0</v>
      </c>
      <c r="U244" s="46">
        <v>0</v>
      </c>
      <c r="V244" s="46">
        <f t="shared" si="86"/>
        <v>0</v>
      </c>
      <c r="W244" s="46">
        <v>0</v>
      </c>
      <c r="X244" s="46">
        <v>0</v>
      </c>
      <c r="Y244" s="46">
        <f t="shared" si="87"/>
        <v>0</v>
      </c>
      <c r="Z244" s="46">
        <v>0</v>
      </c>
      <c r="AA244" s="46">
        <v>0</v>
      </c>
      <c r="AB244" s="46">
        <f t="shared" si="88"/>
        <v>0</v>
      </c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</row>
    <row r="245" spans="1:249">
      <c r="A245" s="40" t="s">
        <v>136</v>
      </c>
      <c r="B245" s="41">
        <f t="shared" si="66"/>
        <v>74716</v>
      </c>
      <c r="C245" s="41">
        <f t="shared" si="66"/>
        <v>74716</v>
      </c>
      <c r="D245" s="41">
        <f t="shared" si="66"/>
        <v>0</v>
      </c>
      <c r="E245" s="41">
        <f>SUM(E246:E255)</f>
        <v>0</v>
      </c>
      <c r="F245" s="41">
        <f>SUM(F246:F255)</f>
        <v>0</v>
      </c>
      <c r="G245" s="41">
        <f t="shared" si="67"/>
        <v>0</v>
      </c>
      <c r="H245" s="41">
        <f>SUM(H246:H255)</f>
        <v>0</v>
      </c>
      <c r="I245" s="41">
        <f>SUM(I246:I255)</f>
        <v>0</v>
      </c>
      <c r="J245" s="41">
        <f t="shared" si="82"/>
        <v>0</v>
      </c>
      <c r="K245" s="41">
        <f>SUM(K246:K255)</f>
        <v>74716</v>
      </c>
      <c r="L245" s="41">
        <f>SUM(L246:L255)</f>
        <v>74716</v>
      </c>
      <c r="M245" s="41">
        <f t="shared" si="83"/>
        <v>0</v>
      </c>
      <c r="N245" s="41">
        <f>SUM(N246:N255)</f>
        <v>0</v>
      </c>
      <c r="O245" s="41">
        <f>SUM(O246:O255)</f>
        <v>0</v>
      </c>
      <c r="P245" s="41">
        <f t="shared" si="84"/>
        <v>0</v>
      </c>
      <c r="Q245" s="41">
        <f>SUM(Q246:Q255)</f>
        <v>0</v>
      </c>
      <c r="R245" s="41">
        <f>SUM(R246:R255)</f>
        <v>0</v>
      </c>
      <c r="S245" s="41">
        <f t="shared" si="85"/>
        <v>0</v>
      </c>
      <c r="T245" s="41">
        <f>SUM(T246:T255)</f>
        <v>0</v>
      </c>
      <c r="U245" s="41">
        <f>SUM(U246:U255)</f>
        <v>0</v>
      </c>
      <c r="V245" s="41">
        <f t="shared" si="86"/>
        <v>0</v>
      </c>
      <c r="W245" s="41">
        <f>SUM(W246:W255)</f>
        <v>0</v>
      </c>
      <c r="X245" s="41">
        <f>SUM(X246:X255)</f>
        <v>0</v>
      </c>
      <c r="Y245" s="41">
        <f t="shared" si="87"/>
        <v>0</v>
      </c>
      <c r="Z245" s="41">
        <f>SUM(Z246:Z255)</f>
        <v>0</v>
      </c>
      <c r="AA245" s="41">
        <f>SUM(AA246:AA255)</f>
        <v>0</v>
      </c>
      <c r="AB245" s="41">
        <f t="shared" si="88"/>
        <v>0</v>
      </c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</row>
    <row r="246" spans="1:249" ht="31.5">
      <c r="A246" s="48" t="s">
        <v>229</v>
      </c>
      <c r="B246" s="46">
        <f t="shared" si="66"/>
        <v>46703</v>
      </c>
      <c r="C246" s="46">
        <f t="shared" si="66"/>
        <v>46703</v>
      </c>
      <c r="D246" s="46">
        <f t="shared" si="66"/>
        <v>0</v>
      </c>
      <c r="E246" s="46">
        <v>0</v>
      </c>
      <c r="F246" s="46">
        <v>0</v>
      </c>
      <c r="G246" s="46">
        <f t="shared" si="67"/>
        <v>0</v>
      </c>
      <c r="H246" s="46">
        <v>0</v>
      </c>
      <c r="I246" s="46">
        <v>0</v>
      </c>
      <c r="J246" s="46">
        <f t="shared" si="82"/>
        <v>0</v>
      </c>
      <c r="K246" s="46">
        <v>46703</v>
      </c>
      <c r="L246" s="46">
        <v>46703</v>
      </c>
      <c r="M246" s="46">
        <f t="shared" si="83"/>
        <v>0</v>
      </c>
      <c r="N246" s="46">
        <v>0</v>
      </c>
      <c r="O246" s="46">
        <v>0</v>
      </c>
      <c r="P246" s="46">
        <f t="shared" si="84"/>
        <v>0</v>
      </c>
      <c r="Q246" s="46">
        <v>0</v>
      </c>
      <c r="R246" s="46">
        <v>0</v>
      </c>
      <c r="S246" s="46">
        <f t="shared" si="85"/>
        <v>0</v>
      </c>
      <c r="T246" s="46">
        <v>0</v>
      </c>
      <c r="U246" s="46">
        <v>0</v>
      </c>
      <c r="V246" s="46">
        <f t="shared" si="86"/>
        <v>0</v>
      </c>
      <c r="W246" s="46">
        <v>0</v>
      </c>
      <c r="X246" s="46">
        <v>0</v>
      </c>
      <c r="Y246" s="46">
        <f t="shared" si="87"/>
        <v>0</v>
      </c>
      <c r="Z246" s="46">
        <v>0</v>
      </c>
      <c r="AA246" s="46">
        <v>0</v>
      </c>
      <c r="AB246" s="46">
        <f t="shared" si="88"/>
        <v>0</v>
      </c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</row>
    <row r="247" spans="1:249" ht="47.25">
      <c r="A247" s="48" t="s">
        <v>230</v>
      </c>
      <c r="B247" s="46">
        <f t="shared" si="66"/>
        <v>8280</v>
      </c>
      <c r="C247" s="46">
        <f t="shared" si="66"/>
        <v>8280</v>
      </c>
      <c r="D247" s="46">
        <f t="shared" si="66"/>
        <v>0</v>
      </c>
      <c r="E247" s="46">
        <v>0</v>
      </c>
      <c r="F247" s="46">
        <v>0</v>
      </c>
      <c r="G247" s="46">
        <f t="shared" si="67"/>
        <v>0</v>
      </c>
      <c r="H247" s="46">
        <v>0</v>
      </c>
      <c r="I247" s="46">
        <v>0</v>
      </c>
      <c r="J247" s="46">
        <f t="shared" si="82"/>
        <v>0</v>
      </c>
      <c r="K247" s="46">
        <v>8280</v>
      </c>
      <c r="L247" s="46">
        <v>8280</v>
      </c>
      <c r="M247" s="46">
        <f t="shared" si="83"/>
        <v>0</v>
      </c>
      <c r="N247" s="46">
        <v>0</v>
      </c>
      <c r="O247" s="46">
        <v>0</v>
      </c>
      <c r="P247" s="46">
        <f t="shared" si="84"/>
        <v>0</v>
      </c>
      <c r="Q247" s="46">
        <v>0</v>
      </c>
      <c r="R247" s="46">
        <v>0</v>
      </c>
      <c r="S247" s="46">
        <f t="shared" si="85"/>
        <v>0</v>
      </c>
      <c r="T247" s="46">
        <v>0</v>
      </c>
      <c r="U247" s="46">
        <v>0</v>
      </c>
      <c r="V247" s="46">
        <f t="shared" si="86"/>
        <v>0</v>
      </c>
      <c r="W247" s="46">
        <v>0</v>
      </c>
      <c r="X247" s="46">
        <v>0</v>
      </c>
      <c r="Y247" s="46">
        <f t="shared" si="87"/>
        <v>0</v>
      </c>
      <c r="Z247" s="46">
        <v>0</v>
      </c>
      <c r="AA247" s="46">
        <v>0</v>
      </c>
      <c r="AB247" s="46">
        <f t="shared" si="88"/>
        <v>0</v>
      </c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</row>
    <row r="248" spans="1:249">
      <c r="A248" s="48" t="s">
        <v>231</v>
      </c>
      <c r="B248" s="46">
        <f t="shared" si="66"/>
        <v>6500</v>
      </c>
      <c r="C248" s="46">
        <f t="shared" si="66"/>
        <v>6500</v>
      </c>
      <c r="D248" s="46">
        <f t="shared" si="66"/>
        <v>0</v>
      </c>
      <c r="E248" s="46">
        <v>0</v>
      </c>
      <c r="F248" s="46">
        <v>0</v>
      </c>
      <c r="G248" s="46">
        <f t="shared" si="67"/>
        <v>0</v>
      </c>
      <c r="H248" s="46">
        <v>0</v>
      </c>
      <c r="I248" s="46">
        <v>0</v>
      </c>
      <c r="J248" s="46">
        <f t="shared" si="82"/>
        <v>0</v>
      </c>
      <c r="K248" s="46">
        <v>6500</v>
      </c>
      <c r="L248" s="46">
        <v>6500</v>
      </c>
      <c r="M248" s="46">
        <f t="shared" si="83"/>
        <v>0</v>
      </c>
      <c r="N248" s="46"/>
      <c r="O248" s="46"/>
      <c r="P248" s="46">
        <f t="shared" si="84"/>
        <v>0</v>
      </c>
      <c r="Q248" s="46">
        <v>0</v>
      </c>
      <c r="R248" s="46">
        <v>0</v>
      </c>
      <c r="S248" s="46">
        <f t="shared" si="85"/>
        <v>0</v>
      </c>
      <c r="T248" s="46">
        <v>0</v>
      </c>
      <c r="U248" s="46">
        <v>0</v>
      </c>
      <c r="V248" s="46">
        <f t="shared" si="86"/>
        <v>0</v>
      </c>
      <c r="W248" s="46">
        <v>0</v>
      </c>
      <c r="X248" s="46">
        <v>0</v>
      </c>
      <c r="Y248" s="46">
        <f t="shared" si="87"/>
        <v>0</v>
      </c>
      <c r="Z248" s="46">
        <v>0</v>
      </c>
      <c r="AA248" s="46">
        <v>0</v>
      </c>
      <c r="AB248" s="46">
        <f t="shared" si="88"/>
        <v>0</v>
      </c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</row>
    <row r="249" spans="1:249">
      <c r="A249" s="48" t="s">
        <v>232</v>
      </c>
      <c r="B249" s="46">
        <f t="shared" si="66"/>
        <v>1614</v>
      </c>
      <c r="C249" s="46">
        <f t="shared" si="66"/>
        <v>1614</v>
      </c>
      <c r="D249" s="46">
        <f t="shared" si="66"/>
        <v>0</v>
      </c>
      <c r="E249" s="46">
        <v>0</v>
      </c>
      <c r="F249" s="46">
        <v>0</v>
      </c>
      <c r="G249" s="46">
        <f t="shared" si="67"/>
        <v>0</v>
      </c>
      <c r="H249" s="46">
        <v>0</v>
      </c>
      <c r="I249" s="46">
        <v>0</v>
      </c>
      <c r="J249" s="46">
        <f t="shared" si="82"/>
        <v>0</v>
      </c>
      <c r="K249" s="46">
        <v>1614</v>
      </c>
      <c r="L249" s="46">
        <v>1614</v>
      </c>
      <c r="M249" s="46">
        <f t="shared" si="83"/>
        <v>0</v>
      </c>
      <c r="N249" s="46">
        <v>0</v>
      </c>
      <c r="O249" s="46">
        <v>0</v>
      </c>
      <c r="P249" s="46">
        <f t="shared" si="84"/>
        <v>0</v>
      </c>
      <c r="Q249" s="46">
        <v>0</v>
      </c>
      <c r="R249" s="46">
        <v>0</v>
      </c>
      <c r="S249" s="46">
        <f t="shared" si="85"/>
        <v>0</v>
      </c>
      <c r="T249" s="46">
        <v>0</v>
      </c>
      <c r="U249" s="46">
        <v>0</v>
      </c>
      <c r="V249" s="46">
        <f t="shared" si="86"/>
        <v>0</v>
      </c>
      <c r="W249" s="46">
        <v>0</v>
      </c>
      <c r="X249" s="46">
        <v>0</v>
      </c>
      <c r="Y249" s="46">
        <f t="shared" si="87"/>
        <v>0</v>
      </c>
      <c r="Z249" s="46">
        <v>0</v>
      </c>
      <c r="AA249" s="46">
        <v>0</v>
      </c>
      <c r="AB249" s="46">
        <f t="shared" si="88"/>
        <v>0</v>
      </c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</row>
    <row r="250" spans="1:249">
      <c r="A250" s="48" t="s">
        <v>233</v>
      </c>
      <c r="B250" s="46">
        <f t="shared" si="66"/>
        <v>1614</v>
      </c>
      <c r="C250" s="46">
        <f t="shared" si="66"/>
        <v>1614</v>
      </c>
      <c r="D250" s="46">
        <f t="shared" si="66"/>
        <v>0</v>
      </c>
      <c r="E250" s="46">
        <v>0</v>
      </c>
      <c r="F250" s="46">
        <v>0</v>
      </c>
      <c r="G250" s="46">
        <f t="shared" si="67"/>
        <v>0</v>
      </c>
      <c r="H250" s="46">
        <v>0</v>
      </c>
      <c r="I250" s="46">
        <v>0</v>
      </c>
      <c r="J250" s="46">
        <f t="shared" si="82"/>
        <v>0</v>
      </c>
      <c r="K250" s="46">
        <v>1614</v>
      </c>
      <c r="L250" s="46">
        <v>1614</v>
      </c>
      <c r="M250" s="46">
        <f t="shared" si="83"/>
        <v>0</v>
      </c>
      <c r="N250" s="46">
        <v>0</v>
      </c>
      <c r="O250" s="46">
        <v>0</v>
      </c>
      <c r="P250" s="46">
        <f t="shared" si="84"/>
        <v>0</v>
      </c>
      <c r="Q250" s="46">
        <v>0</v>
      </c>
      <c r="R250" s="46">
        <v>0</v>
      </c>
      <c r="S250" s="46">
        <f t="shared" si="85"/>
        <v>0</v>
      </c>
      <c r="T250" s="46">
        <v>0</v>
      </c>
      <c r="U250" s="46">
        <v>0</v>
      </c>
      <c r="V250" s="46">
        <f t="shared" si="86"/>
        <v>0</v>
      </c>
      <c r="W250" s="46">
        <v>0</v>
      </c>
      <c r="X250" s="46">
        <v>0</v>
      </c>
      <c r="Y250" s="46">
        <f t="shared" si="87"/>
        <v>0</v>
      </c>
      <c r="Z250" s="46">
        <v>0</v>
      </c>
      <c r="AA250" s="46">
        <v>0</v>
      </c>
      <c r="AB250" s="46">
        <f t="shared" si="88"/>
        <v>0</v>
      </c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</row>
    <row r="251" spans="1:249">
      <c r="A251" s="48" t="s">
        <v>234</v>
      </c>
      <c r="B251" s="46">
        <f t="shared" si="66"/>
        <v>1614</v>
      </c>
      <c r="C251" s="46">
        <f t="shared" si="66"/>
        <v>1614</v>
      </c>
      <c r="D251" s="46">
        <f t="shared" si="66"/>
        <v>0</v>
      </c>
      <c r="E251" s="46">
        <v>0</v>
      </c>
      <c r="F251" s="46">
        <v>0</v>
      </c>
      <c r="G251" s="46">
        <f t="shared" si="67"/>
        <v>0</v>
      </c>
      <c r="H251" s="46">
        <v>0</v>
      </c>
      <c r="I251" s="46">
        <v>0</v>
      </c>
      <c r="J251" s="46">
        <f t="shared" si="82"/>
        <v>0</v>
      </c>
      <c r="K251" s="46">
        <v>1614</v>
      </c>
      <c r="L251" s="46">
        <v>1614</v>
      </c>
      <c r="M251" s="46">
        <f t="shared" si="83"/>
        <v>0</v>
      </c>
      <c r="N251" s="46">
        <v>0</v>
      </c>
      <c r="O251" s="46">
        <v>0</v>
      </c>
      <c r="P251" s="46">
        <f t="shared" si="84"/>
        <v>0</v>
      </c>
      <c r="Q251" s="46">
        <v>0</v>
      </c>
      <c r="R251" s="46">
        <v>0</v>
      </c>
      <c r="S251" s="46">
        <f t="shared" si="85"/>
        <v>0</v>
      </c>
      <c r="T251" s="46">
        <v>0</v>
      </c>
      <c r="U251" s="46">
        <v>0</v>
      </c>
      <c r="V251" s="46">
        <f t="shared" si="86"/>
        <v>0</v>
      </c>
      <c r="W251" s="46">
        <v>0</v>
      </c>
      <c r="X251" s="46">
        <v>0</v>
      </c>
      <c r="Y251" s="46">
        <f t="shared" si="87"/>
        <v>0</v>
      </c>
      <c r="Z251" s="46">
        <v>0</v>
      </c>
      <c r="AA251" s="46">
        <v>0</v>
      </c>
      <c r="AB251" s="46">
        <f t="shared" si="88"/>
        <v>0</v>
      </c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</row>
    <row r="252" spans="1:249">
      <c r="A252" s="48" t="s">
        <v>235</v>
      </c>
      <c r="B252" s="46">
        <f t="shared" si="66"/>
        <v>2199</v>
      </c>
      <c r="C252" s="46">
        <f t="shared" si="66"/>
        <v>2199</v>
      </c>
      <c r="D252" s="46">
        <f t="shared" si="66"/>
        <v>0</v>
      </c>
      <c r="E252" s="46">
        <v>0</v>
      </c>
      <c r="F252" s="46">
        <v>0</v>
      </c>
      <c r="G252" s="46">
        <f t="shared" si="67"/>
        <v>0</v>
      </c>
      <c r="H252" s="46">
        <v>0</v>
      </c>
      <c r="I252" s="46">
        <v>0</v>
      </c>
      <c r="J252" s="46">
        <f t="shared" si="82"/>
        <v>0</v>
      </c>
      <c r="K252" s="46">
        <v>2199</v>
      </c>
      <c r="L252" s="46">
        <v>2199</v>
      </c>
      <c r="M252" s="46">
        <f t="shared" si="83"/>
        <v>0</v>
      </c>
      <c r="N252" s="46">
        <v>0</v>
      </c>
      <c r="O252" s="46">
        <v>0</v>
      </c>
      <c r="P252" s="46">
        <f t="shared" si="84"/>
        <v>0</v>
      </c>
      <c r="Q252" s="46">
        <v>0</v>
      </c>
      <c r="R252" s="46">
        <v>0</v>
      </c>
      <c r="S252" s="46">
        <f t="shared" si="85"/>
        <v>0</v>
      </c>
      <c r="T252" s="46">
        <v>0</v>
      </c>
      <c r="U252" s="46">
        <v>0</v>
      </c>
      <c r="V252" s="46">
        <f t="shared" si="86"/>
        <v>0</v>
      </c>
      <c r="W252" s="46">
        <v>0</v>
      </c>
      <c r="X252" s="46">
        <v>0</v>
      </c>
      <c r="Y252" s="46">
        <f t="shared" si="87"/>
        <v>0</v>
      </c>
      <c r="Z252" s="46">
        <v>0</v>
      </c>
      <c r="AA252" s="46">
        <v>0</v>
      </c>
      <c r="AB252" s="46">
        <f t="shared" si="88"/>
        <v>0</v>
      </c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</row>
    <row r="253" spans="1:249">
      <c r="A253" s="48" t="s">
        <v>236</v>
      </c>
      <c r="B253" s="46">
        <f t="shared" si="66"/>
        <v>1712</v>
      </c>
      <c r="C253" s="46">
        <f t="shared" si="66"/>
        <v>1712</v>
      </c>
      <c r="D253" s="46">
        <f t="shared" si="66"/>
        <v>0</v>
      </c>
      <c r="E253" s="46">
        <v>0</v>
      </c>
      <c r="F253" s="46">
        <v>0</v>
      </c>
      <c r="G253" s="46">
        <f t="shared" si="67"/>
        <v>0</v>
      </c>
      <c r="H253" s="46">
        <v>0</v>
      </c>
      <c r="I253" s="46">
        <v>0</v>
      </c>
      <c r="J253" s="46">
        <f t="shared" si="82"/>
        <v>0</v>
      </c>
      <c r="K253" s="46">
        <v>1712</v>
      </c>
      <c r="L253" s="46">
        <v>1712</v>
      </c>
      <c r="M253" s="46">
        <f t="shared" si="83"/>
        <v>0</v>
      </c>
      <c r="N253" s="46">
        <v>0</v>
      </c>
      <c r="O253" s="46">
        <v>0</v>
      </c>
      <c r="P253" s="46">
        <f t="shared" si="84"/>
        <v>0</v>
      </c>
      <c r="Q253" s="46">
        <v>0</v>
      </c>
      <c r="R253" s="46">
        <v>0</v>
      </c>
      <c r="S253" s="46">
        <f t="shared" si="85"/>
        <v>0</v>
      </c>
      <c r="T253" s="46">
        <v>0</v>
      </c>
      <c r="U253" s="46">
        <v>0</v>
      </c>
      <c r="V253" s="46">
        <f t="shared" si="86"/>
        <v>0</v>
      </c>
      <c r="W253" s="46">
        <v>0</v>
      </c>
      <c r="X253" s="46">
        <v>0</v>
      </c>
      <c r="Y253" s="46">
        <f t="shared" si="87"/>
        <v>0</v>
      </c>
      <c r="Z253" s="46">
        <v>0</v>
      </c>
      <c r="AA253" s="46">
        <v>0</v>
      </c>
      <c r="AB253" s="46">
        <f t="shared" si="88"/>
        <v>0</v>
      </c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</row>
    <row r="254" spans="1:249" ht="31.5">
      <c r="A254" s="48" t="s">
        <v>237</v>
      </c>
      <c r="B254" s="46">
        <f t="shared" si="66"/>
        <v>2580</v>
      </c>
      <c r="C254" s="46">
        <f t="shared" si="66"/>
        <v>2580</v>
      </c>
      <c r="D254" s="46">
        <f t="shared" si="66"/>
        <v>0</v>
      </c>
      <c r="E254" s="46">
        <v>0</v>
      </c>
      <c r="F254" s="46">
        <v>0</v>
      </c>
      <c r="G254" s="46">
        <f t="shared" si="67"/>
        <v>0</v>
      </c>
      <c r="H254" s="46">
        <v>0</v>
      </c>
      <c r="I254" s="46">
        <v>0</v>
      </c>
      <c r="J254" s="46">
        <f t="shared" si="82"/>
        <v>0</v>
      </c>
      <c r="K254" s="46">
        <v>2580</v>
      </c>
      <c r="L254" s="46">
        <v>2580</v>
      </c>
      <c r="M254" s="46">
        <f t="shared" si="83"/>
        <v>0</v>
      </c>
      <c r="N254" s="46">
        <v>0</v>
      </c>
      <c r="O254" s="46">
        <v>0</v>
      </c>
      <c r="P254" s="46">
        <f t="shared" si="84"/>
        <v>0</v>
      </c>
      <c r="Q254" s="46">
        <v>0</v>
      </c>
      <c r="R254" s="46">
        <v>0</v>
      </c>
      <c r="S254" s="46">
        <f t="shared" si="85"/>
        <v>0</v>
      </c>
      <c r="T254" s="46">
        <v>0</v>
      </c>
      <c r="U254" s="46">
        <v>0</v>
      </c>
      <c r="V254" s="46">
        <f t="shared" si="86"/>
        <v>0</v>
      </c>
      <c r="W254" s="46">
        <v>0</v>
      </c>
      <c r="X254" s="46">
        <v>0</v>
      </c>
      <c r="Y254" s="46">
        <f t="shared" si="87"/>
        <v>0</v>
      </c>
      <c r="Z254" s="46">
        <v>0</v>
      </c>
      <c r="AA254" s="46">
        <v>0</v>
      </c>
      <c r="AB254" s="46">
        <f t="shared" si="88"/>
        <v>0</v>
      </c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</row>
    <row r="255" spans="1:249" ht="31.5">
      <c r="A255" s="48" t="s">
        <v>238</v>
      </c>
      <c r="B255" s="46">
        <f t="shared" si="66"/>
        <v>1900</v>
      </c>
      <c r="C255" s="46">
        <f t="shared" si="66"/>
        <v>1900</v>
      </c>
      <c r="D255" s="46">
        <f t="shared" si="66"/>
        <v>0</v>
      </c>
      <c r="E255" s="46">
        <v>0</v>
      </c>
      <c r="F255" s="46">
        <v>0</v>
      </c>
      <c r="G255" s="46">
        <f t="shared" si="67"/>
        <v>0</v>
      </c>
      <c r="H255" s="46">
        <v>0</v>
      </c>
      <c r="I255" s="46">
        <v>0</v>
      </c>
      <c r="J255" s="46">
        <f t="shared" si="82"/>
        <v>0</v>
      </c>
      <c r="K255" s="46">
        <v>1900</v>
      </c>
      <c r="L255" s="46">
        <v>1900</v>
      </c>
      <c r="M255" s="46">
        <f t="shared" si="83"/>
        <v>0</v>
      </c>
      <c r="N255" s="46">
        <v>0</v>
      </c>
      <c r="O255" s="46">
        <v>0</v>
      </c>
      <c r="P255" s="46">
        <f t="shared" si="84"/>
        <v>0</v>
      </c>
      <c r="Q255" s="46">
        <v>0</v>
      </c>
      <c r="R255" s="46">
        <v>0</v>
      </c>
      <c r="S255" s="46">
        <f t="shared" si="85"/>
        <v>0</v>
      </c>
      <c r="T255" s="46">
        <v>0</v>
      </c>
      <c r="U255" s="46">
        <v>0</v>
      </c>
      <c r="V255" s="46">
        <f t="shared" si="86"/>
        <v>0</v>
      </c>
      <c r="W255" s="46">
        <v>0</v>
      </c>
      <c r="X255" s="46">
        <v>0</v>
      </c>
      <c r="Y255" s="46">
        <f t="shared" si="87"/>
        <v>0</v>
      </c>
      <c r="Z255" s="46">
        <v>0</v>
      </c>
      <c r="AA255" s="46">
        <v>0</v>
      </c>
      <c r="AB255" s="46">
        <f t="shared" si="88"/>
        <v>0</v>
      </c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</row>
    <row r="256" spans="1:249">
      <c r="A256" s="40" t="s">
        <v>239</v>
      </c>
      <c r="B256" s="41">
        <f t="shared" si="66"/>
        <v>22142945</v>
      </c>
      <c r="C256" s="41">
        <f t="shared" si="66"/>
        <v>22199500</v>
      </c>
      <c r="D256" s="41">
        <f t="shared" si="66"/>
        <v>56555</v>
      </c>
      <c r="E256" s="41">
        <f>SUM(E257:E302)</f>
        <v>1049771</v>
      </c>
      <c r="F256" s="41">
        <f>SUM(F257:F302)</f>
        <v>1049771</v>
      </c>
      <c r="G256" s="41">
        <f t="shared" si="67"/>
        <v>0</v>
      </c>
      <c r="H256" s="41">
        <f>SUM(H257:H302)</f>
        <v>252100</v>
      </c>
      <c r="I256" s="41">
        <f>SUM(I257:I302)</f>
        <v>252100</v>
      </c>
      <c r="J256" s="41">
        <f t="shared" si="82"/>
        <v>0</v>
      </c>
      <c r="K256" s="41">
        <f>SUM(K257:K302)</f>
        <v>1271196</v>
      </c>
      <c r="L256" s="41">
        <f>SUM(L257:L302)</f>
        <v>1298755</v>
      </c>
      <c r="M256" s="41">
        <f t="shared" si="83"/>
        <v>27559</v>
      </c>
      <c r="N256" s="41">
        <f>SUM(N257:N302)</f>
        <v>0</v>
      </c>
      <c r="O256" s="41">
        <f>SUM(O257:O302)</f>
        <v>0</v>
      </c>
      <c r="P256" s="41">
        <f t="shared" si="84"/>
        <v>0</v>
      </c>
      <c r="Q256" s="41">
        <f>SUM(Q257:Q302)</f>
        <v>0</v>
      </c>
      <c r="R256" s="41">
        <f>SUM(R257:R302)</f>
        <v>0</v>
      </c>
      <c r="S256" s="41">
        <f t="shared" si="85"/>
        <v>0</v>
      </c>
      <c r="T256" s="41">
        <f>SUM(T257:T302)</f>
        <v>2765372</v>
      </c>
      <c r="U256" s="41">
        <f>SUM(U257:U302)</f>
        <v>2765372</v>
      </c>
      <c r="V256" s="41">
        <f t="shared" si="86"/>
        <v>0</v>
      </c>
      <c r="W256" s="41">
        <f>SUM(W257:W302)</f>
        <v>3960629</v>
      </c>
      <c r="X256" s="41">
        <f>SUM(X257:X302)</f>
        <v>3989625</v>
      </c>
      <c r="Y256" s="41">
        <f t="shared" si="87"/>
        <v>28996</v>
      </c>
      <c r="Z256" s="41">
        <f>SUM(Z257:Z302)</f>
        <v>12843877</v>
      </c>
      <c r="AA256" s="41">
        <f>SUM(AA257:AA302)</f>
        <v>12843877</v>
      </c>
      <c r="AB256" s="41">
        <f t="shared" si="88"/>
        <v>0</v>
      </c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</row>
    <row r="257" spans="1:249" ht="31.5">
      <c r="A257" s="45" t="s">
        <v>240</v>
      </c>
      <c r="B257" s="46">
        <f t="shared" si="66"/>
        <v>15000</v>
      </c>
      <c r="C257" s="46">
        <f t="shared" si="66"/>
        <v>15000</v>
      </c>
      <c r="D257" s="46">
        <f t="shared" si="66"/>
        <v>0</v>
      </c>
      <c r="E257" s="46">
        <v>0</v>
      </c>
      <c r="F257" s="46">
        <v>0</v>
      </c>
      <c r="G257" s="46">
        <f t="shared" si="67"/>
        <v>0</v>
      </c>
      <c r="H257" s="46">
        <v>0</v>
      </c>
      <c r="I257" s="46">
        <v>0</v>
      </c>
      <c r="J257" s="46">
        <f t="shared" si="82"/>
        <v>0</v>
      </c>
      <c r="K257" s="46">
        <v>15000</v>
      </c>
      <c r="L257" s="46">
        <v>15000</v>
      </c>
      <c r="M257" s="46">
        <f t="shared" si="83"/>
        <v>0</v>
      </c>
      <c r="N257" s="46">
        <v>0</v>
      </c>
      <c r="O257" s="46">
        <v>0</v>
      </c>
      <c r="P257" s="46">
        <f t="shared" si="84"/>
        <v>0</v>
      </c>
      <c r="Q257" s="46">
        <v>0</v>
      </c>
      <c r="R257" s="46">
        <v>0</v>
      </c>
      <c r="S257" s="46">
        <f t="shared" si="85"/>
        <v>0</v>
      </c>
      <c r="T257" s="46">
        <v>0</v>
      </c>
      <c r="U257" s="46">
        <v>0</v>
      </c>
      <c r="V257" s="46">
        <f t="shared" si="86"/>
        <v>0</v>
      </c>
      <c r="W257" s="46">
        <v>0</v>
      </c>
      <c r="X257" s="46">
        <v>0</v>
      </c>
      <c r="Y257" s="46">
        <f t="shared" si="87"/>
        <v>0</v>
      </c>
      <c r="Z257" s="46">
        <v>0</v>
      </c>
      <c r="AA257" s="46">
        <v>0</v>
      </c>
      <c r="AB257" s="46">
        <f t="shared" si="88"/>
        <v>0</v>
      </c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</row>
    <row r="258" spans="1:249" ht="33" customHeight="1">
      <c r="A258" s="45" t="s">
        <v>241</v>
      </c>
      <c r="B258" s="46">
        <f t="shared" si="66"/>
        <v>5520</v>
      </c>
      <c r="C258" s="46">
        <f t="shared" si="66"/>
        <v>5520</v>
      </c>
      <c r="D258" s="46">
        <f t="shared" si="66"/>
        <v>0</v>
      </c>
      <c r="E258" s="46">
        <v>0</v>
      </c>
      <c r="F258" s="46">
        <v>0</v>
      </c>
      <c r="G258" s="46">
        <f t="shared" si="67"/>
        <v>0</v>
      </c>
      <c r="H258" s="46">
        <v>0</v>
      </c>
      <c r="I258" s="46">
        <v>0</v>
      </c>
      <c r="J258" s="46">
        <f t="shared" si="82"/>
        <v>0</v>
      </c>
      <c r="K258" s="46">
        <v>5520</v>
      </c>
      <c r="L258" s="46">
        <v>5520</v>
      </c>
      <c r="M258" s="46">
        <f t="shared" si="83"/>
        <v>0</v>
      </c>
      <c r="N258" s="46">
        <v>0</v>
      </c>
      <c r="O258" s="46">
        <v>0</v>
      </c>
      <c r="P258" s="46">
        <f t="shared" si="84"/>
        <v>0</v>
      </c>
      <c r="Q258" s="46">
        <v>0</v>
      </c>
      <c r="R258" s="46">
        <v>0</v>
      </c>
      <c r="S258" s="46">
        <f t="shared" si="85"/>
        <v>0</v>
      </c>
      <c r="T258" s="46">
        <v>0</v>
      </c>
      <c r="U258" s="46">
        <v>0</v>
      </c>
      <c r="V258" s="46">
        <f t="shared" si="86"/>
        <v>0</v>
      </c>
      <c r="W258" s="46">
        <v>0</v>
      </c>
      <c r="X258" s="46">
        <v>0</v>
      </c>
      <c r="Y258" s="46">
        <f t="shared" si="87"/>
        <v>0</v>
      </c>
      <c r="Z258" s="46">
        <v>0</v>
      </c>
      <c r="AA258" s="46">
        <v>0</v>
      </c>
      <c r="AB258" s="46">
        <f t="shared" si="88"/>
        <v>0</v>
      </c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</row>
    <row r="259" spans="1:249">
      <c r="A259" s="48" t="s">
        <v>242</v>
      </c>
      <c r="B259" s="46">
        <f t="shared" si="66"/>
        <v>5400</v>
      </c>
      <c r="C259" s="46">
        <f t="shared" si="66"/>
        <v>5400</v>
      </c>
      <c r="D259" s="46">
        <f t="shared" si="66"/>
        <v>0</v>
      </c>
      <c r="E259" s="46">
        <v>0</v>
      </c>
      <c r="F259" s="46">
        <v>0</v>
      </c>
      <c r="G259" s="46">
        <f t="shared" si="67"/>
        <v>0</v>
      </c>
      <c r="H259" s="46">
        <v>0</v>
      </c>
      <c r="I259" s="46">
        <v>0</v>
      </c>
      <c r="J259" s="46">
        <f t="shared" si="82"/>
        <v>0</v>
      </c>
      <c r="K259" s="46">
        <v>5400</v>
      </c>
      <c r="L259" s="46">
        <v>5400</v>
      </c>
      <c r="M259" s="46">
        <f t="shared" si="83"/>
        <v>0</v>
      </c>
      <c r="N259" s="46">
        <v>0</v>
      </c>
      <c r="O259" s="46">
        <v>0</v>
      </c>
      <c r="P259" s="46">
        <f t="shared" si="84"/>
        <v>0</v>
      </c>
      <c r="Q259" s="46">
        <v>0</v>
      </c>
      <c r="R259" s="46">
        <v>0</v>
      </c>
      <c r="S259" s="46">
        <f t="shared" si="85"/>
        <v>0</v>
      </c>
      <c r="T259" s="46">
        <v>0</v>
      </c>
      <c r="U259" s="46">
        <v>0</v>
      </c>
      <c r="V259" s="46">
        <f t="shared" si="86"/>
        <v>0</v>
      </c>
      <c r="W259" s="46">
        <v>0</v>
      </c>
      <c r="X259" s="46">
        <v>0</v>
      </c>
      <c r="Y259" s="46">
        <f t="shared" si="87"/>
        <v>0</v>
      </c>
      <c r="Z259" s="46">
        <v>0</v>
      </c>
      <c r="AA259" s="46">
        <v>0</v>
      </c>
      <c r="AB259" s="46">
        <f t="shared" si="88"/>
        <v>0</v>
      </c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</row>
    <row r="260" spans="1:249">
      <c r="A260" s="48" t="s">
        <v>243</v>
      </c>
      <c r="B260" s="46">
        <f t="shared" si="66"/>
        <v>1440</v>
      </c>
      <c r="C260" s="46">
        <f t="shared" si="66"/>
        <v>1440</v>
      </c>
      <c r="D260" s="46">
        <f t="shared" si="66"/>
        <v>0</v>
      </c>
      <c r="E260" s="46">
        <v>0</v>
      </c>
      <c r="F260" s="46">
        <v>0</v>
      </c>
      <c r="G260" s="46">
        <f t="shared" si="67"/>
        <v>0</v>
      </c>
      <c r="H260" s="46">
        <v>0</v>
      </c>
      <c r="I260" s="46">
        <v>0</v>
      </c>
      <c r="J260" s="46">
        <f t="shared" si="82"/>
        <v>0</v>
      </c>
      <c r="K260" s="46">
        <v>1440</v>
      </c>
      <c r="L260" s="46">
        <v>1440</v>
      </c>
      <c r="M260" s="46">
        <f t="shared" si="83"/>
        <v>0</v>
      </c>
      <c r="N260" s="46"/>
      <c r="O260" s="46"/>
      <c r="P260" s="46">
        <f t="shared" si="84"/>
        <v>0</v>
      </c>
      <c r="Q260" s="46">
        <v>0</v>
      </c>
      <c r="R260" s="46">
        <v>0</v>
      </c>
      <c r="S260" s="46">
        <f t="shared" si="85"/>
        <v>0</v>
      </c>
      <c r="T260" s="46">
        <v>0</v>
      </c>
      <c r="U260" s="46">
        <v>0</v>
      </c>
      <c r="V260" s="46">
        <f t="shared" si="86"/>
        <v>0</v>
      </c>
      <c r="W260" s="46">
        <v>0</v>
      </c>
      <c r="X260" s="46">
        <v>0</v>
      </c>
      <c r="Y260" s="46">
        <f t="shared" si="87"/>
        <v>0</v>
      </c>
      <c r="Z260" s="46">
        <v>0</v>
      </c>
      <c r="AA260" s="46">
        <v>0</v>
      </c>
      <c r="AB260" s="46">
        <f t="shared" si="88"/>
        <v>0</v>
      </c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</row>
    <row r="261" spans="1:249">
      <c r="A261" s="45" t="s">
        <v>244</v>
      </c>
      <c r="B261" s="46">
        <f t="shared" si="66"/>
        <v>18045</v>
      </c>
      <c r="C261" s="46">
        <f t="shared" si="66"/>
        <v>18045</v>
      </c>
      <c r="D261" s="46">
        <f t="shared" si="66"/>
        <v>0</v>
      </c>
      <c r="E261" s="46">
        <v>0</v>
      </c>
      <c r="F261" s="46">
        <v>0</v>
      </c>
      <c r="G261" s="46">
        <f t="shared" si="67"/>
        <v>0</v>
      </c>
      <c r="H261" s="46">
        <v>0</v>
      </c>
      <c r="I261" s="46">
        <v>0</v>
      </c>
      <c r="J261" s="46">
        <f t="shared" si="82"/>
        <v>0</v>
      </c>
      <c r="K261" s="46">
        <v>18045</v>
      </c>
      <c r="L261" s="46">
        <v>18045</v>
      </c>
      <c r="M261" s="46">
        <f t="shared" si="83"/>
        <v>0</v>
      </c>
      <c r="N261" s="46">
        <v>0</v>
      </c>
      <c r="O261" s="46">
        <v>0</v>
      </c>
      <c r="P261" s="46">
        <f t="shared" si="84"/>
        <v>0</v>
      </c>
      <c r="Q261" s="46">
        <v>0</v>
      </c>
      <c r="R261" s="46">
        <v>0</v>
      </c>
      <c r="S261" s="46">
        <f t="shared" si="85"/>
        <v>0</v>
      </c>
      <c r="T261" s="46">
        <v>0</v>
      </c>
      <c r="U261" s="46">
        <v>0</v>
      </c>
      <c r="V261" s="46">
        <f t="shared" si="86"/>
        <v>0</v>
      </c>
      <c r="W261" s="46">
        <v>0</v>
      </c>
      <c r="X261" s="46">
        <v>0</v>
      </c>
      <c r="Y261" s="46">
        <f t="shared" si="87"/>
        <v>0</v>
      </c>
      <c r="Z261" s="46">
        <v>0</v>
      </c>
      <c r="AA261" s="46">
        <v>0</v>
      </c>
      <c r="AB261" s="46">
        <f t="shared" si="88"/>
        <v>0</v>
      </c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</row>
    <row r="262" spans="1:249">
      <c r="A262" s="45" t="s">
        <v>245</v>
      </c>
      <c r="B262" s="46">
        <f t="shared" si="66"/>
        <v>18827</v>
      </c>
      <c r="C262" s="46">
        <f t="shared" si="66"/>
        <v>18828</v>
      </c>
      <c r="D262" s="46">
        <f t="shared" si="66"/>
        <v>1</v>
      </c>
      <c r="E262" s="46">
        <v>0</v>
      </c>
      <c r="F262" s="46">
        <v>0</v>
      </c>
      <c r="G262" s="46">
        <f t="shared" si="67"/>
        <v>0</v>
      </c>
      <c r="H262" s="46">
        <v>0</v>
      </c>
      <c r="I262" s="46">
        <v>0</v>
      </c>
      <c r="J262" s="46">
        <f t="shared" si="82"/>
        <v>0</v>
      </c>
      <c r="K262" s="46">
        <v>18827</v>
      </c>
      <c r="L262" s="46">
        <f>18827+1</f>
        <v>18828</v>
      </c>
      <c r="M262" s="46">
        <f t="shared" si="83"/>
        <v>1</v>
      </c>
      <c r="N262" s="46">
        <v>0</v>
      </c>
      <c r="O262" s="46">
        <v>0</v>
      </c>
      <c r="P262" s="46">
        <f t="shared" si="84"/>
        <v>0</v>
      </c>
      <c r="Q262" s="46">
        <v>0</v>
      </c>
      <c r="R262" s="46">
        <v>0</v>
      </c>
      <c r="S262" s="46">
        <f t="shared" si="85"/>
        <v>0</v>
      </c>
      <c r="T262" s="46">
        <v>0</v>
      </c>
      <c r="U262" s="46">
        <v>0</v>
      </c>
      <c r="V262" s="46">
        <f t="shared" si="86"/>
        <v>0</v>
      </c>
      <c r="W262" s="46">
        <v>0</v>
      </c>
      <c r="X262" s="46">
        <v>0</v>
      </c>
      <c r="Y262" s="46">
        <f t="shared" si="87"/>
        <v>0</v>
      </c>
      <c r="Z262" s="46">
        <v>0</v>
      </c>
      <c r="AA262" s="46">
        <v>0</v>
      </c>
      <c r="AB262" s="46">
        <f t="shared" si="88"/>
        <v>0</v>
      </c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</row>
    <row r="263" spans="1:249">
      <c r="A263" s="45" t="s">
        <v>246</v>
      </c>
      <c r="B263" s="46">
        <f t="shared" si="66"/>
        <v>21663</v>
      </c>
      <c r="C263" s="46">
        <f t="shared" si="66"/>
        <v>21663</v>
      </c>
      <c r="D263" s="46">
        <f t="shared" si="66"/>
        <v>0</v>
      </c>
      <c r="E263" s="46">
        <v>0</v>
      </c>
      <c r="F263" s="46">
        <v>0</v>
      </c>
      <c r="G263" s="46">
        <f t="shared" si="67"/>
        <v>0</v>
      </c>
      <c r="H263" s="46">
        <v>0</v>
      </c>
      <c r="I263" s="46">
        <v>0</v>
      </c>
      <c r="J263" s="46">
        <f t="shared" si="82"/>
        <v>0</v>
      </c>
      <c r="K263" s="46">
        <v>21663</v>
      </c>
      <c r="L263" s="46">
        <v>21663</v>
      </c>
      <c r="M263" s="46">
        <f t="shared" si="83"/>
        <v>0</v>
      </c>
      <c r="N263" s="46">
        <v>0</v>
      </c>
      <c r="O263" s="46">
        <v>0</v>
      </c>
      <c r="P263" s="46">
        <f t="shared" si="84"/>
        <v>0</v>
      </c>
      <c r="Q263" s="46">
        <v>0</v>
      </c>
      <c r="R263" s="46">
        <v>0</v>
      </c>
      <c r="S263" s="46">
        <f t="shared" si="85"/>
        <v>0</v>
      </c>
      <c r="T263" s="46">
        <v>0</v>
      </c>
      <c r="U263" s="46">
        <v>0</v>
      </c>
      <c r="V263" s="46">
        <f t="shared" si="86"/>
        <v>0</v>
      </c>
      <c r="W263" s="46">
        <v>0</v>
      </c>
      <c r="X263" s="46">
        <v>0</v>
      </c>
      <c r="Y263" s="46">
        <f t="shared" si="87"/>
        <v>0</v>
      </c>
      <c r="Z263" s="46">
        <v>0</v>
      </c>
      <c r="AA263" s="46">
        <v>0</v>
      </c>
      <c r="AB263" s="46">
        <f t="shared" si="88"/>
        <v>0</v>
      </c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</row>
    <row r="264" spans="1:249" ht="31.5">
      <c r="A264" s="45" t="s">
        <v>247</v>
      </c>
      <c r="B264" s="46">
        <f t="shared" si="66"/>
        <v>0</v>
      </c>
      <c r="C264" s="46">
        <f t="shared" si="66"/>
        <v>15000</v>
      </c>
      <c r="D264" s="46">
        <f t="shared" si="66"/>
        <v>15000</v>
      </c>
      <c r="E264" s="46">
        <v>0</v>
      </c>
      <c r="F264" s="46">
        <v>0</v>
      </c>
      <c r="G264" s="46">
        <f t="shared" si="67"/>
        <v>0</v>
      </c>
      <c r="H264" s="46">
        <v>0</v>
      </c>
      <c r="I264" s="46">
        <v>0</v>
      </c>
      <c r="J264" s="46">
        <f t="shared" si="82"/>
        <v>0</v>
      </c>
      <c r="K264" s="46"/>
      <c r="L264" s="46">
        <v>15000</v>
      </c>
      <c r="M264" s="46">
        <f t="shared" si="83"/>
        <v>15000</v>
      </c>
      <c r="N264" s="46">
        <v>0</v>
      </c>
      <c r="O264" s="46">
        <v>0</v>
      </c>
      <c r="P264" s="46">
        <f t="shared" si="84"/>
        <v>0</v>
      </c>
      <c r="Q264" s="46">
        <v>0</v>
      </c>
      <c r="R264" s="46">
        <v>0</v>
      </c>
      <c r="S264" s="46">
        <f t="shared" si="85"/>
        <v>0</v>
      </c>
      <c r="T264" s="46">
        <v>0</v>
      </c>
      <c r="U264" s="46">
        <v>0</v>
      </c>
      <c r="V264" s="46">
        <f t="shared" si="86"/>
        <v>0</v>
      </c>
      <c r="W264" s="46">
        <v>0</v>
      </c>
      <c r="X264" s="46">
        <v>0</v>
      </c>
      <c r="Y264" s="46">
        <f t="shared" si="87"/>
        <v>0</v>
      </c>
      <c r="Z264" s="46">
        <v>0</v>
      </c>
      <c r="AA264" s="46">
        <v>0</v>
      </c>
      <c r="AB264" s="46">
        <f t="shared" si="88"/>
        <v>0</v>
      </c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</row>
    <row r="265" spans="1:249" ht="47.25">
      <c r="A265" s="45" t="s">
        <v>248</v>
      </c>
      <c r="B265" s="46">
        <f t="shared" si="66"/>
        <v>7514</v>
      </c>
      <c r="C265" s="46">
        <f t="shared" si="66"/>
        <v>7514</v>
      </c>
      <c r="D265" s="46">
        <f t="shared" si="66"/>
        <v>0</v>
      </c>
      <c r="E265" s="46">
        <v>0</v>
      </c>
      <c r="F265" s="46">
        <v>0</v>
      </c>
      <c r="G265" s="46">
        <f t="shared" si="67"/>
        <v>0</v>
      </c>
      <c r="H265" s="46">
        <v>0</v>
      </c>
      <c r="I265" s="46">
        <v>0</v>
      </c>
      <c r="J265" s="46">
        <f t="shared" si="82"/>
        <v>0</v>
      </c>
      <c r="K265" s="46">
        <v>7514</v>
      </c>
      <c r="L265" s="46">
        <v>7514</v>
      </c>
      <c r="M265" s="46">
        <f t="shared" si="83"/>
        <v>0</v>
      </c>
      <c r="N265" s="46">
        <v>0</v>
      </c>
      <c r="O265" s="46">
        <v>0</v>
      </c>
      <c r="P265" s="46">
        <f t="shared" si="84"/>
        <v>0</v>
      </c>
      <c r="Q265" s="46">
        <v>0</v>
      </c>
      <c r="R265" s="46">
        <v>0</v>
      </c>
      <c r="S265" s="46">
        <f t="shared" si="85"/>
        <v>0</v>
      </c>
      <c r="T265" s="46">
        <v>0</v>
      </c>
      <c r="U265" s="46">
        <v>0</v>
      </c>
      <c r="V265" s="46">
        <f t="shared" si="86"/>
        <v>0</v>
      </c>
      <c r="W265" s="46">
        <v>0</v>
      </c>
      <c r="X265" s="46">
        <v>0</v>
      </c>
      <c r="Y265" s="46">
        <f t="shared" si="87"/>
        <v>0</v>
      </c>
      <c r="Z265" s="46">
        <v>0</v>
      </c>
      <c r="AA265" s="46">
        <v>0</v>
      </c>
      <c r="AB265" s="46">
        <f t="shared" si="88"/>
        <v>0</v>
      </c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  <c r="II265" s="24"/>
      <c r="IJ265" s="24"/>
      <c r="IK265" s="24"/>
      <c r="IL265" s="24"/>
      <c r="IM265" s="24"/>
      <c r="IN265" s="24"/>
      <c r="IO265" s="24"/>
    </row>
    <row r="266" spans="1:249" ht="47.25">
      <c r="A266" s="45" t="s">
        <v>249</v>
      </c>
      <c r="B266" s="46">
        <f t="shared" si="66"/>
        <v>8987</v>
      </c>
      <c r="C266" s="46">
        <f t="shared" si="66"/>
        <v>8987</v>
      </c>
      <c r="D266" s="46">
        <f t="shared" si="66"/>
        <v>0</v>
      </c>
      <c r="E266" s="46">
        <v>0</v>
      </c>
      <c r="F266" s="46">
        <v>0</v>
      </c>
      <c r="G266" s="46">
        <f t="shared" si="67"/>
        <v>0</v>
      </c>
      <c r="H266" s="46">
        <v>0</v>
      </c>
      <c r="I266" s="46">
        <v>0</v>
      </c>
      <c r="J266" s="46">
        <f t="shared" si="82"/>
        <v>0</v>
      </c>
      <c r="K266" s="46">
        <v>8987</v>
      </c>
      <c r="L266" s="46">
        <v>8987</v>
      </c>
      <c r="M266" s="46">
        <f t="shared" si="83"/>
        <v>0</v>
      </c>
      <c r="N266" s="46">
        <v>0</v>
      </c>
      <c r="O266" s="46">
        <v>0</v>
      </c>
      <c r="P266" s="46">
        <f t="shared" si="84"/>
        <v>0</v>
      </c>
      <c r="Q266" s="46">
        <v>0</v>
      </c>
      <c r="R266" s="46">
        <v>0</v>
      </c>
      <c r="S266" s="46">
        <f t="shared" si="85"/>
        <v>0</v>
      </c>
      <c r="T266" s="46">
        <v>0</v>
      </c>
      <c r="U266" s="46">
        <v>0</v>
      </c>
      <c r="V266" s="46">
        <f t="shared" si="86"/>
        <v>0</v>
      </c>
      <c r="W266" s="46">
        <v>0</v>
      </c>
      <c r="X266" s="46">
        <v>0</v>
      </c>
      <c r="Y266" s="46">
        <f t="shared" si="87"/>
        <v>0</v>
      </c>
      <c r="Z266" s="46">
        <v>0</v>
      </c>
      <c r="AA266" s="46">
        <v>0</v>
      </c>
      <c r="AB266" s="46">
        <f t="shared" si="88"/>
        <v>0</v>
      </c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  <c r="HR266" s="24"/>
      <c r="HS266" s="24"/>
      <c r="HT266" s="24"/>
      <c r="HU266" s="24"/>
      <c r="HV266" s="24"/>
      <c r="HW266" s="24"/>
      <c r="HX266" s="24"/>
      <c r="HY266" s="24"/>
      <c r="HZ266" s="24"/>
      <c r="IA266" s="24"/>
      <c r="IB266" s="24"/>
      <c r="IC266" s="24"/>
      <c r="ID266" s="24"/>
      <c r="IE266" s="24"/>
      <c r="IF266" s="24"/>
      <c r="IG266" s="24"/>
      <c r="IH266" s="24"/>
      <c r="II266" s="24"/>
      <c r="IJ266" s="24"/>
      <c r="IK266" s="24"/>
      <c r="IL266" s="24"/>
      <c r="IM266" s="24"/>
      <c r="IN266" s="24"/>
      <c r="IO266" s="24"/>
    </row>
    <row r="267" spans="1:249" ht="31.5">
      <c r="A267" s="45" t="s">
        <v>250</v>
      </c>
      <c r="B267" s="46">
        <f t="shared" si="66"/>
        <v>12437</v>
      </c>
      <c r="C267" s="46">
        <f t="shared" si="66"/>
        <v>12437</v>
      </c>
      <c r="D267" s="46">
        <f t="shared" si="66"/>
        <v>0</v>
      </c>
      <c r="E267" s="46">
        <v>0</v>
      </c>
      <c r="F267" s="46">
        <v>0</v>
      </c>
      <c r="G267" s="46">
        <f t="shared" si="67"/>
        <v>0</v>
      </c>
      <c r="H267" s="46">
        <v>0</v>
      </c>
      <c r="I267" s="46">
        <v>0</v>
      </c>
      <c r="J267" s="46">
        <f t="shared" si="82"/>
        <v>0</v>
      </c>
      <c r="K267" s="46">
        <v>12437</v>
      </c>
      <c r="L267" s="46">
        <v>12437</v>
      </c>
      <c r="M267" s="46">
        <f t="shared" si="83"/>
        <v>0</v>
      </c>
      <c r="N267" s="46">
        <v>0</v>
      </c>
      <c r="O267" s="46">
        <v>0</v>
      </c>
      <c r="P267" s="46">
        <f t="shared" si="84"/>
        <v>0</v>
      </c>
      <c r="Q267" s="46">
        <v>0</v>
      </c>
      <c r="R267" s="46">
        <v>0</v>
      </c>
      <c r="S267" s="46">
        <f t="shared" si="85"/>
        <v>0</v>
      </c>
      <c r="T267" s="46">
        <v>0</v>
      </c>
      <c r="U267" s="46">
        <v>0</v>
      </c>
      <c r="V267" s="46">
        <f t="shared" si="86"/>
        <v>0</v>
      </c>
      <c r="W267" s="46">
        <v>0</v>
      </c>
      <c r="X267" s="46">
        <v>0</v>
      </c>
      <c r="Y267" s="46">
        <f t="shared" si="87"/>
        <v>0</v>
      </c>
      <c r="Z267" s="46">
        <v>0</v>
      </c>
      <c r="AA267" s="46">
        <v>0</v>
      </c>
      <c r="AB267" s="46">
        <f t="shared" si="88"/>
        <v>0</v>
      </c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  <c r="HR267" s="24"/>
      <c r="HS267" s="24"/>
      <c r="HT267" s="24"/>
      <c r="HU267" s="24"/>
      <c r="HV267" s="24"/>
      <c r="HW267" s="24"/>
      <c r="HX267" s="24"/>
      <c r="HY267" s="24"/>
      <c r="HZ267" s="24"/>
      <c r="IA267" s="24"/>
      <c r="IB267" s="24"/>
      <c r="IC267" s="24"/>
      <c r="ID267" s="24"/>
      <c r="IE267" s="24"/>
      <c r="IF267" s="24"/>
      <c r="IG267" s="24"/>
      <c r="IH267" s="24"/>
      <c r="II267" s="24"/>
      <c r="IJ267" s="24"/>
      <c r="IK267" s="24"/>
      <c r="IL267" s="24"/>
      <c r="IM267" s="24"/>
    </row>
    <row r="268" spans="1:249" ht="31.5">
      <c r="A268" s="45" t="s">
        <v>251</v>
      </c>
      <c r="B268" s="46">
        <f t="shared" si="66"/>
        <v>34367</v>
      </c>
      <c r="C268" s="46">
        <f t="shared" si="66"/>
        <v>34367</v>
      </c>
      <c r="D268" s="46">
        <f t="shared" si="66"/>
        <v>0</v>
      </c>
      <c r="E268" s="46">
        <v>0</v>
      </c>
      <c r="F268" s="46">
        <v>0</v>
      </c>
      <c r="G268" s="46">
        <f t="shared" si="67"/>
        <v>0</v>
      </c>
      <c r="H268" s="46">
        <v>0</v>
      </c>
      <c r="I268" s="46">
        <v>0</v>
      </c>
      <c r="J268" s="46">
        <f t="shared" si="82"/>
        <v>0</v>
      </c>
      <c r="K268" s="46">
        <f>27278+7089</f>
        <v>34367</v>
      </c>
      <c r="L268" s="46">
        <f>27278+7089</f>
        <v>34367</v>
      </c>
      <c r="M268" s="46">
        <f t="shared" si="83"/>
        <v>0</v>
      </c>
      <c r="N268" s="46">
        <v>0</v>
      </c>
      <c r="O268" s="46">
        <v>0</v>
      </c>
      <c r="P268" s="46">
        <f t="shared" si="84"/>
        <v>0</v>
      </c>
      <c r="Q268" s="46">
        <v>0</v>
      </c>
      <c r="R268" s="46">
        <v>0</v>
      </c>
      <c r="S268" s="46">
        <f t="shared" si="85"/>
        <v>0</v>
      </c>
      <c r="T268" s="46">
        <v>0</v>
      </c>
      <c r="U268" s="46">
        <v>0</v>
      </c>
      <c r="V268" s="46">
        <f t="shared" si="86"/>
        <v>0</v>
      </c>
      <c r="W268" s="46">
        <v>0</v>
      </c>
      <c r="X268" s="46">
        <v>0</v>
      </c>
      <c r="Y268" s="46">
        <f t="shared" si="87"/>
        <v>0</v>
      </c>
      <c r="Z268" s="46">
        <v>0</v>
      </c>
      <c r="AA268" s="46">
        <v>0</v>
      </c>
      <c r="AB268" s="46">
        <f t="shared" si="88"/>
        <v>0</v>
      </c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</row>
    <row r="269" spans="1:249">
      <c r="A269" s="45" t="s">
        <v>252</v>
      </c>
      <c r="B269" s="46">
        <f t="shared" si="66"/>
        <v>6807</v>
      </c>
      <c r="C269" s="46">
        <f t="shared" si="66"/>
        <v>6807</v>
      </c>
      <c r="D269" s="46">
        <f t="shared" si="66"/>
        <v>0</v>
      </c>
      <c r="E269" s="46"/>
      <c r="F269" s="46"/>
      <c r="G269" s="46">
        <f t="shared" si="67"/>
        <v>0</v>
      </c>
      <c r="H269" s="46"/>
      <c r="I269" s="46"/>
      <c r="J269" s="46">
        <f t="shared" si="82"/>
        <v>0</v>
      </c>
      <c r="K269" s="46">
        <v>6807</v>
      </c>
      <c r="L269" s="46">
        <v>6807</v>
      </c>
      <c r="M269" s="46">
        <f t="shared" si="83"/>
        <v>0</v>
      </c>
      <c r="N269" s="46"/>
      <c r="O269" s="46"/>
      <c r="P269" s="46">
        <f t="shared" si="84"/>
        <v>0</v>
      </c>
      <c r="Q269" s="46"/>
      <c r="R269" s="46"/>
      <c r="S269" s="46">
        <f t="shared" si="85"/>
        <v>0</v>
      </c>
      <c r="T269" s="46"/>
      <c r="U269" s="46"/>
      <c r="V269" s="46">
        <f t="shared" si="86"/>
        <v>0</v>
      </c>
      <c r="W269" s="46"/>
      <c r="X269" s="46"/>
      <c r="Y269" s="46">
        <f t="shared" si="87"/>
        <v>0</v>
      </c>
      <c r="Z269" s="46"/>
      <c r="AA269" s="46"/>
      <c r="AB269" s="46">
        <f t="shared" si="88"/>
        <v>0</v>
      </c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</row>
    <row r="270" spans="1:249" ht="31.5">
      <c r="A270" s="45" t="s">
        <v>253</v>
      </c>
      <c r="B270" s="46">
        <f>E270+H270+K270+N270+Q270+T270+W270+Z270</f>
        <v>106198</v>
      </c>
      <c r="C270" s="46">
        <f t="shared" si="66"/>
        <v>106198</v>
      </c>
      <c r="D270" s="46">
        <f t="shared" si="66"/>
        <v>0</v>
      </c>
      <c r="E270" s="46">
        <v>0</v>
      </c>
      <c r="F270" s="46">
        <v>0</v>
      </c>
      <c r="G270" s="46">
        <f t="shared" si="67"/>
        <v>0</v>
      </c>
      <c r="H270" s="46">
        <v>0</v>
      </c>
      <c r="I270" s="46">
        <v>0</v>
      </c>
      <c r="J270" s="46">
        <f t="shared" si="82"/>
        <v>0</v>
      </c>
      <c r="K270" s="46">
        <f>35500+7505+70000-6807</f>
        <v>106198</v>
      </c>
      <c r="L270" s="46">
        <f>35500+7505+70000-6807</f>
        <v>106198</v>
      </c>
      <c r="M270" s="46">
        <f t="shared" si="83"/>
        <v>0</v>
      </c>
      <c r="N270" s="46">
        <v>0</v>
      </c>
      <c r="O270" s="46">
        <v>0</v>
      </c>
      <c r="P270" s="46">
        <f t="shared" si="84"/>
        <v>0</v>
      </c>
      <c r="Q270" s="46">
        <v>0</v>
      </c>
      <c r="R270" s="46">
        <v>0</v>
      </c>
      <c r="S270" s="46">
        <f t="shared" si="85"/>
        <v>0</v>
      </c>
      <c r="T270" s="46">
        <v>0</v>
      </c>
      <c r="U270" s="46">
        <v>0</v>
      </c>
      <c r="V270" s="46">
        <f t="shared" si="86"/>
        <v>0</v>
      </c>
      <c r="W270" s="46">
        <v>0</v>
      </c>
      <c r="X270" s="46">
        <v>0</v>
      </c>
      <c r="Y270" s="46">
        <f t="shared" si="87"/>
        <v>0</v>
      </c>
      <c r="Z270" s="46">
        <f>21000-21000</f>
        <v>0</v>
      </c>
      <c r="AA270" s="46">
        <f>21000-21000</f>
        <v>0</v>
      </c>
      <c r="AB270" s="46">
        <f t="shared" si="88"/>
        <v>0</v>
      </c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</row>
    <row r="271" spans="1:249" ht="31.5">
      <c r="A271" s="49" t="s">
        <v>254</v>
      </c>
      <c r="B271" s="46">
        <f t="shared" si="66"/>
        <v>275627</v>
      </c>
      <c r="C271" s="46">
        <f t="shared" si="66"/>
        <v>275627</v>
      </c>
      <c r="D271" s="46">
        <f t="shared" si="66"/>
        <v>0</v>
      </c>
      <c r="E271" s="46"/>
      <c r="F271" s="46"/>
      <c r="G271" s="46">
        <f t="shared" si="67"/>
        <v>0</v>
      </c>
      <c r="H271" s="46">
        <v>0</v>
      </c>
      <c r="I271" s="46">
        <v>0</v>
      </c>
      <c r="J271" s="46">
        <f t="shared" si="82"/>
        <v>0</v>
      </c>
      <c r="K271" s="46">
        <v>0</v>
      </c>
      <c r="L271" s="46">
        <v>0</v>
      </c>
      <c r="M271" s="46">
        <f t="shared" si="83"/>
        <v>0</v>
      </c>
      <c r="N271" s="46">
        <v>0</v>
      </c>
      <c r="O271" s="46">
        <v>0</v>
      </c>
      <c r="P271" s="46">
        <f t="shared" si="84"/>
        <v>0</v>
      </c>
      <c r="Q271" s="46">
        <v>0</v>
      </c>
      <c r="R271" s="46">
        <v>0</v>
      </c>
      <c r="S271" s="46">
        <f t="shared" si="85"/>
        <v>0</v>
      </c>
      <c r="T271" s="46">
        <v>275627</v>
      </c>
      <c r="U271" s="46">
        <v>275627</v>
      </c>
      <c r="V271" s="46">
        <f t="shared" si="86"/>
        <v>0</v>
      </c>
      <c r="W271" s="46">
        <v>0</v>
      </c>
      <c r="X271" s="46">
        <v>0</v>
      </c>
      <c r="Y271" s="46">
        <f t="shared" si="87"/>
        <v>0</v>
      </c>
      <c r="Z271" s="46">
        <f>275627-275627</f>
        <v>0</v>
      </c>
      <c r="AA271" s="46">
        <f>275627-275627</f>
        <v>0</v>
      </c>
      <c r="AB271" s="46">
        <f t="shared" si="88"/>
        <v>0</v>
      </c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</row>
    <row r="272" spans="1:249" ht="31.5">
      <c r="A272" s="49" t="s">
        <v>255</v>
      </c>
      <c r="B272" s="46">
        <f t="shared" si="66"/>
        <v>77227</v>
      </c>
      <c r="C272" s="46">
        <f t="shared" si="66"/>
        <v>77227</v>
      </c>
      <c r="D272" s="46">
        <f t="shared" si="66"/>
        <v>0</v>
      </c>
      <c r="E272" s="46"/>
      <c r="F272" s="46"/>
      <c r="G272" s="46">
        <f t="shared" si="67"/>
        <v>0</v>
      </c>
      <c r="H272" s="46">
        <v>0</v>
      </c>
      <c r="I272" s="46">
        <v>0</v>
      </c>
      <c r="J272" s="46">
        <f t="shared" si="82"/>
        <v>0</v>
      </c>
      <c r="K272" s="46">
        <v>0</v>
      </c>
      <c r="L272" s="46">
        <v>0</v>
      </c>
      <c r="M272" s="46">
        <f t="shared" si="83"/>
        <v>0</v>
      </c>
      <c r="N272" s="46">
        <v>0</v>
      </c>
      <c r="O272" s="46">
        <v>0</v>
      </c>
      <c r="P272" s="46">
        <f t="shared" si="84"/>
        <v>0</v>
      </c>
      <c r="Q272" s="46">
        <v>0</v>
      </c>
      <c r="R272" s="46">
        <v>0</v>
      </c>
      <c r="S272" s="46">
        <f t="shared" si="85"/>
        <v>0</v>
      </c>
      <c r="T272" s="46">
        <v>77227</v>
      </c>
      <c r="U272" s="46">
        <v>77227</v>
      </c>
      <c r="V272" s="46">
        <f t="shared" si="86"/>
        <v>0</v>
      </c>
      <c r="W272" s="46">
        <v>0</v>
      </c>
      <c r="X272" s="46">
        <v>0</v>
      </c>
      <c r="Y272" s="46">
        <f t="shared" si="87"/>
        <v>0</v>
      </c>
      <c r="Z272" s="46">
        <f t="shared" ref="Z272:AA275" si="89">75615-75615</f>
        <v>0</v>
      </c>
      <c r="AA272" s="46">
        <f t="shared" si="89"/>
        <v>0</v>
      </c>
      <c r="AB272" s="46">
        <f t="shared" si="88"/>
        <v>0</v>
      </c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</row>
    <row r="273" spans="1:249" ht="31.5">
      <c r="A273" s="49" t="s">
        <v>256</v>
      </c>
      <c r="B273" s="46">
        <f t="shared" si="66"/>
        <v>49824</v>
      </c>
      <c r="C273" s="46">
        <f t="shared" si="66"/>
        <v>49824</v>
      </c>
      <c r="D273" s="46">
        <f t="shared" si="66"/>
        <v>0</v>
      </c>
      <c r="E273" s="46"/>
      <c r="F273" s="46"/>
      <c r="G273" s="46">
        <f t="shared" si="67"/>
        <v>0</v>
      </c>
      <c r="H273" s="46">
        <v>0</v>
      </c>
      <c r="I273" s="46">
        <v>0</v>
      </c>
      <c r="J273" s="46">
        <f t="shared" si="82"/>
        <v>0</v>
      </c>
      <c r="K273" s="46">
        <v>0</v>
      </c>
      <c r="L273" s="46">
        <v>0</v>
      </c>
      <c r="M273" s="46">
        <f t="shared" si="83"/>
        <v>0</v>
      </c>
      <c r="N273" s="46">
        <v>0</v>
      </c>
      <c r="O273" s="46">
        <v>0</v>
      </c>
      <c r="P273" s="46">
        <f t="shared" si="84"/>
        <v>0</v>
      </c>
      <c r="Q273" s="46">
        <v>0</v>
      </c>
      <c r="R273" s="46">
        <v>0</v>
      </c>
      <c r="S273" s="46">
        <f t="shared" si="85"/>
        <v>0</v>
      </c>
      <c r="T273" s="46">
        <v>49824</v>
      </c>
      <c r="U273" s="46">
        <v>49824</v>
      </c>
      <c r="V273" s="46">
        <f t="shared" si="86"/>
        <v>0</v>
      </c>
      <c r="W273" s="46">
        <v>0</v>
      </c>
      <c r="X273" s="46">
        <v>0</v>
      </c>
      <c r="Y273" s="46">
        <f t="shared" si="87"/>
        <v>0</v>
      </c>
      <c r="Z273" s="46">
        <f t="shared" si="89"/>
        <v>0</v>
      </c>
      <c r="AA273" s="46">
        <f t="shared" si="89"/>
        <v>0</v>
      </c>
      <c r="AB273" s="46">
        <f t="shared" si="88"/>
        <v>0</v>
      </c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</row>
    <row r="274" spans="1:249" ht="31.5">
      <c r="A274" s="49" t="s">
        <v>257</v>
      </c>
      <c r="B274" s="46">
        <f t="shared" si="66"/>
        <v>46087</v>
      </c>
      <c r="C274" s="46">
        <f t="shared" si="66"/>
        <v>46087</v>
      </c>
      <c r="D274" s="46">
        <f t="shared" si="66"/>
        <v>0</v>
      </c>
      <c r="E274" s="46"/>
      <c r="F274" s="46"/>
      <c r="G274" s="46">
        <f t="shared" si="67"/>
        <v>0</v>
      </c>
      <c r="H274" s="46">
        <v>0</v>
      </c>
      <c r="I274" s="46">
        <v>0</v>
      </c>
      <c r="J274" s="46">
        <f t="shared" si="82"/>
        <v>0</v>
      </c>
      <c r="K274" s="46">
        <v>0</v>
      </c>
      <c r="L274" s="46">
        <v>0</v>
      </c>
      <c r="M274" s="46">
        <f t="shared" si="83"/>
        <v>0</v>
      </c>
      <c r="N274" s="46">
        <v>0</v>
      </c>
      <c r="O274" s="46">
        <v>0</v>
      </c>
      <c r="P274" s="46">
        <f t="shared" si="84"/>
        <v>0</v>
      </c>
      <c r="Q274" s="46">
        <v>0</v>
      </c>
      <c r="R274" s="46">
        <v>0</v>
      </c>
      <c r="S274" s="46">
        <f t="shared" si="85"/>
        <v>0</v>
      </c>
      <c r="T274" s="46">
        <v>46087</v>
      </c>
      <c r="U274" s="46">
        <v>46087</v>
      </c>
      <c r="V274" s="46">
        <f t="shared" si="86"/>
        <v>0</v>
      </c>
      <c r="W274" s="46">
        <v>0</v>
      </c>
      <c r="X274" s="46">
        <v>0</v>
      </c>
      <c r="Y274" s="46">
        <f t="shared" si="87"/>
        <v>0</v>
      </c>
      <c r="Z274" s="46">
        <f t="shared" si="89"/>
        <v>0</v>
      </c>
      <c r="AA274" s="46">
        <f t="shared" si="89"/>
        <v>0</v>
      </c>
      <c r="AB274" s="46">
        <f t="shared" si="88"/>
        <v>0</v>
      </c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</row>
    <row r="275" spans="1:249" ht="31.5">
      <c r="A275" s="49" t="s">
        <v>258</v>
      </c>
      <c r="B275" s="46">
        <f t="shared" si="66"/>
        <v>83454</v>
      </c>
      <c r="C275" s="46">
        <f t="shared" si="66"/>
        <v>83454</v>
      </c>
      <c r="D275" s="46">
        <f t="shared" si="66"/>
        <v>0</v>
      </c>
      <c r="E275" s="46"/>
      <c r="F275" s="46"/>
      <c r="G275" s="46">
        <f t="shared" si="67"/>
        <v>0</v>
      </c>
      <c r="H275" s="46">
        <v>0</v>
      </c>
      <c r="I275" s="46">
        <v>0</v>
      </c>
      <c r="J275" s="46">
        <f t="shared" si="82"/>
        <v>0</v>
      </c>
      <c r="K275" s="46">
        <v>0</v>
      </c>
      <c r="L275" s="46">
        <v>0</v>
      </c>
      <c r="M275" s="46">
        <f t="shared" si="83"/>
        <v>0</v>
      </c>
      <c r="N275" s="46">
        <v>0</v>
      </c>
      <c r="O275" s="46">
        <v>0</v>
      </c>
      <c r="P275" s="46">
        <f t="shared" si="84"/>
        <v>0</v>
      </c>
      <c r="Q275" s="46">
        <v>0</v>
      </c>
      <c r="R275" s="46">
        <v>0</v>
      </c>
      <c r="S275" s="46">
        <f t="shared" si="85"/>
        <v>0</v>
      </c>
      <c r="T275" s="46">
        <v>83454</v>
      </c>
      <c r="U275" s="46">
        <v>83454</v>
      </c>
      <c r="V275" s="46">
        <f t="shared" si="86"/>
        <v>0</v>
      </c>
      <c r="W275" s="46">
        <v>0</v>
      </c>
      <c r="X275" s="46">
        <v>0</v>
      </c>
      <c r="Y275" s="46">
        <f t="shared" si="87"/>
        <v>0</v>
      </c>
      <c r="Z275" s="46">
        <f t="shared" si="89"/>
        <v>0</v>
      </c>
      <c r="AA275" s="46">
        <f t="shared" si="89"/>
        <v>0</v>
      </c>
      <c r="AB275" s="46">
        <f t="shared" si="88"/>
        <v>0</v>
      </c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</row>
    <row r="276" spans="1:249" ht="31.5">
      <c r="A276" s="49" t="s">
        <v>259</v>
      </c>
      <c r="B276" s="46">
        <f t="shared" si="66"/>
        <v>330000</v>
      </c>
      <c r="C276" s="46">
        <f t="shared" si="66"/>
        <v>330000</v>
      </c>
      <c r="D276" s="46">
        <f t="shared" si="66"/>
        <v>0</v>
      </c>
      <c r="E276" s="46"/>
      <c r="F276" s="46"/>
      <c r="G276" s="46">
        <f t="shared" si="67"/>
        <v>0</v>
      </c>
      <c r="H276" s="46">
        <v>0</v>
      </c>
      <c r="I276" s="46">
        <v>0</v>
      </c>
      <c r="J276" s="46">
        <f t="shared" si="82"/>
        <v>0</v>
      </c>
      <c r="K276" s="46">
        <f>21831-21831</f>
        <v>0</v>
      </c>
      <c r="L276" s="46">
        <f>21831-21831</f>
        <v>0</v>
      </c>
      <c r="M276" s="46">
        <f t="shared" si="83"/>
        <v>0</v>
      </c>
      <c r="N276" s="46">
        <v>0</v>
      </c>
      <c r="O276" s="46">
        <v>0</v>
      </c>
      <c r="P276" s="46">
        <f t="shared" si="84"/>
        <v>0</v>
      </c>
      <c r="Q276" s="46">
        <v>0</v>
      </c>
      <c r="R276" s="46">
        <v>0</v>
      </c>
      <c r="S276" s="46">
        <f t="shared" si="85"/>
        <v>0</v>
      </c>
      <c r="T276" s="46"/>
      <c r="U276" s="46"/>
      <c r="V276" s="46">
        <f t="shared" si="86"/>
        <v>0</v>
      </c>
      <c r="W276" s="46">
        <v>0</v>
      </c>
      <c r="X276" s="46">
        <v>0</v>
      </c>
      <c r="Y276" s="46">
        <f t="shared" si="87"/>
        <v>0</v>
      </c>
      <c r="Z276" s="46">
        <f>325639+4361</f>
        <v>330000</v>
      </c>
      <c r="AA276" s="46">
        <f>325639+4361</f>
        <v>330000</v>
      </c>
      <c r="AB276" s="46">
        <f t="shared" si="88"/>
        <v>0</v>
      </c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</row>
    <row r="277" spans="1:249">
      <c r="A277" s="49" t="s">
        <v>260</v>
      </c>
      <c r="B277" s="46">
        <f t="shared" si="66"/>
        <v>65000</v>
      </c>
      <c r="C277" s="46">
        <f t="shared" si="66"/>
        <v>65000</v>
      </c>
      <c r="D277" s="46">
        <f t="shared" si="66"/>
        <v>0</v>
      </c>
      <c r="E277" s="46"/>
      <c r="F277" s="46"/>
      <c r="G277" s="46">
        <f t="shared" si="67"/>
        <v>0</v>
      </c>
      <c r="H277" s="46">
        <v>0</v>
      </c>
      <c r="I277" s="46">
        <v>0</v>
      </c>
      <c r="J277" s="46">
        <f t="shared" si="82"/>
        <v>0</v>
      </c>
      <c r="K277" s="46">
        <v>65000</v>
      </c>
      <c r="L277" s="46">
        <v>65000</v>
      </c>
      <c r="M277" s="46">
        <f t="shared" si="83"/>
        <v>0</v>
      </c>
      <c r="N277" s="46">
        <v>0</v>
      </c>
      <c r="O277" s="46">
        <v>0</v>
      </c>
      <c r="P277" s="46">
        <f t="shared" si="84"/>
        <v>0</v>
      </c>
      <c r="Q277" s="46">
        <v>0</v>
      </c>
      <c r="R277" s="46">
        <v>0</v>
      </c>
      <c r="S277" s="46">
        <f t="shared" si="85"/>
        <v>0</v>
      </c>
      <c r="T277" s="46"/>
      <c r="U277" s="46"/>
      <c r="V277" s="46">
        <f t="shared" si="86"/>
        <v>0</v>
      </c>
      <c r="W277" s="46">
        <v>0</v>
      </c>
      <c r="X277" s="46">
        <v>0</v>
      </c>
      <c r="Y277" s="46">
        <f t="shared" si="87"/>
        <v>0</v>
      </c>
      <c r="Z277" s="46">
        <f t="shared" ref="Z277:AA279" si="90">151023-151023</f>
        <v>0</v>
      </c>
      <c r="AA277" s="46">
        <f t="shared" si="90"/>
        <v>0</v>
      </c>
      <c r="AB277" s="46">
        <f t="shared" si="88"/>
        <v>0</v>
      </c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</row>
    <row r="278" spans="1:249" ht="47.25">
      <c r="A278" s="49" t="s">
        <v>261</v>
      </c>
      <c r="B278" s="46">
        <f t="shared" si="66"/>
        <v>98147</v>
      </c>
      <c r="C278" s="46">
        <f t="shared" si="66"/>
        <v>98147</v>
      </c>
      <c r="D278" s="46">
        <f t="shared" si="66"/>
        <v>0</v>
      </c>
      <c r="E278" s="46"/>
      <c r="F278" s="46"/>
      <c r="G278" s="46">
        <f t="shared" si="67"/>
        <v>0</v>
      </c>
      <c r="H278" s="46">
        <v>0</v>
      </c>
      <c r="I278" s="46">
        <v>0</v>
      </c>
      <c r="J278" s="46">
        <f t="shared" si="82"/>
        <v>0</v>
      </c>
      <c r="K278" s="46">
        <f>32952+23129+21116+20950</f>
        <v>98147</v>
      </c>
      <c r="L278" s="46">
        <f>32952+23129+21116+20950</f>
        <v>98147</v>
      </c>
      <c r="M278" s="46">
        <f t="shared" si="83"/>
        <v>0</v>
      </c>
      <c r="N278" s="46">
        <v>0</v>
      </c>
      <c r="O278" s="46">
        <v>0</v>
      </c>
      <c r="P278" s="46">
        <f t="shared" si="84"/>
        <v>0</v>
      </c>
      <c r="Q278" s="46">
        <v>0</v>
      </c>
      <c r="R278" s="46">
        <v>0</v>
      </c>
      <c r="S278" s="46">
        <f t="shared" si="85"/>
        <v>0</v>
      </c>
      <c r="T278" s="46"/>
      <c r="U278" s="46"/>
      <c r="V278" s="46">
        <f t="shared" si="86"/>
        <v>0</v>
      </c>
      <c r="W278" s="46">
        <v>0</v>
      </c>
      <c r="X278" s="46">
        <v>0</v>
      </c>
      <c r="Y278" s="46">
        <f t="shared" si="87"/>
        <v>0</v>
      </c>
      <c r="Z278" s="46">
        <f t="shared" si="90"/>
        <v>0</v>
      </c>
      <c r="AA278" s="46">
        <f t="shared" si="90"/>
        <v>0</v>
      </c>
      <c r="AB278" s="46">
        <f t="shared" si="88"/>
        <v>0</v>
      </c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  <c r="HR278" s="24"/>
      <c r="HS278" s="24"/>
      <c r="HT278" s="24"/>
      <c r="HU278" s="24"/>
      <c r="HV278" s="24"/>
      <c r="HW278" s="24"/>
      <c r="HX278" s="24"/>
      <c r="HY278" s="24"/>
      <c r="HZ278" s="24"/>
      <c r="IA278" s="24"/>
      <c r="IB278" s="24"/>
      <c r="IC278" s="24"/>
      <c r="ID278" s="24"/>
      <c r="IE278" s="24"/>
      <c r="IF278" s="24"/>
      <c r="IG278" s="24"/>
      <c r="IH278" s="24"/>
      <c r="II278" s="24"/>
      <c r="IJ278" s="24"/>
      <c r="IK278" s="24"/>
      <c r="IL278" s="24"/>
      <c r="IM278" s="24"/>
      <c r="IN278" s="24"/>
      <c r="IO278" s="24"/>
    </row>
    <row r="279" spans="1:249" ht="31.5" customHeight="1">
      <c r="A279" s="49" t="s">
        <v>262</v>
      </c>
      <c r="B279" s="46">
        <f t="shared" si="66"/>
        <v>282895</v>
      </c>
      <c r="C279" s="46">
        <f t="shared" si="66"/>
        <v>282895</v>
      </c>
      <c r="D279" s="46">
        <f t="shared" si="66"/>
        <v>0</v>
      </c>
      <c r="E279" s="46"/>
      <c r="F279" s="46"/>
      <c r="G279" s="46">
        <f t="shared" si="67"/>
        <v>0</v>
      </c>
      <c r="H279" s="46">
        <v>0</v>
      </c>
      <c r="I279" s="46">
        <v>0</v>
      </c>
      <c r="J279" s="46">
        <f t="shared" si="82"/>
        <v>0</v>
      </c>
      <c r="K279" s="46">
        <v>24902</v>
      </c>
      <c r="L279" s="46">
        <v>24902</v>
      </c>
      <c r="M279" s="46">
        <f t="shared" si="83"/>
        <v>0</v>
      </c>
      <c r="N279" s="46">
        <v>0</v>
      </c>
      <c r="O279" s="46">
        <v>0</v>
      </c>
      <c r="P279" s="46">
        <f t="shared" si="84"/>
        <v>0</v>
      </c>
      <c r="Q279" s="46">
        <v>0</v>
      </c>
      <c r="R279" s="46">
        <v>0</v>
      </c>
      <c r="S279" s="46">
        <f t="shared" si="85"/>
        <v>0</v>
      </c>
      <c r="T279" s="46">
        <v>257993</v>
      </c>
      <c r="U279" s="46">
        <v>257993</v>
      </c>
      <c r="V279" s="46">
        <f t="shared" si="86"/>
        <v>0</v>
      </c>
      <c r="W279" s="46">
        <v>0</v>
      </c>
      <c r="X279" s="46">
        <v>0</v>
      </c>
      <c r="Y279" s="46">
        <f t="shared" si="87"/>
        <v>0</v>
      </c>
      <c r="Z279" s="46">
        <f t="shared" si="90"/>
        <v>0</v>
      </c>
      <c r="AA279" s="46">
        <f t="shared" si="90"/>
        <v>0</v>
      </c>
      <c r="AB279" s="46">
        <f t="shared" si="88"/>
        <v>0</v>
      </c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</row>
    <row r="280" spans="1:249" ht="30" customHeight="1">
      <c r="A280" s="48" t="s">
        <v>263</v>
      </c>
      <c r="B280" s="46">
        <f t="shared" si="66"/>
        <v>0</v>
      </c>
      <c r="C280" s="46">
        <f t="shared" si="66"/>
        <v>14994</v>
      </c>
      <c r="D280" s="46">
        <f t="shared" si="66"/>
        <v>14994</v>
      </c>
      <c r="E280" s="46">
        <v>0</v>
      </c>
      <c r="F280" s="46">
        <v>0</v>
      </c>
      <c r="G280" s="46">
        <f t="shared" si="67"/>
        <v>0</v>
      </c>
      <c r="H280" s="46">
        <v>0</v>
      </c>
      <c r="I280" s="46">
        <v>0</v>
      </c>
      <c r="J280" s="46">
        <f t="shared" si="82"/>
        <v>0</v>
      </c>
      <c r="K280" s="46">
        <v>0</v>
      </c>
      <c r="L280" s="46">
        <v>0</v>
      </c>
      <c r="M280" s="46">
        <f t="shared" si="83"/>
        <v>0</v>
      </c>
      <c r="N280" s="46">
        <v>0</v>
      </c>
      <c r="O280" s="46">
        <v>0</v>
      </c>
      <c r="P280" s="46">
        <f t="shared" si="84"/>
        <v>0</v>
      </c>
      <c r="Q280" s="46">
        <v>0</v>
      </c>
      <c r="R280" s="46">
        <v>0</v>
      </c>
      <c r="S280" s="46">
        <f t="shared" si="85"/>
        <v>0</v>
      </c>
      <c r="T280" s="46">
        <f>17390-17390</f>
        <v>0</v>
      </c>
      <c r="U280" s="46">
        <f>17390-17390</f>
        <v>0</v>
      </c>
      <c r="V280" s="46">
        <f t="shared" si="86"/>
        <v>0</v>
      </c>
      <c r="W280" s="46">
        <v>0</v>
      </c>
      <c r="X280" s="46">
        <v>14994</v>
      </c>
      <c r="Y280" s="46">
        <f t="shared" si="87"/>
        <v>14994</v>
      </c>
      <c r="Z280" s="46">
        <v>0</v>
      </c>
      <c r="AA280" s="46">
        <v>0</v>
      </c>
      <c r="AB280" s="46">
        <f t="shared" si="88"/>
        <v>0</v>
      </c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</row>
    <row r="281" spans="1:249">
      <c r="A281" s="48" t="s">
        <v>264</v>
      </c>
      <c r="B281" s="46">
        <f t="shared" si="66"/>
        <v>0</v>
      </c>
      <c r="C281" s="46">
        <f t="shared" si="66"/>
        <v>14002</v>
      </c>
      <c r="D281" s="46">
        <f t="shared" si="66"/>
        <v>14002</v>
      </c>
      <c r="E281" s="46">
        <v>0</v>
      </c>
      <c r="F281" s="46">
        <v>0</v>
      </c>
      <c r="G281" s="46">
        <f t="shared" si="67"/>
        <v>0</v>
      </c>
      <c r="H281" s="46">
        <v>0</v>
      </c>
      <c r="I281" s="46">
        <v>0</v>
      </c>
      <c r="J281" s="46">
        <f t="shared" si="82"/>
        <v>0</v>
      </c>
      <c r="K281" s="46">
        <v>0</v>
      </c>
      <c r="L281" s="46">
        <v>0</v>
      </c>
      <c r="M281" s="46">
        <f t="shared" si="83"/>
        <v>0</v>
      </c>
      <c r="N281" s="46">
        <v>0</v>
      </c>
      <c r="O281" s="46">
        <v>0</v>
      </c>
      <c r="P281" s="46">
        <f t="shared" si="84"/>
        <v>0</v>
      </c>
      <c r="Q281" s="46">
        <v>0</v>
      </c>
      <c r="R281" s="46">
        <v>0</v>
      </c>
      <c r="S281" s="46">
        <f t="shared" si="85"/>
        <v>0</v>
      </c>
      <c r="T281" s="46">
        <f>17390-17390</f>
        <v>0</v>
      </c>
      <c r="U281" s="46">
        <f>17390-17390</f>
        <v>0</v>
      </c>
      <c r="V281" s="46">
        <f t="shared" si="86"/>
        <v>0</v>
      </c>
      <c r="W281" s="46">
        <v>0</v>
      </c>
      <c r="X281" s="46">
        <v>14002</v>
      </c>
      <c r="Y281" s="46">
        <f t="shared" si="87"/>
        <v>14002</v>
      </c>
      <c r="Z281" s="46">
        <v>0</v>
      </c>
      <c r="AA281" s="46">
        <v>0</v>
      </c>
      <c r="AB281" s="46">
        <f t="shared" si="88"/>
        <v>0</v>
      </c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  <c r="HR281" s="24"/>
      <c r="HS281" s="24"/>
      <c r="HT281" s="24"/>
      <c r="HU281" s="24"/>
      <c r="HV281" s="24"/>
      <c r="HW281" s="24"/>
      <c r="HX281" s="24"/>
      <c r="HY281" s="24"/>
      <c r="HZ281" s="24"/>
      <c r="IA281" s="24"/>
      <c r="IB281" s="24"/>
      <c r="IC281" s="24"/>
      <c r="ID281" s="24"/>
      <c r="IE281" s="24"/>
      <c r="IF281" s="24"/>
      <c r="IG281" s="24"/>
      <c r="IH281" s="24"/>
      <c r="II281" s="24"/>
      <c r="IJ281" s="24"/>
      <c r="IK281" s="24"/>
      <c r="IL281" s="24"/>
      <c r="IM281" s="24"/>
      <c r="IN281" s="24"/>
      <c r="IO281" s="24"/>
    </row>
    <row r="282" spans="1:249" ht="31.5">
      <c r="A282" s="48" t="s">
        <v>265</v>
      </c>
      <c r="B282" s="46">
        <f t="shared" si="66"/>
        <v>19624</v>
      </c>
      <c r="C282" s="46">
        <f t="shared" si="66"/>
        <v>19624</v>
      </c>
      <c r="D282" s="46">
        <f t="shared" si="66"/>
        <v>0</v>
      </c>
      <c r="E282" s="46">
        <v>0</v>
      </c>
      <c r="F282" s="46">
        <v>0</v>
      </c>
      <c r="G282" s="46">
        <f t="shared" si="67"/>
        <v>0</v>
      </c>
      <c r="H282" s="46">
        <v>0</v>
      </c>
      <c r="I282" s="46">
        <v>0</v>
      </c>
      <c r="J282" s="46">
        <f t="shared" si="82"/>
        <v>0</v>
      </c>
      <c r="K282" s="46">
        <v>2234</v>
      </c>
      <c r="L282" s="46">
        <v>2234</v>
      </c>
      <c r="M282" s="46">
        <f t="shared" si="83"/>
        <v>0</v>
      </c>
      <c r="N282" s="46"/>
      <c r="O282" s="46"/>
      <c r="P282" s="46">
        <f t="shared" si="84"/>
        <v>0</v>
      </c>
      <c r="Q282" s="46">
        <v>0</v>
      </c>
      <c r="R282" s="46">
        <v>0</v>
      </c>
      <c r="S282" s="46">
        <f t="shared" si="85"/>
        <v>0</v>
      </c>
      <c r="T282" s="46">
        <v>17390</v>
      </c>
      <c r="U282" s="46">
        <v>17390</v>
      </c>
      <c r="V282" s="46">
        <f t="shared" si="86"/>
        <v>0</v>
      </c>
      <c r="W282" s="46">
        <v>0</v>
      </c>
      <c r="X282" s="46">
        <v>0</v>
      </c>
      <c r="Y282" s="46">
        <f t="shared" si="87"/>
        <v>0</v>
      </c>
      <c r="Z282" s="46">
        <v>0</v>
      </c>
      <c r="AA282" s="46">
        <v>0</v>
      </c>
      <c r="AB282" s="46">
        <f t="shared" si="88"/>
        <v>0</v>
      </c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</row>
    <row r="283" spans="1:249" ht="31.5">
      <c r="A283" s="48" t="s">
        <v>266</v>
      </c>
      <c r="B283" s="46">
        <f t="shared" si="66"/>
        <v>3740</v>
      </c>
      <c r="C283" s="46">
        <f t="shared" si="66"/>
        <v>3740</v>
      </c>
      <c r="D283" s="46">
        <f t="shared" si="66"/>
        <v>0</v>
      </c>
      <c r="E283" s="46">
        <v>0</v>
      </c>
      <c r="F283" s="46">
        <v>0</v>
      </c>
      <c r="G283" s="46">
        <f t="shared" si="67"/>
        <v>0</v>
      </c>
      <c r="H283" s="46">
        <v>0</v>
      </c>
      <c r="I283" s="46">
        <v>0</v>
      </c>
      <c r="J283" s="46">
        <f t="shared" si="82"/>
        <v>0</v>
      </c>
      <c r="K283" s="46">
        <v>3740</v>
      </c>
      <c r="L283" s="46">
        <v>3740</v>
      </c>
      <c r="M283" s="46">
        <f t="shared" si="83"/>
        <v>0</v>
      </c>
      <c r="N283" s="46"/>
      <c r="O283" s="46"/>
      <c r="P283" s="46">
        <f t="shared" si="84"/>
        <v>0</v>
      </c>
      <c r="Q283" s="46">
        <v>0</v>
      </c>
      <c r="R283" s="46">
        <v>0</v>
      </c>
      <c r="S283" s="46">
        <f t="shared" si="85"/>
        <v>0</v>
      </c>
      <c r="T283" s="46">
        <v>0</v>
      </c>
      <c r="U283" s="46">
        <v>0</v>
      </c>
      <c r="V283" s="46">
        <f t="shared" si="86"/>
        <v>0</v>
      </c>
      <c r="W283" s="46">
        <v>0</v>
      </c>
      <c r="X283" s="46">
        <v>0</v>
      </c>
      <c r="Y283" s="46">
        <f t="shared" si="87"/>
        <v>0</v>
      </c>
      <c r="Z283" s="46">
        <v>0</v>
      </c>
      <c r="AA283" s="46">
        <v>0</v>
      </c>
      <c r="AB283" s="46">
        <f t="shared" si="88"/>
        <v>0</v>
      </c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</row>
    <row r="284" spans="1:249">
      <c r="A284" s="48" t="s">
        <v>267</v>
      </c>
      <c r="B284" s="46">
        <f t="shared" si="66"/>
        <v>3499</v>
      </c>
      <c r="C284" s="46">
        <f t="shared" si="66"/>
        <v>3499</v>
      </c>
      <c r="D284" s="46">
        <f t="shared" si="66"/>
        <v>0</v>
      </c>
      <c r="E284" s="46">
        <v>0</v>
      </c>
      <c r="F284" s="46">
        <v>0</v>
      </c>
      <c r="G284" s="46">
        <f t="shared" si="67"/>
        <v>0</v>
      </c>
      <c r="H284" s="46">
        <v>0</v>
      </c>
      <c r="I284" s="46">
        <v>0</v>
      </c>
      <c r="J284" s="46">
        <f t="shared" si="82"/>
        <v>0</v>
      </c>
      <c r="K284" s="46">
        <v>3499</v>
      </c>
      <c r="L284" s="46">
        <v>3499</v>
      </c>
      <c r="M284" s="46">
        <f t="shared" si="83"/>
        <v>0</v>
      </c>
      <c r="N284" s="46"/>
      <c r="O284" s="46"/>
      <c r="P284" s="46">
        <f t="shared" si="84"/>
        <v>0</v>
      </c>
      <c r="Q284" s="46">
        <v>0</v>
      </c>
      <c r="R284" s="46">
        <v>0</v>
      </c>
      <c r="S284" s="46">
        <f t="shared" si="85"/>
        <v>0</v>
      </c>
      <c r="T284" s="46">
        <v>0</v>
      </c>
      <c r="U284" s="46">
        <v>0</v>
      </c>
      <c r="V284" s="46">
        <f t="shared" si="86"/>
        <v>0</v>
      </c>
      <c r="W284" s="46">
        <v>0</v>
      </c>
      <c r="X284" s="46">
        <v>0</v>
      </c>
      <c r="Y284" s="46">
        <f t="shared" si="87"/>
        <v>0</v>
      </c>
      <c r="Z284" s="46">
        <v>0</v>
      </c>
      <c r="AA284" s="46">
        <v>0</v>
      </c>
      <c r="AB284" s="46">
        <f t="shared" si="88"/>
        <v>0</v>
      </c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</row>
    <row r="285" spans="1:249" ht="31.5">
      <c r="A285" s="48" t="s">
        <v>268</v>
      </c>
      <c r="B285" s="46">
        <f t="shared" si="66"/>
        <v>12437</v>
      </c>
      <c r="C285" s="46">
        <f t="shared" si="66"/>
        <v>12437</v>
      </c>
      <c r="D285" s="46">
        <f t="shared" si="66"/>
        <v>0</v>
      </c>
      <c r="E285" s="46">
        <v>0</v>
      </c>
      <c r="F285" s="46">
        <v>0</v>
      </c>
      <c r="G285" s="46">
        <f t="shared" si="67"/>
        <v>0</v>
      </c>
      <c r="H285" s="46">
        <v>0</v>
      </c>
      <c r="I285" s="46">
        <v>0</v>
      </c>
      <c r="J285" s="46">
        <f t="shared" si="82"/>
        <v>0</v>
      </c>
      <c r="K285" s="46">
        <v>12437</v>
      </c>
      <c r="L285" s="46">
        <v>12437</v>
      </c>
      <c r="M285" s="46">
        <f t="shared" si="83"/>
        <v>0</v>
      </c>
      <c r="N285" s="46"/>
      <c r="O285" s="46"/>
      <c r="P285" s="46">
        <f t="shared" si="84"/>
        <v>0</v>
      </c>
      <c r="Q285" s="46">
        <v>0</v>
      </c>
      <c r="R285" s="46">
        <v>0</v>
      </c>
      <c r="S285" s="46">
        <f t="shared" si="85"/>
        <v>0</v>
      </c>
      <c r="T285" s="46">
        <v>0</v>
      </c>
      <c r="U285" s="46">
        <v>0</v>
      </c>
      <c r="V285" s="46">
        <f t="shared" si="86"/>
        <v>0</v>
      </c>
      <c r="W285" s="46">
        <v>0</v>
      </c>
      <c r="X285" s="46">
        <v>0</v>
      </c>
      <c r="Y285" s="46">
        <f t="shared" si="87"/>
        <v>0</v>
      </c>
      <c r="Z285" s="46">
        <v>0</v>
      </c>
      <c r="AA285" s="46">
        <v>0</v>
      </c>
      <c r="AB285" s="46">
        <f t="shared" si="88"/>
        <v>0</v>
      </c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</row>
    <row r="286" spans="1:249" ht="47.25">
      <c r="A286" s="48" t="s">
        <v>269</v>
      </c>
      <c r="B286" s="46">
        <f t="shared" si="66"/>
        <v>10300000</v>
      </c>
      <c r="C286" s="46">
        <f t="shared" si="66"/>
        <v>10300000</v>
      </c>
      <c r="D286" s="46">
        <f t="shared" si="66"/>
        <v>0</v>
      </c>
      <c r="E286" s="46">
        <v>0</v>
      </c>
      <c r="F286" s="46">
        <v>0</v>
      </c>
      <c r="G286" s="46">
        <f t="shared" si="67"/>
        <v>0</v>
      </c>
      <c r="H286" s="46">
        <v>0</v>
      </c>
      <c r="I286" s="46">
        <v>0</v>
      </c>
      <c r="J286" s="46">
        <f t="shared" si="82"/>
        <v>0</v>
      </c>
      <c r="K286" s="46"/>
      <c r="L286" s="46"/>
      <c r="M286" s="46">
        <f t="shared" si="83"/>
        <v>0</v>
      </c>
      <c r="N286" s="46"/>
      <c r="O286" s="46"/>
      <c r="P286" s="46">
        <f t="shared" si="84"/>
        <v>0</v>
      </c>
      <c r="Q286" s="46">
        <v>0</v>
      </c>
      <c r="R286" s="46">
        <v>0</v>
      </c>
      <c r="S286" s="46">
        <f t="shared" si="85"/>
        <v>0</v>
      </c>
      <c r="T286" s="46">
        <v>0</v>
      </c>
      <c r="U286" s="46">
        <v>0</v>
      </c>
      <c r="V286" s="46">
        <f t="shared" si="86"/>
        <v>0</v>
      </c>
      <c r="W286" s="46">
        <v>0</v>
      </c>
      <c r="X286" s="46">
        <v>0</v>
      </c>
      <c r="Y286" s="46">
        <f t="shared" si="87"/>
        <v>0</v>
      </c>
      <c r="Z286" s="46">
        <v>10300000</v>
      </c>
      <c r="AA286" s="46">
        <v>10300000</v>
      </c>
      <c r="AB286" s="46">
        <f t="shared" si="88"/>
        <v>0</v>
      </c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</row>
    <row r="287" spans="1:249" ht="94.5">
      <c r="A287" s="43" t="s">
        <v>270</v>
      </c>
      <c r="B287" s="46">
        <f t="shared" si="66"/>
        <v>2114682</v>
      </c>
      <c r="C287" s="46">
        <f t="shared" si="66"/>
        <v>2114682</v>
      </c>
      <c r="D287" s="46">
        <f t="shared" si="66"/>
        <v>0</v>
      </c>
      <c r="E287" s="46"/>
      <c r="F287" s="46"/>
      <c r="G287" s="46">
        <f t="shared" si="67"/>
        <v>0</v>
      </c>
      <c r="H287" s="46">
        <f>322000-120000+50100</f>
        <v>252100</v>
      </c>
      <c r="I287" s="46">
        <f>322000-120000+50100</f>
        <v>252100</v>
      </c>
      <c r="J287" s="46">
        <f t="shared" si="82"/>
        <v>0</v>
      </c>
      <c r="K287" s="46">
        <f>120000-50100</f>
        <v>69900</v>
      </c>
      <c r="L287" s="46">
        <f>120000-50100</f>
        <v>69900</v>
      </c>
      <c r="M287" s="46">
        <f t="shared" si="83"/>
        <v>0</v>
      </c>
      <c r="N287" s="46">
        <v>0</v>
      </c>
      <c r="O287" s="46">
        <v>0</v>
      </c>
      <c r="P287" s="46">
        <f t="shared" si="84"/>
        <v>0</v>
      </c>
      <c r="Q287" s="46">
        <v>0</v>
      </c>
      <c r="R287" s="46">
        <v>0</v>
      </c>
      <c r="S287" s="46">
        <f t="shared" si="85"/>
        <v>0</v>
      </c>
      <c r="T287" s="46">
        <f>652613+136049+961108</f>
        <v>1749770</v>
      </c>
      <c r="U287" s="46">
        <f>652613+136049+961108</f>
        <v>1749770</v>
      </c>
      <c r="V287" s="46">
        <f t="shared" si="86"/>
        <v>0</v>
      </c>
      <c r="W287" s="46"/>
      <c r="X287" s="46"/>
      <c r="Y287" s="46">
        <f t="shared" si="87"/>
        <v>0</v>
      </c>
      <c r="Z287" s="46">
        <f>1004020-961108</f>
        <v>42912</v>
      </c>
      <c r="AA287" s="46">
        <f>1004020-961108</f>
        <v>42912</v>
      </c>
      <c r="AB287" s="46">
        <f t="shared" si="88"/>
        <v>0</v>
      </c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</row>
    <row r="288" spans="1:249" ht="94.5">
      <c r="A288" s="43" t="s">
        <v>271</v>
      </c>
      <c r="B288" s="46">
        <f t="shared" si="66"/>
        <v>96000</v>
      </c>
      <c r="C288" s="46">
        <f t="shared" si="66"/>
        <v>96000</v>
      </c>
      <c r="D288" s="46">
        <f t="shared" si="66"/>
        <v>0</v>
      </c>
      <c r="E288" s="46">
        <v>0</v>
      </c>
      <c r="F288" s="46">
        <v>0</v>
      </c>
      <c r="G288" s="46">
        <f t="shared" si="67"/>
        <v>0</v>
      </c>
      <c r="H288" s="46">
        <v>0</v>
      </c>
      <c r="I288" s="46">
        <v>0</v>
      </c>
      <c r="J288" s="46">
        <f t="shared" si="82"/>
        <v>0</v>
      </c>
      <c r="K288" s="46">
        <v>0</v>
      </c>
      <c r="L288" s="46">
        <v>0</v>
      </c>
      <c r="M288" s="46">
        <f t="shared" si="83"/>
        <v>0</v>
      </c>
      <c r="N288" s="46">
        <v>0</v>
      </c>
      <c r="O288" s="46">
        <v>0</v>
      </c>
      <c r="P288" s="46">
        <f t="shared" si="84"/>
        <v>0</v>
      </c>
      <c r="Q288" s="46">
        <v>0</v>
      </c>
      <c r="R288" s="46">
        <v>0</v>
      </c>
      <c r="S288" s="46">
        <f t="shared" si="85"/>
        <v>0</v>
      </c>
      <c r="T288" s="46">
        <v>68000</v>
      </c>
      <c r="U288" s="46">
        <v>68000</v>
      </c>
      <c r="V288" s="46">
        <f t="shared" si="86"/>
        <v>0</v>
      </c>
      <c r="W288" s="46">
        <v>0</v>
      </c>
      <c r="X288" s="46">
        <v>0</v>
      </c>
      <c r="Y288" s="46">
        <f t="shared" si="87"/>
        <v>0</v>
      </c>
      <c r="Z288" s="46">
        <v>28000</v>
      </c>
      <c r="AA288" s="46">
        <v>28000</v>
      </c>
      <c r="AB288" s="46">
        <f t="shared" si="88"/>
        <v>0</v>
      </c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  <c r="HR288" s="24"/>
      <c r="HS288" s="24"/>
      <c r="HT288" s="24"/>
      <c r="HU288" s="24"/>
      <c r="HV288" s="24"/>
      <c r="HW288" s="24"/>
      <c r="HX288" s="24"/>
      <c r="HY288" s="24"/>
      <c r="HZ288" s="24"/>
      <c r="IA288" s="24"/>
      <c r="IB288" s="24"/>
      <c r="IC288" s="24"/>
      <c r="ID288" s="24"/>
      <c r="IE288" s="24"/>
      <c r="IF288" s="24"/>
      <c r="IG288" s="24"/>
      <c r="IH288" s="24"/>
      <c r="II288" s="24"/>
      <c r="IJ288" s="24"/>
      <c r="IK288" s="24"/>
      <c r="IL288" s="24"/>
      <c r="IM288" s="24"/>
      <c r="IN288" s="24"/>
      <c r="IO288" s="24"/>
    </row>
    <row r="289" spans="1:252" ht="63">
      <c r="A289" s="43" t="s">
        <v>272</v>
      </c>
      <c r="B289" s="46">
        <f t="shared" si="66"/>
        <v>96000</v>
      </c>
      <c r="C289" s="46">
        <f t="shared" si="66"/>
        <v>96000</v>
      </c>
      <c r="D289" s="46">
        <f t="shared" si="66"/>
        <v>0</v>
      </c>
      <c r="E289" s="46">
        <v>0</v>
      </c>
      <c r="F289" s="46">
        <v>0</v>
      </c>
      <c r="G289" s="46">
        <f t="shared" si="67"/>
        <v>0</v>
      </c>
      <c r="H289" s="46">
        <v>0</v>
      </c>
      <c r="I289" s="46">
        <v>0</v>
      </c>
      <c r="J289" s="46">
        <f t="shared" si="82"/>
        <v>0</v>
      </c>
      <c r="K289" s="46">
        <v>0</v>
      </c>
      <c r="L289" s="46">
        <v>0</v>
      </c>
      <c r="M289" s="46">
        <f t="shared" si="83"/>
        <v>0</v>
      </c>
      <c r="N289" s="46">
        <v>0</v>
      </c>
      <c r="O289" s="46">
        <v>0</v>
      </c>
      <c r="P289" s="46">
        <f t="shared" si="84"/>
        <v>0</v>
      </c>
      <c r="Q289" s="46">
        <v>0</v>
      </c>
      <c r="R289" s="46">
        <v>0</v>
      </c>
      <c r="S289" s="46">
        <f t="shared" si="85"/>
        <v>0</v>
      </c>
      <c r="T289" s="46">
        <v>68000</v>
      </c>
      <c r="U289" s="46">
        <v>68000</v>
      </c>
      <c r="V289" s="46">
        <f t="shared" si="86"/>
        <v>0</v>
      </c>
      <c r="W289" s="46">
        <v>0</v>
      </c>
      <c r="X289" s="46">
        <v>0</v>
      </c>
      <c r="Y289" s="46">
        <f t="shared" si="87"/>
        <v>0</v>
      </c>
      <c r="Z289" s="46">
        <v>28000</v>
      </c>
      <c r="AA289" s="46">
        <v>28000</v>
      </c>
      <c r="AB289" s="46">
        <f t="shared" si="88"/>
        <v>0</v>
      </c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</row>
    <row r="290" spans="1:252" ht="63">
      <c r="A290" s="43" t="s">
        <v>273</v>
      </c>
      <c r="B290" s="46">
        <f t="shared" si="66"/>
        <v>102000</v>
      </c>
      <c r="C290" s="46">
        <f t="shared" si="66"/>
        <v>102000</v>
      </c>
      <c r="D290" s="46">
        <f t="shared" si="66"/>
        <v>0</v>
      </c>
      <c r="E290" s="46">
        <v>0</v>
      </c>
      <c r="F290" s="46">
        <v>0</v>
      </c>
      <c r="G290" s="46">
        <f t="shared" si="67"/>
        <v>0</v>
      </c>
      <c r="H290" s="46">
        <v>0</v>
      </c>
      <c r="I290" s="46">
        <v>0</v>
      </c>
      <c r="J290" s="46">
        <f t="shared" si="82"/>
        <v>0</v>
      </c>
      <c r="K290" s="46">
        <v>0</v>
      </c>
      <c r="L290" s="46">
        <v>0</v>
      </c>
      <c r="M290" s="46">
        <f t="shared" si="83"/>
        <v>0</v>
      </c>
      <c r="N290" s="46">
        <v>0</v>
      </c>
      <c r="O290" s="46">
        <v>0</v>
      </c>
      <c r="P290" s="46">
        <f t="shared" si="84"/>
        <v>0</v>
      </c>
      <c r="Q290" s="46">
        <v>0</v>
      </c>
      <c r="R290" s="46">
        <v>0</v>
      </c>
      <c r="S290" s="46">
        <f t="shared" si="85"/>
        <v>0</v>
      </c>
      <c r="T290" s="46">
        <v>72000</v>
      </c>
      <c r="U290" s="46">
        <v>72000</v>
      </c>
      <c r="V290" s="46">
        <f t="shared" si="86"/>
        <v>0</v>
      </c>
      <c r="W290" s="46">
        <v>0</v>
      </c>
      <c r="X290" s="46">
        <v>0</v>
      </c>
      <c r="Y290" s="46">
        <f t="shared" si="87"/>
        <v>0</v>
      </c>
      <c r="Z290" s="46">
        <v>30000</v>
      </c>
      <c r="AA290" s="46">
        <v>30000</v>
      </c>
      <c r="AB290" s="46">
        <f t="shared" si="88"/>
        <v>0</v>
      </c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</row>
    <row r="291" spans="1:252" ht="94.5">
      <c r="A291" s="45" t="s">
        <v>274</v>
      </c>
      <c r="B291" s="46">
        <f t="shared" si="66"/>
        <v>580793</v>
      </c>
      <c r="C291" s="46">
        <f t="shared" si="66"/>
        <v>593351</v>
      </c>
      <c r="D291" s="46">
        <f t="shared" si="66"/>
        <v>12558</v>
      </c>
      <c r="E291" s="46">
        <v>0</v>
      </c>
      <c r="F291" s="46">
        <v>0</v>
      </c>
      <c r="G291" s="46">
        <f t="shared" si="67"/>
        <v>0</v>
      </c>
      <c r="H291" s="46">
        <v>0</v>
      </c>
      <c r="I291" s="46">
        <v>0</v>
      </c>
      <c r="J291" s="46">
        <f t="shared" si="82"/>
        <v>0</v>
      </c>
      <c r="K291" s="46">
        <v>20793</v>
      </c>
      <c r="L291" s="46">
        <f>20793+12558</f>
        <v>33351</v>
      </c>
      <c r="M291" s="46">
        <f t="shared" si="83"/>
        <v>12558</v>
      </c>
      <c r="N291" s="46">
        <v>0</v>
      </c>
      <c r="O291" s="46">
        <v>0</v>
      </c>
      <c r="P291" s="46">
        <f t="shared" si="84"/>
        <v>0</v>
      </c>
      <c r="Q291" s="46">
        <v>0</v>
      </c>
      <c r="R291" s="46">
        <v>0</v>
      </c>
      <c r="S291" s="46">
        <f t="shared" si="85"/>
        <v>0</v>
      </c>
      <c r="T291" s="46"/>
      <c r="U291" s="46"/>
      <c r="V291" s="46">
        <f t="shared" si="86"/>
        <v>0</v>
      </c>
      <c r="W291" s="46">
        <v>0</v>
      </c>
      <c r="X291" s="46">
        <v>0</v>
      </c>
      <c r="Y291" s="46">
        <f t="shared" si="87"/>
        <v>0</v>
      </c>
      <c r="Z291" s="46">
        <v>560000</v>
      </c>
      <c r="AA291" s="46">
        <v>560000</v>
      </c>
      <c r="AB291" s="46">
        <f t="shared" si="88"/>
        <v>0</v>
      </c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</row>
    <row r="292" spans="1:252" ht="110.25">
      <c r="A292" s="43" t="s">
        <v>275</v>
      </c>
      <c r="B292" s="46">
        <f t="shared" si="66"/>
        <v>85232</v>
      </c>
      <c r="C292" s="46">
        <f t="shared" si="66"/>
        <v>85232</v>
      </c>
      <c r="D292" s="46">
        <f t="shared" si="66"/>
        <v>0</v>
      </c>
      <c r="E292" s="46">
        <f>106970+151023-257993</f>
        <v>0</v>
      </c>
      <c r="F292" s="46">
        <f>106970+151023-257993</f>
        <v>0</v>
      </c>
      <c r="G292" s="46">
        <f t="shared" si="67"/>
        <v>0</v>
      </c>
      <c r="H292" s="46">
        <v>0</v>
      </c>
      <c r="I292" s="46">
        <v>0</v>
      </c>
      <c r="J292" s="46">
        <f t="shared" si="82"/>
        <v>0</v>
      </c>
      <c r="K292" s="46">
        <v>85232</v>
      </c>
      <c r="L292" s="46">
        <v>85232</v>
      </c>
      <c r="M292" s="46">
        <f t="shared" si="83"/>
        <v>0</v>
      </c>
      <c r="N292" s="46">
        <v>0</v>
      </c>
      <c r="O292" s="46">
        <v>0</v>
      </c>
      <c r="P292" s="46">
        <f t="shared" si="84"/>
        <v>0</v>
      </c>
      <c r="Q292" s="46">
        <v>0</v>
      </c>
      <c r="R292" s="46">
        <v>0</v>
      </c>
      <c r="S292" s="46">
        <f t="shared" si="85"/>
        <v>0</v>
      </c>
      <c r="T292" s="46"/>
      <c r="U292" s="46"/>
      <c r="V292" s="46">
        <f t="shared" si="86"/>
        <v>0</v>
      </c>
      <c r="W292" s="46">
        <v>0</v>
      </c>
      <c r="X292" s="46">
        <v>0</v>
      </c>
      <c r="Y292" s="46">
        <f t="shared" si="87"/>
        <v>0</v>
      </c>
      <c r="Z292" s="46">
        <v>0</v>
      </c>
      <c r="AA292" s="46">
        <v>0</v>
      </c>
      <c r="AB292" s="46">
        <f t="shared" si="88"/>
        <v>0</v>
      </c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</row>
    <row r="293" spans="1:252" ht="110.25">
      <c r="A293" s="43" t="s">
        <v>276</v>
      </c>
      <c r="B293" s="46">
        <f t="shared" si="66"/>
        <v>100017</v>
      </c>
      <c r="C293" s="46">
        <f t="shared" si="66"/>
        <v>100017</v>
      </c>
      <c r="D293" s="46">
        <f t="shared" si="66"/>
        <v>0</v>
      </c>
      <c r="E293" s="46">
        <v>0</v>
      </c>
      <c r="F293" s="46">
        <v>0</v>
      </c>
      <c r="G293" s="46">
        <f t="shared" si="67"/>
        <v>0</v>
      </c>
      <c r="H293" s="46"/>
      <c r="I293" s="46"/>
      <c r="J293" s="46">
        <f t="shared" si="82"/>
        <v>0</v>
      </c>
      <c r="K293" s="46"/>
      <c r="L293" s="46"/>
      <c r="M293" s="46">
        <f t="shared" si="83"/>
        <v>0</v>
      </c>
      <c r="N293" s="46">
        <v>0</v>
      </c>
      <c r="O293" s="46">
        <v>0</v>
      </c>
      <c r="P293" s="46">
        <f t="shared" si="84"/>
        <v>0</v>
      </c>
      <c r="Q293" s="46">
        <v>0</v>
      </c>
      <c r="R293" s="46">
        <v>0</v>
      </c>
      <c r="S293" s="46">
        <f t="shared" si="85"/>
        <v>0</v>
      </c>
      <c r="T293" s="46">
        <v>0</v>
      </c>
      <c r="U293" s="46">
        <v>0</v>
      </c>
      <c r="V293" s="46">
        <f t="shared" si="86"/>
        <v>0</v>
      </c>
      <c r="W293" s="46">
        <v>0</v>
      </c>
      <c r="X293" s="46">
        <v>0</v>
      </c>
      <c r="Y293" s="46">
        <f t="shared" si="87"/>
        <v>0</v>
      </c>
      <c r="Z293" s="46">
        <v>100017</v>
      </c>
      <c r="AA293" s="46">
        <v>100017</v>
      </c>
      <c r="AB293" s="46">
        <f t="shared" si="88"/>
        <v>0</v>
      </c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  <c r="II293" s="24"/>
      <c r="IJ293" s="24"/>
      <c r="IK293" s="24"/>
      <c r="IL293" s="24"/>
      <c r="IM293" s="24"/>
      <c r="IN293" s="24"/>
      <c r="IO293" s="24"/>
    </row>
    <row r="294" spans="1:252" ht="63">
      <c r="A294" s="45" t="s">
        <v>277</v>
      </c>
      <c r="B294" s="46">
        <f t="shared" si="66"/>
        <v>102428</v>
      </c>
      <c r="C294" s="46">
        <f t="shared" si="66"/>
        <v>102428</v>
      </c>
      <c r="D294" s="46">
        <f t="shared" si="66"/>
        <v>0</v>
      </c>
      <c r="E294" s="46">
        <v>0</v>
      </c>
      <c r="F294" s="46">
        <v>0</v>
      </c>
      <c r="G294" s="46">
        <f t="shared" si="67"/>
        <v>0</v>
      </c>
      <c r="H294" s="46">
        <v>0</v>
      </c>
      <c r="I294" s="46">
        <v>0</v>
      </c>
      <c r="J294" s="46">
        <f t="shared" si="82"/>
        <v>0</v>
      </c>
      <c r="K294" s="46">
        <v>102428</v>
      </c>
      <c r="L294" s="46">
        <v>102428</v>
      </c>
      <c r="M294" s="46">
        <f t="shared" si="83"/>
        <v>0</v>
      </c>
      <c r="N294" s="46">
        <v>0</v>
      </c>
      <c r="O294" s="46">
        <v>0</v>
      </c>
      <c r="P294" s="46">
        <f t="shared" si="84"/>
        <v>0</v>
      </c>
      <c r="Q294" s="46">
        <v>0</v>
      </c>
      <c r="R294" s="46">
        <v>0</v>
      </c>
      <c r="S294" s="46">
        <f t="shared" si="85"/>
        <v>0</v>
      </c>
      <c r="T294" s="46">
        <v>0</v>
      </c>
      <c r="U294" s="46">
        <v>0</v>
      </c>
      <c r="V294" s="46">
        <f t="shared" si="86"/>
        <v>0</v>
      </c>
      <c r="W294" s="46">
        <v>0</v>
      </c>
      <c r="X294" s="46">
        <v>0</v>
      </c>
      <c r="Y294" s="46">
        <f t="shared" si="87"/>
        <v>0</v>
      </c>
      <c r="Z294" s="46">
        <v>0</v>
      </c>
      <c r="AA294" s="46">
        <v>0</v>
      </c>
      <c r="AB294" s="46">
        <f t="shared" si="88"/>
        <v>0</v>
      </c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</row>
    <row r="295" spans="1:252" ht="31.5">
      <c r="A295" s="43" t="s">
        <v>278</v>
      </c>
      <c r="B295" s="46">
        <f t="shared" si="66"/>
        <v>152000</v>
      </c>
      <c r="C295" s="46">
        <f t="shared" si="66"/>
        <v>152000</v>
      </c>
      <c r="D295" s="46">
        <f t="shared" si="66"/>
        <v>0</v>
      </c>
      <c r="E295" s="46">
        <v>0</v>
      </c>
      <c r="F295" s="46">
        <v>0</v>
      </c>
      <c r="G295" s="46">
        <f t="shared" si="67"/>
        <v>0</v>
      </c>
      <c r="H295" s="46">
        <v>0</v>
      </c>
      <c r="I295" s="46">
        <v>0</v>
      </c>
      <c r="J295" s="46">
        <f t="shared" si="82"/>
        <v>0</v>
      </c>
      <c r="K295" s="46">
        <v>152000</v>
      </c>
      <c r="L295" s="46">
        <v>152000</v>
      </c>
      <c r="M295" s="46">
        <f t="shared" si="83"/>
        <v>0</v>
      </c>
      <c r="N295" s="46">
        <v>0</v>
      </c>
      <c r="O295" s="46">
        <v>0</v>
      </c>
      <c r="P295" s="46">
        <f t="shared" si="84"/>
        <v>0</v>
      </c>
      <c r="Q295" s="46">
        <v>0</v>
      </c>
      <c r="R295" s="46">
        <v>0</v>
      </c>
      <c r="S295" s="46">
        <f t="shared" si="85"/>
        <v>0</v>
      </c>
      <c r="T295" s="46">
        <v>0</v>
      </c>
      <c r="U295" s="46">
        <v>0</v>
      </c>
      <c r="V295" s="46">
        <f t="shared" si="86"/>
        <v>0</v>
      </c>
      <c r="W295" s="46">
        <v>0</v>
      </c>
      <c r="X295" s="46">
        <v>0</v>
      </c>
      <c r="Y295" s="46">
        <f t="shared" si="87"/>
        <v>0</v>
      </c>
      <c r="Z295" s="46">
        <v>0</v>
      </c>
      <c r="AA295" s="46">
        <v>0</v>
      </c>
      <c r="AB295" s="46">
        <f t="shared" si="88"/>
        <v>0</v>
      </c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  <c r="II295" s="24"/>
      <c r="IJ295" s="24"/>
      <c r="IK295" s="24"/>
      <c r="IL295" s="24"/>
      <c r="IM295" s="24"/>
      <c r="IN295" s="24"/>
      <c r="IO295" s="24"/>
    </row>
    <row r="296" spans="1:252" ht="31.5">
      <c r="A296" s="43" t="s">
        <v>279</v>
      </c>
      <c r="B296" s="46">
        <f t="shared" si="66"/>
        <v>5465</v>
      </c>
      <c r="C296" s="46">
        <f t="shared" si="66"/>
        <v>5465</v>
      </c>
      <c r="D296" s="46">
        <f t="shared" si="66"/>
        <v>0</v>
      </c>
      <c r="E296" s="46">
        <v>0</v>
      </c>
      <c r="F296" s="46">
        <v>0</v>
      </c>
      <c r="G296" s="46">
        <f t="shared" si="67"/>
        <v>0</v>
      </c>
      <c r="H296" s="46">
        <v>0</v>
      </c>
      <c r="I296" s="46">
        <v>0</v>
      </c>
      <c r="J296" s="46">
        <f t="shared" si="82"/>
        <v>0</v>
      </c>
      <c r="K296" s="46">
        <v>5465</v>
      </c>
      <c r="L296" s="46">
        <v>5465</v>
      </c>
      <c r="M296" s="46">
        <f t="shared" si="83"/>
        <v>0</v>
      </c>
      <c r="N296" s="46">
        <v>0</v>
      </c>
      <c r="O296" s="46">
        <v>0</v>
      </c>
      <c r="P296" s="46">
        <f t="shared" si="84"/>
        <v>0</v>
      </c>
      <c r="Q296" s="46">
        <v>0</v>
      </c>
      <c r="R296" s="46">
        <v>0</v>
      </c>
      <c r="S296" s="46">
        <f t="shared" si="85"/>
        <v>0</v>
      </c>
      <c r="T296" s="46">
        <v>0</v>
      </c>
      <c r="U296" s="46">
        <v>0</v>
      </c>
      <c r="V296" s="46">
        <f t="shared" si="86"/>
        <v>0</v>
      </c>
      <c r="W296" s="46">
        <v>0</v>
      </c>
      <c r="X296" s="46">
        <v>0</v>
      </c>
      <c r="Y296" s="46">
        <f t="shared" si="87"/>
        <v>0</v>
      </c>
      <c r="Z296" s="46">
        <v>0</v>
      </c>
      <c r="AA296" s="46">
        <v>0</v>
      </c>
      <c r="AB296" s="46">
        <f t="shared" si="88"/>
        <v>0</v>
      </c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</row>
    <row r="297" spans="1:252" ht="31.5">
      <c r="A297" s="43" t="s">
        <v>280</v>
      </c>
      <c r="B297" s="46">
        <f t="shared" si="66"/>
        <v>192158</v>
      </c>
      <c r="C297" s="46">
        <f t="shared" si="66"/>
        <v>192158</v>
      </c>
      <c r="D297" s="46">
        <f t="shared" si="66"/>
        <v>0</v>
      </c>
      <c r="E297" s="46">
        <v>0</v>
      </c>
      <c r="F297" s="46">
        <v>0</v>
      </c>
      <c r="G297" s="46">
        <f t="shared" si="67"/>
        <v>0</v>
      </c>
      <c r="H297" s="46">
        <v>0</v>
      </c>
      <c r="I297" s="46">
        <v>0</v>
      </c>
      <c r="J297" s="46">
        <f t="shared" si="82"/>
        <v>0</v>
      </c>
      <c r="K297" s="46">
        <v>58420</v>
      </c>
      <c r="L297" s="46">
        <v>58420</v>
      </c>
      <c r="M297" s="46">
        <f t="shared" si="83"/>
        <v>0</v>
      </c>
      <c r="N297" s="46">
        <v>0</v>
      </c>
      <c r="O297" s="46">
        <v>0</v>
      </c>
      <c r="P297" s="46">
        <f t="shared" si="84"/>
        <v>0</v>
      </c>
      <c r="Q297" s="46">
        <v>0</v>
      </c>
      <c r="R297" s="46">
        <v>0</v>
      </c>
      <c r="S297" s="46">
        <f t="shared" si="85"/>
        <v>0</v>
      </c>
      <c r="T297" s="46"/>
      <c r="U297" s="46"/>
      <c r="V297" s="46">
        <f t="shared" si="86"/>
        <v>0</v>
      </c>
      <c r="W297" s="46">
        <v>0</v>
      </c>
      <c r="X297" s="46">
        <v>0</v>
      </c>
      <c r="Y297" s="46">
        <f t="shared" si="87"/>
        <v>0</v>
      </c>
      <c r="Z297" s="46">
        <f>150000-16262</f>
        <v>133738</v>
      </c>
      <c r="AA297" s="46">
        <f>150000-16262</f>
        <v>133738</v>
      </c>
      <c r="AB297" s="46">
        <f t="shared" si="88"/>
        <v>0</v>
      </c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  <c r="II297" s="24"/>
      <c r="IJ297" s="24"/>
      <c r="IK297" s="24"/>
      <c r="IL297" s="24"/>
      <c r="IM297" s="24"/>
      <c r="IN297" s="24"/>
      <c r="IO297" s="24"/>
    </row>
    <row r="298" spans="1:252" ht="141.75">
      <c r="A298" s="43" t="s">
        <v>281</v>
      </c>
      <c r="B298" s="46">
        <f t="shared" ref="B298:D363" si="91">E298+H298+K298+N298+Q298+T298+W298+Z298</f>
        <v>1142269</v>
      </c>
      <c r="C298" s="46">
        <f t="shared" si="91"/>
        <v>1142269</v>
      </c>
      <c r="D298" s="46">
        <f t="shared" si="91"/>
        <v>0</v>
      </c>
      <c r="E298" s="46">
        <v>1049771</v>
      </c>
      <c r="F298" s="46">
        <v>1049771</v>
      </c>
      <c r="G298" s="46">
        <f t="shared" ref="G298:G363" si="92">F298-E298</f>
        <v>0</v>
      </c>
      <c r="H298" s="46">
        <v>0</v>
      </c>
      <c r="I298" s="46">
        <v>0</v>
      </c>
      <c r="J298" s="46">
        <f t="shared" ref="J298:J363" si="93">I298-H298</f>
        <v>0</v>
      </c>
      <c r="K298" s="46">
        <v>92498</v>
      </c>
      <c r="L298" s="46">
        <v>92498</v>
      </c>
      <c r="M298" s="46">
        <f t="shared" ref="M298:M363" si="94">L298-K298</f>
        <v>0</v>
      </c>
      <c r="N298" s="46">
        <f>1049771-1049771</f>
        <v>0</v>
      </c>
      <c r="O298" s="46">
        <f>1049771-1049771</f>
        <v>0</v>
      </c>
      <c r="P298" s="46">
        <f t="shared" ref="P298:P363" si="95">O298-N298</f>
        <v>0</v>
      </c>
      <c r="Q298" s="46">
        <v>0</v>
      </c>
      <c r="R298" s="46">
        <v>0</v>
      </c>
      <c r="S298" s="46">
        <f t="shared" ref="S298:S363" si="96">R298-Q298</f>
        <v>0</v>
      </c>
      <c r="T298" s="46">
        <v>0</v>
      </c>
      <c r="U298" s="46">
        <v>0</v>
      </c>
      <c r="V298" s="46">
        <f t="shared" ref="V298:V363" si="97">U298-T298</f>
        <v>0</v>
      </c>
      <c r="W298" s="46">
        <v>0</v>
      </c>
      <c r="X298" s="46">
        <v>0</v>
      </c>
      <c r="Y298" s="46">
        <f t="shared" ref="Y298:Y363" si="98">X298-W298</f>
        <v>0</v>
      </c>
      <c r="Z298" s="46">
        <v>0</v>
      </c>
      <c r="AA298" s="46">
        <v>0</v>
      </c>
      <c r="AB298" s="46">
        <f t="shared" ref="AB298:AB363" si="99">AA298-Z298</f>
        <v>0</v>
      </c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</row>
    <row r="299" spans="1:252" ht="31.5">
      <c r="A299" s="45" t="s">
        <v>282</v>
      </c>
      <c r="B299" s="46">
        <f t="shared" si="91"/>
        <v>6411</v>
      </c>
      <c r="C299" s="46">
        <f t="shared" si="91"/>
        <v>6411</v>
      </c>
      <c r="D299" s="46">
        <f t="shared" si="91"/>
        <v>0</v>
      </c>
      <c r="E299" s="46">
        <v>0</v>
      </c>
      <c r="F299" s="46">
        <v>0</v>
      </c>
      <c r="G299" s="46">
        <f t="shared" si="92"/>
        <v>0</v>
      </c>
      <c r="H299" s="46">
        <v>0</v>
      </c>
      <c r="I299" s="46">
        <v>0</v>
      </c>
      <c r="J299" s="46">
        <f t="shared" si="93"/>
        <v>0</v>
      </c>
      <c r="K299" s="46">
        <v>6411</v>
      </c>
      <c r="L299" s="46">
        <v>6411</v>
      </c>
      <c r="M299" s="46">
        <f t="shared" si="94"/>
        <v>0</v>
      </c>
      <c r="N299" s="46">
        <v>0</v>
      </c>
      <c r="O299" s="46">
        <v>0</v>
      </c>
      <c r="P299" s="46">
        <f t="shared" si="95"/>
        <v>0</v>
      </c>
      <c r="Q299" s="46">
        <v>0</v>
      </c>
      <c r="R299" s="46">
        <v>0</v>
      </c>
      <c r="S299" s="46">
        <f t="shared" si="96"/>
        <v>0</v>
      </c>
      <c r="T299" s="46"/>
      <c r="U299" s="46"/>
      <c r="V299" s="46">
        <f t="shared" si="97"/>
        <v>0</v>
      </c>
      <c r="W299" s="46">
        <v>0</v>
      </c>
      <c r="X299" s="46">
        <v>0</v>
      </c>
      <c r="Y299" s="46">
        <f t="shared" si="98"/>
        <v>0</v>
      </c>
      <c r="Z299" s="46">
        <v>0</v>
      </c>
      <c r="AA299" s="46">
        <v>0</v>
      </c>
      <c r="AB299" s="46">
        <f t="shared" si="99"/>
        <v>0</v>
      </c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</row>
    <row r="300" spans="1:252">
      <c r="A300" s="45" t="s">
        <v>283</v>
      </c>
      <c r="B300" s="46">
        <f t="shared" si="91"/>
        <v>62095</v>
      </c>
      <c r="C300" s="46">
        <f t="shared" si="91"/>
        <v>62095</v>
      </c>
      <c r="D300" s="46">
        <f t="shared" si="91"/>
        <v>0</v>
      </c>
      <c r="E300" s="46">
        <v>0</v>
      </c>
      <c r="F300" s="46">
        <v>0</v>
      </c>
      <c r="G300" s="46">
        <f t="shared" si="92"/>
        <v>0</v>
      </c>
      <c r="H300" s="46">
        <v>0</v>
      </c>
      <c r="I300" s="46">
        <v>0</v>
      </c>
      <c r="J300" s="46">
        <f t="shared" si="93"/>
        <v>0</v>
      </c>
      <c r="K300" s="46">
        <v>62095</v>
      </c>
      <c r="L300" s="46">
        <v>62095</v>
      </c>
      <c r="M300" s="46">
        <f t="shared" si="94"/>
        <v>0</v>
      </c>
      <c r="N300" s="46">
        <v>0</v>
      </c>
      <c r="O300" s="46">
        <v>0</v>
      </c>
      <c r="P300" s="46">
        <f t="shared" si="95"/>
        <v>0</v>
      </c>
      <c r="Q300" s="46">
        <v>0</v>
      </c>
      <c r="R300" s="46">
        <v>0</v>
      </c>
      <c r="S300" s="46">
        <f t="shared" si="96"/>
        <v>0</v>
      </c>
      <c r="T300" s="46">
        <v>0</v>
      </c>
      <c r="U300" s="46">
        <v>0</v>
      </c>
      <c r="V300" s="46">
        <f t="shared" si="97"/>
        <v>0</v>
      </c>
      <c r="W300" s="46">
        <v>0</v>
      </c>
      <c r="X300" s="46">
        <v>0</v>
      </c>
      <c r="Y300" s="46">
        <f t="shared" si="98"/>
        <v>0</v>
      </c>
      <c r="Z300" s="46">
        <v>0</v>
      </c>
      <c r="AA300" s="46">
        <v>0</v>
      </c>
      <c r="AB300" s="46">
        <f t="shared" si="99"/>
        <v>0</v>
      </c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</row>
    <row r="301" spans="1:252" ht="31.5">
      <c r="A301" s="45" t="s">
        <v>284</v>
      </c>
      <c r="B301" s="46">
        <f t="shared" si="91"/>
        <v>121441</v>
      </c>
      <c r="C301" s="46">
        <f t="shared" si="91"/>
        <v>121441</v>
      </c>
      <c r="D301" s="46">
        <f t="shared" si="91"/>
        <v>0</v>
      </c>
      <c r="E301" s="46">
        <v>0</v>
      </c>
      <c r="F301" s="46">
        <v>0</v>
      </c>
      <c r="G301" s="46">
        <f t="shared" si="92"/>
        <v>0</v>
      </c>
      <c r="H301" s="46">
        <v>0</v>
      </c>
      <c r="I301" s="46">
        <v>0</v>
      </c>
      <c r="J301" s="46">
        <f t="shared" si="93"/>
        <v>0</v>
      </c>
      <c r="K301" s="46">
        <f>17754+1248+102439</f>
        <v>121441</v>
      </c>
      <c r="L301" s="46">
        <f>17754+1248+102439</f>
        <v>121441</v>
      </c>
      <c r="M301" s="46">
        <f t="shared" si="94"/>
        <v>0</v>
      </c>
      <c r="N301" s="46">
        <v>0</v>
      </c>
      <c r="O301" s="46">
        <v>0</v>
      </c>
      <c r="P301" s="46">
        <f t="shared" si="95"/>
        <v>0</v>
      </c>
      <c r="Q301" s="46">
        <v>0</v>
      </c>
      <c r="R301" s="46">
        <v>0</v>
      </c>
      <c r="S301" s="46">
        <f t="shared" si="96"/>
        <v>0</v>
      </c>
      <c r="T301" s="46">
        <v>0</v>
      </c>
      <c r="U301" s="46">
        <v>0</v>
      </c>
      <c r="V301" s="46">
        <f t="shared" si="97"/>
        <v>0</v>
      </c>
      <c r="W301" s="46">
        <v>0</v>
      </c>
      <c r="X301" s="46">
        <v>0</v>
      </c>
      <c r="Y301" s="46">
        <f t="shared" si="98"/>
        <v>0</v>
      </c>
      <c r="Z301" s="46">
        <v>0</v>
      </c>
      <c r="AA301" s="46">
        <v>0</v>
      </c>
      <c r="AB301" s="46">
        <f t="shared" si="99"/>
        <v>0</v>
      </c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  <c r="II301" s="24"/>
      <c r="IJ301" s="24"/>
      <c r="IK301" s="24"/>
      <c r="IL301" s="24"/>
      <c r="IM301" s="24"/>
      <c r="IN301" s="24"/>
      <c r="IO301" s="24"/>
    </row>
    <row r="302" spans="1:252" ht="31.5">
      <c r="A302" s="45" t="s">
        <v>285</v>
      </c>
      <c r="B302" s="46">
        <f t="shared" si="91"/>
        <v>5274188</v>
      </c>
      <c r="C302" s="46">
        <f t="shared" si="91"/>
        <v>5274188</v>
      </c>
      <c r="D302" s="46">
        <f t="shared" si="91"/>
        <v>0</v>
      </c>
      <c r="E302" s="46">
        <v>0</v>
      </c>
      <c r="F302" s="46">
        <v>0</v>
      </c>
      <c r="G302" s="46">
        <f t="shared" si="92"/>
        <v>0</v>
      </c>
      <c r="H302" s="46">
        <v>0</v>
      </c>
      <c r="I302" s="46">
        <v>0</v>
      </c>
      <c r="J302" s="46">
        <f t="shared" si="93"/>
        <v>0</v>
      </c>
      <c r="K302" s="46">
        <v>22349</v>
      </c>
      <c r="L302" s="46">
        <v>22349</v>
      </c>
      <c r="M302" s="46">
        <f t="shared" si="94"/>
        <v>0</v>
      </c>
      <c r="N302" s="46">
        <v>0</v>
      </c>
      <c r="O302" s="46">
        <v>0</v>
      </c>
      <c r="P302" s="46">
        <f t="shared" si="95"/>
        <v>0</v>
      </c>
      <c r="Q302" s="46">
        <v>0</v>
      </c>
      <c r="R302" s="46">
        <v>0</v>
      </c>
      <c r="S302" s="46">
        <f t="shared" si="96"/>
        <v>0</v>
      </c>
      <c r="T302" s="46">
        <v>0</v>
      </c>
      <c r="U302" s="46">
        <v>0</v>
      </c>
      <c r="V302" s="46">
        <f t="shared" si="97"/>
        <v>0</v>
      </c>
      <c r="W302" s="46">
        <f>2179821+1439746+341062</f>
        <v>3960629</v>
      </c>
      <c r="X302" s="46">
        <f>2179821+1439746+341062</f>
        <v>3960629</v>
      </c>
      <c r="Y302" s="46">
        <f t="shared" si="98"/>
        <v>0</v>
      </c>
      <c r="Z302" s="46">
        <f>6276644+35880-1038336-2179821-1439746-22349-341062</f>
        <v>1291210</v>
      </c>
      <c r="AA302" s="46">
        <f>6276644+35880-1038336-2179821-1439746-22349-341062</f>
        <v>1291210</v>
      </c>
      <c r="AB302" s="46">
        <f t="shared" si="99"/>
        <v>0</v>
      </c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</row>
    <row r="303" spans="1:252" ht="31.5">
      <c r="A303" s="40" t="s">
        <v>96</v>
      </c>
      <c r="B303" s="41">
        <f t="shared" si="91"/>
        <v>510238</v>
      </c>
      <c r="C303" s="41">
        <f t="shared" si="91"/>
        <v>515542</v>
      </c>
      <c r="D303" s="41">
        <f t="shared" si="91"/>
        <v>5304</v>
      </c>
      <c r="E303" s="41">
        <f>SUM(E313,E328,E325,E304,E332,E321)</f>
        <v>0</v>
      </c>
      <c r="F303" s="41">
        <f>SUM(F313,F328,F325,F304,F332,F321)</f>
        <v>0</v>
      </c>
      <c r="G303" s="41">
        <f t="shared" si="92"/>
        <v>0</v>
      </c>
      <c r="H303" s="41">
        <f>SUM(H313,H328,H325,H304,H332,H321)</f>
        <v>0</v>
      </c>
      <c r="I303" s="41">
        <f>SUM(I313,I328,I325,I304,I332,I321)</f>
        <v>0</v>
      </c>
      <c r="J303" s="41">
        <f t="shared" si="93"/>
        <v>0</v>
      </c>
      <c r="K303" s="41">
        <f>SUM(K313,K328,K325,K304,K332,K321)</f>
        <v>228295</v>
      </c>
      <c r="L303" s="41">
        <f>SUM(L313,L328,L325,L304,L332,L321)</f>
        <v>233599</v>
      </c>
      <c r="M303" s="41">
        <f t="shared" si="94"/>
        <v>5304</v>
      </c>
      <c r="N303" s="41">
        <f>SUM(N313,N328,N325,N304,N332,N321)</f>
        <v>1999</v>
      </c>
      <c r="O303" s="41">
        <f>SUM(O313,O328,O325,O304,O332,O321)</f>
        <v>1999</v>
      </c>
      <c r="P303" s="41">
        <f t="shared" si="95"/>
        <v>0</v>
      </c>
      <c r="Q303" s="41">
        <f>SUM(Q313,Q328,Q325,Q304,Q332,Q321)</f>
        <v>85308</v>
      </c>
      <c r="R303" s="41">
        <f>SUM(R313,R328,R325,R304,R332,R321)</f>
        <v>85308</v>
      </c>
      <c r="S303" s="41">
        <f t="shared" si="96"/>
        <v>0</v>
      </c>
      <c r="T303" s="41">
        <f>SUM(T313,T328,T325,T304,T332,T321)</f>
        <v>190604</v>
      </c>
      <c r="U303" s="41">
        <f>SUM(U313,U328,U325,U304,U332,U321)</f>
        <v>190604</v>
      </c>
      <c r="V303" s="41">
        <f t="shared" si="97"/>
        <v>0</v>
      </c>
      <c r="W303" s="41">
        <f>SUM(W313,W328,W325,W304,W332,W321)</f>
        <v>4032</v>
      </c>
      <c r="X303" s="41">
        <f>SUM(X313,X328,X325,X304,X332,X321)</f>
        <v>4032</v>
      </c>
      <c r="Y303" s="41">
        <f t="shared" si="98"/>
        <v>0</v>
      </c>
      <c r="Z303" s="41">
        <f>SUM(Z313,Z328,Z325,Z304,Z332,Z321)</f>
        <v>0</v>
      </c>
      <c r="AA303" s="41">
        <f>SUM(AA313,AA328,AA325,AA304,AA332,AA321)</f>
        <v>0</v>
      </c>
      <c r="AB303" s="41">
        <f t="shared" si="99"/>
        <v>0</v>
      </c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  <c r="II303" s="24"/>
      <c r="IJ303" s="24"/>
      <c r="IK303" s="24"/>
      <c r="IL303" s="24"/>
      <c r="IM303" s="24"/>
      <c r="IN303" s="24"/>
      <c r="IO303" s="24"/>
    </row>
    <row r="304" spans="1:252">
      <c r="A304" s="40" t="s">
        <v>116</v>
      </c>
      <c r="B304" s="41">
        <f t="shared" si="91"/>
        <v>32013</v>
      </c>
      <c r="C304" s="41">
        <f t="shared" si="91"/>
        <v>31580</v>
      </c>
      <c r="D304" s="41">
        <f t="shared" si="91"/>
        <v>-433</v>
      </c>
      <c r="E304" s="41">
        <f>SUM(E305:E312)</f>
        <v>0</v>
      </c>
      <c r="F304" s="41">
        <f>SUM(F305:F312)</f>
        <v>0</v>
      </c>
      <c r="G304" s="41">
        <f t="shared" si="92"/>
        <v>0</v>
      </c>
      <c r="H304" s="41">
        <f>SUM(H305:H312)</f>
        <v>0</v>
      </c>
      <c r="I304" s="41">
        <f>SUM(I305:I312)</f>
        <v>0</v>
      </c>
      <c r="J304" s="41">
        <f t="shared" si="93"/>
        <v>0</v>
      </c>
      <c r="K304" s="41">
        <f>SUM(K305:K312)</f>
        <v>9761</v>
      </c>
      <c r="L304" s="41">
        <f>SUM(L305:L312)</f>
        <v>9328</v>
      </c>
      <c r="M304" s="41">
        <f t="shared" si="94"/>
        <v>-433</v>
      </c>
      <c r="N304" s="41">
        <f>SUM(N305:N312)</f>
        <v>1999</v>
      </c>
      <c r="O304" s="41">
        <f>SUM(O305:O312)</f>
        <v>1999</v>
      </c>
      <c r="P304" s="41">
        <f t="shared" si="95"/>
        <v>0</v>
      </c>
      <c r="Q304" s="41">
        <f>SUM(Q305:Q312)</f>
        <v>16221</v>
      </c>
      <c r="R304" s="41">
        <f>SUM(R305:R312)</f>
        <v>16221</v>
      </c>
      <c r="S304" s="41">
        <f t="shared" si="96"/>
        <v>0</v>
      </c>
      <c r="T304" s="41">
        <f>SUM(T305:T312)</f>
        <v>0</v>
      </c>
      <c r="U304" s="41">
        <f>SUM(U305:U312)</f>
        <v>0</v>
      </c>
      <c r="V304" s="41">
        <f t="shared" si="97"/>
        <v>0</v>
      </c>
      <c r="W304" s="41">
        <f>SUM(W305:W312)</f>
        <v>4032</v>
      </c>
      <c r="X304" s="41">
        <f>SUM(X305:X312)</f>
        <v>4032</v>
      </c>
      <c r="Y304" s="41">
        <f t="shared" si="98"/>
        <v>0</v>
      </c>
      <c r="Z304" s="41">
        <f>SUM(Z305:Z312)</f>
        <v>0</v>
      </c>
      <c r="AA304" s="41">
        <f>SUM(AA305:AA312)</f>
        <v>0</v>
      </c>
      <c r="AB304" s="41">
        <f t="shared" si="99"/>
        <v>0</v>
      </c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</row>
    <row r="305" spans="1:249" ht="30.75" customHeight="1">
      <c r="A305" s="45" t="s">
        <v>286</v>
      </c>
      <c r="B305" s="46">
        <f t="shared" si="91"/>
        <v>3600</v>
      </c>
      <c r="C305" s="46">
        <f t="shared" si="91"/>
        <v>3600</v>
      </c>
      <c r="D305" s="46">
        <f t="shared" si="91"/>
        <v>0</v>
      </c>
      <c r="E305" s="46">
        <v>0</v>
      </c>
      <c r="F305" s="46">
        <v>0</v>
      </c>
      <c r="G305" s="46">
        <f t="shared" si="92"/>
        <v>0</v>
      </c>
      <c r="H305" s="46">
        <v>0</v>
      </c>
      <c r="I305" s="46">
        <v>0</v>
      </c>
      <c r="J305" s="46">
        <f t="shared" si="93"/>
        <v>0</v>
      </c>
      <c r="K305" s="46">
        <v>3600</v>
      </c>
      <c r="L305" s="46">
        <v>3600</v>
      </c>
      <c r="M305" s="46">
        <f t="shared" si="94"/>
        <v>0</v>
      </c>
      <c r="N305" s="46">
        <v>0</v>
      </c>
      <c r="O305" s="46">
        <v>0</v>
      </c>
      <c r="P305" s="46">
        <f t="shared" si="95"/>
        <v>0</v>
      </c>
      <c r="Q305" s="46">
        <v>0</v>
      </c>
      <c r="R305" s="46">
        <v>0</v>
      </c>
      <c r="S305" s="46">
        <f t="shared" si="96"/>
        <v>0</v>
      </c>
      <c r="T305" s="46">
        <v>0</v>
      </c>
      <c r="U305" s="46">
        <v>0</v>
      </c>
      <c r="V305" s="46">
        <f t="shared" si="97"/>
        <v>0</v>
      </c>
      <c r="W305" s="46">
        <v>0</v>
      </c>
      <c r="X305" s="46">
        <v>0</v>
      </c>
      <c r="Y305" s="46">
        <f t="shared" si="98"/>
        <v>0</v>
      </c>
      <c r="Z305" s="46">
        <v>0</v>
      </c>
      <c r="AA305" s="46">
        <v>0</v>
      </c>
      <c r="AB305" s="46">
        <f t="shared" si="99"/>
        <v>0</v>
      </c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  <c r="II305" s="24"/>
      <c r="IJ305" s="24"/>
      <c r="IK305" s="24"/>
      <c r="IL305" s="24"/>
      <c r="IM305" s="24"/>
      <c r="IN305" s="24"/>
      <c r="IO305" s="24"/>
    </row>
    <row r="306" spans="1:249">
      <c r="A306" s="45" t="s">
        <v>287</v>
      </c>
      <c r="B306" s="46">
        <f t="shared" si="91"/>
        <v>1631</v>
      </c>
      <c r="C306" s="46">
        <f t="shared" si="91"/>
        <v>1631</v>
      </c>
      <c r="D306" s="46">
        <f t="shared" si="91"/>
        <v>0</v>
      </c>
      <c r="E306" s="46">
        <v>0</v>
      </c>
      <c r="F306" s="46">
        <v>0</v>
      </c>
      <c r="G306" s="46">
        <f t="shared" si="92"/>
        <v>0</v>
      </c>
      <c r="H306" s="46">
        <v>0</v>
      </c>
      <c r="I306" s="46">
        <v>0</v>
      </c>
      <c r="J306" s="46">
        <f t="shared" si="93"/>
        <v>0</v>
      </c>
      <c r="K306" s="46"/>
      <c r="L306" s="46"/>
      <c r="M306" s="46">
        <f t="shared" si="94"/>
        <v>0</v>
      </c>
      <c r="N306" s="46">
        <v>0</v>
      </c>
      <c r="O306" s="46">
        <v>0</v>
      </c>
      <c r="P306" s="46">
        <f t="shared" si="95"/>
        <v>0</v>
      </c>
      <c r="Q306" s="46">
        <v>1631</v>
      </c>
      <c r="R306" s="46">
        <v>1631</v>
      </c>
      <c r="S306" s="46">
        <f t="shared" si="96"/>
        <v>0</v>
      </c>
      <c r="T306" s="46">
        <v>0</v>
      </c>
      <c r="U306" s="46">
        <v>0</v>
      </c>
      <c r="V306" s="46">
        <f t="shared" si="97"/>
        <v>0</v>
      </c>
      <c r="W306" s="46">
        <v>0</v>
      </c>
      <c r="X306" s="46">
        <v>0</v>
      </c>
      <c r="Y306" s="46">
        <f t="shared" si="98"/>
        <v>0</v>
      </c>
      <c r="Z306" s="46">
        <v>0</v>
      </c>
      <c r="AA306" s="46">
        <v>0</v>
      </c>
      <c r="AB306" s="46">
        <f t="shared" si="99"/>
        <v>0</v>
      </c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</row>
    <row r="307" spans="1:249" s="58" customFormat="1" ht="30.75" customHeight="1">
      <c r="A307" s="56" t="s">
        <v>288</v>
      </c>
      <c r="B307" s="46">
        <f t="shared" si="91"/>
        <v>12532</v>
      </c>
      <c r="C307" s="46">
        <f t="shared" si="91"/>
        <v>12532</v>
      </c>
      <c r="D307" s="46">
        <f t="shared" si="91"/>
        <v>0</v>
      </c>
      <c r="E307" s="46">
        <v>0</v>
      </c>
      <c r="F307" s="46">
        <v>0</v>
      </c>
      <c r="G307" s="46">
        <f t="shared" si="92"/>
        <v>0</v>
      </c>
      <c r="H307" s="46">
        <v>0</v>
      </c>
      <c r="I307" s="46">
        <v>0</v>
      </c>
      <c r="J307" s="46">
        <f t="shared" si="93"/>
        <v>0</v>
      </c>
      <c r="K307" s="46"/>
      <c r="L307" s="46"/>
      <c r="M307" s="46">
        <f t="shared" si="94"/>
        <v>0</v>
      </c>
      <c r="N307" s="46">
        <v>0</v>
      </c>
      <c r="O307" s="46">
        <v>0</v>
      </c>
      <c r="P307" s="46">
        <f t="shared" si="95"/>
        <v>0</v>
      </c>
      <c r="Q307" s="46">
        <v>8500</v>
      </c>
      <c r="R307" s="46">
        <v>8500</v>
      </c>
      <c r="S307" s="46">
        <f t="shared" si="96"/>
        <v>0</v>
      </c>
      <c r="T307" s="46">
        <v>0</v>
      </c>
      <c r="U307" s="46">
        <v>0</v>
      </c>
      <c r="V307" s="46">
        <f t="shared" si="97"/>
        <v>0</v>
      </c>
      <c r="W307" s="46">
        <v>4032</v>
      </c>
      <c r="X307" s="46">
        <v>4032</v>
      </c>
      <c r="Y307" s="46">
        <f t="shared" si="98"/>
        <v>0</v>
      </c>
      <c r="Z307" s="46">
        <v>0</v>
      </c>
      <c r="AA307" s="46">
        <v>0</v>
      </c>
      <c r="AB307" s="46">
        <f t="shared" si="99"/>
        <v>0</v>
      </c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  <c r="EE307" s="57"/>
      <c r="EF307" s="57"/>
      <c r="EG307" s="57"/>
      <c r="EH307" s="57"/>
      <c r="EI307" s="57"/>
      <c r="EJ307" s="57"/>
      <c r="EK307" s="57"/>
      <c r="EL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/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FZ307" s="57"/>
      <c r="GA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57"/>
      <c r="GW307" s="57"/>
      <c r="GX307" s="57"/>
      <c r="GY307" s="57"/>
      <c r="GZ307" s="57"/>
      <c r="HA307" s="57"/>
      <c r="HB307" s="57"/>
      <c r="HC307" s="57"/>
      <c r="HD307" s="57"/>
      <c r="HE307" s="57"/>
      <c r="HF307" s="57"/>
      <c r="HG307" s="57"/>
      <c r="HH307" s="57"/>
      <c r="HI307" s="57"/>
      <c r="HJ307" s="57"/>
      <c r="HK307" s="57"/>
      <c r="HL307" s="57"/>
      <c r="HM307" s="57"/>
      <c r="HN307" s="57"/>
      <c r="HO307" s="57"/>
      <c r="HP307" s="57"/>
      <c r="HQ307" s="57"/>
      <c r="HR307" s="57"/>
      <c r="HS307" s="57"/>
      <c r="HT307" s="57"/>
      <c r="HU307" s="57"/>
      <c r="HV307" s="57"/>
      <c r="HW307" s="57"/>
      <c r="HX307" s="57"/>
      <c r="HY307" s="57"/>
      <c r="HZ307" s="57"/>
      <c r="IA307" s="57"/>
      <c r="IB307" s="57"/>
      <c r="IC307" s="57"/>
      <c r="ID307" s="57"/>
      <c r="IE307" s="57"/>
      <c r="IF307" s="57"/>
      <c r="IG307" s="57"/>
      <c r="IH307" s="57"/>
      <c r="II307" s="57"/>
      <c r="IJ307" s="57"/>
      <c r="IK307" s="57"/>
      <c r="IL307" s="57"/>
      <c r="IM307" s="57"/>
      <c r="IN307" s="57"/>
      <c r="IO307" s="57"/>
    </row>
    <row r="308" spans="1:249" s="58" customFormat="1" ht="63">
      <c r="A308" s="56" t="s">
        <v>289</v>
      </c>
      <c r="B308" s="46">
        <f t="shared" si="91"/>
        <v>1999</v>
      </c>
      <c r="C308" s="46">
        <f t="shared" si="91"/>
        <v>1999</v>
      </c>
      <c r="D308" s="46">
        <f t="shared" si="91"/>
        <v>0</v>
      </c>
      <c r="E308" s="46">
        <v>0</v>
      </c>
      <c r="F308" s="46">
        <v>0</v>
      </c>
      <c r="G308" s="46">
        <f t="shared" si="92"/>
        <v>0</v>
      </c>
      <c r="H308" s="46">
        <v>0</v>
      </c>
      <c r="I308" s="46">
        <v>0</v>
      </c>
      <c r="J308" s="46">
        <f t="shared" si="93"/>
        <v>0</v>
      </c>
      <c r="K308" s="46"/>
      <c r="L308" s="46"/>
      <c r="M308" s="46">
        <f t="shared" si="94"/>
        <v>0</v>
      </c>
      <c r="N308" s="46">
        <v>1999</v>
      </c>
      <c r="O308" s="46">
        <v>1999</v>
      </c>
      <c r="P308" s="46">
        <f t="shared" si="95"/>
        <v>0</v>
      </c>
      <c r="Q308" s="46"/>
      <c r="R308" s="46"/>
      <c r="S308" s="46">
        <f t="shared" si="96"/>
        <v>0</v>
      </c>
      <c r="T308" s="46">
        <v>0</v>
      </c>
      <c r="U308" s="46">
        <v>0</v>
      </c>
      <c r="V308" s="46">
        <f t="shared" si="97"/>
        <v>0</v>
      </c>
      <c r="W308" s="46">
        <v>0</v>
      </c>
      <c r="X308" s="46">
        <v>0</v>
      </c>
      <c r="Y308" s="46">
        <f t="shared" si="98"/>
        <v>0</v>
      </c>
      <c r="Z308" s="46">
        <v>0</v>
      </c>
      <c r="AA308" s="46">
        <v>0</v>
      </c>
      <c r="AB308" s="46">
        <f t="shared" si="99"/>
        <v>0</v>
      </c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  <c r="DW308" s="57"/>
      <c r="DX308" s="57"/>
      <c r="DY308" s="57"/>
      <c r="DZ308" s="57"/>
      <c r="EA308" s="57"/>
      <c r="EB308" s="57"/>
      <c r="EC308" s="57"/>
      <c r="ED308" s="57"/>
      <c r="EE308" s="57"/>
      <c r="EF308" s="57"/>
      <c r="EG308" s="57"/>
      <c r="EH308" s="57"/>
      <c r="EI308" s="57"/>
      <c r="EJ308" s="57"/>
      <c r="EK308" s="57"/>
      <c r="EL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/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FZ308" s="57"/>
      <c r="GA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/>
      <c r="GR308" s="57"/>
      <c r="GS308" s="57"/>
      <c r="GT308" s="57"/>
      <c r="GU308" s="57"/>
      <c r="GV308" s="57"/>
      <c r="GW308" s="57"/>
      <c r="GX308" s="57"/>
      <c r="GY308" s="57"/>
      <c r="GZ308" s="57"/>
      <c r="HA308" s="57"/>
      <c r="HB308" s="57"/>
      <c r="HC308" s="57"/>
      <c r="HD308" s="57"/>
      <c r="HE308" s="57"/>
      <c r="HF308" s="57"/>
      <c r="HG308" s="57"/>
      <c r="HH308" s="57"/>
      <c r="HI308" s="57"/>
      <c r="HJ308" s="57"/>
      <c r="HK308" s="57"/>
      <c r="HL308" s="57"/>
      <c r="HM308" s="57"/>
      <c r="HN308" s="57"/>
      <c r="HO308" s="57"/>
      <c r="HP308" s="57"/>
      <c r="HQ308" s="57"/>
      <c r="HR308" s="57"/>
      <c r="HS308" s="57"/>
      <c r="HT308" s="57"/>
      <c r="HU308" s="57"/>
      <c r="HV308" s="57"/>
      <c r="HW308" s="57"/>
      <c r="HX308" s="57"/>
      <c r="HY308" s="57"/>
      <c r="HZ308" s="57"/>
      <c r="IA308" s="57"/>
      <c r="IB308" s="57"/>
      <c r="IC308" s="57"/>
      <c r="ID308" s="57"/>
      <c r="IE308" s="57"/>
      <c r="IF308" s="57"/>
      <c r="IG308" s="57"/>
      <c r="IH308" s="57"/>
      <c r="II308" s="57"/>
      <c r="IJ308" s="57"/>
      <c r="IK308" s="57"/>
      <c r="IL308" s="57"/>
      <c r="IM308" s="57"/>
      <c r="IN308" s="57"/>
      <c r="IO308" s="57"/>
    </row>
    <row r="309" spans="1:249" ht="30.75" customHeight="1">
      <c r="A309" s="45" t="s">
        <v>290</v>
      </c>
      <c r="B309" s="46">
        <f t="shared" si="91"/>
        <v>2461</v>
      </c>
      <c r="C309" s="46">
        <f t="shared" si="91"/>
        <v>2461</v>
      </c>
      <c r="D309" s="46">
        <f t="shared" si="91"/>
        <v>0</v>
      </c>
      <c r="E309" s="46">
        <v>0</v>
      </c>
      <c r="F309" s="46">
        <v>0</v>
      </c>
      <c r="G309" s="46">
        <f t="shared" si="92"/>
        <v>0</v>
      </c>
      <c r="H309" s="46">
        <v>0</v>
      </c>
      <c r="I309" s="46">
        <v>0</v>
      </c>
      <c r="J309" s="46">
        <f t="shared" si="93"/>
        <v>0</v>
      </c>
      <c r="K309" s="46">
        <v>2461</v>
      </c>
      <c r="L309" s="46">
        <v>2461</v>
      </c>
      <c r="M309" s="46">
        <f t="shared" si="94"/>
        <v>0</v>
      </c>
      <c r="N309" s="46">
        <v>0</v>
      </c>
      <c r="O309" s="46">
        <v>0</v>
      </c>
      <c r="P309" s="46">
        <f t="shared" si="95"/>
        <v>0</v>
      </c>
      <c r="Q309" s="46">
        <v>0</v>
      </c>
      <c r="R309" s="46">
        <v>0</v>
      </c>
      <c r="S309" s="46">
        <f t="shared" si="96"/>
        <v>0</v>
      </c>
      <c r="T309" s="46">
        <v>0</v>
      </c>
      <c r="U309" s="46">
        <v>0</v>
      </c>
      <c r="V309" s="46">
        <f t="shared" si="97"/>
        <v>0</v>
      </c>
      <c r="W309" s="46">
        <v>0</v>
      </c>
      <c r="X309" s="46">
        <v>0</v>
      </c>
      <c r="Y309" s="46">
        <f t="shared" si="98"/>
        <v>0</v>
      </c>
      <c r="Z309" s="46">
        <v>0</v>
      </c>
      <c r="AA309" s="46">
        <v>0</v>
      </c>
      <c r="AB309" s="46">
        <f t="shared" si="99"/>
        <v>0</v>
      </c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  <c r="HR309" s="24"/>
      <c r="HS309" s="24"/>
      <c r="HT309" s="24"/>
      <c r="HU309" s="24"/>
      <c r="HV309" s="24"/>
      <c r="HW309" s="24"/>
      <c r="HX309" s="24"/>
      <c r="HY309" s="24"/>
      <c r="HZ309" s="24"/>
      <c r="IA309" s="24"/>
      <c r="IB309" s="24"/>
      <c r="IC309" s="24"/>
      <c r="ID309" s="24"/>
      <c r="IE309" s="24"/>
      <c r="IF309" s="24"/>
      <c r="IG309" s="24"/>
      <c r="IH309" s="24"/>
      <c r="II309" s="24"/>
      <c r="IJ309" s="24"/>
      <c r="IK309" s="24"/>
      <c r="IL309" s="24"/>
      <c r="IM309" s="24"/>
      <c r="IN309" s="24"/>
      <c r="IO309" s="24"/>
    </row>
    <row r="310" spans="1:249" ht="29.25" customHeight="1">
      <c r="A310" s="45" t="s">
        <v>291</v>
      </c>
      <c r="B310" s="46">
        <f t="shared" si="91"/>
        <v>1800</v>
      </c>
      <c r="C310" s="46">
        <f t="shared" si="91"/>
        <v>1367</v>
      </c>
      <c r="D310" s="46">
        <f t="shared" si="91"/>
        <v>-433</v>
      </c>
      <c r="E310" s="46">
        <v>0</v>
      </c>
      <c r="F310" s="46">
        <v>0</v>
      </c>
      <c r="G310" s="46">
        <f t="shared" si="92"/>
        <v>0</v>
      </c>
      <c r="H310" s="46">
        <v>0</v>
      </c>
      <c r="I310" s="46">
        <v>0</v>
      </c>
      <c r="J310" s="46">
        <f t="shared" si="93"/>
        <v>0</v>
      </c>
      <c r="K310" s="46">
        <v>1800</v>
      </c>
      <c r="L310" s="46">
        <f>1800-433</f>
        <v>1367</v>
      </c>
      <c r="M310" s="46">
        <f t="shared" si="94"/>
        <v>-433</v>
      </c>
      <c r="N310" s="46">
        <v>0</v>
      </c>
      <c r="O310" s="46">
        <v>0</v>
      </c>
      <c r="P310" s="46">
        <f t="shared" si="95"/>
        <v>0</v>
      </c>
      <c r="Q310" s="46">
        <v>0</v>
      </c>
      <c r="R310" s="46">
        <v>0</v>
      </c>
      <c r="S310" s="46">
        <f t="shared" si="96"/>
        <v>0</v>
      </c>
      <c r="T310" s="46">
        <v>0</v>
      </c>
      <c r="U310" s="46">
        <v>0</v>
      </c>
      <c r="V310" s="46">
        <f t="shared" si="97"/>
        <v>0</v>
      </c>
      <c r="W310" s="46">
        <v>0</v>
      </c>
      <c r="X310" s="46">
        <v>0</v>
      </c>
      <c r="Y310" s="46">
        <f t="shared" si="98"/>
        <v>0</v>
      </c>
      <c r="Z310" s="46">
        <v>0</v>
      </c>
      <c r="AA310" s="46">
        <v>0</v>
      </c>
      <c r="AB310" s="46">
        <f t="shared" si="99"/>
        <v>0</v>
      </c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  <c r="HR310" s="24"/>
      <c r="HS310" s="24"/>
      <c r="HT310" s="24"/>
      <c r="HU310" s="24"/>
      <c r="HV310" s="24"/>
      <c r="HW310" s="24"/>
      <c r="HX310" s="24"/>
      <c r="HY310" s="24"/>
      <c r="HZ310" s="24"/>
      <c r="IA310" s="24"/>
      <c r="IB310" s="24"/>
      <c r="IC310" s="24"/>
      <c r="ID310" s="24"/>
      <c r="IE310" s="24"/>
      <c r="IF310" s="24"/>
      <c r="IG310" s="24"/>
      <c r="IH310" s="24"/>
      <c r="II310" s="24"/>
      <c r="IJ310" s="24"/>
      <c r="IK310" s="24"/>
      <c r="IL310" s="24"/>
      <c r="IM310" s="24"/>
      <c r="IN310" s="24"/>
      <c r="IO310" s="24"/>
    </row>
    <row r="311" spans="1:249">
      <c r="A311" s="45" t="s">
        <v>292</v>
      </c>
      <c r="B311" s="46">
        <f t="shared" si="91"/>
        <v>1900</v>
      </c>
      <c r="C311" s="46">
        <f t="shared" si="91"/>
        <v>1900</v>
      </c>
      <c r="D311" s="46">
        <f t="shared" si="91"/>
        <v>0</v>
      </c>
      <c r="E311" s="46">
        <v>0</v>
      </c>
      <c r="F311" s="46">
        <v>0</v>
      </c>
      <c r="G311" s="46">
        <f t="shared" si="92"/>
        <v>0</v>
      </c>
      <c r="H311" s="46">
        <v>0</v>
      </c>
      <c r="I311" s="46">
        <v>0</v>
      </c>
      <c r="J311" s="46">
        <f t="shared" si="93"/>
        <v>0</v>
      </c>
      <c r="K311" s="46">
        <v>1900</v>
      </c>
      <c r="L311" s="46">
        <v>1900</v>
      </c>
      <c r="M311" s="46">
        <f t="shared" si="94"/>
        <v>0</v>
      </c>
      <c r="N311" s="46">
        <v>0</v>
      </c>
      <c r="O311" s="46">
        <v>0</v>
      </c>
      <c r="P311" s="46">
        <f t="shared" si="95"/>
        <v>0</v>
      </c>
      <c r="Q311" s="46"/>
      <c r="R311" s="46"/>
      <c r="S311" s="46">
        <f t="shared" si="96"/>
        <v>0</v>
      </c>
      <c r="T311" s="46">
        <v>0</v>
      </c>
      <c r="U311" s="46">
        <v>0</v>
      </c>
      <c r="V311" s="46">
        <f t="shared" si="97"/>
        <v>0</v>
      </c>
      <c r="W311" s="46">
        <v>0</v>
      </c>
      <c r="X311" s="46">
        <v>0</v>
      </c>
      <c r="Y311" s="46">
        <f t="shared" si="98"/>
        <v>0</v>
      </c>
      <c r="Z311" s="46">
        <v>0</v>
      </c>
      <c r="AA311" s="46">
        <v>0</v>
      </c>
      <c r="AB311" s="46">
        <f t="shared" si="99"/>
        <v>0</v>
      </c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  <c r="HR311" s="24"/>
      <c r="HS311" s="24"/>
      <c r="HT311" s="24"/>
      <c r="HU311" s="24"/>
      <c r="HV311" s="24"/>
      <c r="HW311" s="24"/>
      <c r="HX311" s="24"/>
      <c r="HY311" s="24"/>
      <c r="HZ311" s="24"/>
      <c r="IA311" s="24"/>
      <c r="IB311" s="24"/>
      <c r="IC311" s="24"/>
      <c r="ID311" s="24"/>
      <c r="IE311" s="24"/>
      <c r="IF311" s="24"/>
      <c r="IG311" s="24"/>
      <c r="IH311" s="24"/>
      <c r="II311" s="24"/>
      <c r="IJ311" s="24"/>
      <c r="IK311" s="24"/>
      <c r="IL311" s="24"/>
      <c r="IM311" s="24"/>
      <c r="IN311" s="24"/>
      <c r="IO311" s="24"/>
    </row>
    <row r="312" spans="1:249" ht="30.75" customHeight="1">
      <c r="A312" s="45" t="s">
        <v>293</v>
      </c>
      <c r="B312" s="46">
        <f t="shared" si="91"/>
        <v>6090</v>
      </c>
      <c r="C312" s="46">
        <f t="shared" si="91"/>
        <v>6090</v>
      </c>
      <c r="D312" s="46">
        <f t="shared" si="91"/>
        <v>0</v>
      </c>
      <c r="E312" s="46">
        <v>0</v>
      </c>
      <c r="F312" s="46">
        <v>0</v>
      </c>
      <c r="G312" s="46">
        <f t="shared" si="92"/>
        <v>0</v>
      </c>
      <c r="H312" s="46">
        <v>0</v>
      </c>
      <c r="I312" s="46">
        <v>0</v>
      </c>
      <c r="J312" s="46">
        <f t="shared" si="93"/>
        <v>0</v>
      </c>
      <c r="K312" s="46"/>
      <c r="L312" s="46"/>
      <c r="M312" s="46">
        <f t="shared" si="94"/>
        <v>0</v>
      </c>
      <c r="N312" s="46">
        <v>0</v>
      </c>
      <c r="O312" s="46">
        <v>0</v>
      </c>
      <c r="P312" s="46">
        <f t="shared" si="95"/>
        <v>0</v>
      </c>
      <c r="Q312" s="46">
        <v>6090</v>
      </c>
      <c r="R312" s="46">
        <v>6090</v>
      </c>
      <c r="S312" s="46">
        <f t="shared" si="96"/>
        <v>0</v>
      </c>
      <c r="T312" s="46">
        <v>0</v>
      </c>
      <c r="U312" s="46">
        <v>0</v>
      </c>
      <c r="V312" s="46">
        <f t="shared" si="97"/>
        <v>0</v>
      </c>
      <c r="W312" s="46">
        <v>0</v>
      </c>
      <c r="X312" s="46">
        <v>0</v>
      </c>
      <c r="Y312" s="46">
        <f t="shared" si="98"/>
        <v>0</v>
      </c>
      <c r="Z312" s="46">
        <v>0</v>
      </c>
      <c r="AA312" s="46">
        <v>0</v>
      </c>
      <c r="AB312" s="46">
        <f t="shared" si="99"/>
        <v>0</v>
      </c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</row>
    <row r="313" spans="1:249" ht="31.5">
      <c r="A313" s="40" t="s">
        <v>126</v>
      </c>
      <c r="B313" s="41">
        <f t="shared" si="91"/>
        <v>54155</v>
      </c>
      <c r="C313" s="41">
        <f t="shared" si="91"/>
        <v>54155</v>
      </c>
      <c r="D313" s="41">
        <f t="shared" si="91"/>
        <v>0</v>
      </c>
      <c r="E313" s="41">
        <f>SUM(E314:E320)</f>
        <v>0</v>
      </c>
      <c r="F313" s="41">
        <f>SUM(F314:F320)</f>
        <v>0</v>
      </c>
      <c r="G313" s="41">
        <f t="shared" si="92"/>
        <v>0</v>
      </c>
      <c r="H313" s="41">
        <f>SUM(H314:H320)</f>
        <v>0</v>
      </c>
      <c r="I313" s="41">
        <f>SUM(I314:I320)</f>
        <v>0</v>
      </c>
      <c r="J313" s="41">
        <f t="shared" si="93"/>
        <v>0</v>
      </c>
      <c r="K313" s="41">
        <f>SUM(K314:K320)</f>
        <v>47655</v>
      </c>
      <c r="L313" s="41">
        <f>SUM(L314:L320)</f>
        <v>47655</v>
      </c>
      <c r="M313" s="41">
        <f t="shared" si="94"/>
        <v>0</v>
      </c>
      <c r="N313" s="41">
        <f>SUM(N314:N320)</f>
        <v>0</v>
      </c>
      <c r="O313" s="41">
        <f>SUM(O314:O320)</f>
        <v>0</v>
      </c>
      <c r="P313" s="41">
        <f t="shared" si="95"/>
        <v>0</v>
      </c>
      <c r="Q313" s="41">
        <f>SUM(Q314:Q320)</f>
        <v>6500</v>
      </c>
      <c r="R313" s="41">
        <f>SUM(R314:R320)</f>
        <v>6500</v>
      </c>
      <c r="S313" s="41">
        <f t="shared" si="96"/>
        <v>0</v>
      </c>
      <c r="T313" s="41">
        <f>SUM(T314:T320)</f>
        <v>0</v>
      </c>
      <c r="U313" s="41">
        <f>SUM(U314:U320)</f>
        <v>0</v>
      </c>
      <c r="V313" s="41">
        <f t="shared" si="97"/>
        <v>0</v>
      </c>
      <c r="W313" s="41">
        <f>SUM(W314:W320)</f>
        <v>0</v>
      </c>
      <c r="X313" s="41">
        <f>SUM(X314:X320)</f>
        <v>0</v>
      </c>
      <c r="Y313" s="41">
        <f t="shared" si="98"/>
        <v>0</v>
      </c>
      <c r="Z313" s="41">
        <f>SUM(Z314:Z320)</f>
        <v>0</v>
      </c>
      <c r="AA313" s="41">
        <f>SUM(AA314:AA320)</f>
        <v>0</v>
      </c>
      <c r="AB313" s="41">
        <f t="shared" si="99"/>
        <v>0</v>
      </c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  <c r="II313" s="24"/>
      <c r="IJ313" s="24"/>
      <c r="IK313" s="24"/>
      <c r="IL313" s="24"/>
      <c r="IM313" s="24"/>
      <c r="IN313" s="24"/>
      <c r="IO313" s="24"/>
    </row>
    <row r="314" spans="1:249" ht="30.75" customHeight="1">
      <c r="A314" s="45" t="s">
        <v>294</v>
      </c>
      <c r="B314" s="46">
        <f t="shared" si="91"/>
        <v>3000</v>
      </c>
      <c r="C314" s="46">
        <f t="shared" si="91"/>
        <v>3000</v>
      </c>
      <c r="D314" s="46">
        <f t="shared" si="91"/>
        <v>0</v>
      </c>
      <c r="E314" s="46">
        <v>0</v>
      </c>
      <c r="F314" s="46">
        <v>0</v>
      </c>
      <c r="G314" s="46">
        <f t="shared" si="92"/>
        <v>0</v>
      </c>
      <c r="H314" s="46">
        <v>0</v>
      </c>
      <c r="I314" s="46">
        <v>0</v>
      </c>
      <c r="J314" s="46">
        <f t="shared" si="93"/>
        <v>0</v>
      </c>
      <c r="K314" s="46"/>
      <c r="L314" s="46"/>
      <c r="M314" s="46">
        <f t="shared" si="94"/>
        <v>0</v>
      </c>
      <c r="N314" s="46">
        <v>0</v>
      </c>
      <c r="O314" s="46">
        <v>0</v>
      </c>
      <c r="P314" s="46">
        <f t="shared" si="95"/>
        <v>0</v>
      </c>
      <c r="Q314" s="46">
        <v>3000</v>
      </c>
      <c r="R314" s="46">
        <v>3000</v>
      </c>
      <c r="S314" s="46">
        <f t="shared" si="96"/>
        <v>0</v>
      </c>
      <c r="T314" s="46">
        <v>0</v>
      </c>
      <c r="U314" s="46">
        <v>0</v>
      </c>
      <c r="V314" s="46">
        <f t="shared" si="97"/>
        <v>0</v>
      </c>
      <c r="W314" s="46">
        <v>0</v>
      </c>
      <c r="X314" s="46">
        <v>0</v>
      </c>
      <c r="Y314" s="46">
        <f t="shared" si="98"/>
        <v>0</v>
      </c>
      <c r="Z314" s="46">
        <v>0</v>
      </c>
      <c r="AA314" s="46">
        <v>0</v>
      </c>
      <c r="AB314" s="46">
        <f t="shared" si="99"/>
        <v>0</v>
      </c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  <c r="II314" s="24"/>
      <c r="IJ314" s="24"/>
      <c r="IK314" s="24"/>
      <c r="IL314" s="24"/>
      <c r="IM314" s="24"/>
      <c r="IN314" s="24"/>
      <c r="IO314" s="24"/>
    </row>
    <row r="315" spans="1:249" ht="30.75" customHeight="1">
      <c r="A315" s="45" t="s">
        <v>295</v>
      </c>
      <c r="B315" s="46">
        <f t="shared" si="91"/>
        <v>22000</v>
      </c>
      <c r="C315" s="46">
        <f t="shared" si="91"/>
        <v>22000</v>
      </c>
      <c r="D315" s="46">
        <f t="shared" si="91"/>
        <v>0</v>
      </c>
      <c r="E315" s="46">
        <v>0</v>
      </c>
      <c r="F315" s="46">
        <v>0</v>
      </c>
      <c r="G315" s="46">
        <f t="shared" si="92"/>
        <v>0</v>
      </c>
      <c r="H315" s="46">
        <v>0</v>
      </c>
      <c r="I315" s="46">
        <v>0</v>
      </c>
      <c r="J315" s="46">
        <f t="shared" si="93"/>
        <v>0</v>
      </c>
      <c r="K315" s="46">
        <v>22000</v>
      </c>
      <c r="L315" s="46">
        <v>22000</v>
      </c>
      <c r="M315" s="46">
        <f t="shared" si="94"/>
        <v>0</v>
      </c>
      <c r="N315" s="46"/>
      <c r="O315" s="46"/>
      <c r="P315" s="46">
        <f t="shared" si="95"/>
        <v>0</v>
      </c>
      <c r="Q315" s="46"/>
      <c r="R315" s="46"/>
      <c r="S315" s="46">
        <f t="shared" si="96"/>
        <v>0</v>
      </c>
      <c r="T315" s="46">
        <v>0</v>
      </c>
      <c r="U315" s="46">
        <v>0</v>
      </c>
      <c r="V315" s="46">
        <f t="shared" si="97"/>
        <v>0</v>
      </c>
      <c r="W315" s="46">
        <v>0</v>
      </c>
      <c r="X315" s="46">
        <v>0</v>
      </c>
      <c r="Y315" s="46">
        <f t="shared" si="98"/>
        <v>0</v>
      </c>
      <c r="Z315" s="46">
        <v>0</v>
      </c>
      <c r="AA315" s="46">
        <v>0</v>
      </c>
      <c r="AB315" s="46">
        <f t="shared" si="99"/>
        <v>0</v>
      </c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  <c r="HR315" s="24"/>
      <c r="HS315" s="24"/>
      <c r="HT315" s="24"/>
      <c r="HU315" s="24"/>
      <c r="HV315" s="24"/>
      <c r="HW315" s="24"/>
      <c r="HX315" s="24"/>
      <c r="HY315" s="24"/>
      <c r="HZ315" s="24"/>
      <c r="IA315" s="24"/>
      <c r="IB315" s="24"/>
      <c r="IC315" s="24"/>
      <c r="ID315" s="24"/>
      <c r="IE315" s="24"/>
      <c r="IF315" s="24"/>
      <c r="IG315" s="24"/>
      <c r="IH315" s="24"/>
      <c r="II315" s="24"/>
      <c r="IJ315" s="24"/>
      <c r="IK315" s="24"/>
      <c r="IL315" s="24"/>
      <c r="IM315" s="24"/>
      <c r="IN315" s="24"/>
      <c r="IO315" s="24"/>
    </row>
    <row r="316" spans="1:249" ht="30.75" customHeight="1">
      <c r="A316" s="45" t="s">
        <v>296</v>
      </c>
      <c r="B316" s="46">
        <f t="shared" si="91"/>
        <v>3500</v>
      </c>
      <c r="C316" s="46">
        <f t="shared" si="91"/>
        <v>3500</v>
      </c>
      <c r="D316" s="46">
        <f t="shared" si="91"/>
        <v>0</v>
      </c>
      <c r="E316" s="46">
        <v>0</v>
      </c>
      <c r="F316" s="46">
        <v>0</v>
      </c>
      <c r="G316" s="46">
        <f t="shared" si="92"/>
        <v>0</v>
      </c>
      <c r="H316" s="46">
        <v>0</v>
      </c>
      <c r="I316" s="46">
        <v>0</v>
      </c>
      <c r="J316" s="46">
        <f t="shared" si="93"/>
        <v>0</v>
      </c>
      <c r="K316" s="46"/>
      <c r="L316" s="46"/>
      <c r="M316" s="46">
        <f t="shared" si="94"/>
        <v>0</v>
      </c>
      <c r="N316" s="46"/>
      <c r="O316" s="46"/>
      <c r="P316" s="46">
        <f t="shared" si="95"/>
        <v>0</v>
      </c>
      <c r="Q316" s="46">
        <v>3500</v>
      </c>
      <c r="R316" s="46">
        <v>3500</v>
      </c>
      <c r="S316" s="46">
        <f t="shared" si="96"/>
        <v>0</v>
      </c>
      <c r="T316" s="46">
        <v>0</v>
      </c>
      <c r="U316" s="46">
        <v>0</v>
      </c>
      <c r="V316" s="46">
        <f t="shared" si="97"/>
        <v>0</v>
      </c>
      <c r="W316" s="46">
        <v>0</v>
      </c>
      <c r="X316" s="46">
        <v>0</v>
      </c>
      <c r="Y316" s="46">
        <f t="shared" si="98"/>
        <v>0</v>
      </c>
      <c r="Z316" s="46">
        <v>0</v>
      </c>
      <c r="AA316" s="46">
        <v>0</v>
      </c>
      <c r="AB316" s="46">
        <f t="shared" si="99"/>
        <v>0</v>
      </c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</row>
    <row r="317" spans="1:249" ht="31.5">
      <c r="A317" s="49" t="s">
        <v>297</v>
      </c>
      <c r="B317" s="46">
        <f t="shared" si="91"/>
        <v>4568</v>
      </c>
      <c r="C317" s="46">
        <f t="shared" si="91"/>
        <v>4568</v>
      </c>
      <c r="D317" s="46">
        <f t="shared" si="91"/>
        <v>0</v>
      </c>
      <c r="E317" s="46">
        <v>0</v>
      </c>
      <c r="F317" s="46">
        <v>0</v>
      </c>
      <c r="G317" s="46">
        <f t="shared" si="92"/>
        <v>0</v>
      </c>
      <c r="H317" s="46">
        <v>0</v>
      </c>
      <c r="I317" s="46">
        <v>0</v>
      </c>
      <c r="J317" s="46">
        <f t="shared" si="93"/>
        <v>0</v>
      </c>
      <c r="K317" s="46">
        <v>4568</v>
      </c>
      <c r="L317" s="46">
        <v>4568</v>
      </c>
      <c r="M317" s="46">
        <f t="shared" si="94"/>
        <v>0</v>
      </c>
      <c r="N317" s="46">
        <v>0</v>
      </c>
      <c r="O317" s="46">
        <v>0</v>
      </c>
      <c r="P317" s="46">
        <f t="shared" si="95"/>
        <v>0</v>
      </c>
      <c r="Q317" s="46">
        <v>0</v>
      </c>
      <c r="R317" s="46">
        <v>0</v>
      </c>
      <c r="S317" s="46">
        <f t="shared" si="96"/>
        <v>0</v>
      </c>
      <c r="T317" s="46">
        <v>0</v>
      </c>
      <c r="U317" s="46">
        <v>0</v>
      </c>
      <c r="V317" s="46">
        <f t="shared" si="97"/>
        <v>0</v>
      </c>
      <c r="W317" s="46">
        <v>0</v>
      </c>
      <c r="X317" s="46">
        <v>0</v>
      </c>
      <c r="Y317" s="46">
        <f t="shared" si="98"/>
        <v>0</v>
      </c>
      <c r="Z317" s="46">
        <v>0</v>
      </c>
      <c r="AA317" s="46">
        <v>0</v>
      </c>
      <c r="AB317" s="46">
        <f t="shared" si="99"/>
        <v>0</v>
      </c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  <c r="II317" s="24"/>
      <c r="IJ317" s="24"/>
      <c r="IK317" s="24"/>
      <c r="IL317" s="24"/>
      <c r="IM317" s="24"/>
      <c r="IN317" s="24"/>
      <c r="IO317" s="24"/>
    </row>
    <row r="318" spans="1:249" ht="30.75" customHeight="1">
      <c r="A318" s="45" t="s">
        <v>298</v>
      </c>
      <c r="B318" s="46">
        <f t="shared" si="91"/>
        <v>6092</v>
      </c>
      <c r="C318" s="46">
        <f t="shared" si="91"/>
        <v>6092</v>
      </c>
      <c r="D318" s="46">
        <f t="shared" si="91"/>
        <v>0</v>
      </c>
      <c r="E318" s="46">
        <v>0</v>
      </c>
      <c r="F318" s="46">
        <v>0</v>
      </c>
      <c r="G318" s="46">
        <f t="shared" si="92"/>
        <v>0</v>
      </c>
      <c r="H318" s="46">
        <v>0</v>
      </c>
      <c r="I318" s="46">
        <v>0</v>
      </c>
      <c r="J318" s="46">
        <f t="shared" si="93"/>
        <v>0</v>
      </c>
      <c r="K318" s="46">
        <v>6092</v>
      </c>
      <c r="L318" s="46">
        <v>6092</v>
      </c>
      <c r="M318" s="46">
        <f t="shared" si="94"/>
        <v>0</v>
      </c>
      <c r="N318" s="46">
        <v>0</v>
      </c>
      <c r="O318" s="46">
        <v>0</v>
      </c>
      <c r="P318" s="46">
        <f t="shared" si="95"/>
        <v>0</v>
      </c>
      <c r="Q318" s="46">
        <v>0</v>
      </c>
      <c r="R318" s="46">
        <v>0</v>
      </c>
      <c r="S318" s="46">
        <f t="shared" si="96"/>
        <v>0</v>
      </c>
      <c r="T318" s="46">
        <v>0</v>
      </c>
      <c r="U318" s="46">
        <v>0</v>
      </c>
      <c r="V318" s="46">
        <f t="shared" si="97"/>
        <v>0</v>
      </c>
      <c r="W318" s="46">
        <v>0</v>
      </c>
      <c r="X318" s="46">
        <v>0</v>
      </c>
      <c r="Y318" s="46">
        <f t="shared" si="98"/>
        <v>0</v>
      </c>
      <c r="Z318" s="46">
        <v>0</v>
      </c>
      <c r="AA318" s="46">
        <v>0</v>
      </c>
      <c r="AB318" s="46">
        <f t="shared" si="99"/>
        <v>0</v>
      </c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</row>
    <row r="319" spans="1:249" ht="30.75" customHeight="1">
      <c r="A319" s="45" t="s">
        <v>299</v>
      </c>
      <c r="B319" s="46">
        <f t="shared" si="91"/>
        <v>2195</v>
      </c>
      <c r="C319" s="46">
        <f t="shared" si="91"/>
        <v>2195</v>
      </c>
      <c r="D319" s="46">
        <f t="shared" si="91"/>
        <v>0</v>
      </c>
      <c r="E319" s="46">
        <v>0</v>
      </c>
      <c r="F319" s="46">
        <v>0</v>
      </c>
      <c r="G319" s="46">
        <f t="shared" si="92"/>
        <v>0</v>
      </c>
      <c r="H319" s="46">
        <v>0</v>
      </c>
      <c r="I319" s="46">
        <v>0</v>
      </c>
      <c r="J319" s="46">
        <f t="shared" si="93"/>
        <v>0</v>
      </c>
      <c r="K319" s="46">
        <f>1988+207</f>
        <v>2195</v>
      </c>
      <c r="L319" s="46">
        <f>1988+207</f>
        <v>2195</v>
      </c>
      <c r="M319" s="46">
        <f t="shared" si="94"/>
        <v>0</v>
      </c>
      <c r="N319" s="46">
        <v>0</v>
      </c>
      <c r="O319" s="46">
        <v>0</v>
      </c>
      <c r="P319" s="46">
        <f t="shared" si="95"/>
        <v>0</v>
      </c>
      <c r="Q319" s="46">
        <v>0</v>
      </c>
      <c r="R319" s="46">
        <v>0</v>
      </c>
      <c r="S319" s="46">
        <f t="shared" si="96"/>
        <v>0</v>
      </c>
      <c r="T319" s="46">
        <v>0</v>
      </c>
      <c r="U319" s="46">
        <v>0</v>
      </c>
      <c r="V319" s="46">
        <f t="shared" si="97"/>
        <v>0</v>
      </c>
      <c r="W319" s="46">
        <v>0</v>
      </c>
      <c r="X319" s="46">
        <v>0</v>
      </c>
      <c r="Y319" s="46">
        <f t="shared" si="98"/>
        <v>0</v>
      </c>
      <c r="Z319" s="46">
        <v>0</v>
      </c>
      <c r="AA319" s="46">
        <v>0</v>
      </c>
      <c r="AB319" s="46">
        <f t="shared" si="99"/>
        <v>0</v>
      </c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  <c r="II319" s="24"/>
      <c r="IJ319" s="24"/>
      <c r="IK319" s="24"/>
      <c r="IL319" s="24"/>
      <c r="IM319" s="24"/>
      <c r="IN319" s="24"/>
      <c r="IO319" s="24"/>
    </row>
    <row r="320" spans="1:249" ht="29.25" customHeight="1">
      <c r="A320" s="45" t="s">
        <v>300</v>
      </c>
      <c r="B320" s="46">
        <f t="shared" si="91"/>
        <v>12800</v>
      </c>
      <c r="C320" s="46">
        <f t="shared" si="91"/>
        <v>12800</v>
      </c>
      <c r="D320" s="46">
        <f t="shared" si="91"/>
        <v>0</v>
      </c>
      <c r="E320" s="46">
        <v>0</v>
      </c>
      <c r="F320" s="46">
        <v>0</v>
      </c>
      <c r="G320" s="46">
        <f t="shared" si="92"/>
        <v>0</v>
      </c>
      <c r="H320" s="46">
        <v>0</v>
      </c>
      <c r="I320" s="46">
        <v>0</v>
      </c>
      <c r="J320" s="46">
        <f t="shared" si="93"/>
        <v>0</v>
      </c>
      <c r="K320" s="46">
        <f>12600+200</f>
        <v>12800</v>
      </c>
      <c r="L320" s="46">
        <f>12600+200</f>
        <v>12800</v>
      </c>
      <c r="M320" s="46">
        <f t="shared" si="94"/>
        <v>0</v>
      </c>
      <c r="N320" s="46">
        <v>0</v>
      </c>
      <c r="O320" s="46">
        <v>0</v>
      </c>
      <c r="P320" s="46">
        <f t="shared" si="95"/>
        <v>0</v>
      </c>
      <c r="Q320" s="46">
        <v>0</v>
      </c>
      <c r="R320" s="46">
        <v>0</v>
      </c>
      <c r="S320" s="46">
        <f t="shared" si="96"/>
        <v>0</v>
      </c>
      <c r="T320" s="46">
        <v>0</v>
      </c>
      <c r="U320" s="46">
        <v>0</v>
      </c>
      <c r="V320" s="46">
        <f t="shared" si="97"/>
        <v>0</v>
      </c>
      <c r="W320" s="46">
        <v>0</v>
      </c>
      <c r="X320" s="46">
        <v>0</v>
      </c>
      <c r="Y320" s="46">
        <f t="shared" si="98"/>
        <v>0</v>
      </c>
      <c r="Z320" s="46">
        <v>0</v>
      </c>
      <c r="AA320" s="46">
        <v>0</v>
      </c>
      <c r="AB320" s="46">
        <f t="shared" si="99"/>
        <v>0</v>
      </c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</row>
    <row r="321" spans="1:249">
      <c r="A321" s="40" t="s">
        <v>134</v>
      </c>
      <c r="B321" s="41">
        <f t="shared" si="91"/>
        <v>140783</v>
      </c>
      <c r="C321" s="41">
        <f t="shared" si="91"/>
        <v>140783</v>
      </c>
      <c r="D321" s="41">
        <f t="shared" si="91"/>
        <v>0</v>
      </c>
      <c r="E321" s="41">
        <f>SUM(E322:E324)</f>
        <v>0</v>
      </c>
      <c r="F321" s="41">
        <f>SUM(F322:F324)</f>
        <v>0</v>
      </c>
      <c r="G321" s="41">
        <f t="shared" si="92"/>
        <v>0</v>
      </c>
      <c r="H321" s="41">
        <f>SUM(H322:H324)</f>
        <v>0</v>
      </c>
      <c r="I321" s="41">
        <f>SUM(I322:I324)</f>
        <v>0</v>
      </c>
      <c r="J321" s="41">
        <f t="shared" si="93"/>
        <v>0</v>
      </c>
      <c r="K321" s="41">
        <f>SUM(K322:K324)</f>
        <v>80883</v>
      </c>
      <c r="L321" s="41">
        <f>SUM(L322:L324)</f>
        <v>80883</v>
      </c>
      <c r="M321" s="41">
        <f t="shared" si="94"/>
        <v>0</v>
      </c>
      <c r="N321" s="41">
        <f>SUM(N322:N324)</f>
        <v>0</v>
      </c>
      <c r="O321" s="41">
        <f>SUM(O322:O324)</f>
        <v>0</v>
      </c>
      <c r="P321" s="41">
        <f t="shared" si="95"/>
        <v>0</v>
      </c>
      <c r="Q321" s="41">
        <f>SUM(Q322:Q324)</f>
        <v>59900</v>
      </c>
      <c r="R321" s="41">
        <f>SUM(R322:R324)</f>
        <v>59900</v>
      </c>
      <c r="S321" s="41">
        <f t="shared" si="96"/>
        <v>0</v>
      </c>
      <c r="T321" s="41">
        <f>SUM(T322:T324)</f>
        <v>0</v>
      </c>
      <c r="U321" s="41">
        <f>SUM(U322:U324)</f>
        <v>0</v>
      </c>
      <c r="V321" s="41">
        <f t="shared" si="97"/>
        <v>0</v>
      </c>
      <c r="W321" s="41">
        <f>SUM(W322:W324)</f>
        <v>0</v>
      </c>
      <c r="X321" s="41">
        <f>SUM(X322:X324)</f>
        <v>0</v>
      </c>
      <c r="Y321" s="41">
        <f t="shared" si="98"/>
        <v>0</v>
      </c>
      <c r="Z321" s="41">
        <f>SUM(Z322:Z324)</f>
        <v>0</v>
      </c>
      <c r="AA321" s="41">
        <f>SUM(AA322:AA324)</f>
        <v>0</v>
      </c>
      <c r="AB321" s="41">
        <f t="shared" si="99"/>
        <v>0</v>
      </c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  <c r="II321" s="24"/>
      <c r="IJ321" s="24"/>
      <c r="IK321" s="24"/>
      <c r="IL321" s="24"/>
      <c r="IM321" s="24"/>
      <c r="IN321" s="24"/>
      <c r="IO321" s="24"/>
    </row>
    <row r="322" spans="1:249" ht="63">
      <c r="A322" s="45" t="s">
        <v>301</v>
      </c>
      <c r="B322" s="46">
        <f t="shared" si="91"/>
        <v>28560</v>
      </c>
      <c r="C322" s="46">
        <f t="shared" si="91"/>
        <v>28560</v>
      </c>
      <c r="D322" s="46">
        <f t="shared" si="91"/>
        <v>0</v>
      </c>
      <c r="E322" s="46"/>
      <c r="F322" s="46"/>
      <c r="G322" s="46">
        <f t="shared" si="92"/>
        <v>0</v>
      </c>
      <c r="H322" s="46"/>
      <c r="I322" s="46"/>
      <c r="J322" s="46">
        <f t="shared" si="93"/>
        <v>0</v>
      </c>
      <c r="K322" s="46">
        <v>28560</v>
      </c>
      <c r="L322" s="46">
        <v>28560</v>
      </c>
      <c r="M322" s="46">
        <f t="shared" si="94"/>
        <v>0</v>
      </c>
      <c r="N322" s="46"/>
      <c r="O322" s="46"/>
      <c r="P322" s="46">
        <f t="shared" si="95"/>
        <v>0</v>
      </c>
      <c r="Q322" s="46"/>
      <c r="R322" s="46"/>
      <c r="S322" s="46">
        <f t="shared" si="96"/>
        <v>0</v>
      </c>
      <c r="T322" s="46"/>
      <c r="U322" s="46"/>
      <c r="V322" s="46">
        <f t="shared" si="97"/>
        <v>0</v>
      </c>
      <c r="W322" s="46"/>
      <c r="X322" s="46"/>
      <c r="Y322" s="46">
        <f t="shared" si="98"/>
        <v>0</v>
      </c>
      <c r="Z322" s="46"/>
      <c r="AA322" s="46"/>
      <c r="AB322" s="46">
        <f t="shared" si="99"/>
        <v>0</v>
      </c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</row>
    <row r="323" spans="1:249">
      <c r="A323" s="45" t="s">
        <v>302</v>
      </c>
      <c r="B323" s="46">
        <f t="shared" si="91"/>
        <v>52323</v>
      </c>
      <c r="C323" s="46">
        <f t="shared" si="91"/>
        <v>52323</v>
      </c>
      <c r="D323" s="46">
        <f t="shared" si="91"/>
        <v>0</v>
      </c>
      <c r="E323" s="46"/>
      <c r="F323" s="46"/>
      <c r="G323" s="46">
        <f t="shared" si="92"/>
        <v>0</v>
      </c>
      <c r="H323" s="46"/>
      <c r="I323" s="46"/>
      <c r="J323" s="46">
        <f t="shared" si="93"/>
        <v>0</v>
      </c>
      <c r="K323" s="46">
        <f>49163+3160</f>
        <v>52323</v>
      </c>
      <c r="L323" s="46">
        <f>49163+3160</f>
        <v>52323</v>
      </c>
      <c r="M323" s="46">
        <f t="shared" si="94"/>
        <v>0</v>
      </c>
      <c r="N323" s="46"/>
      <c r="O323" s="46"/>
      <c r="P323" s="46">
        <f t="shared" si="95"/>
        <v>0</v>
      </c>
      <c r="Q323" s="46"/>
      <c r="R323" s="46"/>
      <c r="S323" s="46">
        <f t="shared" si="96"/>
        <v>0</v>
      </c>
      <c r="T323" s="46"/>
      <c r="U323" s="46"/>
      <c r="V323" s="46">
        <f t="shared" si="97"/>
        <v>0</v>
      </c>
      <c r="W323" s="46"/>
      <c r="X323" s="46"/>
      <c r="Y323" s="46">
        <f t="shared" si="98"/>
        <v>0</v>
      </c>
      <c r="Z323" s="46"/>
      <c r="AA323" s="46"/>
      <c r="AB323" s="46">
        <f t="shared" si="99"/>
        <v>0</v>
      </c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  <c r="II323" s="24"/>
      <c r="IJ323" s="24"/>
      <c r="IK323" s="24"/>
      <c r="IL323" s="24"/>
      <c r="IM323" s="24"/>
      <c r="IN323" s="24"/>
      <c r="IO323" s="24"/>
    </row>
    <row r="324" spans="1:249">
      <c r="A324" s="45" t="s">
        <v>303</v>
      </c>
      <c r="B324" s="46">
        <f t="shared" si="91"/>
        <v>59900</v>
      </c>
      <c r="C324" s="46">
        <f t="shared" si="91"/>
        <v>59900</v>
      </c>
      <c r="D324" s="46">
        <f t="shared" si="91"/>
        <v>0</v>
      </c>
      <c r="E324" s="46"/>
      <c r="F324" s="46"/>
      <c r="G324" s="46">
        <f t="shared" si="92"/>
        <v>0</v>
      </c>
      <c r="H324" s="46"/>
      <c r="I324" s="46"/>
      <c r="J324" s="46">
        <f t="shared" si="93"/>
        <v>0</v>
      </c>
      <c r="K324" s="46"/>
      <c r="L324" s="46"/>
      <c r="M324" s="46">
        <f t="shared" si="94"/>
        <v>0</v>
      </c>
      <c r="N324" s="46"/>
      <c r="O324" s="46"/>
      <c r="P324" s="46">
        <f t="shared" si="95"/>
        <v>0</v>
      </c>
      <c r="Q324" s="46">
        <f>60000-100</f>
        <v>59900</v>
      </c>
      <c r="R324" s="46">
        <f>60000-100</f>
        <v>59900</v>
      </c>
      <c r="S324" s="46">
        <f t="shared" si="96"/>
        <v>0</v>
      </c>
      <c r="T324" s="46"/>
      <c r="U324" s="46"/>
      <c r="V324" s="46">
        <f t="shared" si="97"/>
        <v>0</v>
      </c>
      <c r="W324" s="46"/>
      <c r="X324" s="46"/>
      <c r="Y324" s="46">
        <f t="shared" si="98"/>
        <v>0</v>
      </c>
      <c r="Z324" s="46"/>
      <c r="AA324" s="46"/>
      <c r="AB324" s="46">
        <f t="shared" si="99"/>
        <v>0</v>
      </c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</row>
    <row r="325" spans="1:249">
      <c r="A325" s="40" t="s">
        <v>136</v>
      </c>
      <c r="B325" s="41">
        <f t="shared" si="91"/>
        <v>12587</v>
      </c>
      <c r="C325" s="41">
        <f t="shared" si="91"/>
        <v>13824</v>
      </c>
      <c r="D325" s="41">
        <f t="shared" si="91"/>
        <v>1237</v>
      </c>
      <c r="E325" s="41">
        <f>SUM(E326:E327)</f>
        <v>0</v>
      </c>
      <c r="F325" s="41">
        <f>SUM(F326:F327)</f>
        <v>0</v>
      </c>
      <c r="G325" s="41">
        <f t="shared" si="92"/>
        <v>0</v>
      </c>
      <c r="H325" s="41">
        <f>SUM(H326:H327)</f>
        <v>0</v>
      </c>
      <c r="I325" s="41">
        <f>SUM(I326:I327)</f>
        <v>0</v>
      </c>
      <c r="J325" s="41">
        <f t="shared" si="93"/>
        <v>0</v>
      </c>
      <c r="K325" s="41">
        <f>SUM(K326:K327)</f>
        <v>9900</v>
      </c>
      <c r="L325" s="41">
        <f>SUM(L326:L327)</f>
        <v>11137</v>
      </c>
      <c r="M325" s="41">
        <f t="shared" si="94"/>
        <v>1237</v>
      </c>
      <c r="N325" s="41">
        <f>SUM(N326:N327)</f>
        <v>0</v>
      </c>
      <c r="O325" s="41">
        <f>SUM(O326:O327)</f>
        <v>0</v>
      </c>
      <c r="P325" s="41">
        <f t="shared" si="95"/>
        <v>0</v>
      </c>
      <c r="Q325" s="41">
        <f>SUM(Q326:Q327)</f>
        <v>2687</v>
      </c>
      <c r="R325" s="41">
        <f>SUM(R326:R327)</f>
        <v>2687</v>
      </c>
      <c r="S325" s="41">
        <f t="shared" si="96"/>
        <v>0</v>
      </c>
      <c r="T325" s="41">
        <f>SUM(T326:T327)</f>
        <v>0</v>
      </c>
      <c r="U325" s="41">
        <f>SUM(U326:U327)</f>
        <v>0</v>
      </c>
      <c r="V325" s="41">
        <f t="shared" si="97"/>
        <v>0</v>
      </c>
      <c r="W325" s="41">
        <f>SUM(W326:W327)</f>
        <v>0</v>
      </c>
      <c r="X325" s="41">
        <f>SUM(X326:X327)</f>
        <v>0</v>
      </c>
      <c r="Y325" s="41">
        <f t="shared" si="98"/>
        <v>0</v>
      </c>
      <c r="Z325" s="41">
        <f>SUM(Z326:Z327)</f>
        <v>0</v>
      </c>
      <c r="AA325" s="41">
        <f>SUM(AA326:AA327)</f>
        <v>0</v>
      </c>
      <c r="AB325" s="41">
        <f t="shared" si="99"/>
        <v>0</v>
      </c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  <c r="II325" s="24"/>
      <c r="IJ325" s="24"/>
      <c r="IK325" s="24"/>
      <c r="IL325" s="24"/>
      <c r="IM325" s="24"/>
      <c r="IN325" s="24"/>
      <c r="IO325" s="24"/>
    </row>
    <row r="326" spans="1:249" ht="29.25" customHeight="1">
      <c r="A326" s="45" t="s">
        <v>304</v>
      </c>
      <c r="B326" s="46">
        <f t="shared" si="91"/>
        <v>9900</v>
      </c>
      <c r="C326" s="46">
        <f t="shared" si="91"/>
        <v>11137</v>
      </c>
      <c r="D326" s="46">
        <f t="shared" si="91"/>
        <v>1237</v>
      </c>
      <c r="E326" s="46">
        <v>0</v>
      </c>
      <c r="F326" s="46">
        <v>0</v>
      </c>
      <c r="G326" s="46">
        <f t="shared" si="92"/>
        <v>0</v>
      </c>
      <c r="H326" s="46">
        <v>0</v>
      </c>
      <c r="I326" s="46">
        <v>0</v>
      </c>
      <c r="J326" s="46">
        <f t="shared" si="93"/>
        <v>0</v>
      </c>
      <c r="K326" s="46">
        <f>9900</f>
        <v>9900</v>
      </c>
      <c r="L326" s="46">
        <f>9900+1237</f>
        <v>11137</v>
      </c>
      <c r="M326" s="46">
        <f t="shared" si="94"/>
        <v>1237</v>
      </c>
      <c r="N326" s="46">
        <v>0</v>
      </c>
      <c r="O326" s="46">
        <v>0</v>
      </c>
      <c r="P326" s="46">
        <f t="shared" si="95"/>
        <v>0</v>
      </c>
      <c r="Q326" s="46">
        <v>0</v>
      </c>
      <c r="R326" s="46">
        <v>0</v>
      </c>
      <c r="S326" s="46">
        <f t="shared" si="96"/>
        <v>0</v>
      </c>
      <c r="T326" s="46">
        <v>0</v>
      </c>
      <c r="U326" s="46">
        <v>0</v>
      </c>
      <c r="V326" s="46">
        <f t="shared" si="97"/>
        <v>0</v>
      </c>
      <c r="W326" s="46">
        <v>0</v>
      </c>
      <c r="X326" s="46">
        <v>0</v>
      </c>
      <c r="Y326" s="46">
        <f t="shared" si="98"/>
        <v>0</v>
      </c>
      <c r="Z326" s="46">
        <v>0</v>
      </c>
      <c r="AA326" s="46">
        <v>0</v>
      </c>
      <c r="AB326" s="46">
        <f t="shared" si="99"/>
        <v>0</v>
      </c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</row>
    <row r="327" spans="1:249">
      <c r="A327" s="49" t="s">
        <v>305</v>
      </c>
      <c r="B327" s="46">
        <f t="shared" si="91"/>
        <v>2687</v>
      </c>
      <c r="C327" s="46">
        <f t="shared" si="91"/>
        <v>2687</v>
      </c>
      <c r="D327" s="46">
        <f t="shared" si="91"/>
        <v>0</v>
      </c>
      <c r="E327" s="46">
        <v>0</v>
      </c>
      <c r="F327" s="46">
        <v>0</v>
      </c>
      <c r="G327" s="46">
        <f t="shared" si="92"/>
        <v>0</v>
      </c>
      <c r="H327" s="46">
        <v>0</v>
      </c>
      <c r="I327" s="46">
        <v>0</v>
      </c>
      <c r="J327" s="46">
        <f t="shared" si="93"/>
        <v>0</v>
      </c>
      <c r="K327" s="46"/>
      <c r="L327" s="46"/>
      <c r="M327" s="46">
        <f t="shared" si="94"/>
        <v>0</v>
      </c>
      <c r="N327" s="46">
        <v>0</v>
      </c>
      <c r="O327" s="46">
        <v>0</v>
      </c>
      <c r="P327" s="46">
        <f t="shared" si="95"/>
        <v>0</v>
      </c>
      <c r="Q327" s="46">
        <v>2687</v>
      </c>
      <c r="R327" s="46">
        <v>2687</v>
      </c>
      <c r="S327" s="46">
        <f t="shared" si="96"/>
        <v>0</v>
      </c>
      <c r="T327" s="46">
        <v>0</v>
      </c>
      <c r="U327" s="46">
        <v>0</v>
      </c>
      <c r="V327" s="46">
        <f t="shared" si="97"/>
        <v>0</v>
      </c>
      <c r="W327" s="46">
        <v>0</v>
      </c>
      <c r="X327" s="46">
        <v>0</v>
      </c>
      <c r="Y327" s="46">
        <f t="shared" si="98"/>
        <v>0</v>
      </c>
      <c r="Z327" s="46">
        <v>0</v>
      </c>
      <c r="AA327" s="46">
        <v>0</v>
      </c>
      <c r="AB327" s="46">
        <f t="shared" si="99"/>
        <v>0</v>
      </c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</row>
    <row r="328" spans="1:249">
      <c r="A328" s="40" t="s">
        <v>239</v>
      </c>
      <c r="B328" s="41">
        <f t="shared" si="91"/>
        <v>240700</v>
      </c>
      <c r="C328" s="41">
        <f t="shared" si="91"/>
        <v>240700</v>
      </c>
      <c r="D328" s="41">
        <f t="shared" si="91"/>
        <v>0</v>
      </c>
      <c r="E328" s="41">
        <f>SUM(E329:E331)</f>
        <v>0</v>
      </c>
      <c r="F328" s="41">
        <f>SUM(F329:F331)</f>
        <v>0</v>
      </c>
      <c r="G328" s="41">
        <f t="shared" si="92"/>
        <v>0</v>
      </c>
      <c r="H328" s="41">
        <f>SUM(H329:H331)</f>
        <v>0</v>
      </c>
      <c r="I328" s="41">
        <f>SUM(I329:I331)</f>
        <v>0</v>
      </c>
      <c r="J328" s="41">
        <f t="shared" si="93"/>
        <v>0</v>
      </c>
      <c r="K328" s="41">
        <f>SUM(K329:K331)</f>
        <v>50096</v>
      </c>
      <c r="L328" s="41">
        <f>SUM(L329:L331)</f>
        <v>50096</v>
      </c>
      <c r="M328" s="41">
        <f t="shared" si="94"/>
        <v>0</v>
      </c>
      <c r="N328" s="41">
        <f>SUM(N329:N331)</f>
        <v>0</v>
      </c>
      <c r="O328" s="41">
        <f>SUM(O329:O331)</f>
        <v>0</v>
      </c>
      <c r="P328" s="41">
        <f t="shared" si="95"/>
        <v>0</v>
      </c>
      <c r="Q328" s="41">
        <f>SUM(Q329:Q331)</f>
        <v>0</v>
      </c>
      <c r="R328" s="41">
        <f>SUM(R329:R331)</f>
        <v>0</v>
      </c>
      <c r="S328" s="41">
        <f t="shared" si="96"/>
        <v>0</v>
      </c>
      <c r="T328" s="41">
        <f>SUM(T329:T331)</f>
        <v>190604</v>
      </c>
      <c r="U328" s="41">
        <f>SUM(U329:U331)</f>
        <v>190604</v>
      </c>
      <c r="V328" s="41">
        <f t="shared" si="97"/>
        <v>0</v>
      </c>
      <c r="W328" s="41">
        <f>SUM(W329:W331)</f>
        <v>0</v>
      </c>
      <c r="X328" s="41">
        <f>SUM(X329:X331)</f>
        <v>0</v>
      </c>
      <c r="Y328" s="41">
        <f t="shared" si="98"/>
        <v>0</v>
      </c>
      <c r="Z328" s="41">
        <f>SUM(Z329:Z331)</f>
        <v>0</v>
      </c>
      <c r="AA328" s="41">
        <f>SUM(AA329:AA331)</f>
        <v>0</v>
      </c>
      <c r="AB328" s="41">
        <f t="shared" si="99"/>
        <v>0</v>
      </c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  <c r="HR328" s="24"/>
      <c r="HS328" s="24"/>
      <c r="HT328" s="24"/>
      <c r="HU328" s="24"/>
      <c r="HV328" s="24"/>
      <c r="HW328" s="24"/>
      <c r="HX328" s="24"/>
      <c r="HY328" s="24"/>
      <c r="HZ328" s="24"/>
      <c r="IA328" s="24"/>
      <c r="IB328" s="24"/>
      <c r="IC328" s="24"/>
      <c r="ID328" s="24"/>
      <c r="IE328" s="24"/>
      <c r="IF328" s="24"/>
      <c r="IG328" s="24"/>
      <c r="IH328" s="24"/>
      <c r="II328" s="24"/>
      <c r="IJ328" s="24"/>
      <c r="IK328" s="24"/>
      <c r="IL328" s="24"/>
      <c r="IM328" s="24"/>
      <c r="IN328" s="24"/>
      <c r="IO328" s="24"/>
    </row>
    <row r="329" spans="1:249" ht="47.25">
      <c r="A329" s="45" t="s">
        <v>306</v>
      </c>
      <c r="B329" s="46">
        <f t="shared" si="91"/>
        <v>22294</v>
      </c>
      <c r="C329" s="46">
        <f t="shared" si="91"/>
        <v>22294</v>
      </c>
      <c r="D329" s="46">
        <f t="shared" si="91"/>
        <v>0</v>
      </c>
      <c r="E329" s="46">
        <v>0</v>
      </c>
      <c r="F329" s="46">
        <v>0</v>
      </c>
      <c r="G329" s="46">
        <f t="shared" si="92"/>
        <v>0</v>
      </c>
      <c r="H329" s="46">
        <v>0</v>
      </c>
      <c r="I329" s="46">
        <v>0</v>
      </c>
      <c r="J329" s="46">
        <f t="shared" si="93"/>
        <v>0</v>
      </c>
      <c r="K329" s="46">
        <v>22294</v>
      </c>
      <c r="L329" s="46">
        <v>22294</v>
      </c>
      <c r="M329" s="46">
        <f t="shared" si="94"/>
        <v>0</v>
      </c>
      <c r="N329" s="46">
        <v>0</v>
      </c>
      <c r="O329" s="46">
        <v>0</v>
      </c>
      <c r="P329" s="46">
        <f t="shared" si="95"/>
        <v>0</v>
      </c>
      <c r="Q329" s="46">
        <v>0</v>
      </c>
      <c r="R329" s="46">
        <v>0</v>
      </c>
      <c r="S329" s="46">
        <f t="shared" si="96"/>
        <v>0</v>
      </c>
      <c r="T329" s="46">
        <v>0</v>
      </c>
      <c r="U329" s="46">
        <v>0</v>
      </c>
      <c r="V329" s="46">
        <f t="shared" si="97"/>
        <v>0</v>
      </c>
      <c r="W329" s="46">
        <v>0</v>
      </c>
      <c r="X329" s="46">
        <v>0</v>
      </c>
      <c r="Y329" s="46">
        <f t="shared" si="98"/>
        <v>0</v>
      </c>
      <c r="Z329" s="46">
        <f>21000-21000</f>
        <v>0</v>
      </c>
      <c r="AA329" s="46">
        <f>21000-21000</f>
        <v>0</v>
      </c>
      <c r="AB329" s="46">
        <f t="shared" si="99"/>
        <v>0</v>
      </c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  <c r="HR329" s="24"/>
      <c r="HS329" s="24"/>
      <c r="HT329" s="24"/>
      <c r="HU329" s="24"/>
      <c r="HV329" s="24"/>
      <c r="HW329" s="24"/>
      <c r="HX329" s="24"/>
      <c r="HY329" s="24"/>
      <c r="HZ329" s="24"/>
      <c r="IA329" s="24"/>
      <c r="IB329" s="24"/>
      <c r="IC329" s="24"/>
      <c r="ID329" s="24"/>
      <c r="IE329" s="24"/>
      <c r="IF329" s="24"/>
      <c r="IG329" s="24"/>
      <c r="IH329" s="24"/>
      <c r="II329" s="24"/>
      <c r="IJ329" s="24"/>
      <c r="IK329" s="24"/>
      <c r="IL329" s="24"/>
      <c r="IM329" s="24"/>
      <c r="IN329" s="24"/>
      <c r="IO329" s="24"/>
    </row>
    <row r="330" spans="1:249" ht="31.5">
      <c r="A330" s="45" t="s">
        <v>307</v>
      </c>
      <c r="B330" s="46">
        <f t="shared" si="91"/>
        <v>27802</v>
      </c>
      <c r="C330" s="46">
        <f t="shared" si="91"/>
        <v>27802</v>
      </c>
      <c r="D330" s="46">
        <f t="shared" si="91"/>
        <v>0</v>
      </c>
      <c r="E330" s="46">
        <v>0</v>
      </c>
      <c r="F330" s="46">
        <v>0</v>
      </c>
      <c r="G330" s="46">
        <f t="shared" si="92"/>
        <v>0</v>
      </c>
      <c r="H330" s="46">
        <v>0</v>
      </c>
      <c r="I330" s="46">
        <v>0</v>
      </c>
      <c r="J330" s="46">
        <f t="shared" si="93"/>
        <v>0</v>
      </c>
      <c r="K330" s="46">
        <v>27802</v>
      </c>
      <c r="L330" s="46">
        <v>27802</v>
      </c>
      <c r="M330" s="46">
        <f t="shared" si="94"/>
        <v>0</v>
      </c>
      <c r="N330" s="46">
        <v>0</v>
      </c>
      <c r="O330" s="46">
        <v>0</v>
      </c>
      <c r="P330" s="46">
        <f t="shared" si="95"/>
        <v>0</v>
      </c>
      <c r="Q330" s="46">
        <v>0</v>
      </c>
      <c r="R330" s="46">
        <v>0</v>
      </c>
      <c r="S330" s="46">
        <f t="shared" si="96"/>
        <v>0</v>
      </c>
      <c r="T330" s="46">
        <v>0</v>
      </c>
      <c r="U330" s="46">
        <v>0</v>
      </c>
      <c r="V330" s="46">
        <f t="shared" si="97"/>
        <v>0</v>
      </c>
      <c r="W330" s="46">
        <v>0</v>
      </c>
      <c r="X330" s="46">
        <v>0</v>
      </c>
      <c r="Y330" s="46">
        <f t="shared" si="98"/>
        <v>0</v>
      </c>
      <c r="Z330" s="46">
        <f>21000-21000</f>
        <v>0</v>
      </c>
      <c r="AA330" s="46">
        <f>21000-21000</f>
        <v>0</v>
      </c>
      <c r="AB330" s="46">
        <f t="shared" si="99"/>
        <v>0</v>
      </c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  <c r="HR330" s="24"/>
      <c r="HS330" s="24"/>
      <c r="HT330" s="24"/>
      <c r="HU330" s="24"/>
      <c r="HV330" s="24"/>
      <c r="HW330" s="24"/>
      <c r="HX330" s="24"/>
      <c r="HY330" s="24"/>
      <c r="HZ330" s="24"/>
      <c r="IA330" s="24"/>
      <c r="IB330" s="24"/>
      <c r="IC330" s="24"/>
      <c r="ID330" s="24"/>
      <c r="IE330" s="24"/>
      <c r="IF330" s="24"/>
      <c r="IG330" s="24"/>
      <c r="IH330" s="24"/>
      <c r="II330" s="24"/>
      <c r="IJ330" s="24"/>
      <c r="IK330" s="24"/>
      <c r="IL330" s="24"/>
      <c r="IM330" s="24"/>
      <c r="IN330" s="24"/>
      <c r="IO330" s="24"/>
    </row>
    <row r="331" spans="1:249" ht="47.25">
      <c r="A331" s="45" t="s">
        <v>308</v>
      </c>
      <c r="B331" s="46">
        <f t="shared" si="91"/>
        <v>190604</v>
      </c>
      <c r="C331" s="46">
        <f t="shared" si="91"/>
        <v>190604</v>
      </c>
      <c r="D331" s="46">
        <f t="shared" si="91"/>
        <v>0</v>
      </c>
      <c r="E331" s="46"/>
      <c r="F331" s="46"/>
      <c r="G331" s="46">
        <f t="shared" si="92"/>
        <v>0</v>
      </c>
      <c r="H331" s="46">
        <v>0</v>
      </c>
      <c r="I331" s="46">
        <v>0</v>
      </c>
      <c r="J331" s="46">
        <f t="shared" si="93"/>
        <v>0</v>
      </c>
      <c r="K331" s="46">
        <v>0</v>
      </c>
      <c r="L331" s="46">
        <v>0</v>
      </c>
      <c r="M331" s="46">
        <f t="shared" si="94"/>
        <v>0</v>
      </c>
      <c r="N331" s="46">
        <v>0</v>
      </c>
      <c r="O331" s="46">
        <v>0</v>
      </c>
      <c r="P331" s="46">
        <f t="shared" si="95"/>
        <v>0</v>
      </c>
      <c r="Q331" s="46">
        <v>0</v>
      </c>
      <c r="R331" s="46">
        <v>0</v>
      </c>
      <c r="S331" s="46">
        <f t="shared" si="96"/>
        <v>0</v>
      </c>
      <c r="T331" s="46">
        <v>190604</v>
      </c>
      <c r="U331" s="46">
        <v>190604</v>
      </c>
      <c r="V331" s="46">
        <f t="shared" si="97"/>
        <v>0</v>
      </c>
      <c r="W331" s="46">
        <v>0</v>
      </c>
      <c r="X331" s="46">
        <v>0</v>
      </c>
      <c r="Y331" s="46">
        <f t="shared" si="98"/>
        <v>0</v>
      </c>
      <c r="Z331" s="46">
        <v>0</v>
      </c>
      <c r="AA331" s="46">
        <v>0</v>
      </c>
      <c r="AB331" s="46">
        <f t="shared" si="99"/>
        <v>0</v>
      </c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</row>
    <row r="332" spans="1:249" ht="25.5" customHeight="1">
      <c r="A332" s="40" t="s">
        <v>188</v>
      </c>
      <c r="B332" s="41">
        <f t="shared" si="91"/>
        <v>30000</v>
      </c>
      <c r="C332" s="41">
        <f t="shared" si="91"/>
        <v>34500</v>
      </c>
      <c r="D332" s="41">
        <f t="shared" si="91"/>
        <v>4500</v>
      </c>
      <c r="E332" s="41">
        <f>SUM(E333:E334)</f>
        <v>0</v>
      </c>
      <c r="F332" s="41">
        <f>SUM(F333:F334)</f>
        <v>0</v>
      </c>
      <c r="G332" s="41">
        <f t="shared" si="92"/>
        <v>0</v>
      </c>
      <c r="H332" s="41">
        <f t="shared" ref="H332:I332" si="100">SUM(H333:H334)</f>
        <v>0</v>
      </c>
      <c r="I332" s="41">
        <f t="shared" si="100"/>
        <v>0</v>
      </c>
      <c r="J332" s="41">
        <f t="shared" si="93"/>
        <v>0</v>
      </c>
      <c r="K332" s="41">
        <f t="shared" ref="K332:L332" si="101">SUM(K333:K334)</f>
        <v>30000</v>
      </c>
      <c r="L332" s="41">
        <f t="shared" si="101"/>
        <v>34500</v>
      </c>
      <c r="M332" s="41">
        <f t="shared" si="94"/>
        <v>4500</v>
      </c>
      <c r="N332" s="41">
        <f t="shared" ref="N332:O332" si="102">SUM(N333:N334)</f>
        <v>0</v>
      </c>
      <c r="O332" s="41">
        <f t="shared" si="102"/>
        <v>0</v>
      </c>
      <c r="P332" s="41">
        <f t="shared" si="95"/>
        <v>0</v>
      </c>
      <c r="Q332" s="41">
        <f t="shared" ref="Q332:R332" si="103">SUM(Q333:Q334)</f>
        <v>0</v>
      </c>
      <c r="R332" s="41">
        <f t="shared" si="103"/>
        <v>0</v>
      </c>
      <c r="S332" s="41">
        <f t="shared" si="96"/>
        <v>0</v>
      </c>
      <c r="T332" s="41">
        <f t="shared" ref="T332:U332" si="104">SUM(T333:T334)</f>
        <v>0</v>
      </c>
      <c r="U332" s="41">
        <f t="shared" si="104"/>
        <v>0</v>
      </c>
      <c r="V332" s="41">
        <f t="shared" si="97"/>
        <v>0</v>
      </c>
      <c r="W332" s="41">
        <f t="shared" ref="W332:X332" si="105">SUM(W333:W334)</f>
        <v>0</v>
      </c>
      <c r="X332" s="41">
        <f t="shared" si="105"/>
        <v>0</v>
      </c>
      <c r="Y332" s="41">
        <f t="shared" si="98"/>
        <v>0</v>
      </c>
      <c r="Z332" s="41">
        <f t="shared" ref="Z332:AA332" si="106">SUM(Z333:Z334)</f>
        <v>0</v>
      </c>
      <c r="AA332" s="41">
        <f t="shared" si="106"/>
        <v>0</v>
      </c>
      <c r="AB332" s="41">
        <f t="shared" si="99"/>
        <v>0</v>
      </c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</row>
    <row r="333" spans="1:249" ht="31.5">
      <c r="A333" s="43" t="s">
        <v>309</v>
      </c>
      <c r="B333" s="46">
        <f t="shared" si="91"/>
        <v>0</v>
      </c>
      <c r="C333" s="46">
        <f t="shared" si="91"/>
        <v>4500</v>
      </c>
      <c r="D333" s="46">
        <f t="shared" si="91"/>
        <v>4500</v>
      </c>
      <c r="E333" s="46">
        <v>0</v>
      </c>
      <c r="F333" s="46">
        <v>0</v>
      </c>
      <c r="G333" s="46">
        <f t="shared" si="92"/>
        <v>0</v>
      </c>
      <c r="H333" s="46">
        <v>0</v>
      </c>
      <c r="I333" s="46">
        <v>0</v>
      </c>
      <c r="J333" s="46">
        <f t="shared" si="93"/>
        <v>0</v>
      </c>
      <c r="K333" s="46"/>
      <c r="L333" s="46">
        <v>4500</v>
      </c>
      <c r="M333" s="46">
        <f t="shared" si="94"/>
        <v>4500</v>
      </c>
      <c r="N333" s="46">
        <v>0</v>
      </c>
      <c r="O333" s="46">
        <v>0</v>
      </c>
      <c r="P333" s="46">
        <f t="shared" si="95"/>
        <v>0</v>
      </c>
      <c r="Q333" s="46">
        <v>0</v>
      </c>
      <c r="R333" s="46">
        <v>0</v>
      </c>
      <c r="S333" s="46">
        <f t="shared" si="96"/>
        <v>0</v>
      </c>
      <c r="T333" s="46">
        <v>0</v>
      </c>
      <c r="U333" s="46">
        <v>0</v>
      </c>
      <c r="V333" s="46">
        <f t="shared" si="97"/>
        <v>0</v>
      </c>
      <c r="W333" s="46">
        <v>0</v>
      </c>
      <c r="X333" s="46">
        <v>0</v>
      </c>
      <c r="Y333" s="46">
        <f t="shared" si="98"/>
        <v>0</v>
      </c>
      <c r="Z333" s="46">
        <v>0</v>
      </c>
      <c r="AA333" s="46">
        <v>0</v>
      </c>
      <c r="AB333" s="46">
        <f t="shared" si="99"/>
        <v>0</v>
      </c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</row>
    <row r="334" spans="1:249" ht="63">
      <c r="A334" s="43" t="s">
        <v>310</v>
      </c>
      <c r="B334" s="46">
        <f t="shared" si="91"/>
        <v>30000</v>
      </c>
      <c r="C334" s="46">
        <f t="shared" si="91"/>
        <v>30000</v>
      </c>
      <c r="D334" s="46">
        <f t="shared" si="91"/>
        <v>0</v>
      </c>
      <c r="E334" s="46">
        <v>0</v>
      </c>
      <c r="F334" s="46">
        <v>0</v>
      </c>
      <c r="G334" s="46">
        <f t="shared" si="92"/>
        <v>0</v>
      </c>
      <c r="H334" s="46">
        <v>0</v>
      </c>
      <c r="I334" s="46">
        <v>0</v>
      </c>
      <c r="J334" s="46">
        <f t="shared" si="93"/>
        <v>0</v>
      </c>
      <c r="K334" s="46">
        <v>30000</v>
      </c>
      <c r="L334" s="46">
        <v>30000</v>
      </c>
      <c r="M334" s="46">
        <f t="shared" si="94"/>
        <v>0</v>
      </c>
      <c r="N334" s="46">
        <v>0</v>
      </c>
      <c r="O334" s="46">
        <v>0</v>
      </c>
      <c r="P334" s="46">
        <f t="shared" si="95"/>
        <v>0</v>
      </c>
      <c r="Q334" s="46">
        <v>0</v>
      </c>
      <c r="R334" s="46">
        <v>0</v>
      </c>
      <c r="S334" s="46">
        <f t="shared" si="96"/>
        <v>0</v>
      </c>
      <c r="T334" s="46">
        <v>0</v>
      </c>
      <c r="U334" s="46">
        <v>0</v>
      </c>
      <c r="V334" s="46">
        <f t="shared" si="97"/>
        <v>0</v>
      </c>
      <c r="W334" s="46">
        <v>0</v>
      </c>
      <c r="X334" s="46">
        <v>0</v>
      </c>
      <c r="Y334" s="46">
        <f t="shared" si="98"/>
        <v>0</v>
      </c>
      <c r="Z334" s="46">
        <v>0</v>
      </c>
      <c r="AA334" s="46">
        <v>0</v>
      </c>
      <c r="AB334" s="46">
        <f t="shared" si="99"/>
        <v>0</v>
      </c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</row>
    <row r="335" spans="1:249">
      <c r="A335" s="40" t="s">
        <v>105</v>
      </c>
      <c r="B335" s="41">
        <f t="shared" si="91"/>
        <v>480306</v>
      </c>
      <c r="C335" s="41">
        <f t="shared" si="91"/>
        <v>480306</v>
      </c>
      <c r="D335" s="41">
        <f t="shared" si="91"/>
        <v>0</v>
      </c>
      <c r="E335" s="41">
        <f>SUM(E336,E338,E346,E344)</f>
        <v>0</v>
      </c>
      <c r="F335" s="41">
        <f>SUM(F336,F338,F346,F344)</f>
        <v>0</v>
      </c>
      <c r="G335" s="41">
        <f t="shared" si="92"/>
        <v>0</v>
      </c>
      <c r="H335" s="41">
        <f t="shared" ref="H335:I335" si="107">SUM(H336,H338,H346,H344)</f>
        <v>0</v>
      </c>
      <c r="I335" s="41">
        <f t="shared" si="107"/>
        <v>0</v>
      </c>
      <c r="J335" s="41">
        <f t="shared" si="93"/>
        <v>0</v>
      </c>
      <c r="K335" s="41">
        <f t="shared" ref="K335:L335" si="108">SUM(K336,K338,K346,K344)</f>
        <v>480306</v>
      </c>
      <c r="L335" s="41">
        <f t="shared" si="108"/>
        <v>480306</v>
      </c>
      <c r="M335" s="41">
        <f t="shared" si="94"/>
        <v>0</v>
      </c>
      <c r="N335" s="41">
        <f t="shared" ref="N335:O335" si="109">SUM(N336,N338,N346,N344)</f>
        <v>0</v>
      </c>
      <c r="O335" s="41">
        <f t="shared" si="109"/>
        <v>0</v>
      </c>
      <c r="P335" s="41">
        <f t="shared" si="95"/>
        <v>0</v>
      </c>
      <c r="Q335" s="41">
        <f t="shared" ref="Q335:R335" si="110">SUM(Q336,Q338,Q346,Q344)</f>
        <v>0</v>
      </c>
      <c r="R335" s="41">
        <f t="shared" si="110"/>
        <v>0</v>
      </c>
      <c r="S335" s="41">
        <f t="shared" si="96"/>
        <v>0</v>
      </c>
      <c r="T335" s="41">
        <f t="shared" ref="T335:U335" si="111">SUM(T336,T338,T346,T344)</f>
        <v>0</v>
      </c>
      <c r="U335" s="41">
        <f t="shared" si="111"/>
        <v>0</v>
      </c>
      <c r="V335" s="41">
        <f t="shared" si="97"/>
        <v>0</v>
      </c>
      <c r="W335" s="41">
        <f t="shared" ref="W335:X335" si="112">SUM(W336,W338,W346,W344)</f>
        <v>0</v>
      </c>
      <c r="X335" s="41">
        <f t="shared" si="112"/>
        <v>0</v>
      </c>
      <c r="Y335" s="41">
        <f t="shared" si="98"/>
        <v>0</v>
      </c>
      <c r="Z335" s="41">
        <f t="shared" ref="Z335:AA335" si="113">SUM(Z336,Z338,Z346,Z344)</f>
        <v>0</v>
      </c>
      <c r="AA335" s="41">
        <f t="shared" si="113"/>
        <v>0</v>
      </c>
      <c r="AB335" s="41">
        <f t="shared" si="99"/>
        <v>0</v>
      </c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</row>
    <row r="336" spans="1:249">
      <c r="A336" s="40" t="s">
        <v>116</v>
      </c>
      <c r="B336" s="41">
        <f t="shared" si="91"/>
        <v>7135</v>
      </c>
      <c r="C336" s="41">
        <f t="shared" si="91"/>
        <v>7135</v>
      </c>
      <c r="D336" s="41">
        <f t="shared" si="91"/>
        <v>0</v>
      </c>
      <c r="E336" s="41">
        <f>SUM(E337)</f>
        <v>0</v>
      </c>
      <c r="F336" s="41">
        <f>SUM(F337)</f>
        <v>0</v>
      </c>
      <c r="G336" s="41">
        <f t="shared" si="92"/>
        <v>0</v>
      </c>
      <c r="H336" s="41">
        <f>SUM(H337)</f>
        <v>0</v>
      </c>
      <c r="I336" s="41">
        <f>SUM(I337)</f>
        <v>0</v>
      </c>
      <c r="J336" s="41">
        <f t="shared" si="93"/>
        <v>0</v>
      </c>
      <c r="K336" s="41">
        <f>SUM(K337)</f>
        <v>7135</v>
      </c>
      <c r="L336" s="41">
        <f>SUM(L337)</f>
        <v>7135</v>
      </c>
      <c r="M336" s="41">
        <f t="shared" si="94"/>
        <v>0</v>
      </c>
      <c r="N336" s="41">
        <f>SUM(N337)</f>
        <v>0</v>
      </c>
      <c r="O336" s="41">
        <f>SUM(O337)</f>
        <v>0</v>
      </c>
      <c r="P336" s="41">
        <f t="shared" si="95"/>
        <v>0</v>
      </c>
      <c r="Q336" s="41">
        <f>SUM(Q337)</f>
        <v>0</v>
      </c>
      <c r="R336" s="41">
        <f>SUM(R337)</f>
        <v>0</v>
      </c>
      <c r="S336" s="41">
        <f t="shared" si="96"/>
        <v>0</v>
      </c>
      <c r="T336" s="41">
        <f>SUM(T337)</f>
        <v>0</v>
      </c>
      <c r="U336" s="41">
        <f>SUM(U337)</f>
        <v>0</v>
      </c>
      <c r="V336" s="41">
        <f t="shared" si="97"/>
        <v>0</v>
      </c>
      <c r="W336" s="41">
        <f>SUM(W337)</f>
        <v>0</v>
      </c>
      <c r="X336" s="41">
        <f>SUM(X337)</f>
        <v>0</v>
      </c>
      <c r="Y336" s="41">
        <f t="shared" si="98"/>
        <v>0</v>
      </c>
      <c r="Z336" s="41">
        <f>SUM(Z337)</f>
        <v>0</v>
      </c>
      <c r="AA336" s="41">
        <f>SUM(AA337)</f>
        <v>0</v>
      </c>
      <c r="AB336" s="41">
        <f t="shared" si="99"/>
        <v>0</v>
      </c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</row>
    <row r="337" spans="1:249">
      <c r="A337" s="45" t="s">
        <v>311</v>
      </c>
      <c r="B337" s="46">
        <f t="shared" si="91"/>
        <v>7135</v>
      </c>
      <c r="C337" s="46">
        <f t="shared" si="91"/>
        <v>7135</v>
      </c>
      <c r="D337" s="46">
        <f t="shared" si="91"/>
        <v>0</v>
      </c>
      <c r="E337" s="46">
        <v>0</v>
      </c>
      <c r="F337" s="46">
        <v>0</v>
      </c>
      <c r="G337" s="46">
        <f t="shared" si="92"/>
        <v>0</v>
      </c>
      <c r="H337" s="46">
        <v>0</v>
      </c>
      <c r="I337" s="46">
        <v>0</v>
      </c>
      <c r="J337" s="46">
        <f t="shared" si="93"/>
        <v>0</v>
      </c>
      <c r="K337" s="46">
        <v>7135</v>
      </c>
      <c r="L337" s="46">
        <v>7135</v>
      </c>
      <c r="M337" s="46">
        <f t="shared" si="94"/>
        <v>0</v>
      </c>
      <c r="N337" s="46">
        <v>0</v>
      </c>
      <c r="O337" s="46">
        <v>0</v>
      </c>
      <c r="P337" s="46">
        <f t="shared" si="95"/>
        <v>0</v>
      </c>
      <c r="Q337" s="46">
        <v>0</v>
      </c>
      <c r="R337" s="46">
        <v>0</v>
      </c>
      <c r="S337" s="46">
        <f t="shared" si="96"/>
        <v>0</v>
      </c>
      <c r="T337" s="46">
        <v>0</v>
      </c>
      <c r="U337" s="46">
        <v>0</v>
      </c>
      <c r="V337" s="46">
        <f t="shared" si="97"/>
        <v>0</v>
      </c>
      <c r="W337" s="46">
        <v>0</v>
      </c>
      <c r="X337" s="46">
        <v>0</v>
      </c>
      <c r="Y337" s="46">
        <f t="shared" si="98"/>
        <v>0</v>
      </c>
      <c r="Z337" s="46">
        <v>0</v>
      </c>
      <c r="AA337" s="46">
        <v>0</v>
      </c>
      <c r="AB337" s="46">
        <f t="shared" si="99"/>
        <v>0</v>
      </c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</row>
    <row r="338" spans="1:249" ht="31.5">
      <c r="A338" s="40" t="s">
        <v>126</v>
      </c>
      <c r="B338" s="41">
        <f t="shared" si="91"/>
        <v>143794</v>
      </c>
      <c r="C338" s="41">
        <f t="shared" si="91"/>
        <v>143794</v>
      </c>
      <c r="D338" s="41">
        <f t="shared" si="91"/>
        <v>0</v>
      </c>
      <c r="E338" s="41">
        <f>SUM(E339:E343)</f>
        <v>0</v>
      </c>
      <c r="F338" s="41">
        <f>SUM(F339:F343)</f>
        <v>0</v>
      </c>
      <c r="G338" s="41">
        <f t="shared" si="92"/>
        <v>0</v>
      </c>
      <c r="H338" s="41">
        <f>SUM(H339:H343)</f>
        <v>0</v>
      </c>
      <c r="I338" s="41">
        <f>SUM(I339:I343)</f>
        <v>0</v>
      </c>
      <c r="J338" s="41">
        <f t="shared" si="93"/>
        <v>0</v>
      </c>
      <c r="K338" s="41">
        <f>SUM(K339:K343)</f>
        <v>143794</v>
      </c>
      <c r="L338" s="41">
        <f>SUM(L339:L343)</f>
        <v>143794</v>
      </c>
      <c r="M338" s="41">
        <f t="shared" si="94"/>
        <v>0</v>
      </c>
      <c r="N338" s="41">
        <f>SUM(N339:N343)</f>
        <v>0</v>
      </c>
      <c r="O338" s="41">
        <f>SUM(O339:O343)</f>
        <v>0</v>
      </c>
      <c r="P338" s="41">
        <f t="shared" si="95"/>
        <v>0</v>
      </c>
      <c r="Q338" s="41">
        <f>SUM(Q339:Q343)</f>
        <v>0</v>
      </c>
      <c r="R338" s="41">
        <f>SUM(R339:R343)</f>
        <v>0</v>
      </c>
      <c r="S338" s="41">
        <f t="shared" si="96"/>
        <v>0</v>
      </c>
      <c r="T338" s="41">
        <f>SUM(T339:T343)</f>
        <v>0</v>
      </c>
      <c r="U338" s="41">
        <f>SUM(U339:U343)</f>
        <v>0</v>
      </c>
      <c r="V338" s="41">
        <f t="shared" si="97"/>
        <v>0</v>
      </c>
      <c r="W338" s="41">
        <f>SUM(W339:W343)</f>
        <v>0</v>
      </c>
      <c r="X338" s="41">
        <f>SUM(X339:X343)</f>
        <v>0</v>
      </c>
      <c r="Y338" s="41">
        <f t="shared" si="98"/>
        <v>0</v>
      </c>
      <c r="Z338" s="41">
        <f>SUM(Z339:Z343)</f>
        <v>0</v>
      </c>
      <c r="AA338" s="41">
        <f>SUM(AA339:AA343)</f>
        <v>0</v>
      </c>
      <c r="AB338" s="41">
        <f t="shared" si="99"/>
        <v>0</v>
      </c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</row>
    <row r="339" spans="1:249" ht="31.5">
      <c r="A339" s="45" t="s">
        <v>312</v>
      </c>
      <c r="B339" s="46">
        <f t="shared" si="91"/>
        <v>2500</v>
      </c>
      <c r="C339" s="46">
        <f t="shared" si="91"/>
        <v>2500</v>
      </c>
      <c r="D339" s="46">
        <f t="shared" si="91"/>
        <v>0</v>
      </c>
      <c r="E339" s="46">
        <v>0</v>
      </c>
      <c r="F339" s="46">
        <v>0</v>
      </c>
      <c r="G339" s="46">
        <f t="shared" si="92"/>
        <v>0</v>
      </c>
      <c r="H339" s="46">
        <v>0</v>
      </c>
      <c r="I339" s="46">
        <v>0</v>
      </c>
      <c r="J339" s="46">
        <f t="shared" si="93"/>
        <v>0</v>
      </c>
      <c r="K339" s="46">
        <v>2500</v>
      </c>
      <c r="L339" s="46">
        <v>2500</v>
      </c>
      <c r="M339" s="46">
        <f t="shared" si="94"/>
        <v>0</v>
      </c>
      <c r="N339" s="46">
        <v>0</v>
      </c>
      <c r="O339" s="46">
        <v>0</v>
      </c>
      <c r="P339" s="46">
        <f t="shared" si="95"/>
        <v>0</v>
      </c>
      <c r="Q339" s="46">
        <v>0</v>
      </c>
      <c r="R339" s="46">
        <v>0</v>
      </c>
      <c r="S339" s="46">
        <f t="shared" si="96"/>
        <v>0</v>
      </c>
      <c r="T339" s="46">
        <v>0</v>
      </c>
      <c r="U339" s="46">
        <v>0</v>
      </c>
      <c r="V339" s="46">
        <f t="shared" si="97"/>
        <v>0</v>
      </c>
      <c r="W339" s="46">
        <v>0</v>
      </c>
      <c r="X339" s="46">
        <v>0</v>
      </c>
      <c r="Y339" s="46">
        <f t="shared" si="98"/>
        <v>0</v>
      </c>
      <c r="Z339" s="46">
        <v>0</v>
      </c>
      <c r="AA339" s="46">
        <v>0</v>
      </c>
      <c r="AB339" s="46">
        <f t="shared" si="99"/>
        <v>0</v>
      </c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</row>
    <row r="340" spans="1:249" ht="31.5">
      <c r="A340" s="45" t="s">
        <v>313</v>
      </c>
      <c r="B340" s="46">
        <f t="shared" si="91"/>
        <v>3500</v>
      </c>
      <c r="C340" s="46">
        <f t="shared" si="91"/>
        <v>3500</v>
      </c>
      <c r="D340" s="46">
        <f t="shared" si="91"/>
        <v>0</v>
      </c>
      <c r="E340" s="46">
        <v>0</v>
      </c>
      <c r="F340" s="46">
        <v>0</v>
      </c>
      <c r="G340" s="46">
        <f t="shared" si="92"/>
        <v>0</v>
      </c>
      <c r="H340" s="46">
        <v>0</v>
      </c>
      <c r="I340" s="46">
        <v>0</v>
      </c>
      <c r="J340" s="46">
        <f t="shared" si="93"/>
        <v>0</v>
      </c>
      <c r="K340" s="46">
        <v>3500</v>
      </c>
      <c r="L340" s="46">
        <v>3500</v>
      </c>
      <c r="M340" s="46">
        <f t="shared" si="94"/>
        <v>0</v>
      </c>
      <c r="N340" s="46">
        <v>0</v>
      </c>
      <c r="O340" s="46">
        <v>0</v>
      </c>
      <c r="P340" s="46">
        <f t="shared" si="95"/>
        <v>0</v>
      </c>
      <c r="Q340" s="46">
        <v>0</v>
      </c>
      <c r="R340" s="46">
        <v>0</v>
      </c>
      <c r="S340" s="46">
        <f t="shared" si="96"/>
        <v>0</v>
      </c>
      <c r="T340" s="46">
        <v>0</v>
      </c>
      <c r="U340" s="46">
        <v>0</v>
      </c>
      <c r="V340" s="46">
        <f t="shared" si="97"/>
        <v>0</v>
      </c>
      <c r="W340" s="46">
        <v>0</v>
      </c>
      <c r="X340" s="46">
        <v>0</v>
      </c>
      <c r="Y340" s="46">
        <f t="shared" si="98"/>
        <v>0</v>
      </c>
      <c r="Z340" s="46">
        <v>0</v>
      </c>
      <c r="AA340" s="46">
        <v>0</v>
      </c>
      <c r="AB340" s="46">
        <f t="shared" si="99"/>
        <v>0</v>
      </c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</row>
    <row r="341" spans="1:249" ht="78.75">
      <c r="A341" s="49" t="s">
        <v>314</v>
      </c>
      <c r="B341" s="46">
        <f t="shared" si="91"/>
        <v>127212</v>
      </c>
      <c r="C341" s="46">
        <f t="shared" si="91"/>
        <v>127212</v>
      </c>
      <c r="D341" s="46">
        <f t="shared" si="91"/>
        <v>0</v>
      </c>
      <c r="E341" s="46">
        <v>0</v>
      </c>
      <c r="F341" s="46">
        <v>0</v>
      </c>
      <c r="G341" s="46">
        <f t="shared" si="92"/>
        <v>0</v>
      </c>
      <c r="H341" s="46">
        <v>0</v>
      </c>
      <c r="I341" s="46">
        <v>0</v>
      </c>
      <c r="J341" s="46">
        <f t="shared" si="93"/>
        <v>0</v>
      </c>
      <c r="K341" s="46">
        <f>120000+7212</f>
        <v>127212</v>
      </c>
      <c r="L341" s="46">
        <f>120000+7212</f>
        <v>127212</v>
      </c>
      <c r="M341" s="46">
        <f t="shared" si="94"/>
        <v>0</v>
      </c>
      <c r="N341" s="46">
        <v>0</v>
      </c>
      <c r="O341" s="46">
        <v>0</v>
      </c>
      <c r="P341" s="46">
        <f t="shared" si="95"/>
        <v>0</v>
      </c>
      <c r="Q341" s="46">
        <v>0</v>
      </c>
      <c r="R341" s="46">
        <v>0</v>
      </c>
      <c r="S341" s="46">
        <f t="shared" si="96"/>
        <v>0</v>
      </c>
      <c r="T341" s="46">
        <v>0</v>
      </c>
      <c r="U341" s="46">
        <v>0</v>
      </c>
      <c r="V341" s="46">
        <f t="shared" si="97"/>
        <v>0</v>
      </c>
      <c r="W341" s="46">
        <v>0</v>
      </c>
      <c r="X341" s="46">
        <v>0</v>
      </c>
      <c r="Y341" s="46">
        <f t="shared" si="98"/>
        <v>0</v>
      </c>
      <c r="Z341" s="46">
        <v>0</v>
      </c>
      <c r="AA341" s="46">
        <v>0</v>
      </c>
      <c r="AB341" s="46">
        <f t="shared" si="99"/>
        <v>0</v>
      </c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</row>
    <row r="342" spans="1:249">
      <c r="A342" s="45" t="s">
        <v>315</v>
      </c>
      <c r="B342" s="46">
        <f t="shared" si="91"/>
        <v>5000</v>
      </c>
      <c r="C342" s="46">
        <f t="shared" si="91"/>
        <v>5000</v>
      </c>
      <c r="D342" s="46">
        <f t="shared" si="91"/>
        <v>0</v>
      </c>
      <c r="E342" s="46">
        <v>0</v>
      </c>
      <c r="F342" s="46">
        <v>0</v>
      </c>
      <c r="G342" s="46">
        <f t="shared" si="92"/>
        <v>0</v>
      </c>
      <c r="H342" s="46">
        <v>0</v>
      </c>
      <c r="I342" s="46">
        <v>0</v>
      </c>
      <c r="J342" s="46">
        <f t="shared" si="93"/>
        <v>0</v>
      </c>
      <c r="K342" s="46">
        <v>5000</v>
      </c>
      <c r="L342" s="46">
        <v>5000</v>
      </c>
      <c r="M342" s="46">
        <f t="shared" si="94"/>
        <v>0</v>
      </c>
      <c r="N342" s="46">
        <v>0</v>
      </c>
      <c r="O342" s="46">
        <v>0</v>
      </c>
      <c r="P342" s="46">
        <f t="shared" si="95"/>
        <v>0</v>
      </c>
      <c r="Q342" s="46">
        <v>0</v>
      </c>
      <c r="R342" s="46">
        <v>0</v>
      </c>
      <c r="S342" s="46">
        <f t="shared" si="96"/>
        <v>0</v>
      </c>
      <c r="T342" s="46">
        <v>0</v>
      </c>
      <c r="U342" s="46">
        <v>0</v>
      </c>
      <c r="V342" s="46">
        <f t="shared" si="97"/>
        <v>0</v>
      </c>
      <c r="W342" s="46">
        <v>0</v>
      </c>
      <c r="X342" s="46">
        <v>0</v>
      </c>
      <c r="Y342" s="46">
        <f t="shared" si="98"/>
        <v>0</v>
      </c>
      <c r="Z342" s="46">
        <v>0</v>
      </c>
      <c r="AA342" s="46">
        <v>0</v>
      </c>
      <c r="AB342" s="46">
        <f t="shared" si="99"/>
        <v>0</v>
      </c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</row>
    <row r="343" spans="1:249">
      <c r="A343" s="45" t="s">
        <v>316</v>
      </c>
      <c r="B343" s="46">
        <f t="shared" si="91"/>
        <v>5582</v>
      </c>
      <c r="C343" s="46">
        <f t="shared" si="91"/>
        <v>5582</v>
      </c>
      <c r="D343" s="46">
        <f t="shared" si="91"/>
        <v>0</v>
      </c>
      <c r="E343" s="46">
        <v>0</v>
      </c>
      <c r="F343" s="46">
        <v>0</v>
      </c>
      <c r="G343" s="46">
        <f t="shared" si="92"/>
        <v>0</v>
      </c>
      <c r="H343" s="46">
        <v>0</v>
      </c>
      <c r="I343" s="46">
        <v>0</v>
      </c>
      <c r="J343" s="46">
        <f t="shared" si="93"/>
        <v>0</v>
      </c>
      <c r="K343" s="46">
        <v>5582</v>
      </c>
      <c r="L343" s="46">
        <v>5582</v>
      </c>
      <c r="M343" s="46">
        <f t="shared" si="94"/>
        <v>0</v>
      </c>
      <c r="N343" s="46">
        <v>0</v>
      </c>
      <c r="O343" s="46">
        <v>0</v>
      </c>
      <c r="P343" s="46">
        <f t="shared" si="95"/>
        <v>0</v>
      </c>
      <c r="Q343" s="46">
        <v>0</v>
      </c>
      <c r="R343" s="46">
        <v>0</v>
      </c>
      <c r="S343" s="46">
        <f t="shared" si="96"/>
        <v>0</v>
      </c>
      <c r="T343" s="46">
        <v>0</v>
      </c>
      <c r="U343" s="46">
        <v>0</v>
      </c>
      <c r="V343" s="46">
        <f t="shared" si="97"/>
        <v>0</v>
      </c>
      <c r="W343" s="46">
        <v>0</v>
      </c>
      <c r="X343" s="46">
        <v>0</v>
      </c>
      <c r="Y343" s="46">
        <f t="shared" si="98"/>
        <v>0</v>
      </c>
      <c r="Z343" s="46">
        <v>0</v>
      </c>
      <c r="AA343" s="46">
        <v>0</v>
      </c>
      <c r="AB343" s="46">
        <f t="shared" si="99"/>
        <v>0</v>
      </c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</row>
    <row r="344" spans="1:249">
      <c r="A344" s="40" t="s">
        <v>134</v>
      </c>
      <c r="B344" s="41">
        <f t="shared" si="91"/>
        <v>44000</v>
      </c>
      <c r="C344" s="41">
        <f t="shared" si="91"/>
        <v>44000</v>
      </c>
      <c r="D344" s="41">
        <f t="shared" si="91"/>
        <v>0</v>
      </c>
      <c r="E344" s="41">
        <f>SUM(E345)</f>
        <v>0</v>
      </c>
      <c r="F344" s="41">
        <f>SUM(F345)</f>
        <v>0</v>
      </c>
      <c r="G344" s="41">
        <f t="shared" si="92"/>
        <v>0</v>
      </c>
      <c r="H344" s="41">
        <f>SUM(H345)</f>
        <v>0</v>
      </c>
      <c r="I344" s="41">
        <f>SUM(I345)</f>
        <v>0</v>
      </c>
      <c r="J344" s="41">
        <f t="shared" si="93"/>
        <v>0</v>
      </c>
      <c r="K344" s="41">
        <f>SUM(K345)</f>
        <v>44000</v>
      </c>
      <c r="L344" s="41">
        <f>SUM(L345)</f>
        <v>44000</v>
      </c>
      <c r="M344" s="41">
        <f t="shared" si="94"/>
        <v>0</v>
      </c>
      <c r="N344" s="41">
        <f>SUM(N345)</f>
        <v>0</v>
      </c>
      <c r="O344" s="41">
        <f>SUM(O345)</f>
        <v>0</v>
      </c>
      <c r="P344" s="41">
        <f t="shared" si="95"/>
        <v>0</v>
      </c>
      <c r="Q344" s="41">
        <f>SUM(Q345)</f>
        <v>0</v>
      </c>
      <c r="R344" s="41">
        <f>SUM(R345)</f>
        <v>0</v>
      </c>
      <c r="S344" s="41">
        <f t="shared" si="96"/>
        <v>0</v>
      </c>
      <c r="T344" s="41">
        <f>SUM(T345)</f>
        <v>0</v>
      </c>
      <c r="U344" s="41">
        <f>SUM(U345)</f>
        <v>0</v>
      </c>
      <c r="V344" s="41">
        <f t="shared" si="97"/>
        <v>0</v>
      </c>
      <c r="W344" s="41">
        <f>SUM(W345)</f>
        <v>0</v>
      </c>
      <c r="X344" s="41">
        <f>SUM(X345)</f>
        <v>0</v>
      </c>
      <c r="Y344" s="41">
        <f t="shared" si="98"/>
        <v>0</v>
      </c>
      <c r="Z344" s="41">
        <f>SUM(Z345)</f>
        <v>0</v>
      </c>
      <c r="AA344" s="41">
        <f>SUM(AA345)</f>
        <v>0</v>
      </c>
      <c r="AB344" s="41">
        <f t="shared" si="99"/>
        <v>0</v>
      </c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</row>
    <row r="345" spans="1:249">
      <c r="A345" s="45" t="s">
        <v>317</v>
      </c>
      <c r="B345" s="46">
        <f t="shared" si="91"/>
        <v>44000</v>
      </c>
      <c r="C345" s="46">
        <f t="shared" si="91"/>
        <v>44000</v>
      </c>
      <c r="D345" s="46">
        <f t="shared" si="91"/>
        <v>0</v>
      </c>
      <c r="E345" s="46"/>
      <c r="F345" s="46"/>
      <c r="G345" s="46">
        <f t="shared" si="92"/>
        <v>0</v>
      </c>
      <c r="H345" s="46"/>
      <c r="I345" s="46"/>
      <c r="J345" s="46">
        <f t="shared" si="93"/>
        <v>0</v>
      </c>
      <c r="K345" s="46">
        <v>44000</v>
      </c>
      <c r="L345" s="46">
        <v>44000</v>
      </c>
      <c r="M345" s="46">
        <f t="shared" si="94"/>
        <v>0</v>
      </c>
      <c r="N345" s="46"/>
      <c r="O345" s="46"/>
      <c r="P345" s="46">
        <f t="shared" si="95"/>
        <v>0</v>
      </c>
      <c r="Q345" s="46"/>
      <c r="R345" s="46"/>
      <c r="S345" s="46">
        <f t="shared" si="96"/>
        <v>0</v>
      </c>
      <c r="T345" s="46"/>
      <c r="U345" s="46"/>
      <c r="V345" s="46">
        <f t="shared" si="97"/>
        <v>0</v>
      </c>
      <c r="W345" s="46"/>
      <c r="X345" s="46"/>
      <c r="Y345" s="46">
        <f t="shared" si="98"/>
        <v>0</v>
      </c>
      <c r="Z345" s="46"/>
      <c r="AA345" s="46"/>
      <c r="AB345" s="46">
        <f t="shared" si="99"/>
        <v>0</v>
      </c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</row>
    <row r="346" spans="1:249">
      <c r="A346" s="40" t="s">
        <v>239</v>
      </c>
      <c r="B346" s="41">
        <f t="shared" si="91"/>
        <v>285377</v>
      </c>
      <c r="C346" s="41">
        <f t="shared" si="91"/>
        <v>285377</v>
      </c>
      <c r="D346" s="41">
        <f t="shared" si="91"/>
        <v>0</v>
      </c>
      <c r="E346" s="41">
        <f>SUM(E347:E350)</f>
        <v>0</v>
      </c>
      <c r="F346" s="41">
        <f>SUM(F347:F350)</f>
        <v>0</v>
      </c>
      <c r="G346" s="41">
        <f t="shared" si="92"/>
        <v>0</v>
      </c>
      <c r="H346" s="41">
        <f>SUM(H347:H350)</f>
        <v>0</v>
      </c>
      <c r="I346" s="41">
        <f>SUM(I347:I350)</f>
        <v>0</v>
      </c>
      <c r="J346" s="41">
        <f t="shared" si="93"/>
        <v>0</v>
      </c>
      <c r="K346" s="41">
        <f>SUM(K347:K350)</f>
        <v>285377</v>
      </c>
      <c r="L346" s="41">
        <f>SUM(L347:L350)</f>
        <v>285377</v>
      </c>
      <c r="M346" s="41">
        <f t="shared" si="94"/>
        <v>0</v>
      </c>
      <c r="N346" s="41">
        <f>SUM(N347:N350)</f>
        <v>0</v>
      </c>
      <c r="O346" s="41">
        <f>SUM(O347:O350)</f>
        <v>0</v>
      </c>
      <c r="P346" s="41">
        <f t="shared" si="95"/>
        <v>0</v>
      </c>
      <c r="Q346" s="41">
        <f>SUM(Q347:Q350)</f>
        <v>0</v>
      </c>
      <c r="R346" s="41">
        <f>SUM(R347:R350)</f>
        <v>0</v>
      </c>
      <c r="S346" s="41">
        <f t="shared" si="96"/>
        <v>0</v>
      </c>
      <c r="T346" s="41">
        <f>SUM(T347:T350)</f>
        <v>0</v>
      </c>
      <c r="U346" s="41">
        <f>SUM(U347:U350)</f>
        <v>0</v>
      </c>
      <c r="V346" s="41">
        <f t="shared" si="97"/>
        <v>0</v>
      </c>
      <c r="W346" s="41">
        <f>SUM(W347:W350)</f>
        <v>0</v>
      </c>
      <c r="X346" s="41">
        <f>SUM(X347:X350)</f>
        <v>0</v>
      </c>
      <c r="Y346" s="41">
        <f t="shared" si="98"/>
        <v>0</v>
      </c>
      <c r="Z346" s="41">
        <f>SUM(Z347:Z350)</f>
        <v>0</v>
      </c>
      <c r="AA346" s="41">
        <f>SUM(AA347:AA350)</f>
        <v>0</v>
      </c>
      <c r="AB346" s="41">
        <f t="shared" si="99"/>
        <v>0</v>
      </c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</row>
    <row r="347" spans="1:249" ht="31.5">
      <c r="A347" s="45" t="s">
        <v>318</v>
      </c>
      <c r="B347" s="46">
        <f t="shared" si="91"/>
        <v>66629</v>
      </c>
      <c r="C347" s="46">
        <f t="shared" si="91"/>
        <v>66629</v>
      </c>
      <c r="D347" s="46">
        <f t="shared" si="91"/>
        <v>0</v>
      </c>
      <c r="E347" s="46"/>
      <c r="F347" s="46"/>
      <c r="G347" s="46">
        <f t="shared" si="92"/>
        <v>0</v>
      </c>
      <c r="H347" s="46">
        <v>0</v>
      </c>
      <c r="I347" s="46">
        <v>0</v>
      </c>
      <c r="J347" s="46">
        <f t="shared" si="93"/>
        <v>0</v>
      </c>
      <c r="K347" s="46">
        <v>66629</v>
      </c>
      <c r="L347" s="46">
        <v>66629</v>
      </c>
      <c r="M347" s="46">
        <f t="shared" si="94"/>
        <v>0</v>
      </c>
      <c r="N347" s="46"/>
      <c r="O347" s="46"/>
      <c r="P347" s="46">
        <f t="shared" si="95"/>
        <v>0</v>
      </c>
      <c r="Q347" s="46">
        <v>0</v>
      </c>
      <c r="R347" s="46">
        <v>0</v>
      </c>
      <c r="S347" s="46">
        <f t="shared" si="96"/>
        <v>0</v>
      </c>
      <c r="T347" s="46">
        <v>0</v>
      </c>
      <c r="U347" s="46">
        <v>0</v>
      </c>
      <c r="V347" s="46">
        <f t="shared" si="97"/>
        <v>0</v>
      </c>
      <c r="W347" s="46">
        <v>0</v>
      </c>
      <c r="X347" s="46">
        <v>0</v>
      </c>
      <c r="Y347" s="46">
        <f t="shared" si="98"/>
        <v>0</v>
      </c>
      <c r="Z347" s="46">
        <v>0</v>
      </c>
      <c r="AA347" s="46">
        <v>0</v>
      </c>
      <c r="AB347" s="46">
        <f t="shared" si="99"/>
        <v>0</v>
      </c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</row>
    <row r="348" spans="1:249" ht="47.25">
      <c r="A348" s="45" t="s">
        <v>319</v>
      </c>
      <c r="B348" s="46">
        <f t="shared" si="91"/>
        <v>16748</v>
      </c>
      <c r="C348" s="46">
        <f t="shared" si="91"/>
        <v>16748</v>
      </c>
      <c r="D348" s="46">
        <f t="shared" si="91"/>
        <v>0</v>
      </c>
      <c r="E348" s="46"/>
      <c r="F348" s="46"/>
      <c r="G348" s="46">
        <f t="shared" si="92"/>
        <v>0</v>
      </c>
      <c r="H348" s="46">
        <v>0</v>
      </c>
      <c r="I348" s="46">
        <v>0</v>
      </c>
      <c r="J348" s="46">
        <f t="shared" si="93"/>
        <v>0</v>
      </c>
      <c r="K348" s="46">
        <f>15748+1000</f>
        <v>16748</v>
      </c>
      <c r="L348" s="46">
        <f>15748+1000</f>
        <v>16748</v>
      </c>
      <c r="M348" s="46">
        <f t="shared" si="94"/>
        <v>0</v>
      </c>
      <c r="N348" s="46"/>
      <c r="O348" s="46"/>
      <c r="P348" s="46">
        <f t="shared" si="95"/>
        <v>0</v>
      </c>
      <c r="Q348" s="46">
        <v>0</v>
      </c>
      <c r="R348" s="46">
        <v>0</v>
      </c>
      <c r="S348" s="46">
        <f t="shared" si="96"/>
        <v>0</v>
      </c>
      <c r="T348" s="46">
        <v>0</v>
      </c>
      <c r="U348" s="46">
        <v>0</v>
      </c>
      <c r="V348" s="46">
        <f t="shared" si="97"/>
        <v>0</v>
      </c>
      <c r="W348" s="46">
        <v>0</v>
      </c>
      <c r="X348" s="46">
        <v>0</v>
      </c>
      <c r="Y348" s="46">
        <f t="shared" si="98"/>
        <v>0</v>
      </c>
      <c r="Z348" s="46">
        <v>0</v>
      </c>
      <c r="AA348" s="46">
        <v>0</v>
      </c>
      <c r="AB348" s="46">
        <f t="shared" si="99"/>
        <v>0</v>
      </c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</row>
    <row r="349" spans="1:249" ht="31.5">
      <c r="A349" s="45" t="s">
        <v>320</v>
      </c>
      <c r="B349" s="46">
        <f t="shared" si="91"/>
        <v>200000</v>
      </c>
      <c r="C349" s="46">
        <f t="shared" si="91"/>
        <v>200000</v>
      </c>
      <c r="D349" s="46">
        <f t="shared" si="91"/>
        <v>0</v>
      </c>
      <c r="E349" s="46">
        <v>0</v>
      </c>
      <c r="F349" s="46">
        <v>0</v>
      </c>
      <c r="G349" s="46">
        <f t="shared" si="92"/>
        <v>0</v>
      </c>
      <c r="H349" s="46">
        <v>0</v>
      </c>
      <c r="I349" s="46">
        <v>0</v>
      </c>
      <c r="J349" s="46">
        <f t="shared" si="93"/>
        <v>0</v>
      </c>
      <c r="K349" s="46">
        <v>200000</v>
      </c>
      <c r="L349" s="46">
        <v>200000</v>
      </c>
      <c r="M349" s="46">
        <f t="shared" si="94"/>
        <v>0</v>
      </c>
      <c r="N349" s="46">
        <v>0</v>
      </c>
      <c r="O349" s="46">
        <v>0</v>
      </c>
      <c r="P349" s="46">
        <f t="shared" si="95"/>
        <v>0</v>
      </c>
      <c r="Q349" s="46">
        <v>0</v>
      </c>
      <c r="R349" s="46">
        <v>0</v>
      </c>
      <c r="S349" s="46">
        <f t="shared" si="96"/>
        <v>0</v>
      </c>
      <c r="T349" s="46">
        <v>0</v>
      </c>
      <c r="U349" s="46">
        <v>0</v>
      </c>
      <c r="V349" s="46">
        <f t="shared" si="97"/>
        <v>0</v>
      </c>
      <c r="W349" s="46">
        <v>0</v>
      </c>
      <c r="X349" s="46">
        <v>0</v>
      </c>
      <c r="Y349" s="46">
        <f t="shared" si="98"/>
        <v>0</v>
      </c>
      <c r="Z349" s="46">
        <v>0</v>
      </c>
      <c r="AA349" s="46">
        <v>0</v>
      </c>
      <c r="AB349" s="46">
        <f t="shared" si="99"/>
        <v>0</v>
      </c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  <c r="HB349" s="24"/>
      <c r="HC349" s="24"/>
      <c r="HD349" s="24"/>
      <c r="HE349" s="24"/>
      <c r="HF349" s="24"/>
      <c r="HG349" s="24"/>
      <c r="HH349" s="24"/>
      <c r="HI349" s="24"/>
      <c r="HJ349" s="24"/>
      <c r="HK349" s="24"/>
      <c r="HL349" s="24"/>
      <c r="HM349" s="24"/>
      <c r="HN349" s="24"/>
      <c r="HO349" s="24"/>
      <c r="HP349" s="24"/>
      <c r="HQ349" s="24"/>
      <c r="HR349" s="24"/>
      <c r="HS349" s="24"/>
      <c r="HT349" s="24"/>
      <c r="HU349" s="24"/>
      <c r="HV349" s="24"/>
      <c r="HW349" s="24"/>
      <c r="HX349" s="24"/>
      <c r="HY349" s="24"/>
      <c r="HZ349" s="24"/>
      <c r="IA349" s="24"/>
      <c r="IB349" s="24"/>
      <c r="IC349" s="24"/>
      <c r="ID349" s="24"/>
      <c r="IE349" s="24"/>
      <c r="IF349" s="24"/>
      <c r="IG349" s="24"/>
      <c r="IH349" s="24"/>
      <c r="II349" s="24"/>
      <c r="IJ349" s="24"/>
      <c r="IK349" s="24"/>
      <c r="IL349" s="24"/>
      <c r="IM349" s="24"/>
      <c r="IN349" s="24"/>
      <c r="IO349" s="24"/>
    </row>
    <row r="350" spans="1:249" ht="31.5">
      <c r="A350" s="45" t="s">
        <v>321</v>
      </c>
      <c r="B350" s="46">
        <f t="shared" si="91"/>
        <v>2000</v>
      </c>
      <c r="C350" s="46">
        <f t="shared" si="91"/>
        <v>2000</v>
      </c>
      <c r="D350" s="46">
        <f t="shared" si="91"/>
        <v>0</v>
      </c>
      <c r="E350" s="46">
        <v>0</v>
      </c>
      <c r="F350" s="46">
        <v>0</v>
      </c>
      <c r="G350" s="46">
        <f t="shared" si="92"/>
        <v>0</v>
      </c>
      <c r="H350" s="46">
        <v>0</v>
      </c>
      <c r="I350" s="46">
        <v>0</v>
      </c>
      <c r="J350" s="46">
        <f t="shared" si="93"/>
        <v>0</v>
      </c>
      <c r="K350" s="46">
        <v>2000</v>
      </c>
      <c r="L350" s="46">
        <v>2000</v>
      </c>
      <c r="M350" s="46">
        <f t="shared" si="94"/>
        <v>0</v>
      </c>
      <c r="N350" s="46">
        <v>0</v>
      </c>
      <c r="O350" s="46">
        <v>0</v>
      </c>
      <c r="P350" s="46">
        <f t="shared" si="95"/>
        <v>0</v>
      </c>
      <c r="Q350" s="46">
        <v>0</v>
      </c>
      <c r="R350" s="46">
        <v>0</v>
      </c>
      <c r="S350" s="46">
        <f t="shared" si="96"/>
        <v>0</v>
      </c>
      <c r="T350" s="46">
        <v>0</v>
      </c>
      <c r="U350" s="46">
        <v>0</v>
      </c>
      <c r="V350" s="46">
        <f t="shared" si="97"/>
        <v>0</v>
      </c>
      <c r="W350" s="46">
        <v>0</v>
      </c>
      <c r="X350" s="46">
        <v>0</v>
      </c>
      <c r="Y350" s="46">
        <f t="shared" si="98"/>
        <v>0</v>
      </c>
      <c r="Z350" s="46">
        <v>0</v>
      </c>
      <c r="AA350" s="46">
        <v>0</v>
      </c>
      <c r="AB350" s="46">
        <f t="shared" si="99"/>
        <v>0</v>
      </c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</row>
    <row r="351" spans="1:249">
      <c r="A351" s="40" t="s">
        <v>322</v>
      </c>
      <c r="B351" s="41">
        <f t="shared" si="91"/>
        <v>91704</v>
      </c>
      <c r="C351" s="41">
        <f t="shared" si="91"/>
        <v>146689</v>
      </c>
      <c r="D351" s="41">
        <f t="shared" si="91"/>
        <v>54985</v>
      </c>
      <c r="E351" s="41">
        <f>SUM(E352,E361,E367,E373,E364,E358)</f>
        <v>0</v>
      </c>
      <c r="F351" s="41">
        <f>SUM(F352,F361,,F367,F373,F364,F358)</f>
        <v>0</v>
      </c>
      <c r="G351" s="41">
        <f t="shared" si="92"/>
        <v>0</v>
      </c>
      <c r="H351" s="41">
        <f t="shared" ref="H351" si="114">SUM(H352,H361,H367,H373,H364,H358)</f>
        <v>0</v>
      </c>
      <c r="I351" s="41">
        <f t="shared" ref="I351" si="115">SUM(I352,I361,,I367,I373,I364,I358)</f>
        <v>0</v>
      </c>
      <c r="J351" s="41">
        <f t="shared" si="93"/>
        <v>0</v>
      </c>
      <c r="K351" s="41">
        <f t="shared" ref="K351" si="116">SUM(K352,K361,K367,K373,K364,K358)</f>
        <v>86629</v>
      </c>
      <c r="L351" s="41">
        <f t="shared" ref="L351" si="117">SUM(L352,L361,,L367,L373,L364,L358)</f>
        <v>121429</v>
      </c>
      <c r="M351" s="41">
        <f t="shared" si="94"/>
        <v>34800</v>
      </c>
      <c r="N351" s="41">
        <f t="shared" ref="N351" si="118">SUM(N352,N361,N367,N373,N364,N358)</f>
        <v>509</v>
      </c>
      <c r="O351" s="41">
        <f t="shared" ref="O351" si="119">SUM(O352,O361,,O367,O373,O364,O358)</f>
        <v>509</v>
      </c>
      <c r="P351" s="41">
        <f t="shared" si="95"/>
        <v>0</v>
      </c>
      <c r="Q351" s="41">
        <f t="shared" ref="Q351" si="120">SUM(Q352,Q361,Q367,Q373,Q364,Q358)</f>
        <v>3670</v>
      </c>
      <c r="R351" s="41">
        <f t="shared" ref="R351" si="121">SUM(R352,R361,,R367,R373,R364,R358)</f>
        <v>23855</v>
      </c>
      <c r="S351" s="41">
        <f t="shared" si="96"/>
        <v>20185</v>
      </c>
      <c r="T351" s="41">
        <f t="shared" ref="T351" si="122">SUM(T352,T361,T367,T373,T364,T358)</f>
        <v>0</v>
      </c>
      <c r="U351" s="41">
        <f t="shared" ref="U351" si="123">SUM(U352,U361,,U367,U373,U364,U358)</f>
        <v>0</v>
      </c>
      <c r="V351" s="41">
        <f t="shared" si="97"/>
        <v>0</v>
      </c>
      <c r="W351" s="41">
        <f t="shared" ref="W351" si="124">SUM(W352,W361,W367,W373,W364,W358)</f>
        <v>896</v>
      </c>
      <c r="X351" s="41">
        <f t="shared" ref="X351" si="125">SUM(X352,X361,,X367,X373,X364,X358)</f>
        <v>896</v>
      </c>
      <c r="Y351" s="41">
        <f t="shared" si="98"/>
        <v>0</v>
      </c>
      <c r="Z351" s="41">
        <f t="shared" ref="Z351" si="126">SUM(Z352,Z361,Z367,Z373,Z364,Z358)</f>
        <v>0</v>
      </c>
      <c r="AA351" s="41">
        <f t="shared" ref="AA351" si="127">SUM(AA352,AA361,,AA367,AA373,AA364,AA358)</f>
        <v>0</v>
      </c>
      <c r="AB351" s="41">
        <f t="shared" si="99"/>
        <v>0</v>
      </c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  <c r="HT351" s="39"/>
      <c r="HU351" s="39"/>
      <c r="HV351" s="39"/>
      <c r="HW351" s="39"/>
      <c r="HX351" s="39"/>
      <c r="HY351" s="39"/>
      <c r="HZ351" s="39"/>
      <c r="IA351" s="39"/>
      <c r="IB351" s="39"/>
      <c r="IC351" s="39"/>
      <c r="ID351" s="39"/>
      <c r="IE351" s="39"/>
      <c r="IF351" s="39"/>
      <c r="IG351" s="39"/>
      <c r="IH351" s="39"/>
      <c r="II351" s="39"/>
      <c r="IJ351" s="39"/>
      <c r="IK351" s="39"/>
      <c r="IL351" s="39"/>
      <c r="IM351" s="39"/>
      <c r="IN351" s="39"/>
      <c r="IO351" s="39"/>
    </row>
    <row r="352" spans="1:249">
      <c r="A352" s="40" t="s">
        <v>25</v>
      </c>
      <c r="B352" s="41">
        <f t="shared" si="91"/>
        <v>62958</v>
      </c>
      <c r="C352" s="41">
        <f t="shared" si="91"/>
        <v>97758</v>
      </c>
      <c r="D352" s="41">
        <f t="shared" si="91"/>
        <v>34800</v>
      </c>
      <c r="E352" s="41">
        <f>SUM(E353)</f>
        <v>0</v>
      </c>
      <c r="F352" s="41">
        <f>SUM(F353)</f>
        <v>0</v>
      </c>
      <c r="G352" s="41">
        <f t="shared" si="92"/>
        <v>0</v>
      </c>
      <c r="H352" s="41">
        <f>SUM(H353)</f>
        <v>0</v>
      </c>
      <c r="I352" s="41">
        <f>SUM(I353)</f>
        <v>0</v>
      </c>
      <c r="J352" s="41">
        <f t="shared" si="93"/>
        <v>0</v>
      </c>
      <c r="K352" s="41">
        <f>SUM(K353)</f>
        <v>62958</v>
      </c>
      <c r="L352" s="41">
        <f>SUM(L353)</f>
        <v>97758</v>
      </c>
      <c r="M352" s="41">
        <f t="shared" si="94"/>
        <v>34800</v>
      </c>
      <c r="N352" s="41">
        <f>SUM(N353)</f>
        <v>0</v>
      </c>
      <c r="O352" s="41">
        <f>SUM(O353)</f>
        <v>0</v>
      </c>
      <c r="P352" s="41">
        <f t="shared" si="95"/>
        <v>0</v>
      </c>
      <c r="Q352" s="41">
        <f>SUM(Q353)</f>
        <v>0</v>
      </c>
      <c r="R352" s="41">
        <f>SUM(R353)</f>
        <v>0</v>
      </c>
      <c r="S352" s="41">
        <f t="shared" si="96"/>
        <v>0</v>
      </c>
      <c r="T352" s="41">
        <f>SUM(T353)</f>
        <v>0</v>
      </c>
      <c r="U352" s="41">
        <f>SUM(U353)</f>
        <v>0</v>
      </c>
      <c r="V352" s="41">
        <f t="shared" si="97"/>
        <v>0</v>
      </c>
      <c r="W352" s="41">
        <f>SUM(W353)</f>
        <v>0</v>
      </c>
      <c r="X352" s="41">
        <f>SUM(X353)</f>
        <v>0</v>
      </c>
      <c r="Y352" s="41">
        <f t="shared" si="98"/>
        <v>0</v>
      </c>
      <c r="Z352" s="41">
        <f>SUM(Z353)</f>
        <v>0</v>
      </c>
      <c r="AA352" s="41">
        <f>SUM(AA353)</f>
        <v>0</v>
      </c>
      <c r="AB352" s="41">
        <f t="shared" si="99"/>
        <v>0</v>
      </c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</row>
    <row r="353" spans="1:249" ht="31.5">
      <c r="A353" s="40" t="s">
        <v>323</v>
      </c>
      <c r="B353" s="41">
        <f t="shared" si="91"/>
        <v>62958</v>
      </c>
      <c r="C353" s="41">
        <f t="shared" si="91"/>
        <v>97758</v>
      </c>
      <c r="D353" s="41">
        <f t="shared" si="91"/>
        <v>34800</v>
      </c>
      <c r="E353" s="41">
        <f>SUM(E354:E357)</f>
        <v>0</v>
      </c>
      <c r="F353" s="41">
        <f>SUM(F354:F357)</f>
        <v>0</v>
      </c>
      <c r="G353" s="41">
        <f t="shared" si="92"/>
        <v>0</v>
      </c>
      <c r="H353" s="41">
        <f>SUM(H354:H357)</f>
        <v>0</v>
      </c>
      <c r="I353" s="41">
        <f>SUM(I354:I357)</f>
        <v>0</v>
      </c>
      <c r="J353" s="41">
        <f t="shared" si="93"/>
        <v>0</v>
      </c>
      <c r="K353" s="41">
        <f>SUM(K354:K357)</f>
        <v>62958</v>
      </c>
      <c r="L353" s="41">
        <f>SUM(L354:L357)</f>
        <v>97758</v>
      </c>
      <c r="M353" s="41">
        <f t="shared" si="94"/>
        <v>34800</v>
      </c>
      <c r="N353" s="41">
        <f>SUM(N354:N357)</f>
        <v>0</v>
      </c>
      <c r="O353" s="41">
        <f>SUM(O354:O357)</f>
        <v>0</v>
      </c>
      <c r="P353" s="41">
        <f t="shared" si="95"/>
        <v>0</v>
      </c>
      <c r="Q353" s="41">
        <f>SUM(Q354:Q357)</f>
        <v>0</v>
      </c>
      <c r="R353" s="41">
        <f>SUM(R354:R357)</f>
        <v>0</v>
      </c>
      <c r="S353" s="41">
        <f t="shared" si="96"/>
        <v>0</v>
      </c>
      <c r="T353" s="41">
        <f>SUM(T354:T357)</f>
        <v>0</v>
      </c>
      <c r="U353" s="41">
        <f>SUM(U354:U357)</f>
        <v>0</v>
      </c>
      <c r="V353" s="41">
        <f t="shared" si="97"/>
        <v>0</v>
      </c>
      <c r="W353" s="41">
        <f>SUM(W354:W357)</f>
        <v>0</v>
      </c>
      <c r="X353" s="41">
        <f>SUM(X354:X357)</f>
        <v>0</v>
      </c>
      <c r="Y353" s="41">
        <f t="shared" si="98"/>
        <v>0</v>
      </c>
      <c r="Z353" s="41">
        <f>SUM(Z354:Z357)</f>
        <v>0</v>
      </c>
      <c r="AA353" s="41">
        <f>SUM(AA354:AA357)</f>
        <v>0</v>
      </c>
      <c r="AB353" s="41">
        <f t="shared" si="99"/>
        <v>0</v>
      </c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</row>
    <row r="354" spans="1:249" ht="31.5">
      <c r="A354" s="55" t="s">
        <v>324</v>
      </c>
      <c r="B354" s="44">
        <f t="shared" si="91"/>
        <v>6318</v>
      </c>
      <c r="C354" s="44">
        <f t="shared" si="91"/>
        <v>6318</v>
      </c>
      <c r="D354" s="44">
        <f t="shared" si="91"/>
        <v>0</v>
      </c>
      <c r="E354" s="44">
        <v>0</v>
      </c>
      <c r="F354" s="44">
        <v>0</v>
      </c>
      <c r="G354" s="44">
        <f t="shared" si="92"/>
        <v>0</v>
      </c>
      <c r="H354" s="44">
        <v>0</v>
      </c>
      <c r="I354" s="44">
        <v>0</v>
      </c>
      <c r="J354" s="44">
        <f t="shared" si="93"/>
        <v>0</v>
      </c>
      <c r="K354" s="44">
        <v>6318</v>
      </c>
      <c r="L354" s="44">
        <v>6318</v>
      </c>
      <c r="M354" s="44">
        <f t="shared" si="94"/>
        <v>0</v>
      </c>
      <c r="N354" s="44">
        <v>0</v>
      </c>
      <c r="O354" s="44">
        <v>0</v>
      </c>
      <c r="P354" s="44">
        <f t="shared" si="95"/>
        <v>0</v>
      </c>
      <c r="Q354" s="44">
        <v>0</v>
      </c>
      <c r="R354" s="44">
        <v>0</v>
      </c>
      <c r="S354" s="44">
        <f t="shared" si="96"/>
        <v>0</v>
      </c>
      <c r="T354" s="44">
        <v>0</v>
      </c>
      <c r="U354" s="44">
        <v>0</v>
      </c>
      <c r="V354" s="44">
        <f t="shared" si="97"/>
        <v>0</v>
      </c>
      <c r="W354" s="44">
        <v>0</v>
      </c>
      <c r="X354" s="44">
        <v>0</v>
      </c>
      <c r="Y354" s="44">
        <f t="shared" si="98"/>
        <v>0</v>
      </c>
      <c r="Z354" s="44">
        <v>0</v>
      </c>
      <c r="AA354" s="44">
        <v>0</v>
      </c>
      <c r="AB354" s="44">
        <f t="shared" si="99"/>
        <v>0</v>
      </c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</row>
    <row r="355" spans="1:249" ht="31.5">
      <c r="A355" s="45" t="s">
        <v>325</v>
      </c>
      <c r="B355" s="44">
        <f t="shared" si="91"/>
        <v>27600</v>
      </c>
      <c r="C355" s="44">
        <f t="shared" si="91"/>
        <v>27600</v>
      </c>
      <c r="D355" s="44">
        <f t="shared" si="91"/>
        <v>0</v>
      </c>
      <c r="E355" s="44">
        <v>0</v>
      </c>
      <c r="F355" s="44">
        <v>0</v>
      </c>
      <c r="G355" s="44">
        <f t="shared" si="92"/>
        <v>0</v>
      </c>
      <c r="H355" s="44">
        <v>0</v>
      </c>
      <c r="I355" s="44">
        <v>0</v>
      </c>
      <c r="J355" s="44">
        <f t="shared" si="93"/>
        <v>0</v>
      </c>
      <c r="K355" s="44">
        <v>27600</v>
      </c>
      <c r="L355" s="44">
        <v>27600</v>
      </c>
      <c r="M355" s="44">
        <f t="shared" si="94"/>
        <v>0</v>
      </c>
      <c r="N355" s="44">
        <v>0</v>
      </c>
      <c r="O355" s="44">
        <v>0</v>
      </c>
      <c r="P355" s="44">
        <f t="shared" si="95"/>
        <v>0</v>
      </c>
      <c r="Q355" s="44">
        <v>0</v>
      </c>
      <c r="R355" s="44">
        <v>0</v>
      </c>
      <c r="S355" s="44">
        <f t="shared" si="96"/>
        <v>0</v>
      </c>
      <c r="T355" s="44">
        <v>0</v>
      </c>
      <c r="U355" s="44">
        <v>0</v>
      </c>
      <c r="V355" s="44">
        <f t="shared" si="97"/>
        <v>0</v>
      </c>
      <c r="W355" s="44">
        <v>0</v>
      </c>
      <c r="X355" s="44">
        <v>0</v>
      </c>
      <c r="Y355" s="44">
        <f t="shared" si="98"/>
        <v>0</v>
      </c>
      <c r="Z355" s="44">
        <v>0</v>
      </c>
      <c r="AA355" s="44">
        <v>0</v>
      </c>
      <c r="AB355" s="44">
        <f t="shared" si="99"/>
        <v>0</v>
      </c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</row>
    <row r="356" spans="1:249">
      <c r="A356" s="45" t="s">
        <v>326</v>
      </c>
      <c r="B356" s="44">
        <f t="shared" si="91"/>
        <v>0</v>
      </c>
      <c r="C356" s="44">
        <f t="shared" si="91"/>
        <v>34800</v>
      </c>
      <c r="D356" s="44">
        <f t="shared" si="91"/>
        <v>34800</v>
      </c>
      <c r="E356" s="44">
        <v>0</v>
      </c>
      <c r="F356" s="44">
        <v>0</v>
      </c>
      <c r="G356" s="44">
        <f t="shared" si="92"/>
        <v>0</v>
      </c>
      <c r="H356" s="44">
        <v>0</v>
      </c>
      <c r="I356" s="44">
        <v>0</v>
      </c>
      <c r="J356" s="44">
        <f t="shared" si="93"/>
        <v>0</v>
      </c>
      <c r="K356" s="44"/>
      <c r="L356" s="44">
        <v>34800</v>
      </c>
      <c r="M356" s="44">
        <f t="shared" si="94"/>
        <v>34800</v>
      </c>
      <c r="N356" s="44">
        <v>0</v>
      </c>
      <c r="O356" s="44">
        <v>0</v>
      </c>
      <c r="P356" s="44">
        <f t="shared" si="95"/>
        <v>0</v>
      </c>
      <c r="Q356" s="44">
        <v>0</v>
      </c>
      <c r="R356" s="44">
        <v>0</v>
      </c>
      <c r="S356" s="44">
        <f t="shared" si="96"/>
        <v>0</v>
      </c>
      <c r="T356" s="44">
        <v>0</v>
      </c>
      <c r="U356" s="44">
        <v>0</v>
      </c>
      <c r="V356" s="44">
        <f t="shared" si="97"/>
        <v>0</v>
      </c>
      <c r="W356" s="44">
        <v>0</v>
      </c>
      <c r="X356" s="44">
        <v>0</v>
      </c>
      <c r="Y356" s="44">
        <f t="shared" si="98"/>
        <v>0</v>
      </c>
      <c r="Z356" s="44">
        <v>0</v>
      </c>
      <c r="AA356" s="44">
        <v>0</v>
      </c>
      <c r="AB356" s="44">
        <f t="shared" si="99"/>
        <v>0</v>
      </c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</row>
    <row r="357" spans="1:249" ht="31.5">
      <c r="A357" s="45" t="s">
        <v>327</v>
      </c>
      <c r="B357" s="44">
        <f t="shared" si="91"/>
        <v>29040</v>
      </c>
      <c r="C357" s="44">
        <f t="shared" si="91"/>
        <v>29040</v>
      </c>
      <c r="D357" s="44">
        <f t="shared" si="91"/>
        <v>0</v>
      </c>
      <c r="E357" s="44">
        <v>0</v>
      </c>
      <c r="F357" s="44">
        <v>0</v>
      </c>
      <c r="G357" s="44">
        <f t="shared" si="92"/>
        <v>0</v>
      </c>
      <c r="H357" s="44">
        <v>0</v>
      </c>
      <c r="I357" s="44">
        <v>0</v>
      </c>
      <c r="J357" s="44">
        <f t="shared" si="93"/>
        <v>0</v>
      </c>
      <c r="K357" s="44">
        <v>29040</v>
      </c>
      <c r="L357" s="44">
        <v>29040</v>
      </c>
      <c r="M357" s="44">
        <f t="shared" si="94"/>
        <v>0</v>
      </c>
      <c r="N357" s="44">
        <v>0</v>
      </c>
      <c r="O357" s="44">
        <v>0</v>
      </c>
      <c r="P357" s="44">
        <f t="shared" si="95"/>
        <v>0</v>
      </c>
      <c r="Q357" s="44">
        <v>0</v>
      </c>
      <c r="R357" s="44">
        <v>0</v>
      </c>
      <c r="S357" s="44">
        <f t="shared" si="96"/>
        <v>0</v>
      </c>
      <c r="T357" s="44">
        <v>0</v>
      </c>
      <c r="U357" s="44">
        <v>0</v>
      </c>
      <c r="V357" s="44">
        <f t="shared" si="97"/>
        <v>0</v>
      </c>
      <c r="W357" s="44">
        <v>0</v>
      </c>
      <c r="X357" s="44">
        <v>0</v>
      </c>
      <c r="Y357" s="44">
        <f t="shared" si="98"/>
        <v>0</v>
      </c>
      <c r="Z357" s="44">
        <v>0</v>
      </c>
      <c r="AA357" s="44">
        <v>0</v>
      </c>
      <c r="AB357" s="44">
        <f t="shared" si="99"/>
        <v>0</v>
      </c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</row>
    <row r="358" spans="1:249">
      <c r="A358" s="47" t="s">
        <v>36</v>
      </c>
      <c r="B358" s="41">
        <f t="shared" si="91"/>
        <v>0</v>
      </c>
      <c r="C358" s="41">
        <f t="shared" si="91"/>
        <v>20185</v>
      </c>
      <c r="D358" s="41">
        <f t="shared" si="91"/>
        <v>20185</v>
      </c>
      <c r="E358" s="41">
        <f>SUM(E359)</f>
        <v>0</v>
      </c>
      <c r="F358" s="41">
        <f>SUM(F359)</f>
        <v>0</v>
      </c>
      <c r="G358" s="41">
        <f t="shared" si="92"/>
        <v>0</v>
      </c>
      <c r="H358" s="41">
        <f t="shared" ref="H358:I358" si="128">SUM(H359)</f>
        <v>0</v>
      </c>
      <c r="I358" s="41">
        <f t="shared" si="128"/>
        <v>0</v>
      </c>
      <c r="J358" s="41">
        <f t="shared" si="93"/>
        <v>0</v>
      </c>
      <c r="K358" s="41">
        <f t="shared" ref="K358:L358" si="129">SUM(K359)</f>
        <v>0</v>
      </c>
      <c r="L358" s="41">
        <f t="shared" si="129"/>
        <v>0</v>
      </c>
      <c r="M358" s="41">
        <f t="shared" si="94"/>
        <v>0</v>
      </c>
      <c r="N358" s="41">
        <f t="shared" ref="N358:O358" si="130">SUM(N359)</f>
        <v>0</v>
      </c>
      <c r="O358" s="41">
        <f t="shared" si="130"/>
        <v>0</v>
      </c>
      <c r="P358" s="41">
        <f t="shared" si="95"/>
        <v>0</v>
      </c>
      <c r="Q358" s="41">
        <f t="shared" ref="Q358:R358" si="131">SUM(Q359)</f>
        <v>0</v>
      </c>
      <c r="R358" s="41">
        <f t="shared" si="131"/>
        <v>20185</v>
      </c>
      <c r="S358" s="41">
        <f t="shared" si="96"/>
        <v>20185</v>
      </c>
      <c r="T358" s="41">
        <f t="shared" ref="T358:U358" si="132">SUM(T359)</f>
        <v>0</v>
      </c>
      <c r="U358" s="41">
        <f t="shared" si="132"/>
        <v>0</v>
      </c>
      <c r="V358" s="41">
        <f t="shared" si="97"/>
        <v>0</v>
      </c>
      <c r="W358" s="41">
        <f t="shared" ref="W358:X358" si="133">SUM(W359)</f>
        <v>0</v>
      </c>
      <c r="X358" s="41">
        <f t="shared" si="133"/>
        <v>0</v>
      </c>
      <c r="Y358" s="41">
        <f t="shared" si="98"/>
        <v>0</v>
      </c>
      <c r="Z358" s="41">
        <f t="shared" ref="Z358:AA358" si="134">SUM(Z359)</f>
        <v>0</v>
      </c>
      <c r="AA358" s="41">
        <f t="shared" si="134"/>
        <v>0</v>
      </c>
      <c r="AB358" s="41">
        <f t="shared" si="99"/>
        <v>0</v>
      </c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</row>
    <row r="359" spans="1:249" ht="31.5">
      <c r="A359" s="40" t="s">
        <v>323</v>
      </c>
      <c r="B359" s="41">
        <f t="shared" si="91"/>
        <v>0</v>
      </c>
      <c r="C359" s="41">
        <f t="shared" si="91"/>
        <v>20185</v>
      </c>
      <c r="D359" s="41">
        <f t="shared" si="91"/>
        <v>20185</v>
      </c>
      <c r="E359" s="41">
        <f>SUM(E360:E360)</f>
        <v>0</v>
      </c>
      <c r="F359" s="41">
        <f>SUM(F360:F360)</f>
        <v>0</v>
      </c>
      <c r="G359" s="41">
        <f t="shared" si="92"/>
        <v>0</v>
      </c>
      <c r="H359" s="41">
        <f>SUM(H360:H360)</f>
        <v>0</v>
      </c>
      <c r="I359" s="41">
        <f>SUM(I360:I360)</f>
        <v>0</v>
      </c>
      <c r="J359" s="41">
        <f t="shared" si="93"/>
        <v>0</v>
      </c>
      <c r="K359" s="41">
        <f>SUM(K360:K360)</f>
        <v>0</v>
      </c>
      <c r="L359" s="41">
        <f>SUM(L360:L360)</f>
        <v>0</v>
      </c>
      <c r="M359" s="41">
        <f t="shared" si="94"/>
        <v>0</v>
      </c>
      <c r="N359" s="41">
        <f>SUM(N360:N360)</f>
        <v>0</v>
      </c>
      <c r="O359" s="41">
        <f>SUM(O360:O360)</f>
        <v>0</v>
      </c>
      <c r="P359" s="41">
        <f t="shared" si="95"/>
        <v>0</v>
      </c>
      <c r="Q359" s="41">
        <f>SUM(Q360:Q360)</f>
        <v>0</v>
      </c>
      <c r="R359" s="41">
        <f>SUM(R360:R360)</f>
        <v>20185</v>
      </c>
      <c r="S359" s="41">
        <f t="shared" si="96"/>
        <v>20185</v>
      </c>
      <c r="T359" s="41">
        <f>SUM(T360:T360)</f>
        <v>0</v>
      </c>
      <c r="U359" s="41">
        <f>SUM(U360:U360)</f>
        <v>0</v>
      </c>
      <c r="V359" s="41">
        <f t="shared" si="97"/>
        <v>0</v>
      </c>
      <c r="W359" s="41">
        <f>SUM(W360:W360)</f>
        <v>0</v>
      </c>
      <c r="X359" s="41">
        <f>SUM(X360:X360)</f>
        <v>0</v>
      </c>
      <c r="Y359" s="41">
        <f t="shared" si="98"/>
        <v>0</v>
      </c>
      <c r="Z359" s="41">
        <f>SUM(Z360:Z360)</f>
        <v>0</v>
      </c>
      <c r="AA359" s="41">
        <f>SUM(AA360:AA360)</f>
        <v>0</v>
      </c>
      <c r="AB359" s="41">
        <f t="shared" si="99"/>
        <v>0</v>
      </c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</row>
    <row r="360" spans="1:249" ht="31.5">
      <c r="A360" s="45" t="s">
        <v>328</v>
      </c>
      <c r="B360" s="46">
        <f t="shared" si="91"/>
        <v>0</v>
      </c>
      <c r="C360" s="46">
        <f t="shared" si="91"/>
        <v>20185</v>
      </c>
      <c r="D360" s="46">
        <f t="shared" si="91"/>
        <v>20185</v>
      </c>
      <c r="E360" s="46">
        <v>0</v>
      </c>
      <c r="F360" s="46">
        <v>0</v>
      </c>
      <c r="G360" s="46">
        <f t="shared" si="92"/>
        <v>0</v>
      </c>
      <c r="H360" s="46">
        <v>0</v>
      </c>
      <c r="I360" s="46">
        <v>0</v>
      </c>
      <c r="J360" s="46">
        <f t="shared" si="93"/>
        <v>0</v>
      </c>
      <c r="K360" s="46"/>
      <c r="L360" s="46"/>
      <c r="M360" s="46">
        <f t="shared" si="94"/>
        <v>0</v>
      </c>
      <c r="N360" s="46"/>
      <c r="O360" s="46"/>
      <c r="P360" s="46">
        <f t="shared" si="95"/>
        <v>0</v>
      </c>
      <c r="Q360" s="46"/>
      <c r="R360" s="46">
        <v>20185</v>
      </c>
      <c r="S360" s="46">
        <f t="shared" si="96"/>
        <v>20185</v>
      </c>
      <c r="T360" s="46">
        <v>0</v>
      </c>
      <c r="U360" s="46">
        <v>0</v>
      </c>
      <c r="V360" s="46">
        <f t="shared" si="97"/>
        <v>0</v>
      </c>
      <c r="W360" s="46">
        <v>0</v>
      </c>
      <c r="X360" s="46">
        <v>0</v>
      </c>
      <c r="Y360" s="46">
        <f t="shared" si="98"/>
        <v>0</v>
      </c>
      <c r="Z360" s="46">
        <v>0</v>
      </c>
      <c r="AA360" s="46">
        <v>0</v>
      </c>
      <c r="AB360" s="46">
        <f t="shared" si="99"/>
        <v>0</v>
      </c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</row>
    <row r="361" spans="1:249">
      <c r="A361" s="40" t="s">
        <v>45</v>
      </c>
      <c r="B361" s="41">
        <f t="shared" si="91"/>
        <v>180</v>
      </c>
      <c r="C361" s="41">
        <f t="shared" si="91"/>
        <v>180</v>
      </c>
      <c r="D361" s="41">
        <f t="shared" si="91"/>
        <v>0</v>
      </c>
      <c r="E361" s="41">
        <f>SUM(E362)</f>
        <v>0</v>
      </c>
      <c r="F361" s="41">
        <f>SUM(F362)</f>
        <v>0</v>
      </c>
      <c r="G361" s="41">
        <f t="shared" si="92"/>
        <v>0</v>
      </c>
      <c r="H361" s="41">
        <f>SUM(H362)</f>
        <v>0</v>
      </c>
      <c r="I361" s="41">
        <f>SUM(I362)</f>
        <v>0</v>
      </c>
      <c r="J361" s="41">
        <f t="shared" si="93"/>
        <v>0</v>
      </c>
      <c r="K361" s="41">
        <f>SUM(K362)</f>
        <v>0</v>
      </c>
      <c r="L361" s="41">
        <f>SUM(L362)</f>
        <v>0</v>
      </c>
      <c r="M361" s="41">
        <f t="shared" si="94"/>
        <v>0</v>
      </c>
      <c r="N361" s="41">
        <f>SUM(N362)</f>
        <v>0</v>
      </c>
      <c r="O361" s="41">
        <f>SUM(O362)</f>
        <v>0</v>
      </c>
      <c r="P361" s="41">
        <f t="shared" si="95"/>
        <v>0</v>
      </c>
      <c r="Q361" s="41">
        <f>SUM(Q362)</f>
        <v>180</v>
      </c>
      <c r="R361" s="41">
        <f>SUM(R362)</f>
        <v>180</v>
      </c>
      <c r="S361" s="41">
        <f t="shared" si="96"/>
        <v>0</v>
      </c>
      <c r="T361" s="41">
        <f>SUM(T362)</f>
        <v>0</v>
      </c>
      <c r="U361" s="41">
        <f>SUM(U362)</f>
        <v>0</v>
      </c>
      <c r="V361" s="41">
        <f t="shared" si="97"/>
        <v>0</v>
      </c>
      <c r="W361" s="41">
        <f>SUM(W362)</f>
        <v>0</v>
      </c>
      <c r="X361" s="41">
        <f>SUM(X362)</f>
        <v>0</v>
      </c>
      <c r="Y361" s="41">
        <f t="shared" si="98"/>
        <v>0</v>
      </c>
      <c r="Z361" s="41">
        <f>SUM(Z362)</f>
        <v>0</v>
      </c>
      <c r="AA361" s="41">
        <f>SUM(AA362)</f>
        <v>0</v>
      </c>
      <c r="AB361" s="41">
        <f t="shared" si="99"/>
        <v>0</v>
      </c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</row>
    <row r="362" spans="1:249" ht="31.5">
      <c r="A362" s="40" t="s">
        <v>323</v>
      </c>
      <c r="B362" s="41">
        <f t="shared" si="91"/>
        <v>180</v>
      </c>
      <c r="C362" s="41">
        <f t="shared" si="91"/>
        <v>180</v>
      </c>
      <c r="D362" s="41">
        <f t="shared" si="91"/>
        <v>0</v>
      </c>
      <c r="E362" s="41">
        <f>SUM(E363:E363)</f>
        <v>0</v>
      </c>
      <c r="F362" s="41">
        <f>SUM(F363:F363)</f>
        <v>0</v>
      </c>
      <c r="G362" s="41">
        <f t="shared" si="92"/>
        <v>0</v>
      </c>
      <c r="H362" s="41">
        <f>SUM(H363:H363)</f>
        <v>0</v>
      </c>
      <c r="I362" s="41">
        <f>SUM(I363:I363)</f>
        <v>0</v>
      </c>
      <c r="J362" s="41">
        <f t="shared" si="93"/>
        <v>0</v>
      </c>
      <c r="K362" s="41">
        <f>SUM(K363:K363)</f>
        <v>0</v>
      </c>
      <c r="L362" s="41">
        <f>SUM(L363:L363)</f>
        <v>0</v>
      </c>
      <c r="M362" s="41">
        <f t="shared" si="94"/>
        <v>0</v>
      </c>
      <c r="N362" s="41">
        <f>SUM(N363:N363)</f>
        <v>0</v>
      </c>
      <c r="O362" s="41">
        <f>SUM(O363:O363)</f>
        <v>0</v>
      </c>
      <c r="P362" s="41">
        <f t="shared" si="95"/>
        <v>0</v>
      </c>
      <c r="Q362" s="41">
        <f>SUM(Q363:Q363)</f>
        <v>180</v>
      </c>
      <c r="R362" s="41">
        <f>SUM(R363:R363)</f>
        <v>180</v>
      </c>
      <c r="S362" s="41">
        <f t="shared" si="96"/>
        <v>0</v>
      </c>
      <c r="T362" s="41">
        <f>SUM(T363:T363)</f>
        <v>0</v>
      </c>
      <c r="U362" s="41">
        <f>SUM(U363:U363)</f>
        <v>0</v>
      </c>
      <c r="V362" s="41">
        <f t="shared" si="97"/>
        <v>0</v>
      </c>
      <c r="W362" s="41">
        <f>SUM(W363:W363)</f>
        <v>0</v>
      </c>
      <c r="X362" s="41">
        <f>SUM(X363:X363)</f>
        <v>0</v>
      </c>
      <c r="Y362" s="41">
        <f t="shared" si="98"/>
        <v>0</v>
      </c>
      <c r="Z362" s="41">
        <f>SUM(Z363:Z363)</f>
        <v>0</v>
      </c>
      <c r="AA362" s="41">
        <f>SUM(AA363:AA363)</f>
        <v>0</v>
      </c>
      <c r="AB362" s="41">
        <f t="shared" si="99"/>
        <v>0</v>
      </c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</row>
    <row r="363" spans="1:249" ht="47.25">
      <c r="A363" s="45" t="s">
        <v>329</v>
      </c>
      <c r="B363" s="46">
        <f t="shared" si="91"/>
        <v>180</v>
      </c>
      <c r="C363" s="46">
        <f t="shared" si="91"/>
        <v>180</v>
      </c>
      <c r="D363" s="46">
        <f t="shared" si="91"/>
        <v>0</v>
      </c>
      <c r="E363" s="46">
        <v>0</v>
      </c>
      <c r="F363" s="46">
        <v>0</v>
      </c>
      <c r="G363" s="46">
        <f t="shared" si="92"/>
        <v>0</v>
      </c>
      <c r="H363" s="46">
        <v>0</v>
      </c>
      <c r="I363" s="46">
        <v>0</v>
      </c>
      <c r="J363" s="46">
        <f t="shared" si="93"/>
        <v>0</v>
      </c>
      <c r="K363" s="46"/>
      <c r="L363" s="46"/>
      <c r="M363" s="46">
        <f t="shared" si="94"/>
        <v>0</v>
      </c>
      <c r="N363" s="46"/>
      <c r="O363" s="46"/>
      <c r="P363" s="46">
        <f t="shared" si="95"/>
        <v>0</v>
      </c>
      <c r="Q363" s="46">
        <v>180</v>
      </c>
      <c r="R363" s="46">
        <v>180</v>
      </c>
      <c r="S363" s="46">
        <f t="shared" si="96"/>
        <v>0</v>
      </c>
      <c r="T363" s="46">
        <v>0</v>
      </c>
      <c r="U363" s="46">
        <v>0</v>
      </c>
      <c r="V363" s="46">
        <f t="shared" si="97"/>
        <v>0</v>
      </c>
      <c r="W363" s="46">
        <v>0</v>
      </c>
      <c r="X363" s="46">
        <v>0</v>
      </c>
      <c r="Y363" s="46">
        <f t="shared" si="98"/>
        <v>0</v>
      </c>
      <c r="Z363" s="46">
        <v>0</v>
      </c>
      <c r="AA363" s="46">
        <v>0</v>
      </c>
      <c r="AB363" s="46">
        <f t="shared" si="99"/>
        <v>0</v>
      </c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  <c r="II363" s="24"/>
      <c r="IJ363" s="24"/>
      <c r="IK363" s="24"/>
      <c r="IL363" s="24"/>
      <c r="IM363" s="24"/>
      <c r="IN363" s="24"/>
      <c r="IO363" s="24"/>
    </row>
    <row r="364" spans="1:249" ht="31.5">
      <c r="A364" s="40" t="s">
        <v>63</v>
      </c>
      <c r="B364" s="41">
        <f t="shared" ref="B364:D381" si="135">E364+H364+K364+N364+Q364+T364+W364+Z364</f>
        <v>1390</v>
      </c>
      <c r="C364" s="41">
        <f t="shared" si="135"/>
        <v>1390</v>
      </c>
      <c r="D364" s="41">
        <f t="shared" si="135"/>
        <v>0</v>
      </c>
      <c r="E364" s="41">
        <f>SUM(E365)</f>
        <v>0</v>
      </c>
      <c r="F364" s="41">
        <f>SUM(F365)</f>
        <v>0</v>
      </c>
      <c r="G364" s="41">
        <f t="shared" ref="G364:G381" si="136">F364-E364</f>
        <v>0</v>
      </c>
      <c r="H364" s="41">
        <f>SUM(H365)</f>
        <v>0</v>
      </c>
      <c r="I364" s="41">
        <f>SUM(I365)</f>
        <v>0</v>
      </c>
      <c r="J364" s="41">
        <f t="shared" ref="J364:J381" si="137">I364-H364</f>
        <v>0</v>
      </c>
      <c r="K364" s="41">
        <f>SUM(K365)</f>
        <v>0</v>
      </c>
      <c r="L364" s="41">
        <f>SUM(L365)</f>
        <v>0</v>
      </c>
      <c r="M364" s="41">
        <f t="shared" ref="M364:M381" si="138">L364-K364</f>
        <v>0</v>
      </c>
      <c r="N364" s="41">
        <f>SUM(N365)</f>
        <v>0</v>
      </c>
      <c r="O364" s="41">
        <f>SUM(O365)</f>
        <v>0</v>
      </c>
      <c r="P364" s="41">
        <f t="shared" ref="P364:P381" si="139">O364-N364</f>
        <v>0</v>
      </c>
      <c r="Q364" s="41">
        <f>SUM(Q365)</f>
        <v>1390</v>
      </c>
      <c r="R364" s="41">
        <f>SUM(R365)</f>
        <v>1390</v>
      </c>
      <c r="S364" s="41">
        <f t="shared" ref="S364:S381" si="140">R364-Q364</f>
        <v>0</v>
      </c>
      <c r="T364" s="41">
        <f>SUM(T365)</f>
        <v>0</v>
      </c>
      <c r="U364" s="41">
        <f>SUM(U365)</f>
        <v>0</v>
      </c>
      <c r="V364" s="41">
        <f t="shared" ref="V364:V381" si="141">U364-T364</f>
        <v>0</v>
      </c>
      <c r="W364" s="41">
        <f>SUM(W365)</f>
        <v>0</v>
      </c>
      <c r="X364" s="41">
        <f>SUM(X365)</f>
        <v>0</v>
      </c>
      <c r="Y364" s="41">
        <f t="shared" ref="Y364:Y381" si="142">X364-W364</f>
        <v>0</v>
      </c>
      <c r="Z364" s="41">
        <f>SUM(Z365)</f>
        <v>0</v>
      </c>
      <c r="AA364" s="41">
        <f>SUM(AA365)</f>
        <v>0</v>
      </c>
      <c r="AB364" s="41">
        <f t="shared" ref="AB364:AB381" si="143">AA364-Z364</f>
        <v>0</v>
      </c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</row>
    <row r="365" spans="1:249" ht="31.5">
      <c r="A365" s="40" t="s">
        <v>323</v>
      </c>
      <c r="B365" s="41">
        <f t="shared" si="135"/>
        <v>1390</v>
      </c>
      <c r="C365" s="41">
        <f t="shared" si="135"/>
        <v>1390</v>
      </c>
      <c r="D365" s="41">
        <f t="shared" si="135"/>
        <v>0</v>
      </c>
      <c r="E365" s="41">
        <f>SUM(E366:E366)</f>
        <v>0</v>
      </c>
      <c r="F365" s="41">
        <f>SUM(F366:F366)</f>
        <v>0</v>
      </c>
      <c r="G365" s="41">
        <f t="shared" si="136"/>
        <v>0</v>
      </c>
      <c r="H365" s="41">
        <f>SUM(H366:H366)</f>
        <v>0</v>
      </c>
      <c r="I365" s="41">
        <f>SUM(I366:I366)</f>
        <v>0</v>
      </c>
      <c r="J365" s="41">
        <f t="shared" si="137"/>
        <v>0</v>
      </c>
      <c r="K365" s="41">
        <f>SUM(K366:K366)</f>
        <v>0</v>
      </c>
      <c r="L365" s="41">
        <f>SUM(L366:L366)</f>
        <v>0</v>
      </c>
      <c r="M365" s="41">
        <f t="shared" si="138"/>
        <v>0</v>
      </c>
      <c r="N365" s="41">
        <f>SUM(N366:N366)</f>
        <v>0</v>
      </c>
      <c r="O365" s="41">
        <f>SUM(O366:O366)</f>
        <v>0</v>
      </c>
      <c r="P365" s="41">
        <f t="shared" si="139"/>
        <v>0</v>
      </c>
      <c r="Q365" s="41">
        <f>SUM(Q366:Q366)</f>
        <v>1390</v>
      </c>
      <c r="R365" s="41">
        <f>SUM(R366:R366)</f>
        <v>1390</v>
      </c>
      <c r="S365" s="41">
        <f t="shared" si="140"/>
        <v>0</v>
      </c>
      <c r="T365" s="41">
        <f>SUM(T366:T366)</f>
        <v>0</v>
      </c>
      <c r="U365" s="41">
        <f>SUM(U366:U366)</f>
        <v>0</v>
      </c>
      <c r="V365" s="41">
        <f t="shared" si="141"/>
        <v>0</v>
      </c>
      <c r="W365" s="41">
        <f>SUM(W366:W366)</f>
        <v>0</v>
      </c>
      <c r="X365" s="41">
        <f>SUM(X366:X366)</f>
        <v>0</v>
      </c>
      <c r="Y365" s="41">
        <f t="shared" si="142"/>
        <v>0</v>
      </c>
      <c r="Z365" s="41">
        <f>SUM(Z366:Z366)</f>
        <v>0</v>
      </c>
      <c r="AA365" s="41">
        <f>SUM(AA366:AA366)</f>
        <v>0</v>
      </c>
      <c r="AB365" s="41">
        <f t="shared" si="143"/>
        <v>0</v>
      </c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  <c r="II365" s="24"/>
      <c r="IJ365" s="24"/>
      <c r="IK365" s="24"/>
      <c r="IL365" s="24"/>
      <c r="IM365" s="24"/>
      <c r="IN365" s="24"/>
      <c r="IO365" s="24"/>
    </row>
    <row r="366" spans="1:249" ht="31.5">
      <c r="A366" s="49" t="s">
        <v>330</v>
      </c>
      <c r="B366" s="44">
        <f t="shared" si="135"/>
        <v>1390</v>
      </c>
      <c r="C366" s="44">
        <f t="shared" si="135"/>
        <v>1390</v>
      </c>
      <c r="D366" s="44">
        <f t="shared" si="135"/>
        <v>0</v>
      </c>
      <c r="E366" s="44">
        <v>0</v>
      </c>
      <c r="F366" s="44">
        <v>0</v>
      </c>
      <c r="G366" s="44">
        <f t="shared" si="136"/>
        <v>0</v>
      </c>
      <c r="H366" s="44">
        <v>0</v>
      </c>
      <c r="I366" s="44">
        <v>0</v>
      </c>
      <c r="J366" s="44">
        <f t="shared" si="137"/>
        <v>0</v>
      </c>
      <c r="K366" s="44">
        <v>0</v>
      </c>
      <c r="L366" s="44">
        <v>0</v>
      </c>
      <c r="M366" s="44">
        <f t="shared" si="138"/>
        <v>0</v>
      </c>
      <c r="N366" s="44"/>
      <c r="O366" s="44"/>
      <c r="P366" s="44">
        <f t="shared" si="139"/>
        <v>0</v>
      </c>
      <c r="Q366" s="44">
        <v>1390</v>
      </c>
      <c r="R366" s="44">
        <v>1390</v>
      </c>
      <c r="S366" s="44">
        <f t="shared" si="140"/>
        <v>0</v>
      </c>
      <c r="T366" s="44">
        <v>0</v>
      </c>
      <c r="U366" s="44">
        <v>0</v>
      </c>
      <c r="V366" s="44">
        <f t="shared" si="141"/>
        <v>0</v>
      </c>
      <c r="W366" s="44">
        <v>0</v>
      </c>
      <c r="X366" s="44">
        <v>0</v>
      </c>
      <c r="Y366" s="44">
        <f t="shared" si="142"/>
        <v>0</v>
      </c>
      <c r="Z366" s="44">
        <v>0</v>
      </c>
      <c r="AA366" s="44">
        <v>0</v>
      </c>
      <c r="AB366" s="44">
        <f t="shared" si="143"/>
        <v>0</v>
      </c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</row>
    <row r="367" spans="1:249" ht="31.5">
      <c r="A367" s="40" t="s">
        <v>331</v>
      </c>
      <c r="B367" s="41">
        <f t="shared" si="135"/>
        <v>19977</v>
      </c>
      <c r="C367" s="41">
        <f t="shared" si="135"/>
        <v>19977</v>
      </c>
      <c r="D367" s="41">
        <f t="shared" si="135"/>
        <v>0</v>
      </c>
      <c r="E367" s="41">
        <f>SUM(E368)</f>
        <v>0</v>
      </c>
      <c r="F367" s="41">
        <f>SUM(F368)</f>
        <v>0</v>
      </c>
      <c r="G367" s="41">
        <f t="shared" si="136"/>
        <v>0</v>
      </c>
      <c r="H367" s="41">
        <f t="shared" ref="H367:I367" si="144">SUM(H368)</f>
        <v>0</v>
      </c>
      <c r="I367" s="41">
        <f t="shared" si="144"/>
        <v>0</v>
      </c>
      <c r="J367" s="41">
        <f t="shared" si="137"/>
        <v>0</v>
      </c>
      <c r="K367" s="41">
        <f t="shared" ref="K367:L367" si="145">SUM(K368)</f>
        <v>16472</v>
      </c>
      <c r="L367" s="41">
        <f t="shared" si="145"/>
        <v>16472</v>
      </c>
      <c r="M367" s="41">
        <f t="shared" si="138"/>
        <v>0</v>
      </c>
      <c r="N367" s="41">
        <f t="shared" ref="N367:O367" si="146">SUM(N368)</f>
        <v>509</v>
      </c>
      <c r="O367" s="41">
        <f t="shared" si="146"/>
        <v>509</v>
      </c>
      <c r="P367" s="41">
        <f t="shared" si="139"/>
        <v>0</v>
      </c>
      <c r="Q367" s="41">
        <f t="shared" ref="Q367:R367" si="147">SUM(Q368)</f>
        <v>2100</v>
      </c>
      <c r="R367" s="41">
        <f t="shared" si="147"/>
        <v>2100</v>
      </c>
      <c r="S367" s="41">
        <f t="shared" si="140"/>
        <v>0</v>
      </c>
      <c r="T367" s="41">
        <f t="shared" ref="T367:U367" si="148">SUM(T368)</f>
        <v>0</v>
      </c>
      <c r="U367" s="41">
        <f t="shared" si="148"/>
        <v>0</v>
      </c>
      <c r="V367" s="41">
        <f t="shared" si="141"/>
        <v>0</v>
      </c>
      <c r="W367" s="41">
        <f t="shared" ref="W367:X367" si="149">SUM(W368)</f>
        <v>896</v>
      </c>
      <c r="X367" s="41">
        <f t="shared" si="149"/>
        <v>896</v>
      </c>
      <c r="Y367" s="41">
        <f t="shared" si="142"/>
        <v>0</v>
      </c>
      <c r="Z367" s="41">
        <f t="shared" ref="Z367:AA367" si="150">SUM(Z368)</f>
        <v>0</v>
      </c>
      <c r="AA367" s="41">
        <f t="shared" si="150"/>
        <v>0</v>
      </c>
      <c r="AB367" s="41">
        <f t="shared" si="143"/>
        <v>0</v>
      </c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</row>
    <row r="368" spans="1:249" ht="31.5">
      <c r="A368" s="40" t="s">
        <v>323</v>
      </c>
      <c r="B368" s="41">
        <f t="shared" si="135"/>
        <v>19977</v>
      </c>
      <c r="C368" s="41">
        <f t="shared" si="135"/>
        <v>19977</v>
      </c>
      <c r="D368" s="41">
        <f t="shared" si="135"/>
        <v>0</v>
      </c>
      <c r="E368" s="41">
        <f>SUM(E369:E372)</f>
        <v>0</v>
      </c>
      <c r="F368" s="41">
        <f>SUM(F369:F372)</f>
        <v>0</v>
      </c>
      <c r="G368" s="41">
        <f t="shared" si="136"/>
        <v>0</v>
      </c>
      <c r="H368" s="41">
        <f>SUM(H369:H372)</f>
        <v>0</v>
      </c>
      <c r="I368" s="41">
        <f>SUM(I369:I372)</f>
        <v>0</v>
      </c>
      <c r="J368" s="41">
        <f t="shared" si="137"/>
        <v>0</v>
      </c>
      <c r="K368" s="41">
        <f>SUM(K369:K372)</f>
        <v>16472</v>
      </c>
      <c r="L368" s="41">
        <f>SUM(L369:L372)</f>
        <v>16472</v>
      </c>
      <c r="M368" s="41">
        <f t="shared" si="138"/>
        <v>0</v>
      </c>
      <c r="N368" s="41">
        <f>SUM(N369:N372)</f>
        <v>509</v>
      </c>
      <c r="O368" s="41">
        <f>SUM(O369:O372)</f>
        <v>509</v>
      </c>
      <c r="P368" s="41">
        <f t="shared" si="139"/>
        <v>0</v>
      </c>
      <c r="Q368" s="41">
        <f>SUM(Q369:Q372)</f>
        <v>2100</v>
      </c>
      <c r="R368" s="41">
        <f>SUM(R369:R372)</f>
        <v>2100</v>
      </c>
      <c r="S368" s="41">
        <f t="shared" si="140"/>
        <v>0</v>
      </c>
      <c r="T368" s="41">
        <f>SUM(T369:T372)</f>
        <v>0</v>
      </c>
      <c r="U368" s="41">
        <f>SUM(U369:U372)</f>
        <v>0</v>
      </c>
      <c r="V368" s="41">
        <f t="shared" si="141"/>
        <v>0</v>
      </c>
      <c r="W368" s="41">
        <f>SUM(W369:W372)</f>
        <v>896</v>
      </c>
      <c r="X368" s="41">
        <f>SUM(X369:X372)</f>
        <v>896</v>
      </c>
      <c r="Y368" s="41">
        <f t="shared" si="142"/>
        <v>0</v>
      </c>
      <c r="Z368" s="41">
        <f>SUM(Z369:Z372)</f>
        <v>0</v>
      </c>
      <c r="AA368" s="41">
        <f>SUM(AA369:AA372)</f>
        <v>0</v>
      </c>
      <c r="AB368" s="41">
        <f t="shared" si="143"/>
        <v>0</v>
      </c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</row>
    <row r="369" spans="1:249">
      <c r="A369" s="43" t="s">
        <v>332</v>
      </c>
      <c r="B369" s="46">
        <f t="shared" si="135"/>
        <v>2996</v>
      </c>
      <c r="C369" s="46">
        <f t="shared" si="135"/>
        <v>2996</v>
      </c>
      <c r="D369" s="46">
        <f t="shared" si="135"/>
        <v>0</v>
      </c>
      <c r="E369" s="46">
        <v>0</v>
      </c>
      <c r="F369" s="46">
        <v>0</v>
      </c>
      <c r="G369" s="46">
        <f t="shared" si="136"/>
        <v>0</v>
      </c>
      <c r="H369" s="46">
        <v>0</v>
      </c>
      <c r="I369" s="46">
        <v>0</v>
      </c>
      <c r="J369" s="46">
        <f t="shared" si="137"/>
        <v>0</v>
      </c>
      <c r="K369" s="46"/>
      <c r="L369" s="46"/>
      <c r="M369" s="46">
        <f t="shared" si="138"/>
        <v>0</v>
      </c>
      <c r="N369" s="46">
        <v>0</v>
      </c>
      <c r="O369" s="46">
        <v>0</v>
      </c>
      <c r="P369" s="46">
        <f t="shared" si="139"/>
        <v>0</v>
      </c>
      <c r="Q369" s="46">
        <f>2100</f>
        <v>2100</v>
      </c>
      <c r="R369" s="46">
        <f>2100</f>
        <v>2100</v>
      </c>
      <c r="S369" s="46">
        <f t="shared" si="140"/>
        <v>0</v>
      </c>
      <c r="T369" s="46">
        <v>0</v>
      </c>
      <c r="U369" s="46">
        <v>0</v>
      </c>
      <c r="V369" s="46">
        <f t="shared" si="141"/>
        <v>0</v>
      </c>
      <c r="W369" s="46">
        <v>896</v>
      </c>
      <c r="X369" s="46">
        <v>896</v>
      </c>
      <c r="Y369" s="46">
        <f t="shared" si="142"/>
        <v>0</v>
      </c>
      <c r="Z369" s="46">
        <v>0</v>
      </c>
      <c r="AA369" s="46">
        <v>0</v>
      </c>
      <c r="AB369" s="46">
        <f t="shared" si="143"/>
        <v>0</v>
      </c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</row>
    <row r="370" spans="1:249" s="58" customFormat="1" ht="47.25">
      <c r="A370" s="56" t="s">
        <v>333</v>
      </c>
      <c r="B370" s="46">
        <f t="shared" si="135"/>
        <v>509</v>
      </c>
      <c r="C370" s="46">
        <f t="shared" si="135"/>
        <v>509</v>
      </c>
      <c r="D370" s="46">
        <f t="shared" si="135"/>
        <v>0</v>
      </c>
      <c r="E370" s="46">
        <v>0</v>
      </c>
      <c r="F370" s="46">
        <v>0</v>
      </c>
      <c r="G370" s="46">
        <f t="shared" si="136"/>
        <v>0</v>
      </c>
      <c r="H370" s="46">
        <v>0</v>
      </c>
      <c r="I370" s="46">
        <v>0</v>
      </c>
      <c r="J370" s="46">
        <f t="shared" si="137"/>
        <v>0</v>
      </c>
      <c r="K370" s="46"/>
      <c r="L370" s="46"/>
      <c r="M370" s="46">
        <f t="shared" si="138"/>
        <v>0</v>
      </c>
      <c r="N370" s="46">
        <v>509</v>
      </c>
      <c r="O370" s="46">
        <v>509</v>
      </c>
      <c r="P370" s="46">
        <f t="shared" si="139"/>
        <v>0</v>
      </c>
      <c r="Q370" s="46"/>
      <c r="R370" s="46"/>
      <c r="S370" s="46">
        <f t="shared" si="140"/>
        <v>0</v>
      </c>
      <c r="T370" s="46">
        <v>0</v>
      </c>
      <c r="U370" s="46">
        <v>0</v>
      </c>
      <c r="V370" s="46">
        <f t="shared" si="141"/>
        <v>0</v>
      </c>
      <c r="W370" s="46">
        <v>0</v>
      </c>
      <c r="X370" s="46">
        <v>0</v>
      </c>
      <c r="Y370" s="46">
        <f t="shared" si="142"/>
        <v>0</v>
      </c>
      <c r="Z370" s="46">
        <v>0</v>
      </c>
      <c r="AA370" s="46">
        <v>0</v>
      </c>
      <c r="AB370" s="46">
        <f t="shared" si="143"/>
        <v>0</v>
      </c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P370" s="57"/>
      <c r="DQ370" s="57"/>
      <c r="DR370" s="57"/>
      <c r="DS370" s="57"/>
      <c r="DT370" s="57"/>
      <c r="DU370" s="57"/>
      <c r="DV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H370" s="57"/>
      <c r="EI370" s="57"/>
      <c r="EJ370" s="57"/>
      <c r="EK370" s="57"/>
      <c r="EL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  <c r="FZ370" s="57"/>
      <c r="GA370" s="57"/>
      <c r="GB370" s="57"/>
      <c r="GC370" s="57"/>
      <c r="GD370" s="57"/>
      <c r="GE370" s="57"/>
      <c r="GF370" s="57"/>
      <c r="GG370" s="57"/>
      <c r="GH370" s="57"/>
      <c r="GI370" s="57"/>
      <c r="GJ370" s="57"/>
      <c r="GK370" s="57"/>
      <c r="GL370" s="57"/>
      <c r="GM370" s="57"/>
      <c r="GN370" s="57"/>
      <c r="GO370" s="57"/>
      <c r="GP370" s="57"/>
      <c r="GQ370" s="57"/>
      <c r="GR370" s="57"/>
      <c r="GS370" s="57"/>
      <c r="GT370" s="57"/>
      <c r="GU370" s="57"/>
      <c r="GV370" s="57"/>
      <c r="GW370" s="57"/>
      <c r="GX370" s="57"/>
      <c r="GY370" s="57"/>
      <c r="GZ370" s="57"/>
      <c r="HA370" s="57"/>
      <c r="HB370" s="57"/>
      <c r="HC370" s="57"/>
      <c r="HD370" s="57"/>
      <c r="HE370" s="57"/>
      <c r="HF370" s="57"/>
      <c r="HG370" s="57"/>
      <c r="HH370" s="57"/>
      <c r="HI370" s="57"/>
      <c r="HJ370" s="57"/>
      <c r="HK370" s="57"/>
      <c r="HL370" s="57"/>
      <c r="HM370" s="57"/>
      <c r="HN370" s="57"/>
      <c r="HO370" s="57"/>
      <c r="HP370" s="57"/>
      <c r="HQ370" s="57"/>
      <c r="HR370" s="57"/>
      <c r="HS370" s="57"/>
      <c r="HT370" s="57"/>
      <c r="HU370" s="57"/>
      <c r="HV370" s="57"/>
      <c r="HW370" s="57"/>
      <c r="HX370" s="57"/>
      <c r="HY370" s="57"/>
      <c r="HZ370" s="57"/>
      <c r="IA370" s="57"/>
      <c r="IB370" s="57"/>
      <c r="IC370" s="57"/>
      <c r="ID370" s="57"/>
      <c r="IE370" s="57"/>
      <c r="IF370" s="57"/>
      <c r="IG370" s="57"/>
      <c r="IH370" s="57"/>
      <c r="II370" s="57"/>
      <c r="IJ370" s="57"/>
      <c r="IK370" s="57"/>
      <c r="IL370" s="57"/>
      <c r="IM370" s="57"/>
      <c r="IN370" s="57"/>
      <c r="IO370" s="57"/>
    </row>
    <row r="371" spans="1:249" ht="47.25">
      <c r="A371" s="45" t="s">
        <v>334</v>
      </c>
      <c r="B371" s="46">
        <f t="shared" si="135"/>
        <v>1592</v>
      </c>
      <c r="C371" s="46">
        <f t="shared" si="135"/>
        <v>1592</v>
      </c>
      <c r="D371" s="46">
        <f t="shared" si="135"/>
        <v>0</v>
      </c>
      <c r="E371" s="46">
        <v>0</v>
      </c>
      <c r="F371" s="46">
        <v>0</v>
      </c>
      <c r="G371" s="46">
        <f t="shared" si="136"/>
        <v>0</v>
      </c>
      <c r="H371" s="46">
        <v>0</v>
      </c>
      <c r="I371" s="46">
        <v>0</v>
      </c>
      <c r="J371" s="46">
        <f t="shared" si="137"/>
        <v>0</v>
      </c>
      <c r="K371" s="46">
        <v>1592</v>
      </c>
      <c r="L371" s="46">
        <v>1592</v>
      </c>
      <c r="M371" s="46">
        <f t="shared" si="138"/>
        <v>0</v>
      </c>
      <c r="N371" s="46">
        <v>0</v>
      </c>
      <c r="O371" s="46">
        <v>0</v>
      </c>
      <c r="P371" s="46">
        <f t="shared" si="139"/>
        <v>0</v>
      </c>
      <c r="Q371" s="46">
        <v>0</v>
      </c>
      <c r="R371" s="46">
        <v>0</v>
      </c>
      <c r="S371" s="46">
        <f t="shared" si="140"/>
        <v>0</v>
      </c>
      <c r="T371" s="46">
        <v>0</v>
      </c>
      <c r="U371" s="46">
        <v>0</v>
      </c>
      <c r="V371" s="46">
        <f t="shared" si="141"/>
        <v>0</v>
      </c>
      <c r="W371" s="46">
        <v>0</v>
      </c>
      <c r="X371" s="46">
        <v>0</v>
      </c>
      <c r="Y371" s="46">
        <f t="shared" si="142"/>
        <v>0</v>
      </c>
      <c r="Z371" s="46">
        <v>0</v>
      </c>
      <c r="AA371" s="46">
        <v>0</v>
      </c>
      <c r="AB371" s="46">
        <f t="shared" si="143"/>
        <v>0</v>
      </c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</row>
    <row r="372" spans="1:249" ht="31.5">
      <c r="A372" s="45" t="s">
        <v>335</v>
      </c>
      <c r="B372" s="46">
        <f t="shared" si="135"/>
        <v>14880</v>
      </c>
      <c r="C372" s="46">
        <f t="shared" si="135"/>
        <v>14880</v>
      </c>
      <c r="D372" s="46">
        <f t="shared" si="135"/>
        <v>0</v>
      </c>
      <c r="E372" s="46">
        <v>0</v>
      </c>
      <c r="F372" s="46">
        <v>0</v>
      </c>
      <c r="G372" s="46">
        <f t="shared" si="136"/>
        <v>0</v>
      </c>
      <c r="H372" s="46">
        <v>0</v>
      </c>
      <c r="I372" s="46">
        <v>0</v>
      </c>
      <c r="J372" s="46">
        <f t="shared" si="137"/>
        <v>0</v>
      </c>
      <c r="K372" s="46">
        <v>14880</v>
      </c>
      <c r="L372" s="46">
        <v>14880</v>
      </c>
      <c r="M372" s="46">
        <f t="shared" si="138"/>
        <v>0</v>
      </c>
      <c r="N372" s="46">
        <v>0</v>
      </c>
      <c r="O372" s="46">
        <v>0</v>
      </c>
      <c r="P372" s="46">
        <f t="shared" si="139"/>
        <v>0</v>
      </c>
      <c r="Q372" s="46">
        <v>0</v>
      </c>
      <c r="R372" s="46">
        <v>0</v>
      </c>
      <c r="S372" s="46">
        <f t="shared" si="140"/>
        <v>0</v>
      </c>
      <c r="T372" s="46">
        <v>0</v>
      </c>
      <c r="U372" s="46">
        <v>0</v>
      </c>
      <c r="V372" s="46">
        <f t="shared" si="141"/>
        <v>0</v>
      </c>
      <c r="W372" s="46">
        <v>0</v>
      </c>
      <c r="X372" s="46">
        <v>0</v>
      </c>
      <c r="Y372" s="46">
        <f t="shared" si="142"/>
        <v>0</v>
      </c>
      <c r="Z372" s="46">
        <v>0</v>
      </c>
      <c r="AA372" s="46">
        <v>0</v>
      </c>
      <c r="AB372" s="46">
        <f t="shared" si="143"/>
        <v>0</v>
      </c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</row>
    <row r="373" spans="1:249">
      <c r="A373" s="40" t="s">
        <v>105</v>
      </c>
      <c r="B373" s="41">
        <f t="shared" si="135"/>
        <v>7199</v>
      </c>
      <c r="C373" s="41">
        <f t="shared" si="135"/>
        <v>7199</v>
      </c>
      <c r="D373" s="41">
        <f t="shared" si="135"/>
        <v>0</v>
      </c>
      <c r="E373" s="41">
        <f>SUM(E374)</f>
        <v>0</v>
      </c>
      <c r="F373" s="41">
        <f>SUM(F374)</f>
        <v>0</v>
      </c>
      <c r="G373" s="41">
        <f t="shared" si="136"/>
        <v>0</v>
      </c>
      <c r="H373" s="41">
        <f>SUM(H374)</f>
        <v>0</v>
      </c>
      <c r="I373" s="41">
        <f>SUM(I374)</f>
        <v>0</v>
      </c>
      <c r="J373" s="41">
        <f t="shared" si="137"/>
        <v>0</v>
      </c>
      <c r="K373" s="41">
        <f>SUM(K374)</f>
        <v>7199</v>
      </c>
      <c r="L373" s="41">
        <f>SUM(L374)</f>
        <v>7199</v>
      </c>
      <c r="M373" s="41">
        <f t="shared" si="138"/>
        <v>0</v>
      </c>
      <c r="N373" s="41">
        <f>SUM(N374)</f>
        <v>0</v>
      </c>
      <c r="O373" s="41">
        <f>SUM(O374)</f>
        <v>0</v>
      </c>
      <c r="P373" s="41">
        <f t="shared" si="139"/>
        <v>0</v>
      </c>
      <c r="Q373" s="41">
        <f>SUM(Q374)</f>
        <v>0</v>
      </c>
      <c r="R373" s="41">
        <f>SUM(R374)</f>
        <v>0</v>
      </c>
      <c r="S373" s="41">
        <f t="shared" si="140"/>
        <v>0</v>
      </c>
      <c r="T373" s="41">
        <f>SUM(T374)</f>
        <v>0</v>
      </c>
      <c r="U373" s="41">
        <f>SUM(U374)</f>
        <v>0</v>
      </c>
      <c r="V373" s="41">
        <f t="shared" si="141"/>
        <v>0</v>
      </c>
      <c r="W373" s="41">
        <f>SUM(W374)</f>
        <v>0</v>
      </c>
      <c r="X373" s="41">
        <f>SUM(X374)</f>
        <v>0</v>
      </c>
      <c r="Y373" s="41">
        <f t="shared" si="142"/>
        <v>0</v>
      </c>
      <c r="Z373" s="41">
        <f>SUM(Z374)</f>
        <v>0</v>
      </c>
      <c r="AA373" s="41">
        <f>SUM(AA374)</f>
        <v>0</v>
      </c>
      <c r="AB373" s="41">
        <f t="shared" si="143"/>
        <v>0</v>
      </c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  <c r="II373" s="24"/>
      <c r="IJ373" s="24"/>
      <c r="IK373" s="24"/>
      <c r="IL373" s="24"/>
      <c r="IM373" s="24"/>
      <c r="IN373" s="24"/>
      <c r="IO373" s="24"/>
    </row>
    <row r="374" spans="1:249" ht="31.5">
      <c r="A374" s="40" t="s">
        <v>323</v>
      </c>
      <c r="B374" s="41">
        <f t="shared" si="135"/>
        <v>7199</v>
      </c>
      <c r="C374" s="41">
        <f t="shared" si="135"/>
        <v>7199</v>
      </c>
      <c r="D374" s="41">
        <f t="shared" si="135"/>
        <v>0</v>
      </c>
      <c r="E374" s="41">
        <f>SUM(E375:E376)</f>
        <v>0</v>
      </c>
      <c r="F374" s="41">
        <f>SUM(F375:F376)</f>
        <v>0</v>
      </c>
      <c r="G374" s="41">
        <f t="shared" si="136"/>
        <v>0</v>
      </c>
      <c r="H374" s="41">
        <f t="shared" ref="H374:I374" si="151">SUM(H375:H376)</f>
        <v>0</v>
      </c>
      <c r="I374" s="41">
        <f t="shared" si="151"/>
        <v>0</v>
      </c>
      <c r="J374" s="41">
        <f t="shared" si="137"/>
        <v>0</v>
      </c>
      <c r="K374" s="41">
        <f t="shared" ref="K374:L374" si="152">SUM(K375:K376)</f>
        <v>7199</v>
      </c>
      <c r="L374" s="41">
        <f t="shared" si="152"/>
        <v>7199</v>
      </c>
      <c r="M374" s="41">
        <f t="shared" si="138"/>
        <v>0</v>
      </c>
      <c r="N374" s="41">
        <f t="shared" ref="N374:O374" si="153">SUM(N375:N376)</f>
        <v>0</v>
      </c>
      <c r="O374" s="41">
        <f t="shared" si="153"/>
        <v>0</v>
      </c>
      <c r="P374" s="41">
        <f t="shared" si="139"/>
        <v>0</v>
      </c>
      <c r="Q374" s="41">
        <f t="shared" ref="Q374:R374" si="154">SUM(Q375:Q376)</f>
        <v>0</v>
      </c>
      <c r="R374" s="41">
        <f t="shared" si="154"/>
        <v>0</v>
      </c>
      <c r="S374" s="41">
        <f t="shared" si="140"/>
        <v>0</v>
      </c>
      <c r="T374" s="41">
        <f t="shared" ref="T374:U374" si="155">SUM(T375:T376)</f>
        <v>0</v>
      </c>
      <c r="U374" s="41">
        <f t="shared" si="155"/>
        <v>0</v>
      </c>
      <c r="V374" s="41">
        <f t="shared" si="141"/>
        <v>0</v>
      </c>
      <c r="W374" s="41">
        <f t="shared" ref="W374:X374" si="156">SUM(W375:W376)</f>
        <v>0</v>
      </c>
      <c r="X374" s="41">
        <f t="shared" si="156"/>
        <v>0</v>
      </c>
      <c r="Y374" s="41">
        <f t="shared" si="142"/>
        <v>0</v>
      </c>
      <c r="Z374" s="41">
        <f t="shared" ref="Z374:AA374" si="157">SUM(Z375:Z376)</f>
        <v>0</v>
      </c>
      <c r="AA374" s="41">
        <f t="shared" si="157"/>
        <v>0</v>
      </c>
      <c r="AB374" s="41">
        <f t="shared" si="143"/>
        <v>0</v>
      </c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</row>
    <row r="375" spans="1:249" ht="31.5">
      <c r="A375" s="43" t="s">
        <v>336</v>
      </c>
      <c r="B375" s="46">
        <f t="shared" si="135"/>
        <v>5300</v>
      </c>
      <c r="C375" s="46">
        <f t="shared" si="135"/>
        <v>5300</v>
      </c>
      <c r="D375" s="46">
        <f t="shared" si="135"/>
        <v>0</v>
      </c>
      <c r="E375" s="46">
        <v>0</v>
      </c>
      <c r="F375" s="46">
        <v>0</v>
      </c>
      <c r="G375" s="46">
        <f t="shared" si="136"/>
        <v>0</v>
      </c>
      <c r="H375" s="46">
        <v>0</v>
      </c>
      <c r="I375" s="46">
        <v>0</v>
      </c>
      <c r="J375" s="46">
        <f t="shared" si="137"/>
        <v>0</v>
      </c>
      <c r="K375" s="46">
        <v>5300</v>
      </c>
      <c r="L375" s="46">
        <v>5300</v>
      </c>
      <c r="M375" s="46">
        <f t="shared" si="138"/>
        <v>0</v>
      </c>
      <c r="N375" s="46">
        <v>0</v>
      </c>
      <c r="O375" s="46">
        <v>0</v>
      </c>
      <c r="P375" s="46">
        <f t="shared" si="139"/>
        <v>0</v>
      </c>
      <c r="Q375" s="46">
        <v>0</v>
      </c>
      <c r="R375" s="46">
        <v>0</v>
      </c>
      <c r="S375" s="46">
        <f t="shared" si="140"/>
        <v>0</v>
      </c>
      <c r="T375" s="46">
        <v>0</v>
      </c>
      <c r="U375" s="46">
        <v>0</v>
      </c>
      <c r="V375" s="46">
        <f t="shared" si="141"/>
        <v>0</v>
      </c>
      <c r="W375" s="46">
        <v>0</v>
      </c>
      <c r="X375" s="46">
        <v>0</v>
      </c>
      <c r="Y375" s="46">
        <f t="shared" si="142"/>
        <v>0</v>
      </c>
      <c r="Z375" s="46">
        <v>0</v>
      </c>
      <c r="AA375" s="46">
        <v>0</v>
      </c>
      <c r="AB375" s="46">
        <f t="shared" si="143"/>
        <v>0</v>
      </c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  <c r="II375" s="24"/>
      <c r="IJ375" s="24"/>
      <c r="IK375" s="24"/>
      <c r="IL375" s="24"/>
      <c r="IM375" s="24"/>
      <c r="IN375" s="24"/>
      <c r="IO375" s="24"/>
    </row>
    <row r="376" spans="1:249" ht="31.5">
      <c r="A376" s="55" t="s">
        <v>337</v>
      </c>
      <c r="B376" s="46">
        <f t="shared" si="135"/>
        <v>1899</v>
      </c>
      <c r="C376" s="46">
        <f t="shared" si="135"/>
        <v>1899</v>
      </c>
      <c r="D376" s="46">
        <f t="shared" si="135"/>
        <v>0</v>
      </c>
      <c r="E376" s="46">
        <v>0</v>
      </c>
      <c r="F376" s="46">
        <v>0</v>
      </c>
      <c r="G376" s="46">
        <f t="shared" si="136"/>
        <v>0</v>
      </c>
      <c r="H376" s="46">
        <v>0</v>
      </c>
      <c r="I376" s="46">
        <v>0</v>
      </c>
      <c r="J376" s="46">
        <f t="shared" si="137"/>
        <v>0</v>
      </c>
      <c r="K376" s="46">
        <v>1899</v>
      </c>
      <c r="L376" s="46">
        <v>1899</v>
      </c>
      <c r="M376" s="46">
        <f t="shared" si="138"/>
        <v>0</v>
      </c>
      <c r="N376" s="46">
        <v>0</v>
      </c>
      <c r="O376" s="46">
        <v>0</v>
      </c>
      <c r="P376" s="46">
        <f t="shared" si="139"/>
        <v>0</v>
      </c>
      <c r="Q376" s="46">
        <v>0</v>
      </c>
      <c r="R376" s="46">
        <v>0</v>
      </c>
      <c r="S376" s="46">
        <f t="shared" si="140"/>
        <v>0</v>
      </c>
      <c r="T376" s="46">
        <v>0</v>
      </c>
      <c r="U376" s="46">
        <v>0</v>
      </c>
      <c r="V376" s="46">
        <f t="shared" si="141"/>
        <v>0</v>
      </c>
      <c r="W376" s="46">
        <v>0</v>
      </c>
      <c r="X376" s="46">
        <v>0</v>
      </c>
      <c r="Y376" s="46">
        <f t="shared" si="142"/>
        <v>0</v>
      </c>
      <c r="Z376" s="46">
        <v>0</v>
      </c>
      <c r="AA376" s="46">
        <v>0</v>
      </c>
      <c r="AB376" s="46">
        <f t="shared" si="143"/>
        <v>0</v>
      </c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</row>
    <row r="377" spans="1:249">
      <c r="A377" s="59" t="s">
        <v>338</v>
      </c>
      <c r="B377" s="41">
        <f t="shared" si="135"/>
        <v>172500</v>
      </c>
      <c r="C377" s="41">
        <f t="shared" si="135"/>
        <v>172500</v>
      </c>
      <c r="D377" s="41">
        <f t="shared" si="135"/>
        <v>0</v>
      </c>
      <c r="E377" s="41">
        <f>SUM(E378)</f>
        <v>0</v>
      </c>
      <c r="F377" s="41">
        <f>SUM(F378)</f>
        <v>0</v>
      </c>
      <c r="G377" s="41">
        <f t="shared" si="136"/>
        <v>0</v>
      </c>
      <c r="H377" s="41">
        <f>SUM(H378)</f>
        <v>0</v>
      </c>
      <c r="I377" s="41">
        <f>SUM(I378)</f>
        <v>0</v>
      </c>
      <c r="J377" s="41">
        <f t="shared" si="137"/>
        <v>0</v>
      </c>
      <c r="K377" s="41">
        <f>SUM(K378)</f>
        <v>172500</v>
      </c>
      <c r="L377" s="41">
        <f>SUM(L378)</f>
        <v>172500</v>
      </c>
      <c r="M377" s="41">
        <f t="shared" si="138"/>
        <v>0</v>
      </c>
      <c r="N377" s="41">
        <f>SUM(N378)</f>
        <v>0</v>
      </c>
      <c r="O377" s="41">
        <f>SUM(O378)</f>
        <v>0</v>
      </c>
      <c r="P377" s="41">
        <f t="shared" si="139"/>
        <v>0</v>
      </c>
      <c r="Q377" s="41">
        <f>SUM(Q378)</f>
        <v>0</v>
      </c>
      <c r="R377" s="41">
        <f>SUM(R378)</f>
        <v>0</v>
      </c>
      <c r="S377" s="41">
        <f t="shared" si="140"/>
        <v>0</v>
      </c>
      <c r="T377" s="41">
        <f>SUM(T378)</f>
        <v>0</v>
      </c>
      <c r="U377" s="41">
        <f>SUM(U378)</f>
        <v>0</v>
      </c>
      <c r="V377" s="41">
        <f t="shared" si="141"/>
        <v>0</v>
      </c>
      <c r="W377" s="41">
        <f>SUM(W378)</f>
        <v>0</v>
      </c>
      <c r="X377" s="41">
        <f>SUM(X378)</f>
        <v>0</v>
      </c>
      <c r="Y377" s="41">
        <f t="shared" si="142"/>
        <v>0</v>
      </c>
      <c r="Z377" s="41">
        <f>SUM(Z378)</f>
        <v>0</v>
      </c>
      <c r="AA377" s="41">
        <f>SUM(AA378)</f>
        <v>0</v>
      </c>
      <c r="AB377" s="41">
        <f t="shared" si="143"/>
        <v>0</v>
      </c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</row>
    <row r="378" spans="1:249" ht="31.5">
      <c r="A378" s="40" t="s">
        <v>71</v>
      </c>
      <c r="B378" s="41">
        <f t="shared" si="135"/>
        <v>172500</v>
      </c>
      <c r="C378" s="41">
        <f t="shared" si="135"/>
        <v>172500</v>
      </c>
      <c r="D378" s="41">
        <f t="shared" si="135"/>
        <v>0</v>
      </c>
      <c r="E378" s="41">
        <f>SUM(E379:E381)</f>
        <v>0</v>
      </c>
      <c r="F378" s="41">
        <f>SUM(F379:F381)</f>
        <v>0</v>
      </c>
      <c r="G378" s="41">
        <f t="shared" si="136"/>
        <v>0</v>
      </c>
      <c r="H378" s="41">
        <f>SUM(H379:H381)</f>
        <v>0</v>
      </c>
      <c r="I378" s="41">
        <f>SUM(I379:I381)</f>
        <v>0</v>
      </c>
      <c r="J378" s="41">
        <f t="shared" si="137"/>
        <v>0</v>
      </c>
      <c r="K378" s="41">
        <f>SUM(K379:K381)</f>
        <v>172500</v>
      </c>
      <c r="L378" s="41">
        <f>SUM(L379:L381)</f>
        <v>172500</v>
      </c>
      <c r="M378" s="41">
        <f t="shared" si="138"/>
        <v>0</v>
      </c>
      <c r="N378" s="41">
        <f>SUM(N379:N381)</f>
        <v>0</v>
      </c>
      <c r="O378" s="41">
        <f>SUM(O379:O381)</f>
        <v>0</v>
      </c>
      <c r="P378" s="41">
        <f t="shared" si="139"/>
        <v>0</v>
      </c>
      <c r="Q378" s="41">
        <f>SUM(Q379:Q381)</f>
        <v>0</v>
      </c>
      <c r="R378" s="41">
        <f>SUM(R379:R381)</f>
        <v>0</v>
      </c>
      <c r="S378" s="41">
        <f t="shared" si="140"/>
        <v>0</v>
      </c>
      <c r="T378" s="41">
        <f>SUM(T379:T381)</f>
        <v>0</v>
      </c>
      <c r="U378" s="41">
        <f>SUM(U379:U381)</f>
        <v>0</v>
      </c>
      <c r="V378" s="41">
        <f t="shared" si="141"/>
        <v>0</v>
      </c>
      <c r="W378" s="41">
        <f>SUM(W379:W381)</f>
        <v>0</v>
      </c>
      <c r="X378" s="41">
        <f>SUM(X379:X381)</f>
        <v>0</v>
      </c>
      <c r="Y378" s="41">
        <f t="shared" si="142"/>
        <v>0</v>
      </c>
      <c r="Z378" s="41">
        <f>SUM(Z379:Z381)</f>
        <v>0</v>
      </c>
      <c r="AA378" s="41">
        <f>SUM(AA379:AA381)</f>
        <v>0</v>
      </c>
      <c r="AB378" s="41">
        <f t="shared" si="143"/>
        <v>0</v>
      </c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</row>
    <row r="379" spans="1:249" ht="47.25">
      <c r="A379" s="48" t="s">
        <v>339</v>
      </c>
      <c r="B379" s="46">
        <f t="shared" si="135"/>
        <v>60000</v>
      </c>
      <c r="C379" s="46">
        <f t="shared" si="135"/>
        <v>60000</v>
      </c>
      <c r="D379" s="46">
        <f t="shared" si="135"/>
        <v>0</v>
      </c>
      <c r="E379" s="46">
        <v>0</v>
      </c>
      <c r="F379" s="46">
        <v>0</v>
      </c>
      <c r="G379" s="46">
        <f t="shared" si="136"/>
        <v>0</v>
      </c>
      <c r="H379" s="46">
        <v>0</v>
      </c>
      <c r="I379" s="46">
        <v>0</v>
      </c>
      <c r="J379" s="46">
        <f t="shared" si="137"/>
        <v>0</v>
      </c>
      <c r="K379" s="46">
        <v>60000</v>
      </c>
      <c r="L379" s="46">
        <v>60000</v>
      </c>
      <c r="M379" s="46">
        <f t="shared" si="138"/>
        <v>0</v>
      </c>
      <c r="N379" s="46">
        <v>0</v>
      </c>
      <c r="O379" s="46">
        <v>0</v>
      </c>
      <c r="P379" s="46">
        <f t="shared" si="139"/>
        <v>0</v>
      </c>
      <c r="Q379" s="46">
        <v>0</v>
      </c>
      <c r="R379" s="46">
        <v>0</v>
      </c>
      <c r="S379" s="46">
        <f t="shared" si="140"/>
        <v>0</v>
      </c>
      <c r="T379" s="46">
        <v>0</v>
      </c>
      <c r="U379" s="46">
        <v>0</v>
      </c>
      <c r="V379" s="46">
        <f t="shared" si="141"/>
        <v>0</v>
      </c>
      <c r="W379" s="46">
        <v>0</v>
      </c>
      <c r="X379" s="46">
        <v>0</v>
      </c>
      <c r="Y379" s="46">
        <f t="shared" si="142"/>
        <v>0</v>
      </c>
      <c r="Z379" s="46">
        <v>0</v>
      </c>
      <c r="AA379" s="46">
        <v>0</v>
      </c>
      <c r="AB379" s="46">
        <f t="shared" si="143"/>
        <v>0</v>
      </c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</row>
    <row r="380" spans="1:249" ht="47.25">
      <c r="A380" s="48" t="s">
        <v>340</v>
      </c>
      <c r="B380" s="46">
        <f t="shared" si="135"/>
        <v>52500</v>
      </c>
      <c r="C380" s="46">
        <f t="shared" si="135"/>
        <v>52500</v>
      </c>
      <c r="D380" s="46">
        <f t="shared" si="135"/>
        <v>0</v>
      </c>
      <c r="E380" s="46">
        <v>0</v>
      </c>
      <c r="F380" s="46">
        <v>0</v>
      </c>
      <c r="G380" s="46">
        <f t="shared" si="136"/>
        <v>0</v>
      </c>
      <c r="H380" s="46">
        <v>0</v>
      </c>
      <c r="I380" s="46">
        <v>0</v>
      </c>
      <c r="J380" s="46">
        <f t="shared" si="137"/>
        <v>0</v>
      </c>
      <c r="K380" s="46">
        <v>52500</v>
      </c>
      <c r="L380" s="46">
        <v>52500</v>
      </c>
      <c r="M380" s="46">
        <f t="shared" si="138"/>
        <v>0</v>
      </c>
      <c r="N380" s="46">
        <v>0</v>
      </c>
      <c r="O380" s="46">
        <v>0</v>
      </c>
      <c r="P380" s="46">
        <f t="shared" si="139"/>
        <v>0</v>
      </c>
      <c r="Q380" s="46">
        <v>0</v>
      </c>
      <c r="R380" s="46">
        <v>0</v>
      </c>
      <c r="S380" s="46">
        <f t="shared" si="140"/>
        <v>0</v>
      </c>
      <c r="T380" s="46">
        <v>0</v>
      </c>
      <c r="U380" s="46">
        <v>0</v>
      </c>
      <c r="V380" s="46">
        <f t="shared" si="141"/>
        <v>0</v>
      </c>
      <c r="W380" s="46">
        <v>0</v>
      </c>
      <c r="X380" s="46">
        <v>0</v>
      </c>
      <c r="Y380" s="46">
        <f t="shared" si="142"/>
        <v>0</v>
      </c>
      <c r="Z380" s="46">
        <v>0</v>
      </c>
      <c r="AA380" s="46">
        <v>0</v>
      </c>
      <c r="AB380" s="46">
        <f t="shared" si="143"/>
        <v>0</v>
      </c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</row>
    <row r="381" spans="1:249" ht="31.5">
      <c r="A381" s="48" t="s">
        <v>341</v>
      </c>
      <c r="B381" s="46">
        <f t="shared" si="135"/>
        <v>60000</v>
      </c>
      <c r="C381" s="46">
        <f t="shared" si="135"/>
        <v>60000</v>
      </c>
      <c r="D381" s="46">
        <f t="shared" si="135"/>
        <v>0</v>
      </c>
      <c r="E381" s="46">
        <v>0</v>
      </c>
      <c r="F381" s="46">
        <v>0</v>
      </c>
      <c r="G381" s="46">
        <f t="shared" si="136"/>
        <v>0</v>
      </c>
      <c r="H381" s="46">
        <v>0</v>
      </c>
      <c r="I381" s="46">
        <v>0</v>
      </c>
      <c r="J381" s="46">
        <f t="shared" si="137"/>
        <v>0</v>
      </c>
      <c r="K381" s="46">
        <v>60000</v>
      </c>
      <c r="L381" s="46">
        <v>60000</v>
      </c>
      <c r="M381" s="46">
        <f t="shared" si="138"/>
        <v>0</v>
      </c>
      <c r="N381" s="46">
        <v>0</v>
      </c>
      <c r="O381" s="46">
        <v>0</v>
      </c>
      <c r="P381" s="46">
        <f t="shared" si="139"/>
        <v>0</v>
      </c>
      <c r="Q381" s="46">
        <v>0</v>
      </c>
      <c r="R381" s="46">
        <v>0</v>
      </c>
      <c r="S381" s="46">
        <f t="shared" si="140"/>
        <v>0</v>
      </c>
      <c r="T381" s="46">
        <v>0</v>
      </c>
      <c r="U381" s="46">
        <v>0</v>
      </c>
      <c r="V381" s="46">
        <f t="shared" si="141"/>
        <v>0</v>
      </c>
      <c r="W381" s="46">
        <v>0</v>
      </c>
      <c r="X381" s="46">
        <v>0</v>
      </c>
      <c r="Y381" s="46">
        <f t="shared" si="142"/>
        <v>0</v>
      </c>
      <c r="Z381" s="46">
        <v>0</v>
      </c>
      <c r="AA381" s="46">
        <v>0</v>
      </c>
      <c r="AB381" s="46">
        <f t="shared" si="143"/>
        <v>0</v>
      </c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</row>
    <row r="385" spans="1:249" s="2" customFormat="1">
      <c r="A385" s="1" t="s">
        <v>411</v>
      </c>
      <c r="F385" s="3"/>
      <c r="H385" s="4"/>
    </row>
    <row r="386" spans="1:249" s="108" customFormat="1">
      <c r="A386" s="6" t="s">
        <v>2</v>
      </c>
      <c r="B386" s="7"/>
      <c r="C386" s="8"/>
      <c r="D386" s="8"/>
      <c r="E386" s="8"/>
      <c r="F386" s="8"/>
      <c r="G386" s="107"/>
      <c r="H386" s="5"/>
      <c r="I386" s="11"/>
      <c r="J386" s="11"/>
    </row>
    <row r="387" spans="1:249" s="108" customFormat="1">
      <c r="A387" s="12" t="s">
        <v>3</v>
      </c>
      <c r="B387" s="7"/>
      <c r="C387" s="8"/>
      <c r="D387" s="8"/>
      <c r="E387" s="8"/>
      <c r="F387" s="9"/>
      <c r="G387" s="10"/>
      <c r="H387" s="11"/>
      <c r="I387" s="11"/>
      <c r="J387" s="11"/>
      <c r="K387" s="11"/>
    </row>
    <row r="388" spans="1:249" s="108" customFormat="1">
      <c r="A388" s="12" t="s">
        <v>412</v>
      </c>
      <c r="B388" s="7"/>
      <c r="C388" s="8"/>
      <c r="D388" s="8"/>
      <c r="E388" s="8"/>
      <c r="F388" s="8"/>
      <c r="G388" s="107"/>
      <c r="H388" s="5"/>
      <c r="I388" s="11"/>
      <c r="J388" s="11"/>
    </row>
    <row r="389" spans="1:249" s="111" customFormat="1" ht="12">
      <c r="A389" s="13"/>
      <c r="B389" s="14"/>
      <c r="C389" s="15"/>
      <c r="D389" s="15"/>
      <c r="E389" s="15"/>
      <c r="F389" s="15"/>
      <c r="G389" s="109"/>
      <c r="H389" s="110"/>
      <c r="I389" s="16"/>
      <c r="J389" s="16"/>
    </row>
    <row r="390" spans="1:249">
      <c r="A390" s="60" t="s">
        <v>342</v>
      </c>
    </row>
    <row r="391" spans="1:249">
      <c r="A391" s="61" t="s">
        <v>343</v>
      </c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</row>
    <row r="392" spans="1:249">
      <c r="A392" s="62" t="s">
        <v>413</v>
      </c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</row>
    <row r="393" spans="1:249">
      <c r="A393" s="19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</row>
    <row r="394" spans="1:249">
      <c r="A394" s="60" t="s">
        <v>8</v>
      </c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</row>
    <row r="395" spans="1:249">
      <c r="A395" s="60" t="s">
        <v>344</v>
      </c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</row>
    <row r="396" spans="1:249">
      <c r="A396" s="60" t="s">
        <v>414</v>
      </c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</row>
  </sheetData>
  <autoFilter ref="A1:IO396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V103"/>
  <sheetViews>
    <sheetView topLeftCell="A49" workbookViewId="0">
      <selection activeCell="B77" sqref="B77"/>
    </sheetView>
  </sheetViews>
  <sheetFormatPr defaultRowHeight="12"/>
  <cols>
    <col min="1" max="1" width="10.85546875" style="75" customWidth="1"/>
    <col min="2" max="2" width="41.85546875" style="71" customWidth="1"/>
    <col min="3" max="3" width="11.140625" style="69" customWidth="1"/>
    <col min="4" max="4" width="11.28515625" style="69" customWidth="1"/>
    <col min="5" max="5" width="11.140625" style="69" customWidth="1"/>
    <col min="6" max="6" width="11.28515625" style="69" customWidth="1"/>
    <col min="7" max="204" width="9.140625" style="69"/>
    <col min="205" max="205" width="5.140625" style="69" customWidth="1"/>
    <col min="206" max="206" width="63.85546875" style="69" customWidth="1"/>
    <col min="207" max="208" width="0" style="69" hidden="1" customWidth="1"/>
    <col min="209" max="209" width="11" style="69" customWidth="1"/>
    <col min="210" max="210" width="11.5703125" style="69" customWidth="1"/>
    <col min="211" max="211" width="11" style="69" customWidth="1"/>
    <col min="212" max="212" width="11.5703125" style="69" customWidth="1"/>
    <col min="213" max="460" width="9.140625" style="69"/>
    <col min="461" max="461" width="5.140625" style="69" customWidth="1"/>
    <col min="462" max="462" width="63.85546875" style="69" customWidth="1"/>
    <col min="463" max="464" width="0" style="69" hidden="1" customWidth="1"/>
    <col min="465" max="465" width="11" style="69" customWidth="1"/>
    <col min="466" max="466" width="11.5703125" style="69" customWidth="1"/>
    <col min="467" max="467" width="11" style="69" customWidth="1"/>
    <col min="468" max="468" width="11.5703125" style="69" customWidth="1"/>
    <col min="469" max="716" width="9.140625" style="69"/>
    <col min="717" max="717" width="5.140625" style="69" customWidth="1"/>
    <col min="718" max="718" width="63.85546875" style="69" customWidth="1"/>
    <col min="719" max="720" width="0" style="69" hidden="1" customWidth="1"/>
    <col min="721" max="721" width="11" style="69" customWidth="1"/>
    <col min="722" max="722" width="11.5703125" style="69" customWidth="1"/>
    <col min="723" max="723" width="11" style="69" customWidth="1"/>
    <col min="724" max="724" width="11.5703125" style="69" customWidth="1"/>
    <col min="725" max="972" width="9.140625" style="69"/>
    <col min="973" max="973" width="5.140625" style="69" customWidth="1"/>
    <col min="974" max="974" width="63.85546875" style="69" customWidth="1"/>
    <col min="975" max="976" width="0" style="69" hidden="1" customWidth="1"/>
    <col min="977" max="977" width="11" style="69" customWidth="1"/>
    <col min="978" max="978" width="11.5703125" style="69" customWidth="1"/>
    <col min="979" max="979" width="11" style="69" customWidth="1"/>
    <col min="980" max="980" width="11.5703125" style="69" customWidth="1"/>
    <col min="981" max="1228" width="9.140625" style="69"/>
    <col min="1229" max="1229" width="5.140625" style="69" customWidth="1"/>
    <col min="1230" max="1230" width="63.85546875" style="69" customWidth="1"/>
    <col min="1231" max="1232" width="0" style="69" hidden="1" customWidth="1"/>
    <col min="1233" max="1233" width="11" style="69" customWidth="1"/>
    <col min="1234" max="1234" width="11.5703125" style="69" customWidth="1"/>
    <col min="1235" max="1235" width="11" style="69" customWidth="1"/>
    <col min="1236" max="1236" width="11.5703125" style="69" customWidth="1"/>
    <col min="1237" max="1484" width="9.140625" style="69"/>
    <col min="1485" max="1485" width="5.140625" style="69" customWidth="1"/>
    <col min="1486" max="1486" width="63.85546875" style="69" customWidth="1"/>
    <col min="1487" max="1488" width="0" style="69" hidden="1" customWidth="1"/>
    <col min="1489" max="1489" width="11" style="69" customWidth="1"/>
    <col min="1490" max="1490" width="11.5703125" style="69" customWidth="1"/>
    <col min="1491" max="1491" width="11" style="69" customWidth="1"/>
    <col min="1492" max="1492" width="11.5703125" style="69" customWidth="1"/>
    <col min="1493" max="1740" width="9.140625" style="69"/>
    <col min="1741" max="1741" width="5.140625" style="69" customWidth="1"/>
    <col min="1742" max="1742" width="63.85546875" style="69" customWidth="1"/>
    <col min="1743" max="1744" width="0" style="69" hidden="1" customWidth="1"/>
    <col min="1745" max="1745" width="11" style="69" customWidth="1"/>
    <col min="1746" max="1746" width="11.5703125" style="69" customWidth="1"/>
    <col min="1747" max="1747" width="11" style="69" customWidth="1"/>
    <col min="1748" max="1748" width="11.5703125" style="69" customWidth="1"/>
    <col min="1749" max="1996" width="9.140625" style="69"/>
    <col min="1997" max="1997" width="5.140625" style="69" customWidth="1"/>
    <col min="1998" max="1998" width="63.85546875" style="69" customWidth="1"/>
    <col min="1999" max="2000" width="0" style="69" hidden="1" customWidth="1"/>
    <col min="2001" max="2001" width="11" style="69" customWidth="1"/>
    <col min="2002" max="2002" width="11.5703125" style="69" customWidth="1"/>
    <col min="2003" max="2003" width="11" style="69" customWidth="1"/>
    <col min="2004" max="2004" width="11.5703125" style="69" customWidth="1"/>
    <col min="2005" max="2252" width="9.140625" style="69"/>
    <col min="2253" max="2253" width="5.140625" style="69" customWidth="1"/>
    <col min="2254" max="2254" width="63.85546875" style="69" customWidth="1"/>
    <col min="2255" max="2256" width="0" style="69" hidden="1" customWidth="1"/>
    <col min="2257" max="2257" width="11" style="69" customWidth="1"/>
    <col min="2258" max="2258" width="11.5703125" style="69" customWidth="1"/>
    <col min="2259" max="2259" width="11" style="69" customWidth="1"/>
    <col min="2260" max="2260" width="11.5703125" style="69" customWidth="1"/>
    <col min="2261" max="2508" width="9.140625" style="69"/>
    <col min="2509" max="2509" width="5.140625" style="69" customWidth="1"/>
    <col min="2510" max="2510" width="63.85546875" style="69" customWidth="1"/>
    <col min="2511" max="2512" width="0" style="69" hidden="1" customWidth="1"/>
    <col min="2513" max="2513" width="11" style="69" customWidth="1"/>
    <col min="2514" max="2514" width="11.5703125" style="69" customWidth="1"/>
    <col min="2515" max="2515" width="11" style="69" customWidth="1"/>
    <col min="2516" max="2516" width="11.5703125" style="69" customWidth="1"/>
    <col min="2517" max="2764" width="9.140625" style="69"/>
    <col min="2765" max="2765" width="5.140625" style="69" customWidth="1"/>
    <col min="2766" max="2766" width="63.85546875" style="69" customWidth="1"/>
    <col min="2767" max="2768" width="0" style="69" hidden="1" customWidth="1"/>
    <col min="2769" max="2769" width="11" style="69" customWidth="1"/>
    <col min="2770" max="2770" width="11.5703125" style="69" customWidth="1"/>
    <col min="2771" max="2771" width="11" style="69" customWidth="1"/>
    <col min="2772" max="2772" width="11.5703125" style="69" customWidth="1"/>
    <col min="2773" max="3020" width="9.140625" style="69"/>
    <col min="3021" max="3021" width="5.140625" style="69" customWidth="1"/>
    <col min="3022" max="3022" width="63.85546875" style="69" customWidth="1"/>
    <col min="3023" max="3024" width="0" style="69" hidden="1" customWidth="1"/>
    <col min="3025" max="3025" width="11" style="69" customWidth="1"/>
    <col min="3026" max="3026" width="11.5703125" style="69" customWidth="1"/>
    <col min="3027" max="3027" width="11" style="69" customWidth="1"/>
    <col min="3028" max="3028" width="11.5703125" style="69" customWidth="1"/>
    <col min="3029" max="3276" width="9.140625" style="69"/>
    <col min="3277" max="3277" width="5.140625" style="69" customWidth="1"/>
    <col min="3278" max="3278" width="63.85546875" style="69" customWidth="1"/>
    <col min="3279" max="3280" width="0" style="69" hidden="1" customWidth="1"/>
    <col min="3281" max="3281" width="11" style="69" customWidth="1"/>
    <col min="3282" max="3282" width="11.5703125" style="69" customWidth="1"/>
    <col min="3283" max="3283" width="11" style="69" customWidth="1"/>
    <col min="3284" max="3284" width="11.5703125" style="69" customWidth="1"/>
    <col min="3285" max="3532" width="9.140625" style="69"/>
    <col min="3533" max="3533" width="5.140625" style="69" customWidth="1"/>
    <col min="3534" max="3534" width="63.85546875" style="69" customWidth="1"/>
    <col min="3535" max="3536" width="0" style="69" hidden="1" customWidth="1"/>
    <col min="3537" max="3537" width="11" style="69" customWidth="1"/>
    <col min="3538" max="3538" width="11.5703125" style="69" customWidth="1"/>
    <col min="3539" max="3539" width="11" style="69" customWidth="1"/>
    <col min="3540" max="3540" width="11.5703125" style="69" customWidth="1"/>
    <col min="3541" max="3788" width="9.140625" style="69"/>
    <col min="3789" max="3789" width="5.140625" style="69" customWidth="1"/>
    <col min="3790" max="3790" width="63.85546875" style="69" customWidth="1"/>
    <col min="3791" max="3792" width="0" style="69" hidden="1" customWidth="1"/>
    <col min="3793" max="3793" width="11" style="69" customWidth="1"/>
    <col min="3794" max="3794" width="11.5703125" style="69" customWidth="1"/>
    <col min="3795" max="3795" width="11" style="69" customWidth="1"/>
    <col min="3796" max="3796" width="11.5703125" style="69" customWidth="1"/>
    <col min="3797" max="4044" width="9.140625" style="69"/>
    <col min="4045" max="4045" width="5.140625" style="69" customWidth="1"/>
    <col min="4046" max="4046" width="63.85546875" style="69" customWidth="1"/>
    <col min="4047" max="4048" width="0" style="69" hidden="1" customWidth="1"/>
    <col min="4049" max="4049" width="11" style="69" customWidth="1"/>
    <col min="4050" max="4050" width="11.5703125" style="69" customWidth="1"/>
    <col min="4051" max="4051" width="11" style="69" customWidth="1"/>
    <col min="4052" max="4052" width="11.5703125" style="69" customWidth="1"/>
    <col min="4053" max="4300" width="9.140625" style="69"/>
    <col min="4301" max="4301" width="5.140625" style="69" customWidth="1"/>
    <col min="4302" max="4302" width="63.85546875" style="69" customWidth="1"/>
    <col min="4303" max="4304" width="0" style="69" hidden="1" customWidth="1"/>
    <col min="4305" max="4305" width="11" style="69" customWidth="1"/>
    <col min="4306" max="4306" width="11.5703125" style="69" customWidth="1"/>
    <col min="4307" max="4307" width="11" style="69" customWidth="1"/>
    <col min="4308" max="4308" width="11.5703125" style="69" customWidth="1"/>
    <col min="4309" max="4556" width="9.140625" style="69"/>
    <col min="4557" max="4557" width="5.140625" style="69" customWidth="1"/>
    <col min="4558" max="4558" width="63.85546875" style="69" customWidth="1"/>
    <col min="4559" max="4560" width="0" style="69" hidden="1" customWidth="1"/>
    <col min="4561" max="4561" width="11" style="69" customWidth="1"/>
    <col min="4562" max="4562" width="11.5703125" style="69" customWidth="1"/>
    <col min="4563" max="4563" width="11" style="69" customWidth="1"/>
    <col min="4564" max="4564" width="11.5703125" style="69" customWidth="1"/>
    <col min="4565" max="4812" width="9.140625" style="69"/>
    <col min="4813" max="4813" width="5.140625" style="69" customWidth="1"/>
    <col min="4814" max="4814" width="63.85546875" style="69" customWidth="1"/>
    <col min="4815" max="4816" width="0" style="69" hidden="1" customWidth="1"/>
    <col min="4817" max="4817" width="11" style="69" customWidth="1"/>
    <col min="4818" max="4818" width="11.5703125" style="69" customWidth="1"/>
    <col min="4819" max="4819" width="11" style="69" customWidth="1"/>
    <col min="4820" max="4820" width="11.5703125" style="69" customWidth="1"/>
    <col min="4821" max="5068" width="9.140625" style="69"/>
    <col min="5069" max="5069" width="5.140625" style="69" customWidth="1"/>
    <col min="5070" max="5070" width="63.85546875" style="69" customWidth="1"/>
    <col min="5071" max="5072" width="0" style="69" hidden="1" customWidth="1"/>
    <col min="5073" max="5073" width="11" style="69" customWidth="1"/>
    <col min="5074" max="5074" width="11.5703125" style="69" customWidth="1"/>
    <col min="5075" max="5075" width="11" style="69" customWidth="1"/>
    <col min="5076" max="5076" width="11.5703125" style="69" customWidth="1"/>
    <col min="5077" max="5324" width="9.140625" style="69"/>
    <col min="5325" max="5325" width="5.140625" style="69" customWidth="1"/>
    <col min="5326" max="5326" width="63.85546875" style="69" customWidth="1"/>
    <col min="5327" max="5328" width="0" style="69" hidden="1" customWidth="1"/>
    <col min="5329" max="5329" width="11" style="69" customWidth="1"/>
    <col min="5330" max="5330" width="11.5703125" style="69" customWidth="1"/>
    <col min="5331" max="5331" width="11" style="69" customWidth="1"/>
    <col min="5332" max="5332" width="11.5703125" style="69" customWidth="1"/>
    <col min="5333" max="5580" width="9.140625" style="69"/>
    <col min="5581" max="5581" width="5.140625" style="69" customWidth="1"/>
    <col min="5582" max="5582" width="63.85546875" style="69" customWidth="1"/>
    <col min="5583" max="5584" width="0" style="69" hidden="1" customWidth="1"/>
    <col min="5585" max="5585" width="11" style="69" customWidth="1"/>
    <col min="5586" max="5586" width="11.5703125" style="69" customWidth="1"/>
    <col min="5587" max="5587" width="11" style="69" customWidth="1"/>
    <col min="5588" max="5588" width="11.5703125" style="69" customWidth="1"/>
    <col min="5589" max="5836" width="9.140625" style="69"/>
    <col min="5837" max="5837" width="5.140625" style="69" customWidth="1"/>
    <col min="5838" max="5838" width="63.85546875" style="69" customWidth="1"/>
    <col min="5839" max="5840" width="0" style="69" hidden="1" customWidth="1"/>
    <col min="5841" max="5841" width="11" style="69" customWidth="1"/>
    <col min="5842" max="5842" width="11.5703125" style="69" customWidth="1"/>
    <col min="5843" max="5843" width="11" style="69" customWidth="1"/>
    <col min="5844" max="5844" width="11.5703125" style="69" customWidth="1"/>
    <col min="5845" max="6092" width="9.140625" style="69"/>
    <col min="6093" max="6093" width="5.140625" style="69" customWidth="1"/>
    <col min="6094" max="6094" width="63.85546875" style="69" customWidth="1"/>
    <col min="6095" max="6096" width="0" style="69" hidden="1" customWidth="1"/>
    <col min="6097" max="6097" width="11" style="69" customWidth="1"/>
    <col min="6098" max="6098" width="11.5703125" style="69" customWidth="1"/>
    <col min="6099" max="6099" width="11" style="69" customWidth="1"/>
    <col min="6100" max="6100" width="11.5703125" style="69" customWidth="1"/>
    <col min="6101" max="6348" width="9.140625" style="69"/>
    <col min="6349" max="6349" width="5.140625" style="69" customWidth="1"/>
    <col min="6350" max="6350" width="63.85546875" style="69" customWidth="1"/>
    <col min="6351" max="6352" width="0" style="69" hidden="1" customWidth="1"/>
    <col min="6353" max="6353" width="11" style="69" customWidth="1"/>
    <col min="6354" max="6354" width="11.5703125" style="69" customWidth="1"/>
    <col min="6355" max="6355" width="11" style="69" customWidth="1"/>
    <col min="6356" max="6356" width="11.5703125" style="69" customWidth="1"/>
    <col min="6357" max="6604" width="9.140625" style="69"/>
    <col min="6605" max="6605" width="5.140625" style="69" customWidth="1"/>
    <col min="6606" max="6606" width="63.85546875" style="69" customWidth="1"/>
    <col min="6607" max="6608" width="0" style="69" hidden="1" customWidth="1"/>
    <col min="6609" max="6609" width="11" style="69" customWidth="1"/>
    <col min="6610" max="6610" width="11.5703125" style="69" customWidth="1"/>
    <col min="6611" max="6611" width="11" style="69" customWidth="1"/>
    <col min="6612" max="6612" width="11.5703125" style="69" customWidth="1"/>
    <col min="6613" max="6860" width="9.140625" style="69"/>
    <col min="6861" max="6861" width="5.140625" style="69" customWidth="1"/>
    <col min="6862" max="6862" width="63.85546875" style="69" customWidth="1"/>
    <col min="6863" max="6864" width="0" style="69" hidden="1" customWidth="1"/>
    <col min="6865" max="6865" width="11" style="69" customWidth="1"/>
    <col min="6866" max="6866" width="11.5703125" style="69" customWidth="1"/>
    <col min="6867" max="6867" width="11" style="69" customWidth="1"/>
    <col min="6868" max="6868" width="11.5703125" style="69" customWidth="1"/>
    <col min="6869" max="7116" width="9.140625" style="69"/>
    <col min="7117" max="7117" width="5.140625" style="69" customWidth="1"/>
    <col min="7118" max="7118" width="63.85546875" style="69" customWidth="1"/>
    <col min="7119" max="7120" width="0" style="69" hidden="1" customWidth="1"/>
    <col min="7121" max="7121" width="11" style="69" customWidth="1"/>
    <col min="7122" max="7122" width="11.5703125" style="69" customWidth="1"/>
    <col min="7123" max="7123" width="11" style="69" customWidth="1"/>
    <col min="7124" max="7124" width="11.5703125" style="69" customWidth="1"/>
    <col min="7125" max="7372" width="9.140625" style="69"/>
    <col min="7373" max="7373" width="5.140625" style="69" customWidth="1"/>
    <col min="7374" max="7374" width="63.85546875" style="69" customWidth="1"/>
    <col min="7375" max="7376" width="0" style="69" hidden="1" customWidth="1"/>
    <col min="7377" max="7377" width="11" style="69" customWidth="1"/>
    <col min="7378" max="7378" width="11.5703125" style="69" customWidth="1"/>
    <col min="7379" max="7379" width="11" style="69" customWidth="1"/>
    <col min="7380" max="7380" width="11.5703125" style="69" customWidth="1"/>
    <col min="7381" max="7628" width="9.140625" style="69"/>
    <col min="7629" max="7629" width="5.140625" style="69" customWidth="1"/>
    <col min="7630" max="7630" width="63.85546875" style="69" customWidth="1"/>
    <col min="7631" max="7632" width="0" style="69" hidden="1" customWidth="1"/>
    <col min="7633" max="7633" width="11" style="69" customWidth="1"/>
    <col min="7634" max="7634" width="11.5703125" style="69" customWidth="1"/>
    <col min="7635" max="7635" width="11" style="69" customWidth="1"/>
    <col min="7636" max="7636" width="11.5703125" style="69" customWidth="1"/>
    <col min="7637" max="7884" width="9.140625" style="69"/>
    <col min="7885" max="7885" width="5.140625" style="69" customWidth="1"/>
    <col min="7886" max="7886" width="63.85546875" style="69" customWidth="1"/>
    <col min="7887" max="7888" width="0" style="69" hidden="1" customWidth="1"/>
    <col min="7889" max="7889" width="11" style="69" customWidth="1"/>
    <col min="7890" max="7890" width="11.5703125" style="69" customWidth="1"/>
    <col min="7891" max="7891" width="11" style="69" customWidth="1"/>
    <col min="7892" max="7892" width="11.5703125" style="69" customWidth="1"/>
    <col min="7893" max="8140" width="9.140625" style="69"/>
    <col min="8141" max="8141" width="5.140625" style="69" customWidth="1"/>
    <col min="8142" max="8142" width="63.85546875" style="69" customWidth="1"/>
    <col min="8143" max="8144" width="0" style="69" hidden="1" customWidth="1"/>
    <col min="8145" max="8145" width="11" style="69" customWidth="1"/>
    <col min="8146" max="8146" width="11.5703125" style="69" customWidth="1"/>
    <col min="8147" max="8147" width="11" style="69" customWidth="1"/>
    <col min="8148" max="8148" width="11.5703125" style="69" customWidth="1"/>
    <col min="8149" max="8396" width="9.140625" style="69"/>
    <col min="8397" max="8397" width="5.140625" style="69" customWidth="1"/>
    <col min="8398" max="8398" width="63.85546875" style="69" customWidth="1"/>
    <col min="8399" max="8400" width="0" style="69" hidden="1" customWidth="1"/>
    <col min="8401" max="8401" width="11" style="69" customWidth="1"/>
    <col min="8402" max="8402" width="11.5703125" style="69" customWidth="1"/>
    <col min="8403" max="8403" width="11" style="69" customWidth="1"/>
    <col min="8404" max="8404" width="11.5703125" style="69" customWidth="1"/>
    <col min="8405" max="8652" width="9.140625" style="69"/>
    <col min="8653" max="8653" width="5.140625" style="69" customWidth="1"/>
    <col min="8654" max="8654" width="63.85546875" style="69" customWidth="1"/>
    <col min="8655" max="8656" width="0" style="69" hidden="1" customWidth="1"/>
    <col min="8657" max="8657" width="11" style="69" customWidth="1"/>
    <col min="8658" max="8658" width="11.5703125" style="69" customWidth="1"/>
    <col min="8659" max="8659" width="11" style="69" customWidth="1"/>
    <col min="8660" max="8660" width="11.5703125" style="69" customWidth="1"/>
    <col min="8661" max="8908" width="9.140625" style="69"/>
    <col min="8909" max="8909" width="5.140625" style="69" customWidth="1"/>
    <col min="8910" max="8910" width="63.85546875" style="69" customWidth="1"/>
    <col min="8911" max="8912" width="0" style="69" hidden="1" customWidth="1"/>
    <col min="8913" max="8913" width="11" style="69" customWidth="1"/>
    <col min="8914" max="8914" width="11.5703125" style="69" customWidth="1"/>
    <col min="8915" max="8915" width="11" style="69" customWidth="1"/>
    <col min="8916" max="8916" width="11.5703125" style="69" customWidth="1"/>
    <col min="8917" max="9164" width="9.140625" style="69"/>
    <col min="9165" max="9165" width="5.140625" style="69" customWidth="1"/>
    <col min="9166" max="9166" width="63.85546875" style="69" customWidth="1"/>
    <col min="9167" max="9168" width="0" style="69" hidden="1" customWidth="1"/>
    <col min="9169" max="9169" width="11" style="69" customWidth="1"/>
    <col min="9170" max="9170" width="11.5703125" style="69" customWidth="1"/>
    <col min="9171" max="9171" width="11" style="69" customWidth="1"/>
    <col min="9172" max="9172" width="11.5703125" style="69" customWidth="1"/>
    <col min="9173" max="9420" width="9.140625" style="69"/>
    <col min="9421" max="9421" width="5.140625" style="69" customWidth="1"/>
    <col min="9422" max="9422" width="63.85546875" style="69" customWidth="1"/>
    <col min="9423" max="9424" width="0" style="69" hidden="1" customWidth="1"/>
    <col min="9425" max="9425" width="11" style="69" customWidth="1"/>
    <col min="9426" max="9426" width="11.5703125" style="69" customWidth="1"/>
    <col min="9427" max="9427" width="11" style="69" customWidth="1"/>
    <col min="9428" max="9428" width="11.5703125" style="69" customWidth="1"/>
    <col min="9429" max="9676" width="9.140625" style="69"/>
    <col min="9677" max="9677" width="5.140625" style="69" customWidth="1"/>
    <col min="9678" max="9678" width="63.85546875" style="69" customWidth="1"/>
    <col min="9679" max="9680" width="0" style="69" hidden="1" customWidth="1"/>
    <col min="9681" max="9681" width="11" style="69" customWidth="1"/>
    <col min="9682" max="9682" width="11.5703125" style="69" customWidth="1"/>
    <col min="9683" max="9683" width="11" style="69" customWidth="1"/>
    <col min="9684" max="9684" width="11.5703125" style="69" customWidth="1"/>
    <col min="9685" max="9932" width="9.140625" style="69"/>
    <col min="9933" max="9933" width="5.140625" style="69" customWidth="1"/>
    <col min="9934" max="9934" width="63.85546875" style="69" customWidth="1"/>
    <col min="9935" max="9936" width="0" style="69" hidden="1" customWidth="1"/>
    <col min="9937" max="9937" width="11" style="69" customWidth="1"/>
    <col min="9938" max="9938" width="11.5703125" style="69" customWidth="1"/>
    <col min="9939" max="9939" width="11" style="69" customWidth="1"/>
    <col min="9940" max="9940" width="11.5703125" style="69" customWidth="1"/>
    <col min="9941" max="10188" width="9.140625" style="69"/>
    <col min="10189" max="10189" width="5.140625" style="69" customWidth="1"/>
    <col min="10190" max="10190" width="63.85546875" style="69" customWidth="1"/>
    <col min="10191" max="10192" width="0" style="69" hidden="1" customWidth="1"/>
    <col min="10193" max="10193" width="11" style="69" customWidth="1"/>
    <col min="10194" max="10194" width="11.5703125" style="69" customWidth="1"/>
    <col min="10195" max="10195" width="11" style="69" customWidth="1"/>
    <col min="10196" max="10196" width="11.5703125" style="69" customWidth="1"/>
    <col min="10197" max="10444" width="9.140625" style="69"/>
    <col min="10445" max="10445" width="5.140625" style="69" customWidth="1"/>
    <col min="10446" max="10446" width="63.85546875" style="69" customWidth="1"/>
    <col min="10447" max="10448" width="0" style="69" hidden="1" customWidth="1"/>
    <col min="10449" max="10449" width="11" style="69" customWidth="1"/>
    <col min="10450" max="10450" width="11.5703125" style="69" customWidth="1"/>
    <col min="10451" max="10451" width="11" style="69" customWidth="1"/>
    <col min="10452" max="10452" width="11.5703125" style="69" customWidth="1"/>
    <col min="10453" max="10700" width="9.140625" style="69"/>
    <col min="10701" max="10701" width="5.140625" style="69" customWidth="1"/>
    <col min="10702" max="10702" width="63.85546875" style="69" customWidth="1"/>
    <col min="10703" max="10704" width="0" style="69" hidden="1" customWidth="1"/>
    <col min="10705" max="10705" width="11" style="69" customWidth="1"/>
    <col min="10706" max="10706" width="11.5703125" style="69" customWidth="1"/>
    <col min="10707" max="10707" width="11" style="69" customWidth="1"/>
    <col min="10708" max="10708" width="11.5703125" style="69" customWidth="1"/>
    <col min="10709" max="10956" width="9.140625" style="69"/>
    <col min="10957" max="10957" width="5.140625" style="69" customWidth="1"/>
    <col min="10958" max="10958" width="63.85546875" style="69" customWidth="1"/>
    <col min="10959" max="10960" width="0" style="69" hidden="1" customWidth="1"/>
    <col min="10961" max="10961" width="11" style="69" customWidth="1"/>
    <col min="10962" max="10962" width="11.5703125" style="69" customWidth="1"/>
    <col min="10963" max="10963" width="11" style="69" customWidth="1"/>
    <col min="10964" max="10964" width="11.5703125" style="69" customWidth="1"/>
    <col min="10965" max="11212" width="9.140625" style="69"/>
    <col min="11213" max="11213" width="5.140625" style="69" customWidth="1"/>
    <col min="11214" max="11214" width="63.85546875" style="69" customWidth="1"/>
    <col min="11215" max="11216" width="0" style="69" hidden="1" customWidth="1"/>
    <col min="11217" max="11217" width="11" style="69" customWidth="1"/>
    <col min="11218" max="11218" width="11.5703125" style="69" customWidth="1"/>
    <col min="11219" max="11219" width="11" style="69" customWidth="1"/>
    <col min="11220" max="11220" width="11.5703125" style="69" customWidth="1"/>
    <col min="11221" max="11468" width="9.140625" style="69"/>
    <col min="11469" max="11469" width="5.140625" style="69" customWidth="1"/>
    <col min="11470" max="11470" width="63.85546875" style="69" customWidth="1"/>
    <col min="11471" max="11472" width="0" style="69" hidden="1" customWidth="1"/>
    <col min="11473" max="11473" width="11" style="69" customWidth="1"/>
    <col min="11474" max="11474" width="11.5703125" style="69" customWidth="1"/>
    <col min="11475" max="11475" width="11" style="69" customWidth="1"/>
    <col min="11476" max="11476" width="11.5703125" style="69" customWidth="1"/>
    <col min="11477" max="11724" width="9.140625" style="69"/>
    <col min="11725" max="11725" width="5.140625" style="69" customWidth="1"/>
    <col min="11726" max="11726" width="63.85546875" style="69" customWidth="1"/>
    <col min="11727" max="11728" width="0" style="69" hidden="1" customWidth="1"/>
    <col min="11729" max="11729" width="11" style="69" customWidth="1"/>
    <col min="11730" max="11730" width="11.5703125" style="69" customWidth="1"/>
    <col min="11731" max="11731" width="11" style="69" customWidth="1"/>
    <col min="11732" max="11732" width="11.5703125" style="69" customWidth="1"/>
    <col min="11733" max="11980" width="9.140625" style="69"/>
    <col min="11981" max="11981" width="5.140625" style="69" customWidth="1"/>
    <col min="11982" max="11982" width="63.85546875" style="69" customWidth="1"/>
    <col min="11983" max="11984" width="0" style="69" hidden="1" customWidth="1"/>
    <col min="11985" max="11985" width="11" style="69" customWidth="1"/>
    <col min="11986" max="11986" width="11.5703125" style="69" customWidth="1"/>
    <col min="11987" max="11987" width="11" style="69" customWidth="1"/>
    <col min="11988" max="11988" width="11.5703125" style="69" customWidth="1"/>
    <col min="11989" max="12236" width="9.140625" style="69"/>
    <col min="12237" max="12237" width="5.140625" style="69" customWidth="1"/>
    <col min="12238" max="12238" width="63.85546875" style="69" customWidth="1"/>
    <col min="12239" max="12240" width="0" style="69" hidden="1" customWidth="1"/>
    <col min="12241" max="12241" width="11" style="69" customWidth="1"/>
    <col min="12242" max="12242" width="11.5703125" style="69" customWidth="1"/>
    <col min="12243" max="12243" width="11" style="69" customWidth="1"/>
    <col min="12244" max="12244" width="11.5703125" style="69" customWidth="1"/>
    <col min="12245" max="12492" width="9.140625" style="69"/>
    <col min="12493" max="12493" width="5.140625" style="69" customWidth="1"/>
    <col min="12494" max="12494" width="63.85546875" style="69" customWidth="1"/>
    <col min="12495" max="12496" width="0" style="69" hidden="1" customWidth="1"/>
    <col min="12497" max="12497" width="11" style="69" customWidth="1"/>
    <col min="12498" max="12498" width="11.5703125" style="69" customWidth="1"/>
    <col min="12499" max="12499" width="11" style="69" customWidth="1"/>
    <col min="12500" max="12500" width="11.5703125" style="69" customWidth="1"/>
    <col min="12501" max="12748" width="9.140625" style="69"/>
    <col min="12749" max="12749" width="5.140625" style="69" customWidth="1"/>
    <col min="12750" max="12750" width="63.85546875" style="69" customWidth="1"/>
    <col min="12751" max="12752" width="0" style="69" hidden="1" customWidth="1"/>
    <col min="12753" max="12753" width="11" style="69" customWidth="1"/>
    <col min="12754" max="12754" width="11.5703125" style="69" customWidth="1"/>
    <col min="12755" max="12755" width="11" style="69" customWidth="1"/>
    <col min="12756" max="12756" width="11.5703125" style="69" customWidth="1"/>
    <col min="12757" max="13004" width="9.140625" style="69"/>
    <col min="13005" max="13005" width="5.140625" style="69" customWidth="1"/>
    <col min="13006" max="13006" width="63.85546875" style="69" customWidth="1"/>
    <col min="13007" max="13008" width="0" style="69" hidden="1" customWidth="1"/>
    <col min="13009" max="13009" width="11" style="69" customWidth="1"/>
    <col min="13010" max="13010" width="11.5703125" style="69" customWidth="1"/>
    <col min="13011" max="13011" width="11" style="69" customWidth="1"/>
    <col min="13012" max="13012" width="11.5703125" style="69" customWidth="1"/>
    <col min="13013" max="13260" width="9.140625" style="69"/>
    <col min="13261" max="13261" width="5.140625" style="69" customWidth="1"/>
    <col min="13262" max="13262" width="63.85546875" style="69" customWidth="1"/>
    <col min="13263" max="13264" width="0" style="69" hidden="1" customWidth="1"/>
    <col min="13265" max="13265" width="11" style="69" customWidth="1"/>
    <col min="13266" max="13266" width="11.5703125" style="69" customWidth="1"/>
    <col min="13267" max="13267" width="11" style="69" customWidth="1"/>
    <col min="13268" max="13268" width="11.5703125" style="69" customWidth="1"/>
    <col min="13269" max="13516" width="9.140625" style="69"/>
    <col min="13517" max="13517" width="5.140625" style="69" customWidth="1"/>
    <col min="13518" max="13518" width="63.85546875" style="69" customWidth="1"/>
    <col min="13519" max="13520" width="0" style="69" hidden="1" customWidth="1"/>
    <col min="13521" max="13521" width="11" style="69" customWidth="1"/>
    <col min="13522" max="13522" width="11.5703125" style="69" customWidth="1"/>
    <col min="13523" max="13523" width="11" style="69" customWidth="1"/>
    <col min="13524" max="13524" width="11.5703125" style="69" customWidth="1"/>
    <col min="13525" max="13772" width="9.140625" style="69"/>
    <col min="13773" max="13773" width="5.140625" style="69" customWidth="1"/>
    <col min="13774" max="13774" width="63.85546875" style="69" customWidth="1"/>
    <col min="13775" max="13776" width="0" style="69" hidden="1" customWidth="1"/>
    <col min="13777" max="13777" width="11" style="69" customWidth="1"/>
    <col min="13778" max="13778" width="11.5703125" style="69" customWidth="1"/>
    <col min="13779" max="13779" width="11" style="69" customWidth="1"/>
    <col min="13780" max="13780" width="11.5703125" style="69" customWidth="1"/>
    <col min="13781" max="14028" width="9.140625" style="69"/>
    <col min="14029" max="14029" width="5.140625" style="69" customWidth="1"/>
    <col min="14030" max="14030" width="63.85546875" style="69" customWidth="1"/>
    <col min="14031" max="14032" width="0" style="69" hidden="1" customWidth="1"/>
    <col min="14033" max="14033" width="11" style="69" customWidth="1"/>
    <col min="14034" max="14034" width="11.5703125" style="69" customWidth="1"/>
    <col min="14035" max="14035" width="11" style="69" customWidth="1"/>
    <col min="14036" max="14036" width="11.5703125" style="69" customWidth="1"/>
    <col min="14037" max="14284" width="9.140625" style="69"/>
    <col min="14285" max="14285" width="5.140625" style="69" customWidth="1"/>
    <col min="14286" max="14286" width="63.85546875" style="69" customWidth="1"/>
    <col min="14287" max="14288" width="0" style="69" hidden="1" customWidth="1"/>
    <col min="14289" max="14289" width="11" style="69" customWidth="1"/>
    <col min="14290" max="14290" width="11.5703125" style="69" customWidth="1"/>
    <col min="14291" max="14291" width="11" style="69" customWidth="1"/>
    <col min="14292" max="14292" width="11.5703125" style="69" customWidth="1"/>
    <col min="14293" max="14540" width="9.140625" style="69"/>
    <col min="14541" max="14541" width="5.140625" style="69" customWidth="1"/>
    <col min="14542" max="14542" width="63.85546875" style="69" customWidth="1"/>
    <col min="14543" max="14544" width="0" style="69" hidden="1" customWidth="1"/>
    <col min="14545" max="14545" width="11" style="69" customWidth="1"/>
    <col min="14546" max="14546" width="11.5703125" style="69" customWidth="1"/>
    <col min="14547" max="14547" width="11" style="69" customWidth="1"/>
    <col min="14548" max="14548" width="11.5703125" style="69" customWidth="1"/>
    <col min="14549" max="14796" width="9.140625" style="69"/>
    <col min="14797" max="14797" width="5.140625" style="69" customWidth="1"/>
    <col min="14798" max="14798" width="63.85546875" style="69" customWidth="1"/>
    <col min="14799" max="14800" width="0" style="69" hidden="1" customWidth="1"/>
    <col min="14801" max="14801" width="11" style="69" customWidth="1"/>
    <col min="14802" max="14802" width="11.5703125" style="69" customWidth="1"/>
    <col min="14803" max="14803" width="11" style="69" customWidth="1"/>
    <col min="14804" max="14804" width="11.5703125" style="69" customWidth="1"/>
    <col min="14805" max="15052" width="9.140625" style="69"/>
    <col min="15053" max="15053" width="5.140625" style="69" customWidth="1"/>
    <col min="15054" max="15054" width="63.85546875" style="69" customWidth="1"/>
    <col min="15055" max="15056" width="0" style="69" hidden="1" customWidth="1"/>
    <col min="15057" max="15057" width="11" style="69" customWidth="1"/>
    <col min="15058" max="15058" width="11.5703125" style="69" customWidth="1"/>
    <col min="15059" max="15059" width="11" style="69" customWidth="1"/>
    <col min="15060" max="15060" width="11.5703125" style="69" customWidth="1"/>
    <col min="15061" max="15308" width="9.140625" style="69"/>
    <col min="15309" max="15309" width="5.140625" style="69" customWidth="1"/>
    <col min="15310" max="15310" width="63.85546875" style="69" customWidth="1"/>
    <col min="15311" max="15312" width="0" style="69" hidden="1" customWidth="1"/>
    <col min="15313" max="15313" width="11" style="69" customWidth="1"/>
    <col min="15314" max="15314" width="11.5703125" style="69" customWidth="1"/>
    <col min="15315" max="15315" width="11" style="69" customWidth="1"/>
    <col min="15316" max="15316" width="11.5703125" style="69" customWidth="1"/>
    <col min="15317" max="15564" width="9.140625" style="69"/>
    <col min="15565" max="15565" width="5.140625" style="69" customWidth="1"/>
    <col min="15566" max="15566" width="63.85546875" style="69" customWidth="1"/>
    <col min="15567" max="15568" width="0" style="69" hidden="1" customWidth="1"/>
    <col min="15569" max="15569" width="11" style="69" customWidth="1"/>
    <col min="15570" max="15570" width="11.5703125" style="69" customWidth="1"/>
    <col min="15571" max="15571" width="11" style="69" customWidth="1"/>
    <col min="15572" max="15572" width="11.5703125" style="69" customWidth="1"/>
    <col min="15573" max="15820" width="9.140625" style="69"/>
    <col min="15821" max="15821" width="5.140625" style="69" customWidth="1"/>
    <col min="15822" max="15822" width="63.85546875" style="69" customWidth="1"/>
    <col min="15823" max="15824" width="0" style="69" hidden="1" customWidth="1"/>
    <col min="15825" max="15825" width="11" style="69" customWidth="1"/>
    <col min="15826" max="15826" width="11.5703125" style="69" customWidth="1"/>
    <col min="15827" max="15827" width="11" style="69" customWidth="1"/>
    <col min="15828" max="15828" width="11.5703125" style="69" customWidth="1"/>
    <col min="15829" max="16076" width="9.140625" style="69"/>
    <col min="16077" max="16077" width="5.140625" style="69" customWidth="1"/>
    <col min="16078" max="16078" width="63.85546875" style="69" customWidth="1"/>
    <col min="16079" max="16080" width="0" style="69" hidden="1" customWidth="1"/>
    <col min="16081" max="16081" width="11" style="69" customWidth="1"/>
    <col min="16082" max="16082" width="11.5703125" style="69" customWidth="1"/>
    <col min="16083" max="16083" width="11" style="69" customWidth="1"/>
    <col min="16084" max="16084" width="11.5703125" style="69" customWidth="1"/>
    <col min="16085" max="16384" width="9.140625" style="69"/>
  </cols>
  <sheetData>
    <row r="1" spans="1:6" s="65" customFormat="1">
      <c r="A1" s="63"/>
      <c r="B1" s="64"/>
      <c r="D1" s="66"/>
      <c r="F1" s="66" t="s">
        <v>345</v>
      </c>
    </row>
    <row r="2" spans="1:6" s="16" customFormat="1">
      <c r="A2" s="67"/>
      <c r="B2" s="68"/>
      <c r="C2" s="113"/>
      <c r="D2" s="113"/>
      <c r="E2" s="113"/>
      <c r="F2" s="113"/>
    </row>
    <row r="3" spans="1:6">
      <c r="A3" s="114" t="s">
        <v>346</v>
      </c>
      <c r="B3" s="114"/>
      <c r="C3" s="114"/>
      <c r="D3" s="114"/>
    </row>
    <row r="4" spans="1:6">
      <c r="A4" s="70"/>
      <c r="C4" s="72"/>
      <c r="D4" s="72"/>
      <c r="E4" s="72"/>
      <c r="F4" s="72"/>
    </row>
    <row r="5" spans="1:6">
      <c r="A5" s="70" t="s">
        <v>347</v>
      </c>
      <c r="B5" s="70"/>
      <c r="C5" s="70"/>
      <c r="D5" s="70"/>
    </row>
    <row r="6" spans="1:6">
      <c r="A6" s="114" t="s">
        <v>348</v>
      </c>
      <c r="B6" s="114"/>
      <c r="C6" s="114"/>
      <c r="D6" s="114"/>
      <c r="E6" s="114"/>
      <c r="F6" s="114"/>
    </row>
    <row r="7" spans="1:6">
      <c r="A7" s="73"/>
      <c r="B7" s="74"/>
      <c r="C7" s="75"/>
      <c r="D7" s="75"/>
      <c r="E7" s="75"/>
      <c r="F7" s="75"/>
    </row>
    <row r="8" spans="1:6" s="77" customFormat="1">
      <c r="A8" s="76" t="s">
        <v>349</v>
      </c>
      <c r="B8" s="76" t="s">
        <v>350</v>
      </c>
      <c r="C8" s="115" t="s">
        <v>21</v>
      </c>
      <c r="D8" s="116"/>
      <c r="E8" s="115" t="s">
        <v>22</v>
      </c>
      <c r="F8" s="116"/>
    </row>
    <row r="9" spans="1:6" s="77" customFormat="1">
      <c r="A9" s="76"/>
      <c r="B9" s="76"/>
      <c r="C9" s="105"/>
      <c r="D9" s="106"/>
      <c r="E9" s="105"/>
      <c r="F9" s="106"/>
    </row>
    <row r="10" spans="1:6" s="81" customFormat="1" ht="48">
      <c r="A10" s="78"/>
      <c r="B10" s="79"/>
      <c r="C10" s="80" t="s">
        <v>351</v>
      </c>
      <c r="D10" s="80" t="s">
        <v>352</v>
      </c>
      <c r="E10" s="80" t="s">
        <v>351</v>
      </c>
      <c r="F10" s="80" t="s">
        <v>352</v>
      </c>
    </row>
    <row r="11" spans="1:6">
      <c r="A11" s="82"/>
      <c r="B11" s="83"/>
      <c r="C11" s="84"/>
      <c r="D11" s="84"/>
      <c r="E11" s="84"/>
      <c r="F11" s="84"/>
    </row>
    <row r="12" spans="1:6" s="81" customFormat="1">
      <c r="A12" s="78"/>
      <c r="B12" s="79" t="s">
        <v>353</v>
      </c>
      <c r="C12" s="85"/>
      <c r="D12" s="85"/>
      <c r="E12" s="85"/>
      <c r="F12" s="85"/>
    </row>
    <row r="13" spans="1:6">
      <c r="A13" s="82"/>
      <c r="B13" s="83"/>
      <c r="C13" s="84"/>
      <c r="D13" s="84"/>
      <c r="E13" s="84"/>
      <c r="F13" s="84"/>
    </row>
    <row r="14" spans="1:6" s="81" customFormat="1">
      <c r="A14" s="78" t="s">
        <v>354</v>
      </c>
      <c r="B14" s="79" t="s">
        <v>355</v>
      </c>
      <c r="C14" s="85">
        <v>267</v>
      </c>
      <c r="D14" s="85">
        <v>542407</v>
      </c>
      <c r="E14" s="85">
        <v>267</v>
      </c>
      <c r="F14" s="85">
        <v>542407</v>
      </c>
    </row>
    <row r="15" spans="1:6">
      <c r="A15" s="82"/>
      <c r="B15" s="83" t="s">
        <v>356</v>
      </c>
      <c r="C15" s="84"/>
      <c r="D15" s="84"/>
      <c r="E15" s="84"/>
      <c r="F15" s="84"/>
    </row>
    <row r="16" spans="1:6">
      <c r="A16" s="82"/>
      <c r="B16" s="83" t="s">
        <v>357</v>
      </c>
      <c r="C16" s="84">
        <v>5</v>
      </c>
      <c r="D16" s="84">
        <v>3859</v>
      </c>
      <c r="E16" s="84">
        <v>5</v>
      </c>
      <c r="F16" s="84">
        <v>3859</v>
      </c>
    </row>
    <row r="17" spans="1:6">
      <c r="A17" s="82"/>
      <c r="B17" s="83"/>
      <c r="C17" s="84"/>
      <c r="D17" s="84"/>
      <c r="E17" s="84"/>
      <c r="F17" s="84"/>
    </row>
    <row r="18" spans="1:6" s="81" customFormat="1">
      <c r="A18" s="78" t="s">
        <v>358</v>
      </c>
      <c r="B18" s="79" t="s">
        <v>359</v>
      </c>
      <c r="C18" s="85">
        <v>12</v>
      </c>
      <c r="D18" s="85">
        <v>16412</v>
      </c>
      <c r="E18" s="85">
        <v>12</v>
      </c>
      <c r="F18" s="85">
        <v>16412</v>
      </c>
    </row>
    <row r="19" spans="1:6">
      <c r="A19" s="82"/>
      <c r="B19" s="83" t="s">
        <v>356</v>
      </c>
      <c r="C19" s="84"/>
      <c r="D19" s="84"/>
      <c r="E19" s="84"/>
      <c r="F19" s="84"/>
    </row>
    <row r="20" spans="1:6">
      <c r="A20" s="82"/>
      <c r="B20" s="83" t="s">
        <v>360</v>
      </c>
      <c r="C20" s="84">
        <v>6</v>
      </c>
      <c r="D20" s="84">
        <v>8147</v>
      </c>
      <c r="E20" s="84">
        <v>6</v>
      </c>
      <c r="F20" s="84">
        <v>8147</v>
      </c>
    </row>
    <row r="21" spans="1:6">
      <c r="A21" s="82"/>
      <c r="B21" s="83"/>
      <c r="C21" s="84"/>
      <c r="D21" s="84"/>
      <c r="E21" s="84"/>
      <c r="F21" s="84"/>
    </row>
    <row r="22" spans="1:6" s="81" customFormat="1">
      <c r="A22" s="78" t="s">
        <v>361</v>
      </c>
      <c r="B22" s="79" t="s">
        <v>362</v>
      </c>
      <c r="C22" s="85">
        <v>242</v>
      </c>
      <c r="D22" s="85">
        <v>459611</v>
      </c>
      <c r="E22" s="85">
        <v>242</v>
      </c>
      <c r="F22" s="85">
        <v>459611</v>
      </c>
    </row>
    <row r="23" spans="1:6">
      <c r="A23" s="82"/>
      <c r="B23" s="83" t="s">
        <v>356</v>
      </c>
      <c r="C23" s="84"/>
      <c r="D23" s="84"/>
      <c r="E23" s="84"/>
      <c r="F23" s="84"/>
    </row>
    <row r="24" spans="1:6">
      <c r="A24" s="82">
        <v>1</v>
      </c>
      <c r="B24" s="83" t="s">
        <v>363</v>
      </c>
      <c r="C24" s="84">
        <v>181</v>
      </c>
      <c r="D24" s="84">
        <v>335534</v>
      </c>
      <c r="E24" s="84">
        <v>181</v>
      </c>
      <c r="F24" s="84">
        <v>335534</v>
      </c>
    </row>
    <row r="25" spans="1:6">
      <c r="A25" s="82">
        <v>2</v>
      </c>
      <c r="B25" s="83" t="s">
        <v>364</v>
      </c>
      <c r="C25" s="84">
        <v>52</v>
      </c>
      <c r="D25" s="84">
        <v>111119</v>
      </c>
      <c r="E25" s="84">
        <v>52</v>
      </c>
      <c r="F25" s="84">
        <v>111119</v>
      </c>
    </row>
    <row r="26" spans="1:6">
      <c r="A26" s="82">
        <v>3</v>
      </c>
      <c r="B26" s="83" t="s">
        <v>365</v>
      </c>
      <c r="C26" s="84">
        <v>9</v>
      </c>
      <c r="D26" s="84">
        <v>12958</v>
      </c>
      <c r="E26" s="84">
        <v>9</v>
      </c>
      <c r="F26" s="84">
        <v>12958</v>
      </c>
    </row>
    <row r="27" spans="1:6">
      <c r="A27" s="82"/>
      <c r="B27" s="83"/>
      <c r="C27" s="84"/>
      <c r="D27" s="84"/>
      <c r="E27" s="84"/>
      <c r="F27" s="84"/>
    </row>
    <row r="28" spans="1:6" s="81" customFormat="1" ht="24">
      <c r="A28" s="78" t="s">
        <v>366</v>
      </c>
      <c r="B28" s="79" t="s">
        <v>367</v>
      </c>
      <c r="C28" s="85">
        <v>562</v>
      </c>
      <c r="D28" s="85">
        <v>970161</v>
      </c>
      <c r="E28" s="85">
        <v>574</v>
      </c>
      <c r="F28" s="85">
        <v>988353</v>
      </c>
    </row>
    <row r="29" spans="1:6">
      <c r="A29" s="82"/>
      <c r="B29" s="83"/>
      <c r="C29" s="84"/>
      <c r="D29" s="84"/>
      <c r="E29" s="84"/>
      <c r="F29" s="84"/>
    </row>
    <row r="30" spans="1:6" s="81" customFormat="1" ht="24">
      <c r="A30" s="78" t="s">
        <v>368</v>
      </c>
      <c r="B30" s="79" t="s">
        <v>369</v>
      </c>
      <c r="C30" s="85">
        <v>191</v>
      </c>
      <c r="D30" s="85">
        <v>308615</v>
      </c>
      <c r="E30" s="85">
        <v>191</v>
      </c>
      <c r="F30" s="85">
        <v>308615</v>
      </c>
    </row>
    <row r="31" spans="1:6">
      <c r="A31" s="82"/>
      <c r="B31" s="83"/>
      <c r="C31" s="84"/>
      <c r="D31" s="84"/>
      <c r="E31" s="84"/>
      <c r="F31" s="84"/>
    </row>
    <row r="32" spans="1:6">
      <c r="A32" s="82"/>
      <c r="B32" s="83"/>
      <c r="C32" s="84"/>
      <c r="D32" s="84"/>
      <c r="E32" s="84"/>
      <c r="F32" s="84"/>
    </row>
    <row r="33" spans="1:6" s="81" customFormat="1">
      <c r="A33" s="78"/>
      <c r="B33" s="79" t="s">
        <v>370</v>
      </c>
      <c r="C33" s="85"/>
      <c r="D33" s="85"/>
      <c r="E33" s="85"/>
      <c r="F33" s="85"/>
    </row>
    <row r="34" spans="1:6" s="81" customFormat="1">
      <c r="A34" s="78" t="s">
        <v>354</v>
      </c>
      <c r="B34" s="79" t="s">
        <v>355</v>
      </c>
      <c r="C34" s="85">
        <v>41</v>
      </c>
      <c r="D34" s="85">
        <v>55218</v>
      </c>
      <c r="E34" s="85">
        <v>41</v>
      </c>
      <c r="F34" s="85">
        <v>55218</v>
      </c>
    </row>
    <row r="35" spans="1:6">
      <c r="A35" s="82"/>
      <c r="B35" s="83" t="s">
        <v>371</v>
      </c>
      <c r="C35" s="84"/>
      <c r="D35" s="84"/>
      <c r="E35" s="84"/>
      <c r="F35" s="84"/>
    </row>
    <row r="36" spans="1:6">
      <c r="A36" s="82"/>
      <c r="B36" s="83" t="s">
        <v>372</v>
      </c>
      <c r="C36" s="84">
        <v>36</v>
      </c>
      <c r="D36" s="84">
        <v>40000</v>
      </c>
      <c r="E36" s="84">
        <v>36</v>
      </c>
      <c r="F36" s="84">
        <v>40000</v>
      </c>
    </row>
    <row r="37" spans="1:6" s="81" customFormat="1">
      <c r="A37" s="78" t="s">
        <v>373</v>
      </c>
      <c r="B37" s="79" t="s">
        <v>374</v>
      </c>
      <c r="C37" s="85">
        <v>11</v>
      </c>
      <c r="D37" s="85">
        <v>16392</v>
      </c>
      <c r="E37" s="85">
        <v>11</v>
      </c>
      <c r="F37" s="85">
        <v>16392</v>
      </c>
    </row>
    <row r="38" spans="1:6" s="81" customFormat="1" ht="24">
      <c r="A38" s="78" t="s">
        <v>375</v>
      </c>
      <c r="B38" s="79" t="s">
        <v>367</v>
      </c>
      <c r="C38" s="85">
        <v>99</v>
      </c>
      <c r="D38" s="85">
        <v>123792</v>
      </c>
      <c r="E38" s="85">
        <v>99</v>
      </c>
      <c r="F38" s="85">
        <v>123792</v>
      </c>
    </row>
    <row r="39" spans="1:6" s="81" customFormat="1">
      <c r="A39" s="78"/>
      <c r="B39" s="79"/>
      <c r="C39" s="85"/>
      <c r="D39" s="85"/>
      <c r="E39" s="85"/>
      <c r="F39" s="85"/>
    </row>
    <row r="40" spans="1:6" s="81" customFormat="1" ht="24">
      <c r="A40" s="78" t="s">
        <v>366</v>
      </c>
      <c r="B40" s="79" t="s">
        <v>376</v>
      </c>
      <c r="C40" s="85">
        <v>280</v>
      </c>
      <c r="D40" s="85">
        <v>317817</v>
      </c>
      <c r="E40" s="85">
        <v>280</v>
      </c>
      <c r="F40" s="85">
        <v>317817</v>
      </c>
    </row>
    <row r="41" spans="1:6">
      <c r="A41" s="82"/>
      <c r="B41" s="83"/>
      <c r="C41" s="84"/>
      <c r="D41" s="84"/>
      <c r="E41" s="84"/>
      <c r="F41" s="84"/>
    </row>
    <row r="42" spans="1:6" s="81" customFormat="1" ht="24">
      <c r="A42" s="78" t="s">
        <v>368</v>
      </c>
      <c r="B42" s="79" t="s">
        <v>377</v>
      </c>
      <c r="C42" s="85">
        <v>111</v>
      </c>
      <c r="D42" s="85">
        <v>143372</v>
      </c>
      <c r="E42" s="85">
        <v>111</v>
      </c>
      <c r="F42" s="85">
        <v>143372</v>
      </c>
    </row>
    <row r="43" spans="1:6">
      <c r="A43" s="82"/>
      <c r="B43" s="83"/>
      <c r="C43" s="84"/>
      <c r="D43" s="84"/>
      <c r="E43" s="84"/>
      <c r="F43" s="84"/>
    </row>
    <row r="44" spans="1:6">
      <c r="A44" s="82">
        <v>1</v>
      </c>
      <c r="B44" s="83" t="s">
        <v>378</v>
      </c>
      <c r="C44" s="84">
        <v>28</v>
      </c>
      <c r="D44" s="84">
        <v>40499</v>
      </c>
      <c r="E44" s="84">
        <v>28</v>
      </c>
      <c r="F44" s="84">
        <v>40499</v>
      </c>
    </row>
    <row r="45" spans="1:6">
      <c r="A45" s="82" t="s">
        <v>379</v>
      </c>
      <c r="B45" s="83" t="s">
        <v>380</v>
      </c>
      <c r="C45" s="84">
        <v>7</v>
      </c>
      <c r="D45" s="84">
        <v>8572</v>
      </c>
      <c r="E45" s="84">
        <v>7</v>
      </c>
      <c r="F45" s="84">
        <v>8572</v>
      </c>
    </row>
    <row r="46" spans="1:6">
      <c r="A46" s="82" t="s">
        <v>381</v>
      </c>
      <c r="B46" s="83" t="s">
        <v>382</v>
      </c>
      <c r="C46" s="84">
        <v>18</v>
      </c>
      <c r="D46" s="84">
        <v>28235</v>
      </c>
      <c r="E46" s="84">
        <v>18</v>
      </c>
      <c r="F46" s="84">
        <v>28235</v>
      </c>
    </row>
    <row r="47" spans="1:6">
      <c r="A47" s="82" t="s">
        <v>383</v>
      </c>
      <c r="B47" s="83" t="s">
        <v>384</v>
      </c>
      <c r="C47" s="84">
        <v>3</v>
      </c>
      <c r="D47" s="84">
        <v>3692</v>
      </c>
      <c r="E47" s="84">
        <v>3</v>
      </c>
      <c r="F47" s="84">
        <v>3692</v>
      </c>
    </row>
    <row r="48" spans="1:6">
      <c r="A48" s="82">
        <v>2</v>
      </c>
      <c r="B48" s="83" t="s">
        <v>385</v>
      </c>
      <c r="C48" s="84">
        <v>83</v>
      </c>
      <c r="D48" s="84">
        <v>102873</v>
      </c>
      <c r="E48" s="84">
        <v>83</v>
      </c>
      <c r="F48" s="84">
        <v>102873</v>
      </c>
    </row>
    <row r="49" spans="1:6">
      <c r="A49" s="82" t="s">
        <v>386</v>
      </c>
      <c r="B49" s="83" t="s">
        <v>387</v>
      </c>
      <c r="C49" s="84">
        <v>28</v>
      </c>
      <c r="D49" s="84">
        <v>33033</v>
      </c>
      <c r="E49" s="84">
        <v>28</v>
      </c>
      <c r="F49" s="84">
        <v>33033</v>
      </c>
    </row>
    <row r="50" spans="1:6">
      <c r="A50" s="82" t="s">
        <v>388</v>
      </c>
      <c r="B50" s="83" t="s">
        <v>389</v>
      </c>
      <c r="C50" s="84">
        <v>18</v>
      </c>
      <c r="D50" s="84">
        <v>21813</v>
      </c>
      <c r="E50" s="84">
        <v>18</v>
      </c>
      <c r="F50" s="84">
        <v>21813</v>
      </c>
    </row>
    <row r="51" spans="1:6">
      <c r="A51" s="82" t="s">
        <v>390</v>
      </c>
      <c r="B51" s="83" t="s">
        <v>391</v>
      </c>
      <c r="C51" s="84">
        <v>19</v>
      </c>
      <c r="D51" s="84">
        <v>25393</v>
      </c>
      <c r="E51" s="84">
        <v>19</v>
      </c>
      <c r="F51" s="84">
        <v>25393</v>
      </c>
    </row>
    <row r="52" spans="1:6">
      <c r="A52" s="82" t="s">
        <v>392</v>
      </c>
      <c r="B52" s="83" t="s">
        <v>393</v>
      </c>
      <c r="C52" s="84">
        <v>18</v>
      </c>
      <c r="D52" s="84">
        <v>22634</v>
      </c>
      <c r="E52" s="84">
        <v>18</v>
      </c>
      <c r="F52" s="84">
        <v>22634</v>
      </c>
    </row>
    <row r="53" spans="1:6">
      <c r="A53" s="82"/>
      <c r="B53" s="83"/>
      <c r="C53" s="84"/>
      <c r="D53" s="84"/>
      <c r="E53" s="84"/>
      <c r="F53" s="84"/>
    </row>
    <row r="54" spans="1:6" s="81" customFormat="1">
      <c r="A54" s="78" t="s">
        <v>394</v>
      </c>
      <c r="B54" s="79" t="s">
        <v>395</v>
      </c>
      <c r="C54" s="85">
        <v>58</v>
      </c>
      <c r="D54" s="85">
        <v>82329</v>
      </c>
      <c r="E54" s="85">
        <v>58</v>
      </c>
      <c r="F54" s="85">
        <v>82329</v>
      </c>
    </row>
    <row r="55" spans="1:6" ht="24">
      <c r="A55" s="82">
        <v>1</v>
      </c>
      <c r="B55" s="83" t="s">
        <v>396</v>
      </c>
      <c r="C55" s="84">
        <v>7</v>
      </c>
      <c r="D55" s="84">
        <v>9667</v>
      </c>
      <c r="E55" s="84">
        <v>7</v>
      </c>
      <c r="F55" s="84">
        <v>9667</v>
      </c>
    </row>
    <row r="56" spans="1:6">
      <c r="A56" s="82" t="s">
        <v>379</v>
      </c>
      <c r="B56" s="83" t="s">
        <v>397</v>
      </c>
      <c r="C56" s="84">
        <v>7</v>
      </c>
      <c r="D56" s="84">
        <v>9667</v>
      </c>
      <c r="E56" s="84">
        <v>7</v>
      </c>
      <c r="F56" s="84">
        <v>9667</v>
      </c>
    </row>
    <row r="57" spans="1:6">
      <c r="A57" s="82">
        <v>2</v>
      </c>
      <c r="B57" s="83" t="s">
        <v>398</v>
      </c>
      <c r="C57" s="84">
        <v>51</v>
      </c>
      <c r="D57" s="84">
        <v>72662</v>
      </c>
      <c r="E57" s="84">
        <v>51</v>
      </c>
      <c r="F57" s="84">
        <v>72662</v>
      </c>
    </row>
    <row r="58" spans="1:6">
      <c r="A58" s="82" t="s">
        <v>386</v>
      </c>
      <c r="B58" s="83" t="s">
        <v>399</v>
      </c>
      <c r="C58" s="84">
        <v>7</v>
      </c>
      <c r="D58" s="84">
        <v>12412</v>
      </c>
      <c r="E58" s="84">
        <v>7</v>
      </c>
      <c r="F58" s="84">
        <v>12412</v>
      </c>
    </row>
    <row r="59" spans="1:6">
      <c r="A59" s="82" t="s">
        <v>388</v>
      </c>
      <c r="B59" s="83" t="s">
        <v>400</v>
      </c>
      <c r="C59" s="84">
        <v>19</v>
      </c>
      <c r="D59" s="84">
        <v>26265</v>
      </c>
      <c r="E59" s="84">
        <v>19</v>
      </c>
      <c r="F59" s="84">
        <v>26265</v>
      </c>
    </row>
    <row r="60" spans="1:6">
      <c r="A60" s="82" t="s">
        <v>390</v>
      </c>
      <c r="B60" s="83" t="s">
        <v>401</v>
      </c>
      <c r="C60" s="84">
        <v>7</v>
      </c>
      <c r="D60" s="84">
        <v>10725</v>
      </c>
      <c r="E60" s="84">
        <v>7</v>
      </c>
      <c r="F60" s="84">
        <v>10725</v>
      </c>
    </row>
    <row r="61" spans="1:6">
      <c r="A61" s="82" t="s">
        <v>392</v>
      </c>
      <c r="B61" s="83" t="s">
        <v>402</v>
      </c>
      <c r="C61" s="84">
        <v>18</v>
      </c>
      <c r="D61" s="84">
        <v>23260</v>
      </c>
      <c r="E61" s="84">
        <v>18</v>
      </c>
      <c r="F61" s="84">
        <v>23260</v>
      </c>
    </row>
    <row r="62" spans="1:6" s="81" customFormat="1" ht="24">
      <c r="A62" s="78"/>
      <c r="B62" s="79" t="s">
        <v>403</v>
      </c>
      <c r="C62" s="85"/>
      <c r="D62" s="85"/>
      <c r="E62" s="85"/>
      <c r="F62" s="85"/>
    </row>
    <row r="63" spans="1:6" s="81" customFormat="1">
      <c r="A63" s="78" t="s">
        <v>354</v>
      </c>
      <c r="B63" s="79" t="s">
        <v>355</v>
      </c>
      <c r="C63" s="85">
        <v>25</v>
      </c>
      <c r="D63" s="85">
        <v>43369</v>
      </c>
      <c r="E63" s="85">
        <v>1</v>
      </c>
      <c r="F63" s="85">
        <v>43369</v>
      </c>
    </row>
    <row r="64" spans="1:6" s="81" customFormat="1">
      <c r="A64" s="78" t="s">
        <v>373</v>
      </c>
      <c r="B64" s="79" t="s">
        <v>374</v>
      </c>
      <c r="C64" s="85">
        <v>1</v>
      </c>
      <c r="D64" s="85">
        <v>2103</v>
      </c>
      <c r="E64" s="85">
        <v>1</v>
      </c>
      <c r="F64" s="85">
        <v>2103</v>
      </c>
    </row>
    <row r="65" spans="1:6" s="81" customFormat="1" ht="24">
      <c r="A65" s="78" t="s">
        <v>404</v>
      </c>
      <c r="B65" s="79" t="s">
        <v>405</v>
      </c>
      <c r="C65" s="85">
        <v>10</v>
      </c>
      <c r="D65" s="85">
        <v>16219</v>
      </c>
      <c r="E65" s="85">
        <v>10</v>
      </c>
      <c r="F65" s="85">
        <v>16219</v>
      </c>
    </row>
    <row r="66" spans="1:6" s="81" customFormat="1" ht="24">
      <c r="A66" s="78"/>
      <c r="B66" s="79" t="s">
        <v>406</v>
      </c>
      <c r="C66" s="85"/>
      <c r="D66" s="85"/>
      <c r="E66" s="85"/>
      <c r="F66" s="85"/>
    </row>
    <row r="67" spans="1:6">
      <c r="A67" s="82">
        <v>1</v>
      </c>
      <c r="B67" s="83" t="s">
        <v>407</v>
      </c>
      <c r="C67" s="84">
        <v>3</v>
      </c>
      <c r="D67" s="84">
        <v>3553</v>
      </c>
      <c r="E67" s="84">
        <v>3</v>
      </c>
      <c r="F67" s="84">
        <v>3553</v>
      </c>
    </row>
    <row r="70" spans="1:6">
      <c r="A70" s="69" t="s">
        <v>408</v>
      </c>
    </row>
    <row r="73" spans="1:6" s="87" customFormat="1">
      <c r="A73" s="86" t="s">
        <v>411</v>
      </c>
    </row>
    <row r="74" spans="1:6" s="111" customFormat="1">
      <c r="A74" s="112" t="s">
        <v>2</v>
      </c>
      <c r="B74" s="14"/>
      <c r="C74" s="16"/>
      <c r="D74" s="16"/>
    </row>
    <row r="75" spans="1:6" s="17" customFormat="1">
      <c r="A75" s="13" t="s">
        <v>3</v>
      </c>
      <c r="B75" s="14"/>
      <c r="C75" s="16"/>
      <c r="D75" s="16"/>
      <c r="E75" s="16"/>
      <c r="F75" s="111"/>
    </row>
    <row r="76" spans="1:6" s="111" customFormat="1">
      <c r="A76" s="13" t="s">
        <v>412</v>
      </c>
      <c r="B76" s="14"/>
      <c r="C76" s="16"/>
      <c r="D76" s="16"/>
    </row>
    <row r="77" spans="1:6" s="111" customFormat="1">
      <c r="A77" s="13"/>
      <c r="B77" s="14"/>
      <c r="C77" s="16"/>
      <c r="D77" s="16"/>
    </row>
    <row r="78" spans="1:6" s="87" customFormat="1">
      <c r="A78" s="87" t="s">
        <v>1</v>
      </c>
      <c r="D78" s="88"/>
      <c r="F78" s="88"/>
    </row>
    <row r="79" spans="1:6" s="87" customFormat="1">
      <c r="A79" s="86" t="s">
        <v>4</v>
      </c>
      <c r="C79" s="90"/>
      <c r="D79" s="91"/>
      <c r="E79" s="90"/>
      <c r="F79" s="91"/>
    </row>
    <row r="80" spans="1:6" s="87" customFormat="1">
      <c r="A80" s="89" t="s">
        <v>5</v>
      </c>
      <c r="C80" s="92"/>
      <c r="D80" s="93"/>
      <c r="E80" s="92"/>
      <c r="F80" s="93"/>
    </row>
    <row r="81" spans="1:230" s="95" customFormat="1">
      <c r="A81" s="89"/>
      <c r="B81" s="87"/>
      <c r="C81" s="94"/>
      <c r="D81" s="94"/>
      <c r="E81" s="94"/>
      <c r="F81" s="94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  <c r="EB81" s="87"/>
      <c r="EC81" s="87"/>
      <c r="ED81" s="87"/>
      <c r="EE81" s="87"/>
      <c r="EF81" s="87"/>
      <c r="EG81" s="87"/>
      <c r="EH81" s="87"/>
      <c r="EI81" s="87"/>
      <c r="EJ81" s="87"/>
      <c r="EK81" s="87"/>
      <c r="EL81" s="87"/>
      <c r="EM81" s="87"/>
      <c r="EN81" s="87"/>
      <c r="EO81" s="87"/>
      <c r="EP81" s="87"/>
      <c r="EQ81" s="87"/>
      <c r="ER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  <c r="FF81" s="87"/>
      <c r="FG81" s="87"/>
      <c r="FH81" s="87"/>
      <c r="FI81" s="87"/>
      <c r="FJ81" s="87"/>
      <c r="FK81" s="87"/>
      <c r="FL81" s="87"/>
      <c r="FM81" s="87"/>
      <c r="FN81" s="87"/>
      <c r="FO81" s="87"/>
      <c r="FP81" s="87"/>
      <c r="FQ81" s="87"/>
      <c r="FR81" s="87"/>
      <c r="FS81" s="87"/>
      <c r="FT81" s="87"/>
      <c r="FU81" s="87"/>
      <c r="FV81" s="87"/>
      <c r="FW81" s="87"/>
      <c r="FX81" s="87"/>
      <c r="FY81" s="87"/>
      <c r="FZ81" s="87"/>
      <c r="GA81" s="87"/>
      <c r="GB81" s="87"/>
      <c r="GC81" s="87"/>
      <c r="GD81" s="87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</row>
    <row r="82" spans="1:230" s="87" customFormat="1">
      <c r="A82" s="96" t="s">
        <v>6</v>
      </c>
      <c r="D82" s="88"/>
      <c r="F82" s="88"/>
    </row>
    <row r="83" spans="1:230" s="87" customFormat="1">
      <c r="A83" s="97" t="s">
        <v>7</v>
      </c>
      <c r="D83" s="88"/>
      <c r="F83" s="88"/>
    </row>
    <row r="84" spans="1:230" s="87" customFormat="1">
      <c r="A84" s="97"/>
      <c r="D84" s="88"/>
      <c r="F84" s="88"/>
    </row>
    <row r="85" spans="1:230" s="100" customFormat="1">
      <c r="A85" s="98" t="s">
        <v>8</v>
      </c>
      <c r="B85" s="99"/>
      <c r="C85" s="92"/>
      <c r="D85" s="92"/>
      <c r="E85" s="92"/>
      <c r="F85" s="92"/>
    </row>
    <row r="86" spans="1:230" s="16" customFormat="1">
      <c r="A86" s="98" t="s">
        <v>409</v>
      </c>
      <c r="B86" s="68"/>
      <c r="C86" s="90"/>
      <c r="D86" s="90"/>
      <c r="E86" s="90"/>
      <c r="F86" s="90"/>
    </row>
    <row r="87" spans="1:230" s="102" customFormat="1">
      <c r="A87" s="98" t="s">
        <v>410</v>
      </c>
      <c r="B87" s="101"/>
    </row>
    <row r="88" spans="1:230" s="102" customFormat="1">
      <c r="A88" s="103"/>
      <c r="B88" s="101"/>
    </row>
    <row r="89" spans="1:230">
      <c r="A89" s="67"/>
    </row>
    <row r="90" spans="1:230">
      <c r="A90" s="104"/>
    </row>
    <row r="91" spans="1:230">
      <c r="A91" s="67"/>
    </row>
    <row r="92" spans="1:230">
      <c r="A92" s="63"/>
    </row>
    <row r="93" spans="1:230">
      <c r="A93" s="63"/>
    </row>
    <row r="94" spans="1:230">
      <c r="A94" s="67"/>
    </row>
    <row r="95" spans="1:230">
      <c r="A95" s="63"/>
    </row>
    <row r="96" spans="1:230" s="71" customFormat="1">
      <c r="A96" s="63"/>
    </row>
    <row r="97" spans="1:1" s="71" customFormat="1">
      <c r="A97" s="67"/>
    </row>
    <row r="98" spans="1:1" s="71" customFormat="1">
      <c r="A98" s="63"/>
    </row>
    <row r="100" spans="1:1" s="71" customFormat="1">
      <c r="A100" s="104"/>
    </row>
    <row r="101" spans="1:1" s="71" customFormat="1">
      <c r="A101" s="104"/>
    </row>
    <row r="102" spans="1:1" s="71" customFormat="1">
      <c r="A102" s="104"/>
    </row>
    <row r="103" spans="1:1" s="71" customFormat="1">
      <c r="A103" s="104"/>
    </row>
  </sheetData>
  <mergeCells count="6">
    <mergeCell ref="C2:D2"/>
    <mergeCell ref="E2:F2"/>
    <mergeCell ref="A3:D3"/>
    <mergeCell ref="A6:F6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Pril1_31072024</vt:lpstr>
      <vt:lpstr>Pril2-31072024</vt:lpstr>
      <vt:lpstr>Pril1_31072024!Печат_заглавия</vt:lpstr>
      <vt:lpstr>'Pril2-31072024'!Печат_заглавия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2024-08-14T11:55:03Z</cp:lastPrinted>
  <dcterms:created xsi:type="dcterms:W3CDTF">2024-08-14T10:31:47Z</dcterms:created>
  <dcterms:modified xsi:type="dcterms:W3CDTF">2024-08-14T13:23:45Z</dcterms:modified>
</cp:coreProperties>
</file>