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4\Za VTOBS\31052024 ПРОМЕНИ\"/>
    </mc:Choice>
  </mc:AlternateContent>
  <bookViews>
    <workbookView xWindow="0" yWindow="0" windowWidth="28800" windowHeight="11235"/>
  </bookViews>
  <sheets>
    <sheet name="Pril1_3105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Pril1_31052024!$A$1:$IO$350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Pril1_31052024!$6:$7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2" i="1" l="1"/>
  <c r="AA292" i="1"/>
  <c r="K320" i="1"/>
  <c r="Q320" i="1"/>
  <c r="U320" i="1"/>
  <c r="AA320" i="1"/>
  <c r="AB333" i="1"/>
  <c r="Y333" i="1"/>
  <c r="V333" i="1"/>
  <c r="S333" i="1"/>
  <c r="P333" i="1"/>
  <c r="M333" i="1"/>
  <c r="J333" i="1"/>
  <c r="G333" i="1"/>
  <c r="C333" i="1"/>
  <c r="B333" i="1"/>
  <c r="AB332" i="1"/>
  <c r="Y332" i="1"/>
  <c r="V332" i="1"/>
  <c r="S332" i="1"/>
  <c r="P332" i="1"/>
  <c r="M332" i="1"/>
  <c r="J332" i="1"/>
  <c r="G332" i="1"/>
  <c r="C332" i="1"/>
  <c r="B332" i="1"/>
  <c r="AB331" i="1"/>
  <c r="Y331" i="1"/>
  <c r="V331" i="1"/>
  <c r="S331" i="1"/>
  <c r="P331" i="1"/>
  <c r="M331" i="1"/>
  <c r="J331" i="1"/>
  <c r="G331" i="1"/>
  <c r="C331" i="1"/>
  <c r="B331" i="1"/>
  <c r="AA330" i="1"/>
  <c r="AA329" i="1" s="1"/>
  <c r="Z330" i="1"/>
  <c r="Z329" i="1" s="1"/>
  <c r="X330" i="1"/>
  <c r="X329" i="1" s="1"/>
  <c r="W330" i="1"/>
  <c r="W329" i="1" s="1"/>
  <c r="U330" i="1"/>
  <c r="T330" i="1"/>
  <c r="T329" i="1" s="1"/>
  <c r="R330" i="1"/>
  <c r="R329" i="1" s="1"/>
  <c r="Q330" i="1"/>
  <c r="Q329" i="1" s="1"/>
  <c r="O330" i="1"/>
  <c r="N330" i="1"/>
  <c r="N329" i="1" s="1"/>
  <c r="L330" i="1"/>
  <c r="L329" i="1" s="1"/>
  <c r="K330" i="1"/>
  <c r="K329" i="1" s="1"/>
  <c r="I330" i="1"/>
  <c r="H330" i="1"/>
  <c r="H329" i="1" s="1"/>
  <c r="F330" i="1"/>
  <c r="F329" i="1" s="1"/>
  <c r="E330" i="1"/>
  <c r="O329" i="1"/>
  <c r="AB328" i="1"/>
  <c r="Y328" i="1"/>
  <c r="V328" i="1"/>
  <c r="S328" i="1"/>
  <c r="P328" i="1"/>
  <c r="M328" i="1"/>
  <c r="J328" i="1"/>
  <c r="G328" i="1"/>
  <c r="C328" i="1"/>
  <c r="B328" i="1"/>
  <c r="AA327" i="1"/>
  <c r="Z327" i="1"/>
  <c r="Z326" i="1" s="1"/>
  <c r="X327" i="1"/>
  <c r="W327" i="1"/>
  <c r="W326" i="1" s="1"/>
  <c r="U327" i="1"/>
  <c r="T327" i="1"/>
  <c r="R327" i="1"/>
  <c r="Q327" i="1"/>
  <c r="Q326" i="1" s="1"/>
  <c r="O327" i="1"/>
  <c r="N327" i="1"/>
  <c r="N326" i="1" s="1"/>
  <c r="L327" i="1"/>
  <c r="K327" i="1"/>
  <c r="K326" i="1" s="1"/>
  <c r="I327" i="1"/>
  <c r="H327" i="1"/>
  <c r="H326" i="1" s="1"/>
  <c r="F327" i="1"/>
  <c r="E327" i="1"/>
  <c r="AA326" i="1"/>
  <c r="T326" i="1"/>
  <c r="AB325" i="1"/>
  <c r="Y325" i="1"/>
  <c r="V325" i="1"/>
  <c r="S325" i="1"/>
  <c r="P325" i="1"/>
  <c r="M325" i="1"/>
  <c r="J325" i="1"/>
  <c r="G325" i="1"/>
  <c r="C325" i="1"/>
  <c r="B325" i="1"/>
  <c r="AB324" i="1"/>
  <c r="Y324" i="1"/>
  <c r="V324" i="1"/>
  <c r="S324" i="1"/>
  <c r="P324" i="1"/>
  <c r="M324" i="1"/>
  <c r="J324" i="1"/>
  <c r="G324" i="1"/>
  <c r="C324" i="1"/>
  <c r="B324" i="1"/>
  <c r="AB323" i="1"/>
  <c r="Y323" i="1"/>
  <c r="V323" i="1"/>
  <c r="S323" i="1"/>
  <c r="P323" i="1"/>
  <c r="M323" i="1"/>
  <c r="J323" i="1"/>
  <c r="G323" i="1"/>
  <c r="C323" i="1"/>
  <c r="B323" i="1"/>
  <c r="AB322" i="1"/>
  <c r="Y322" i="1"/>
  <c r="V322" i="1"/>
  <c r="R322" i="1"/>
  <c r="S322" i="1" s="1"/>
  <c r="P322" i="1"/>
  <c r="M322" i="1"/>
  <c r="J322" i="1"/>
  <c r="G322" i="1"/>
  <c r="B322" i="1"/>
  <c r="AA321" i="1"/>
  <c r="Z321" i="1"/>
  <c r="Z320" i="1" s="1"/>
  <c r="X321" i="1"/>
  <c r="X320" i="1" s="1"/>
  <c r="W321" i="1"/>
  <c r="W320" i="1" s="1"/>
  <c r="Y320" i="1" s="1"/>
  <c r="U321" i="1"/>
  <c r="T321" i="1"/>
  <c r="T320" i="1" s="1"/>
  <c r="Q321" i="1"/>
  <c r="O321" i="1"/>
  <c r="O320" i="1" s="1"/>
  <c r="P320" i="1" s="1"/>
  <c r="N321" i="1"/>
  <c r="N320" i="1" s="1"/>
  <c r="N308" i="1" s="1"/>
  <c r="L321" i="1"/>
  <c r="L320" i="1" s="1"/>
  <c r="K321" i="1"/>
  <c r="I321" i="1"/>
  <c r="I320" i="1" s="1"/>
  <c r="J320" i="1" s="1"/>
  <c r="H321" i="1"/>
  <c r="H320" i="1" s="1"/>
  <c r="F321" i="1"/>
  <c r="F320" i="1" s="1"/>
  <c r="E321" i="1"/>
  <c r="E320" i="1" s="1"/>
  <c r="AB319" i="1"/>
  <c r="Y319" i="1"/>
  <c r="V319" i="1"/>
  <c r="S319" i="1"/>
  <c r="P319" i="1"/>
  <c r="M319" i="1"/>
  <c r="J319" i="1"/>
  <c r="G319" i="1"/>
  <c r="C319" i="1"/>
  <c r="B319" i="1"/>
  <c r="AA318" i="1"/>
  <c r="Z318" i="1"/>
  <c r="Z317" i="1" s="1"/>
  <c r="X318" i="1"/>
  <c r="W318" i="1"/>
  <c r="W317" i="1" s="1"/>
  <c r="U318" i="1"/>
  <c r="T318" i="1"/>
  <c r="T317" i="1" s="1"/>
  <c r="R318" i="1"/>
  <c r="R317" i="1" s="1"/>
  <c r="Q318" i="1"/>
  <c r="Q317" i="1" s="1"/>
  <c r="O318" i="1"/>
  <c r="N318" i="1"/>
  <c r="N317" i="1" s="1"/>
  <c r="L318" i="1"/>
  <c r="L317" i="1" s="1"/>
  <c r="K318" i="1"/>
  <c r="K317" i="1" s="1"/>
  <c r="I318" i="1"/>
  <c r="I317" i="1" s="1"/>
  <c r="H318" i="1"/>
  <c r="H317" i="1" s="1"/>
  <c r="F318" i="1"/>
  <c r="F317" i="1" s="1"/>
  <c r="E318" i="1"/>
  <c r="E317" i="1"/>
  <c r="AB316" i="1"/>
  <c r="Y316" i="1"/>
  <c r="V316" i="1"/>
  <c r="S316" i="1"/>
  <c r="P316" i="1"/>
  <c r="M316" i="1"/>
  <c r="J316" i="1"/>
  <c r="G316" i="1"/>
  <c r="C316" i="1"/>
  <c r="B316" i="1"/>
  <c r="AA315" i="1"/>
  <c r="Z315" i="1"/>
  <c r="X315" i="1"/>
  <c r="X314" i="1" s="1"/>
  <c r="W315" i="1"/>
  <c r="W314" i="1" s="1"/>
  <c r="U315" i="1"/>
  <c r="T315" i="1"/>
  <c r="T314" i="1" s="1"/>
  <c r="R315" i="1"/>
  <c r="Q315" i="1"/>
  <c r="O315" i="1"/>
  <c r="O314" i="1" s="1"/>
  <c r="N315" i="1"/>
  <c r="N314" i="1" s="1"/>
  <c r="L315" i="1"/>
  <c r="L314" i="1" s="1"/>
  <c r="K315" i="1"/>
  <c r="K314" i="1" s="1"/>
  <c r="I315" i="1"/>
  <c r="I314" i="1" s="1"/>
  <c r="H315" i="1"/>
  <c r="F315" i="1"/>
  <c r="E315" i="1"/>
  <c r="E314" i="1" s="1"/>
  <c r="AA314" i="1"/>
  <c r="H314" i="1"/>
  <c r="AB313" i="1"/>
  <c r="Y313" i="1"/>
  <c r="V313" i="1"/>
  <c r="S313" i="1"/>
  <c r="P313" i="1"/>
  <c r="M313" i="1"/>
  <c r="J313" i="1"/>
  <c r="G313" i="1"/>
  <c r="C313" i="1"/>
  <c r="B313" i="1"/>
  <c r="AB312" i="1"/>
  <c r="Y312" i="1"/>
  <c r="V312" i="1"/>
  <c r="S312" i="1"/>
  <c r="P312" i="1"/>
  <c r="M312" i="1"/>
  <c r="J312" i="1"/>
  <c r="G312" i="1"/>
  <c r="C312" i="1"/>
  <c r="B312" i="1"/>
  <c r="AB311" i="1"/>
  <c r="Y311" i="1"/>
  <c r="V311" i="1"/>
  <c r="S311" i="1"/>
  <c r="P311" i="1"/>
  <c r="M311" i="1"/>
  <c r="J311" i="1"/>
  <c r="G311" i="1"/>
  <c r="C311" i="1"/>
  <c r="B311" i="1"/>
  <c r="AA310" i="1"/>
  <c r="Z310" i="1"/>
  <c r="Z309" i="1" s="1"/>
  <c r="X310" i="1"/>
  <c r="X309" i="1" s="1"/>
  <c r="W310" i="1"/>
  <c r="U310" i="1"/>
  <c r="T310" i="1"/>
  <c r="T309" i="1" s="1"/>
  <c r="T308" i="1" s="1"/>
  <c r="R310" i="1"/>
  <c r="R309" i="1" s="1"/>
  <c r="Q310" i="1"/>
  <c r="O310" i="1"/>
  <c r="N310" i="1"/>
  <c r="N309" i="1" s="1"/>
  <c r="L310" i="1"/>
  <c r="L309" i="1" s="1"/>
  <c r="K310" i="1"/>
  <c r="K309" i="1" s="1"/>
  <c r="K308" i="1" s="1"/>
  <c r="I310" i="1"/>
  <c r="H310" i="1"/>
  <c r="H309" i="1" s="1"/>
  <c r="H308" i="1" s="1"/>
  <c r="F310" i="1"/>
  <c r="F309" i="1" s="1"/>
  <c r="E310" i="1"/>
  <c r="AB307" i="1"/>
  <c r="Y307" i="1"/>
  <c r="V307" i="1"/>
  <c r="S307" i="1"/>
  <c r="P307" i="1"/>
  <c r="M307" i="1"/>
  <c r="J307" i="1"/>
  <c r="G307" i="1"/>
  <c r="C307" i="1"/>
  <c r="B307" i="1"/>
  <c r="AB306" i="1"/>
  <c r="Y306" i="1"/>
  <c r="V306" i="1"/>
  <c r="S306" i="1"/>
  <c r="P306" i="1"/>
  <c r="M306" i="1"/>
  <c r="J306" i="1"/>
  <c r="G306" i="1"/>
  <c r="C306" i="1"/>
  <c r="B306" i="1"/>
  <c r="AB305" i="1"/>
  <c r="Y305" i="1"/>
  <c r="V305" i="1"/>
  <c r="S305" i="1"/>
  <c r="P305" i="1"/>
  <c r="L305" i="1"/>
  <c r="C305" i="1" s="1"/>
  <c r="K305" i="1"/>
  <c r="J305" i="1"/>
  <c r="G305" i="1"/>
  <c r="B305" i="1"/>
  <c r="AB304" i="1"/>
  <c r="Y304" i="1"/>
  <c r="V304" i="1"/>
  <c r="S304" i="1"/>
  <c r="P304" i="1"/>
  <c r="M304" i="1"/>
  <c r="J304" i="1"/>
  <c r="G304" i="1"/>
  <c r="C304" i="1"/>
  <c r="B304" i="1"/>
  <c r="AA303" i="1"/>
  <c r="Z303" i="1"/>
  <c r="X303" i="1"/>
  <c r="W303" i="1"/>
  <c r="U303" i="1"/>
  <c r="T303" i="1"/>
  <c r="R303" i="1"/>
  <c r="Q303" i="1"/>
  <c r="O303" i="1"/>
  <c r="N303" i="1"/>
  <c r="K303" i="1"/>
  <c r="I303" i="1"/>
  <c r="H303" i="1"/>
  <c r="F303" i="1"/>
  <c r="E303" i="1"/>
  <c r="AB302" i="1"/>
  <c r="Y302" i="1"/>
  <c r="V302" i="1"/>
  <c r="S302" i="1"/>
  <c r="P302" i="1"/>
  <c r="M302" i="1"/>
  <c r="J302" i="1"/>
  <c r="G302" i="1"/>
  <c r="C302" i="1"/>
  <c r="B302" i="1"/>
  <c r="AA301" i="1"/>
  <c r="Z301" i="1"/>
  <c r="X301" i="1"/>
  <c r="W301" i="1"/>
  <c r="U301" i="1"/>
  <c r="T301" i="1"/>
  <c r="R301" i="1"/>
  <c r="Q301" i="1"/>
  <c r="O301" i="1"/>
  <c r="N301" i="1"/>
  <c r="L301" i="1"/>
  <c r="K301" i="1"/>
  <c r="I301" i="1"/>
  <c r="H301" i="1"/>
  <c r="F301" i="1"/>
  <c r="E301" i="1"/>
  <c r="AB300" i="1"/>
  <c r="Y300" i="1"/>
  <c r="V300" i="1"/>
  <c r="S300" i="1"/>
  <c r="P300" i="1"/>
  <c r="M300" i="1"/>
  <c r="J300" i="1"/>
  <c r="G300" i="1"/>
  <c r="C300" i="1"/>
  <c r="B300" i="1"/>
  <c r="AB299" i="1"/>
  <c r="Y299" i="1"/>
  <c r="V299" i="1"/>
  <c r="S299" i="1"/>
  <c r="P299" i="1"/>
  <c r="M299" i="1"/>
  <c r="J299" i="1"/>
  <c r="G299" i="1"/>
  <c r="C299" i="1"/>
  <c r="B299" i="1"/>
  <c r="AB298" i="1"/>
  <c r="Y298" i="1"/>
  <c r="V298" i="1"/>
  <c r="S298" i="1"/>
  <c r="P298" i="1"/>
  <c r="L298" i="1"/>
  <c r="M298" i="1" s="1"/>
  <c r="J298" i="1"/>
  <c r="G298" i="1"/>
  <c r="B298" i="1"/>
  <c r="AB297" i="1"/>
  <c r="Y297" i="1"/>
  <c r="V297" i="1"/>
  <c r="S297" i="1"/>
  <c r="P297" i="1"/>
  <c r="M297" i="1"/>
  <c r="J297" i="1"/>
  <c r="G297" i="1"/>
  <c r="C297" i="1"/>
  <c r="B297" i="1"/>
  <c r="AB296" i="1"/>
  <c r="Y296" i="1"/>
  <c r="V296" i="1"/>
  <c r="S296" i="1"/>
  <c r="P296" i="1"/>
  <c r="M296" i="1"/>
  <c r="J296" i="1"/>
  <c r="G296" i="1"/>
  <c r="C296" i="1"/>
  <c r="B296" i="1"/>
  <c r="AA295" i="1"/>
  <c r="Z295" i="1"/>
  <c r="X295" i="1"/>
  <c r="W295" i="1"/>
  <c r="U295" i="1"/>
  <c r="T295" i="1"/>
  <c r="R295" i="1"/>
  <c r="Q295" i="1"/>
  <c r="O295" i="1"/>
  <c r="N295" i="1"/>
  <c r="L295" i="1"/>
  <c r="K295" i="1"/>
  <c r="I295" i="1"/>
  <c r="H295" i="1"/>
  <c r="F295" i="1"/>
  <c r="E295" i="1"/>
  <c r="AB294" i="1"/>
  <c r="Y294" i="1"/>
  <c r="V294" i="1"/>
  <c r="S294" i="1"/>
  <c r="P294" i="1"/>
  <c r="M294" i="1"/>
  <c r="J294" i="1"/>
  <c r="G294" i="1"/>
  <c r="C294" i="1"/>
  <c r="B294" i="1"/>
  <c r="AA293" i="1"/>
  <c r="Z293" i="1"/>
  <c r="Z292" i="1" s="1"/>
  <c r="X293" i="1"/>
  <c r="X292" i="1" s="1"/>
  <c r="W293" i="1"/>
  <c r="W292" i="1" s="1"/>
  <c r="Y292" i="1" s="1"/>
  <c r="U293" i="1"/>
  <c r="T293" i="1"/>
  <c r="T292" i="1" s="1"/>
  <c r="R293" i="1"/>
  <c r="R292" i="1" s="1"/>
  <c r="Q293" i="1"/>
  <c r="Q292" i="1" s="1"/>
  <c r="O293" i="1"/>
  <c r="O292" i="1" s="1"/>
  <c r="N293" i="1"/>
  <c r="N292" i="1" s="1"/>
  <c r="L293" i="1"/>
  <c r="K293" i="1"/>
  <c r="K292" i="1" s="1"/>
  <c r="I293" i="1"/>
  <c r="I292" i="1" s="1"/>
  <c r="H293" i="1"/>
  <c r="H292" i="1" s="1"/>
  <c r="F293" i="1"/>
  <c r="F292" i="1" s="1"/>
  <c r="E293" i="1"/>
  <c r="E292" i="1" s="1"/>
  <c r="AB291" i="1"/>
  <c r="Y291" i="1"/>
  <c r="V291" i="1"/>
  <c r="S291" i="1"/>
  <c r="P291" i="1"/>
  <c r="M291" i="1"/>
  <c r="J291" i="1"/>
  <c r="G291" i="1"/>
  <c r="C291" i="1"/>
  <c r="B291" i="1"/>
  <c r="AA290" i="1"/>
  <c r="Z290" i="1"/>
  <c r="X290" i="1"/>
  <c r="W290" i="1"/>
  <c r="U290" i="1"/>
  <c r="T290" i="1"/>
  <c r="R290" i="1"/>
  <c r="Q290" i="1"/>
  <c r="O290" i="1"/>
  <c r="N290" i="1"/>
  <c r="L290" i="1"/>
  <c r="K290" i="1"/>
  <c r="I290" i="1"/>
  <c r="H290" i="1"/>
  <c r="F290" i="1"/>
  <c r="E290" i="1"/>
  <c r="AB289" i="1"/>
  <c r="Y289" i="1"/>
  <c r="V289" i="1"/>
  <c r="S289" i="1"/>
  <c r="P289" i="1"/>
  <c r="M289" i="1"/>
  <c r="J289" i="1"/>
  <c r="G289" i="1"/>
  <c r="C289" i="1"/>
  <c r="B289" i="1"/>
  <c r="AA288" i="1"/>
  <c r="C288" i="1" s="1"/>
  <c r="Z288" i="1"/>
  <c r="Y288" i="1"/>
  <c r="V288" i="1"/>
  <c r="S288" i="1"/>
  <c r="P288" i="1"/>
  <c r="M288" i="1"/>
  <c r="J288" i="1"/>
  <c r="G288" i="1"/>
  <c r="AA287" i="1"/>
  <c r="Z287" i="1"/>
  <c r="Y287" i="1"/>
  <c r="V287" i="1"/>
  <c r="S287" i="1"/>
  <c r="P287" i="1"/>
  <c r="M287" i="1"/>
  <c r="J287" i="1"/>
  <c r="G287" i="1"/>
  <c r="X286" i="1"/>
  <c r="W286" i="1"/>
  <c r="U286" i="1"/>
  <c r="T286" i="1"/>
  <c r="R286" i="1"/>
  <c r="Q286" i="1"/>
  <c r="O286" i="1"/>
  <c r="N286" i="1"/>
  <c r="L286" i="1"/>
  <c r="K286" i="1"/>
  <c r="I286" i="1"/>
  <c r="H286" i="1"/>
  <c r="F286" i="1"/>
  <c r="E286" i="1"/>
  <c r="AB285" i="1"/>
  <c r="Y285" i="1"/>
  <c r="V285" i="1"/>
  <c r="S285" i="1"/>
  <c r="P285" i="1"/>
  <c r="M285" i="1"/>
  <c r="J285" i="1"/>
  <c r="G285" i="1"/>
  <c r="C285" i="1"/>
  <c r="B285" i="1"/>
  <c r="AB284" i="1"/>
  <c r="Y284" i="1"/>
  <c r="V284" i="1"/>
  <c r="S284" i="1"/>
  <c r="P284" i="1"/>
  <c r="L284" i="1"/>
  <c r="L283" i="1" s="1"/>
  <c r="J284" i="1"/>
  <c r="G284" i="1"/>
  <c r="B284" i="1"/>
  <c r="AA283" i="1"/>
  <c r="Z283" i="1"/>
  <c r="X283" i="1"/>
  <c r="W283" i="1"/>
  <c r="U283" i="1"/>
  <c r="T283" i="1"/>
  <c r="R283" i="1"/>
  <c r="Q283" i="1"/>
  <c r="O283" i="1"/>
  <c r="N283" i="1"/>
  <c r="K283" i="1"/>
  <c r="I283" i="1"/>
  <c r="H283" i="1"/>
  <c r="F283" i="1"/>
  <c r="E283" i="1"/>
  <c r="AB282" i="1"/>
  <c r="Y282" i="1"/>
  <c r="V282" i="1"/>
  <c r="R282" i="1"/>
  <c r="C282" i="1" s="1"/>
  <c r="P282" i="1"/>
  <c r="M282" i="1"/>
  <c r="J282" i="1"/>
  <c r="G282" i="1"/>
  <c r="B282" i="1"/>
  <c r="AB281" i="1"/>
  <c r="Y281" i="1"/>
  <c r="V281" i="1"/>
  <c r="S281" i="1"/>
  <c r="P281" i="1"/>
  <c r="L281" i="1"/>
  <c r="M281" i="1" s="1"/>
  <c r="J281" i="1"/>
  <c r="G281" i="1"/>
  <c r="C281" i="1"/>
  <c r="B281" i="1"/>
  <c r="AB280" i="1"/>
  <c r="Y280" i="1"/>
  <c r="V280" i="1"/>
  <c r="S280" i="1"/>
  <c r="P280" i="1"/>
  <c r="M280" i="1"/>
  <c r="J280" i="1"/>
  <c r="G280" i="1"/>
  <c r="C280" i="1"/>
  <c r="B280" i="1"/>
  <c r="AA279" i="1"/>
  <c r="Z279" i="1"/>
  <c r="X279" i="1"/>
  <c r="W279" i="1"/>
  <c r="U279" i="1"/>
  <c r="T279" i="1"/>
  <c r="Q279" i="1"/>
  <c r="O279" i="1"/>
  <c r="N279" i="1"/>
  <c r="L279" i="1"/>
  <c r="K279" i="1"/>
  <c r="I279" i="1"/>
  <c r="H279" i="1"/>
  <c r="F279" i="1"/>
  <c r="E279" i="1"/>
  <c r="AB278" i="1"/>
  <c r="Y278" i="1"/>
  <c r="V278" i="1"/>
  <c r="S278" i="1"/>
  <c r="P278" i="1"/>
  <c r="M278" i="1"/>
  <c r="L278" i="1"/>
  <c r="J278" i="1"/>
  <c r="G278" i="1"/>
  <c r="C278" i="1"/>
  <c r="B278" i="1"/>
  <c r="AB277" i="1"/>
  <c r="Y277" i="1"/>
  <c r="V277" i="1"/>
  <c r="S277" i="1"/>
  <c r="P277" i="1"/>
  <c r="M277" i="1"/>
  <c r="L277" i="1"/>
  <c r="J277" i="1"/>
  <c r="G277" i="1"/>
  <c r="C277" i="1"/>
  <c r="B277" i="1"/>
  <c r="AB276" i="1"/>
  <c r="Y276" i="1"/>
  <c r="V276" i="1"/>
  <c r="S276" i="1"/>
  <c r="P276" i="1"/>
  <c r="L276" i="1"/>
  <c r="L270" i="1" s="1"/>
  <c r="K276" i="1"/>
  <c r="B276" i="1" s="1"/>
  <c r="J276" i="1"/>
  <c r="G276" i="1"/>
  <c r="AB275" i="1"/>
  <c r="Y275" i="1"/>
  <c r="V275" i="1"/>
  <c r="S275" i="1"/>
  <c r="P275" i="1"/>
  <c r="M275" i="1"/>
  <c r="J275" i="1"/>
  <c r="G275" i="1"/>
  <c r="C275" i="1"/>
  <c r="B275" i="1"/>
  <c r="AB274" i="1"/>
  <c r="Y274" i="1"/>
  <c r="V274" i="1"/>
  <c r="S274" i="1"/>
  <c r="P274" i="1"/>
  <c r="M274" i="1"/>
  <c r="J274" i="1"/>
  <c r="G274" i="1"/>
  <c r="C274" i="1"/>
  <c r="B274" i="1"/>
  <c r="AB273" i="1"/>
  <c r="Y273" i="1"/>
  <c r="V273" i="1"/>
  <c r="S273" i="1"/>
  <c r="P273" i="1"/>
  <c r="M273" i="1"/>
  <c r="J273" i="1"/>
  <c r="G273" i="1"/>
  <c r="C273" i="1"/>
  <c r="B273" i="1"/>
  <c r="AB272" i="1"/>
  <c r="Y272" i="1"/>
  <c r="V272" i="1"/>
  <c r="S272" i="1"/>
  <c r="P272" i="1"/>
  <c r="M272" i="1"/>
  <c r="J272" i="1"/>
  <c r="G272" i="1"/>
  <c r="C272" i="1"/>
  <c r="B272" i="1"/>
  <c r="AB271" i="1"/>
  <c r="Y271" i="1"/>
  <c r="V271" i="1"/>
  <c r="S271" i="1"/>
  <c r="P271" i="1"/>
  <c r="M271" i="1"/>
  <c r="J271" i="1"/>
  <c r="G271" i="1"/>
  <c r="C271" i="1"/>
  <c r="B271" i="1"/>
  <c r="AA270" i="1"/>
  <c r="Z270" i="1"/>
  <c r="X270" i="1"/>
  <c r="W270" i="1"/>
  <c r="U270" i="1"/>
  <c r="T270" i="1"/>
  <c r="R270" i="1"/>
  <c r="Q270" i="1"/>
  <c r="O270" i="1"/>
  <c r="N270" i="1"/>
  <c r="K270" i="1"/>
  <c r="I270" i="1"/>
  <c r="H270" i="1"/>
  <c r="F270" i="1"/>
  <c r="E270" i="1"/>
  <c r="AB269" i="1"/>
  <c r="Y269" i="1"/>
  <c r="V269" i="1"/>
  <c r="S269" i="1"/>
  <c r="P269" i="1"/>
  <c r="M269" i="1"/>
  <c r="J269" i="1"/>
  <c r="G269" i="1"/>
  <c r="C269" i="1"/>
  <c r="B269" i="1"/>
  <c r="AB268" i="1"/>
  <c r="Y268" i="1"/>
  <c r="V268" i="1"/>
  <c r="S268" i="1"/>
  <c r="P268" i="1"/>
  <c r="M268" i="1"/>
  <c r="J268" i="1"/>
  <c r="G268" i="1"/>
  <c r="C268" i="1"/>
  <c r="B268" i="1"/>
  <c r="AB267" i="1"/>
  <c r="Y267" i="1"/>
  <c r="V267" i="1"/>
  <c r="S267" i="1"/>
  <c r="P267" i="1"/>
  <c r="M267" i="1"/>
  <c r="J267" i="1"/>
  <c r="G267" i="1"/>
  <c r="C267" i="1"/>
  <c r="B267" i="1"/>
  <c r="AB266" i="1"/>
  <c r="Y266" i="1"/>
  <c r="V266" i="1"/>
  <c r="S266" i="1"/>
  <c r="P266" i="1"/>
  <c r="M266" i="1"/>
  <c r="J266" i="1"/>
  <c r="G266" i="1"/>
  <c r="C266" i="1"/>
  <c r="B266" i="1"/>
  <c r="AB265" i="1"/>
  <c r="Y265" i="1"/>
  <c r="V265" i="1"/>
  <c r="S265" i="1"/>
  <c r="P265" i="1"/>
  <c r="M265" i="1"/>
  <c r="J265" i="1"/>
  <c r="G265" i="1"/>
  <c r="C265" i="1"/>
  <c r="B265" i="1"/>
  <c r="AB264" i="1"/>
  <c r="Y264" i="1"/>
  <c r="V264" i="1"/>
  <c r="S264" i="1"/>
  <c r="P264" i="1"/>
  <c r="M264" i="1"/>
  <c r="J264" i="1"/>
  <c r="G264" i="1"/>
  <c r="C264" i="1"/>
  <c r="B264" i="1"/>
  <c r="AB263" i="1"/>
  <c r="Y263" i="1"/>
  <c r="V263" i="1"/>
  <c r="S263" i="1"/>
  <c r="P263" i="1"/>
  <c r="M263" i="1"/>
  <c r="J263" i="1"/>
  <c r="G263" i="1"/>
  <c r="C263" i="1"/>
  <c r="B263" i="1"/>
  <c r="AB262" i="1"/>
  <c r="Y262" i="1"/>
  <c r="V262" i="1"/>
  <c r="S262" i="1"/>
  <c r="P262" i="1"/>
  <c r="M262" i="1"/>
  <c r="J262" i="1"/>
  <c r="G262" i="1"/>
  <c r="C262" i="1"/>
  <c r="B262" i="1"/>
  <c r="AA261" i="1"/>
  <c r="Z261" i="1"/>
  <c r="X261" i="1"/>
  <c r="W261" i="1"/>
  <c r="U261" i="1"/>
  <c r="T261" i="1"/>
  <c r="R261" i="1"/>
  <c r="Q261" i="1"/>
  <c r="O261" i="1"/>
  <c r="N261" i="1"/>
  <c r="L261" i="1"/>
  <c r="K261" i="1"/>
  <c r="I261" i="1"/>
  <c r="H261" i="1"/>
  <c r="F261" i="1"/>
  <c r="E261" i="1"/>
  <c r="AA259" i="1"/>
  <c r="Z259" i="1"/>
  <c r="X259" i="1"/>
  <c r="Y259" i="1" s="1"/>
  <c r="V259" i="1"/>
  <c r="S259" i="1"/>
  <c r="P259" i="1"/>
  <c r="M259" i="1"/>
  <c r="J259" i="1"/>
  <c r="G259" i="1"/>
  <c r="B259" i="1"/>
  <c r="AB258" i="1"/>
  <c r="Y258" i="1"/>
  <c r="V258" i="1"/>
  <c r="S258" i="1"/>
  <c r="P258" i="1"/>
  <c r="L258" i="1"/>
  <c r="M258" i="1" s="1"/>
  <c r="J258" i="1"/>
  <c r="G258" i="1"/>
  <c r="C258" i="1"/>
  <c r="B258" i="1"/>
  <c r="AB257" i="1"/>
  <c r="Y257" i="1"/>
  <c r="V257" i="1"/>
  <c r="S257" i="1"/>
  <c r="P257" i="1"/>
  <c r="M257" i="1"/>
  <c r="J257" i="1"/>
  <c r="G257" i="1"/>
  <c r="C257" i="1"/>
  <c r="B257" i="1"/>
  <c r="AB256" i="1"/>
  <c r="Y256" i="1"/>
  <c r="V256" i="1"/>
  <c r="S256" i="1"/>
  <c r="P256" i="1"/>
  <c r="M256" i="1"/>
  <c r="J256" i="1"/>
  <c r="G256" i="1"/>
  <c r="C256" i="1"/>
  <c r="B256" i="1"/>
  <c r="AB255" i="1"/>
  <c r="Y255" i="1"/>
  <c r="V255" i="1"/>
  <c r="S255" i="1"/>
  <c r="O255" i="1"/>
  <c r="N255" i="1"/>
  <c r="M255" i="1"/>
  <c r="J255" i="1"/>
  <c r="G255" i="1"/>
  <c r="C255" i="1"/>
  <c r="B255" i="1"/>
  <c r="AA254" i="1"/>
  <c r="Z254" i="1"/>
  <c r="AB254" i="1" s="1"/>
  <c r="Y254" i="1"/>
  <c r="V254" i="1"/>
  <c r="S254" i="1"/>
  <c r="P254" i="1"/>
  <c r="M254" i="1"/>
  <c r="J254" i="1"/>
  <c r="G254" i="1"/>
  <c r="C254" i="1"/>
  <c r="AB253" i="1"/>
  <c r="Y253" i="1"/>
  <c r="V253" i="1"/>
  <c r="S253" i="1"/>
  <c r="P253" i="1"/>
  <c r="M253" i="1"/>
  <c r="J253" i="1"/>
  <c r="G253" i="1"/>
  <c r="C253" i="1"/>
  <c r="B253" i="1"/>
  <c r="AB252" i="1"/>
  <c r="Y252" i="1"/>
  <c r="V252" i="1"/>
  <c r="S252" i="1"/>
  <c r="P252" i="1"/>
  <c r="M252" i="1"/>
  <c r="J252" i="1"/>
  <c r="G252" i="1"/>
  <c r="C252" i="1"/>
  <c r="B252" i="1"/>
  <c r="AB251" i="1"/>
  <c r="Y251" i="1"/>
  <c r="V251" i="1"/>
  <c r="S251" i="1"/>
  <c r="P251" i="1"/>
  <c r="M251" i="1"/>
  <c r="J251" i="1"/>
  <c r="G251" i="1"/>
  <c r="C251" i="1"/>
  <c r="B251" i="1"/>
  <c r="AB250" i="1"/>
  <c r="Y250" i="1"/>
  <c r="V250" i="1"/>
  <c r="S250" i="1"/>
  <c r="P250" i="1"/>
  <c r="M250" i="1"/>
  <c r="J250" i="1"/>
  <c r="G250" i="1"/>
  <c r="C250" i="1"/>
  <c r="B250" i="1"/>
  <c r="AB249" i="1"/>
  <c r="Y249" i="1"/>
  <c r="V249" i="1"/>
  <c r="S249" i="1"/>
  <c r="P249" i="1"/>
  <c r="M249" i="1"/>
  <c r="J249" i="1"/>
  <c r="F249" i="1"/>
  <c r="E249" i="1"/>
  <c r="B249" i="1" s="1"/>
  <c r="AB248" i="1"/>
  <c r="Y248" i="1"/>
  <c r="V248" i="1"/>
  <c r="S248" i="1"/>
  <c r="P248" i="1"/>
  <c r="M248" i="1"/>
  <c r="J248" i="1"/>
  <c r="G248" i="1"/>
  <c r="C248" i="1"/>
  <c r="B248" i="1"/>
  <c r="AB247" i="1"/>
  <c r="Y247" i="1"/>
  <c r="V247" i="1"/>
  <c r="S247" i="1"/>
  <c r="P247" i="1"/>
  <c r="M247" i="1"/>
  <c r="J247" i="1"/>
  <c r="G247" i="1"/>
  <c r="C247" i="1"/>
  <c r="B247" i="1"/>
  <c r="AB246" i="1"/>
  <c r="Y246" i="1"/>
  <c r="V246" i="1"/>
  <c r="S246" i="1"/>
  <c r="P246" i="1"/>
  <c r="M246" i="1"/>
  <c r="J246" i="1"/>
  <c r="G246" i="1"/>
  <c r="C246" i="1"/>
  <c r="B246" i="1"/>
  <c r="AB245" i="1"/>
  <c r="Y245" i="1"/>
  <c r="V245" i="1"/>
  <c r="S245" i="1"/>
  <c r="P245" i="1"/>
  <c r="M245" i="1"/>
  <c r="J245" i="1"/>
  <c r="G245" i="1"/>
  <c r="C245" i="1"/>
  <c r="B245" i="1"/>
  <c r="AA244" i="1"/>
  <c r="Z244" i="1"/>
  <c r="Y244" i="1"/>
  <c r="U244" i="1"/>
  <c r="T244" i="1"/>
  <c r="T216" i="1" s="1"/>
  <c r="S244" i="1"/>
  <c r="P244" i="1"/>
  <c r="L244" i="1"/>
  <c r="M244" i="1" s="1"/>
  <c r="K244" i="1"/>
  <c r="I244" i="1"/>
  <c r="H244" i="1"/>
  <c r="G244" i="1"/>
  <c r="AB243" i="1"/>
  <c r="Y243" i="1"/>
  <c r="V243" i="1"/>
  <c r="S243" i="1"/>
  <c r="P243" i="1"/>
  <c r="M243" i="1"/>
  <c r="J243" i="1"/>
  <c r="G243" i="1"/>
  <c r="C243" i="1"/>
  <c r="B243" i="1"/>
  <c r="AB242" i="1"/>
  <c r="Y242" i="1"/>
  <c r="V242" i="1"/>
  <c r="S242" i="1"/>
  <c r="P242" i="1"/>
  <c r="M242" i="1"/>
  <c r="J242" i="1"/>
  <c r="G242" i="1"/>
  <c r="C242" i="1"/>
  <c r="B242" i="1"/>
  <c r="AB241" i="1"/>
  <c r="Y241" i="1"/>
  <c r="V241" i="1"/>
  <c r="S241" i="1"/>
  <c r="P241" i="1"/>
  <c r="M241" i="1"/>
  <c r="J241" i="1"/>
  <c r="G241" i="1"/>
  <c r="C241" i="1"/>
  <c r="B241" i="1"/>
  <c r="AB240" i="1"/>
  <c r="Y240" i="1"/>
  <c r="V240" i="1"/>
  <c r="S240" i="1"/>
  <c r="P240" i="1"/>
  <c r="M240" i="1"/>
  <c r="J240" i="1"/>
  <c r="G240" i="1"/>
  <c r="C240" i="1"/>
  <c r="B240" i="1"/>
  <c r="AB239" i="1"/>
  <c r="Y239" i="1"/>
  <c r="V239" i="1"/>
  <c r="S239" i="1"/>
  <c r="P239" i="1"/>
  <c r="M239" i="1"/>
  <c r="J239" i="1"/>
  <c r="G239" i="1"/>
  <c r="C239" i="1"/>
  <c r="B239" i="1"/>
  <c r="AA238" i="1"/>
  <c r="C238" i="1" s="1"/>
  <c r="Z238" i="1"/>
  <c r="B238" i="1" s="1"/>
  <c r="Y238" i="1"/>
  <c r="V238" i="1"/>
  <c r="S238" i="1"/>
  <c r="P238" i="1"/>
  <c r="M238" i="1"/>
  <c r="J238" i="1"/>
  <c r="G238" i="1"/>
  <c r="AA237" i="1"/>
  <c r="Z237" i="1"/>
  <c r="B237" i="1" s="1"/>
  <c r="Y237" i="1"/>
  <c r="V237" i="1"/>
  <c r="S237" i="1"/>
  <c r="P237" i="1"/>
  <c r="M237" i="1"/>
  <c r="J237" i="1"/>
  <c r="G237" i="1"/>
  <c r="AA236" i="1"/>
  <c r="Z236" i="1"/>
  <c r="Y236" i="1"/>
  <c r="V236" i="1"/>
  <c r="S236" i="1"/>
  <c r="P236" i="1"/>
  <c r="L236" i="1"/>
  <c r="K236" i="1"/>
  <c r="J236" i="1"/>
  <c r="G236" i="1"/>
  <c r="AA235" i="1"/>
  <c r="Z235" i="1"/>
  <c r="B235" i="1" s="1"/>
  <c r="Y235" i="1"/>
  <c r="V235" i="1"/>
  <c r="S235" i="1"/>
  <c r="P235" i="1"/>
  <c r="M235" i="1"/>
  <c r="J235" i="1"/>
  <c r="G235" i="1"/>
  <c r="AA234" i="1"/>
  <c r="Z234" i="1"/>
  <c r="Y234" i="1"/>
  <c r="V234" i="1"/>
  <c r="S234" i="1"/>
  <c r="P234" i="1"/>
  <c r="M234" i="1"/>
  <c r="J234" i="1"/>
  <c r="G234" i="1"/>
  <c r="B234" i="1"/>
  <c r="AA233" i="1"/>
  <c r="Z233" i="1"/>
  <c r="B233" i="1" s="1"/>
  <c r="Y233" i="1"/>
  <c r="V233" i="1"/>
  <c r="S233" i="1"/>
  <c r="P233" i="1"/>
  <c r="M233" i="1"/>
  <c r="J233" i="1"/>
  <c r="G233" i="1"/>
  <c r="C233" i="1"/>
  <c r="AA232" i="1"/>
  <c r="Z232" i="1"/>
  <c r="B232" i="1" s="1"/>
  <c r="Y232" i="1"/>
  <c r="V232" i="1"/>
  <c r="S232" i="1"/>
  <c r="P232" i="1"/>
  <c r="M232" i="1"/>
  <c r="J232" i="1"/>
  <c r="G232" i="1"/>
  <c r="C232" i="1"/>
  <c r="AA231" i="1"/>
  <c r="Z231" i="1"/>
  <c r="B231" i="1" s="1"/>
  <c r="Y231" i="1"/>
  <c r="V231" i="1"/>
  <c r="S231" i="1"/>
  <c r="P231" i="1"/>
  <c r="M231" i="1"/>
  <c r="J231" i="1"/>
  <c r="G231" i="1"/>
  <c r="AA230" i="1"/>
  <c r="Z230" i="1"/>
  <c r="Y230" i="1"/>
  <c r="V230" i="1"/>
  <c r="S230" i="1"/>
  <c r="P230" i="1"/>
  <c r="L230" i="1"/>
  <c r="K230" i="1"/>
  <c r="J230" i="1"/>
  <c r="G230" i="1"/>
  <c r="AB229" i="1"/>
  <c r="Y229" i="1"/>
  <c r="V229" i="1"/>
  <c r="S229" i="1"/>
  <c r="P229" i="1"/>
  <c r="M229" i="1"/>
  <c r="J229" i="1"/>
  <c r="G229" i="1"/>
  <c r="C229" i="1"/>
  <c r="B229" i="1"/>
  <c r="AB228" i="1"/>
  <c r="Y228" i="1"/>
  <c r="V228" i="1"/>
  <c r="S228" i="1"/>
  <c r="P228" i="1"/>
  <c r="M228" i="1"/>
  <c r="J228" i="1"/>
  <c r="G228" i="1"/>
  <c r="C228" i="1"/>
  <c r="B228" i="1"/>
  <c r="AB227" i="1"/>
  <c r="Y227" i="1"/>
  <c r="V227" i="1"/>
  <c r="S227" i="1"/>
  <c r="P227" i="1"/>
  <c r="M227" i="1"/>
  <c r="J227" i="1"/>
  <c r="G227" i="1"/>
  <c r="C227" i="1"/>
  <c r="B227" i="1"/>
  <c r="AA226" i="1"/>
  <c r="AB226" i="1" s="1"/>
  <c r="Z226" i="1"/>
  <c r="Y226" i="1"/>
  <c r="V226" i="1"/>
  <c r="S226" i="1"/>
  <c r="P226" i="1"/>
  <c r="L226" i="1"/>
  <c r="K226" i="1"/>
  <c r="K216" i="1" s="1"/>
  <c r="J226" i="1"/>
  <c r="G226" i="1"/>
  <c r="AB225" i="1"/>
  <c r="Y225" i="1"/>
  <c r="V225" i="1"/>
  <c r="S225" i="1"/>
  <c r="P225" i="1"/>
  <c r="M225" i="1"/>
  <c r="J225" i="1"/>
  <c r="G225" i="1"/>
  <c r="C225" i="1"/>
  <c r="B225" i="1"/>
  <c r="AB224" i="1"/>
  <c r="Y224" i="1"/>
  <c r="V224" i="1"/>
  <c r="S224" i="1"/>
  <c r="P224" i="1"/>
  <c r="M224" i="1"/>
  <c r="J224" i="1"/>
  <c r="G224" i="1"/>
  <c r="C224" i="1"/>
  <c r="B224" i="1"/>
  <c r="AB223" i="1"/>
  <c r="Y223" i="1"/>
  <c r="V223" i="1"/>
  <c r="S223" i="1"/>
  <c r="P223" i="1"/>
  <c r="M223" i="1"/>
  <c r="J223" i="1"/>
  <c r="G223" i="1"/>
  <c r="C223" i="1"/>
  <c r="B223" i="1"/>
  <c r="AB222" i="1"/>
  <c r="Y222" i="1"/>
  <c r="V222" i="1"/>
  <c r="S222" i="1"/>
  <c r="P222" i="1"/>
  <c r="M222" i="1"/>
  <c r="J222" i="1"/>
  <c r="G222" i="1"/>
  <c r="C222" i="1"/>
  <c r="B222" i="1"/>
  <c r="AB221" i="1"/>
  <c r="Y221" i="1"/>
  <c r="V221" i="1"/>
  <c r="S221" i="1"/>
  <c r="P221" i="1"/>
  <c r="M221" i="1"/>
  <c r="J221" i="1"/>
  <c r="G221" i="1"/>
  <c r="C221" i="1"/>
  <c r="B221" i="1"/>
  <c r="AB220" i="1"/>
  <c r="Y220" i="1"/>
  <c r="V220" i="1"/>
  <c r="S220" i="1"/>
  <c r="P220" i="1"/>
  <c r="M220" i="1"/>
  <c r="J220" i="1"/>
  <c r="G220" i="1"/>
  <c r="C220" i="1"/>
  <c r="B220" i="1"/>
  <c r="AB219" i="1"/>
  <c r="Y219" i="1"/>
  <c r="V219" i="1"/>
  <c r="S219" i="1"/>
  <c r="P219" i="1"/>
  <c r="M219" i="1"/>
  <c r="J219" i="1"/>
  <c r="G219" i="1"/>
  <c r="C219" i="1"/>
  <c r="B219" i="1"/>
  <c r="AB218" i="1"/>
  <c r="Y218" i="1"/>
  <c r="V218" i="1"/>
  <c r="S218" i="1"/>
  <c r="P218" i="1"/>
  <c r="M218" i="1"/>
  <c r="J218" i="1"/>
  <c r="G218" i="1"/>
  <c r="C218" i="1"/>
  <c r="B218" i="1"/>
  <c r="AB217" i="1"/>
  <c r="Y217" i="1"/>
  <c r="V217" i="1"/>
  <c r="S217" i="1"/>
  <c r="P217" i="1"/>
  <c r="M217" i="1"/>
  <c r="J217" i="1"/>
  <c r="G217" i="1"/>
  <c r="C217" i="1"/>
  <c r="B217" i="1"/>
  <c r="W216" i="1"/>
  <c r="R216" i="1"/>
  <c r="Q216" i="1"/>
  <c r="O216" i="1"/>
  <c r="N216" i="1"/>
  <c r="I216" i="1"/>
  <c r="E216" i="1"/>
  <c r="AB215" i="1"/>
  <c r="Y215" i="1"/>
  <c r="V215" i="1"/>
  <c r="S215" i="1"/>
  <c r="P215" i="1"/>
  <c r="M215" i="1"/>
  <c r="J215" i="1"/>
  <c r="G215" i="1"/>
  <c r="C215" i="1"/>
  <c r="B215" i="1"/>
  <c r="AB214" i="1"/>
  <c r="Y214" i="1"/>
  <c r="V214" i="1"/>
  <c r="S214" i="1"/>
  <c r="P214" i="1"/>
  <c r="M214" i="1"/>
  <c r="J214" i="1"/>
  <c r="G214" i="1"/>
  <c r="C214" i="1"/>
  <c r="B214" i="1"/>
  <c r="AB213" i="1"/>
  <c r="Y213" i="1"/>
  <c r="V213" i="1"/>
  <c r="S213" i="1"/>
  <c r="P213" i="1"/>
  <c r="M213" i="1"/>
  <c r="J213" i="1"/>
  <c r="G213" i="1"/>
  <c r="C213" i="1"/>
  <c r="B213" i="1"/>
  <c r="AB212" i="1"/>
  <c r="Y212" i="1"/>
  <c r="V212" i="1"/>
  <c r="S212" i="1"/>
  <c r="P212" i="1"/>
  <c r="M212" i="1"/>
  <c r="J212" i="1"/>
  <c r="G212" i="1"/>
  <c r="C212" i="1"/>
  <c r="B212" i="1"/>
  <c r="AB211" i="1"/>
  <c r="Y211" i="1"/>
  <c r="V211" i="1"/>
  <c r="S211" i="1"/>
  <c r="P211" i="1"/>
  <c r="M211" i="1"/>
  <c r="J211" i="1"/>
  <c r="G211" i="1"/>
  <c r="C211" i="1"/>
  <c r="B211" i="1"/>
  <c r="AB210" i="1"/>
  <c r="Y210" i="1"/>
  <c r="V210" i="1"/>
  <c r="S210" i="1"/>
  <c r="P210" i="1"/>
  <c r="M210" i="1"/>
  <c r="J210" i="1"/>
  <c r="G210" i="1"/>
  <c r="C210" i="1"/>
  <c r="B210" i="1"/>
  <c r="AB209" i="1"/>
  <c r="Y209" i="1"/>
  <c r="V209" i="1"/>
  <c r="S209" i="1"/>
  <c r="P209" i="1"/>
  <c r="M209" i="1"/>
  <c r="J209" i="1"/>
  <c r="G209" i="1"/>
  <c r="C209" i="1"/>
  <c r="B209" i="1"/>
  <c r="AB208" i="1"/>
  <c r="Y208" i="1"/>
  <c r="V208" i="1"/>
  <c r="S208" i="1"/>
  <c r="P208" i="1"/>
  <c r="M208" i="1"/>
  <c r="J208" i="1"/>
  <c r="G208" i="1"/>
  <c r="C208" i="1"/>
  <c r="B208" i="1"/>
  <c r="AB207" i="1"/>
  <c r="Y207" i="1"/>
  <c r="V207" i="1"/>
  <c r="S207" i="1"/>
  <c r="P207" i="1"/>
  <c r="M207" i="1"/>
  <c r="J207" i="1"/>
  <c r="G207" i="1"/>
  <c r="C207" i="1"/>
  <c r="B207" i="1"/>
  <c r="AA206" i="1"/>
  <c r="Z206" i="1"/>
  <c r="X206" i="1"/>
  <c r="W206" i="1"/>
  <c r="U206" i="1"/>
  <c r="T206" i="1"/>
  <c r="R206" i="1"/>
  <c r="Q206" i="1"/>
  <c r="O206" i="1"/>
  <c r="N206" i="1"/>
  <c r="L206" i="1"/>
  <c r="K206" i="1"/>
  <c r="I206" i="1"/>
  <c r="H206" i="1"/>
  <c r="F206" i="1"/>
  <c r="E206" i="1"/>
  <c r="AB205" i="1"/>
  <c r="Y205" i="1"/>
  <c r="V205" i="1"/>
  <c r="S205" i="1"/>
  <c r="P205" i="1"/>
  <c r="M205" i="1"/>
  <c r="J205" i="1"/>
  <c r="G205" i="1"/>
  <c r="C205" i="1"/>
  <c r="B205" i="1"/>
  <c r="AB204" i="1"/>
  <c r="Y204" i="1"/>
  <c r="V204" i="1"/>
  <c r="S204" i="1"/>
  <c r="P204" i="1"/>
  <c r="M204" i="1"/>
  <c r="J204" i="1"/>
  <c r="G204" i="1"/>
  <c r="C204" i="1"/>
  <c r="B204" i="1"/>
  <c r="AB203" i="1"/>
  <c r="Y203" i="1"/>
  <c r="V203" i="1"/>
  <c r="S203" i="1"/>
  <c r="P203" i="1"/>
  <c r="M203" i="1"/>
  <c r="J203" i="1"/>
  <c r="G203" i="1"/>
  <c r="C203" i="1"/>
  <c r="B203" i="1"/>
  <c r="AB202" i="1"/>
  <c r="Y202" i="1"/>
  <c r="V202" i="1"/>
  <c r="S202" i="1"/>
  <c r="P202" i="1"/>
  <c r="M202" i="1"/>
  <c r="J202" i="1"/>
  <c r="G202" i="1"/>
  <c r="C202" i="1"/>
  <c r="B202" i="1"/>
  <c r="AB201" i="1"/>
  <c r="Y201" i="1"/>
  <c r="V201" i="1"/>
  <c r="S201" i="1"/>
  <c r="P201" i="1"/>
  <c r="M201" i="1"/>
  <c r="J201" i="1"/>
  <c r="G201" i="1"/>
  <c r="C201" i="1"/>
  <c r="B201" i="1"/>
  <c r="AB200" i="1"/>
  <c r="Y200" i="1"/>
  <c r="V200" i="1"/>
  <c r="S200" i="1"/>
  <c r="P200" i="1"/>
  <c r="M200" i="1"/>
  <c r="J200" i="1"/>
  <c r="G200" i="1"/>
  <c r="C200" i="1"/>
  <c r="B200" i="1"/>
  <c r="AB199" i="1"/>
  <c r="Y199" i="1"/>
  <c r="V199" i="1"/>
  <c r="S199" i="1"/>
  <c r="P199" i="1"/>
  <c r="M199" i="1"/>
  <c r="J199" i="1"/>
  <c r="G199" i="1"/>
  <c r="C199" i="1"/>
  <c r="B199" i="1"/>
  <c r="AA198" i="1"/>
  <c r="Z198" i="1"/>
  <c r="X198" i="1"/>
  <c r="W198" i="1"/>
  <c r="U198" i="1"/>
  <c r="T198" i="1"/>
  <c r="R198" i="1"/>
  <c r="Q198" i="1"/>
  <c r="O198" i="1"/>
  <c r="N198" i="1"/>
  <c r="L198" i="1"/>
  <c r="K198" i="1"/>
  <c r="I198" i="1"/>
  <c r="H198" i="1"/>
  <c r="F198" i="1"/>
  <c r="E198" i="1"/>
  <c r="AB197" i="1"/>
  <c r="Y197" i="1"/>
  <c r="V197" i="1"/>
  <c r="S197" i="1"/>
  <c r="P197" i="1"/>
  <c r="M197" i="1"/>
  <c r="J197" i="1"/>
  <c r="G197" i="1"/>
  <c r="C197" i="1"/>
  <c r="B197" i="1"/>
  <c r="AA196" i="1"/>
  <c r="Z196" i="1"/>
  <c r="X196" i="1"/>
  <c r="W196" i="1"/>
  <c r="W193" i="1" s="1"/>
  <c r="U196" i="1"/>
  <c r="T196" i="1"/>
  <c r="T193" i="1" s="1"/>
  <c r="R196" i="1"/>
  <c r="R193" i="1" s="1"/>
  <c r="Q196" i="1"/>
  <c r="Q193" i="1" s="1"/>
  <c r="O196" i="1"/>
  <c r="O193" i="1" s="1"/>
  <c r="N196" i="1"/>
  <c r="N193" i="1" s="1"/>
  <c r="L196" i="1"/>
  <c r="K196" i="1"/>
  <c r="K193" i="1" s="1"/>
  <c r="I196" i="1"/>
  <c r="I193" i="1" s="1"/>
  <c r="H196" i="1"/>
  <c r="F196" i="1"/>
  <c r="E196" i="1"/>
  <c r="E193" i="1" s="1"/>
  <c r="AB195" i="1"/>
  <c r="Y195" i="1"/>
  <c r="V195" i="1"/>
  <c r="S195" i="1"/>
  <c r="P195" i="1"/>
  <c r="M195" i="1"/>
  <c r="J195" i="1"/>
  <c r="G195" i="1"/>
  <c r="C195" i="1"/>
  <c r="B195" i="1"/>
  <c r="AA194" i="1"/>
  <c r="Z194" i="1"/>
  <c r="X194" i="1"/>
  <c r="W194" i="1"/>
  <c r="U194" i="1"/>
  <c r="T194" i="1"/>
  <c r="R194" i="1"/>
  <c r="Q194" i="1"/>
  <c r="O194" i="1"/>
  <c r="N194" i="1"/>
  <c r="L194" i="1"/>
  <c r="K194" i="1"/>
  <c r="I194" i="1"/>
  <c r="H194" i="1"/>
  <c r="F194" i="1"/>
  <c r="E194" i="1"/>
  <c r="AB192" i="1"/>
  <c r="Y192" i="1"/>
  <c r="V192" i="1"/>
  <c r="S192" i="1"/>
  <c r="P192" i="1"/>
  <c r="M192" i="1"/>
  <c r="J192" i="1"/>
  <c r="G192" i="1"/>
  <c r="C192" i="1"/>
  <c r="B192" i="1"/>
  <c r="AA191" i="1"/>
  <c r="Z191" i="1"/>
  <c r="X191" i="1"/>
  <c r="W191" i="1"/>
  <c r="U191" i="1"/>
  <c r="T191" i="1"/>
  <c r="R191" i="1"/>
  <c r="Q191" i="1"/>
  <c r="O191" i="1"/>
  <c r="N191" i="1"/>
  <c r="L191" i="1"/>
  <c r="K191" i="1"/>
  <c r="I191" i="1"/>
  <c r="H191" i="1"/>
  <c r="F191" i="1"/>
  <c r="E191" i="1"/>
  <c r="AB190" i="1"/>
  <c r="Y190" i="1"/>
  <c r="V190" i="1"/>
  <c r="S190" i="1"/>
  <c r="P190" i="1"/>
  <c r="M190" i="1"/>
  <c r="J190" i="1"/>
  <c r="G190" i="1"/>
  <c r="C190" i="1"/>
  <c r="B190" i="1"/>
  <c r="AA189" i="1"/>
  <c r="Z189" i="1"/>
  <c r="X189" i="1"/>
  <c r="W189" i="1"/>
  <c r="U189" i="1"/>
  <c r="T189" i="1"/>
  <c r="R189" i="1"/>
  <c r="Q189" i="1"/>
  <c r="O189" i="1"/>
  <c r="N189" i="1"/>
  <c r="L189" i="1"/>
  <c r="K189" i="1"/>
  <c r="I189" i="1"/>
  <c r="H189" i="1"/>
  <c r="F189" i="1"/>
  <c r="E189" i="1"/>
  <c r="AB188" i="1"/>
  <c r="Y188" i="1"/>
  <c r="V188" i="1"/>
  <c r="S188" i="1"/>
  <c r="P188" i="1"/>
  <c r="M188" i="1"/>
  <c r="J188" i="1"/>
  <c r="G188" i="1"/>
  <c r="C188" i="1"/>
  <c r="B188" i="1"/>
  <c r="AB187" i="1"/>
  <c r="Y187" i="1"/>
  <c r="V187" i="1"/>
  <c r="S187" i="1"/>
  <c r="P187" i="1"/>
  <c r="M187" i="1"/>
  <c r="J187" i="1"/>
  <c r="G187" i="1"/>
  <c r="C187" i="1"/>
  <c r="B187" i="1"/>
  <c r="AA186" i="1"/>
  <c r="Z186" i="1"/>
  <c r="X186" i="1"/>
  <c r="W186" i="1"/>
  <c r="U186" i="1"/>
  <c r="T186" i="1"/>
  <c r="R186" i="1"/>
  <c r="Q186" i="1"/>
  <c r="O186" i="1"/>
  <c r="N186" i="1"/>
  <c r="L186" i="1"/>
  <c r="K186" i="1"/>
  <c r="I186" i="1"/>
  <c r="H186" i="1"/>
  <c r="F186" i="1"/>
  <c r="E186" i="1"/>
  <c r="AB185" i="1"/>
  <c r="Y185" i="1"/>
  <c r="V185" i="1"/>
  <c r="S185" i="1"/>
  <c r="P185" i="1"/>
  <c r="M185" i="1"/>
  <c r="J185" i="1"/>
  <c r="G185" i="1"/>
  <c r="C185" i="1"/>
  <c r="B185" i="1"/>
  <c r="AB184" i="1"/>
  <c r="Y184" i="1"/>
  <c r="V184" i="1"/>
  <c r="S184" i="1"/>
  <c r="P184" i="1"/>
  <c r="M184" i="1"/>
  <c r="J184" i="1"/>
  <c r="G184" i="1"/>
  <c r="C184" i="1"/>
  <c r="B184" i="1"/>
  <c r="AB183" i="1"/>
  <c r="Y183" i="1"/>
  <c r="V183" i="1"/>
  <c r="R183" i="1"/>
  <c r="Q183" i="1"/>
  <c r="P183" i="1"/>
  <c r="M183" i="1"/>
  <c r="J183" i="1"/>
  <c r="G183" i="1"/>
  <c r="AB182" i="1"/>
  <c r="Y182" i="1"/>
  <c r="V182" i="1"/>
  <c r="S182" i="1"/>
  <c r="P182" i="1"/>
  <c r="M182" i="1"/>
  <c r="J182" i="1"/>
  <c r="G182" i="1"/>
  <c r="C182" i="1"/>
  <c r="B182" i="1"/>
  <c r="AB181" i="1"/>
  <c r="Y181" i="1"/>
  <c r="V181" i="1"/>
  <c r="S181" i="1"/>
  <c r="P181" i="1"/>
  <c r="M181" i="1"/>
  <c r="J181" i="1"/>
  <c r="G181" i="1"/>
  <c r="C181" i="1"/>
  <c r="B181" i="1"/>
  <c r="AB180" i="1"/>
  <c r="Y180" i="1"/>
  <c r="V180" i="1"/>
  <c r="S180" i="1"/>
  <c r="P180" i="1"/>
  <c r="M180" i="1"/>
  <c r="J180" i="1"/>
  <c r="G180" i="1"/>
  <c r="C180" i="1"/>
  <c r="B180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S178" i="1"/>
  <c r="P178" i="1"/>
  <c r="M178" i="1"/>
  <c r="J178" i="1"/>
  <c r="G178" i="1"/>
  <c r="C178" i="1"/>
  <c r="B178" i="1"/>
  <c r="AB177" i="1"/>
  <c r="Y177" i="1"/>
  <c r="V177" i="1"/>
  <c r="S177" i="1"/>
  <c r="P177" i="1"/>
  <c r="M177" i="1"/>
  <c r="J177" i="1"/>
  <c r="G177" i="1"/>
  <c r="C177" i="1"/>
  <c r="B177" i="1"/>
  <c r="AA176" i="1"/>
  <c r="Z176" i="1"/>
  <c r="X176" i="1"/>
  <c r="W176" i="1"/>
  <c r="U176" i="1"/>
  <c r="T176" i="1"/>
  <c r="O176" i="1"/>
  <c r="N176" i="1"/>
  <c r="L176" i="1"/>
  <c r="K176" i="1"/>
  <c r="I176" i="1"/>
  <c r="H176" i="1"/>
  <c r="F176" i="1"/>
  <c r="E176" i="1"/>
  <c r="AB175" i="1"/>
  <c r="Y175" i="1"/>
  <c r="V175" i="1"/>
  <c r="S175" i="1"/>
  <c r="P175" i="1"/>
  <c r="M175" i="1"/>
  <c r="J175" i="1"/>
  <c r="G175" i="1"/>
  <c r="C175" i="1"/>
  <c r="B175" i="1"/>
  <c r="AB174" i="1"/>
  <c r="Y174" i="1"/>
  <c r="V174" i="1"/>
  <c r="S174" i="1"/>
  <c r="P174" i="1"/>
  <c r="M174" i="1"/>
  <c r="J174" i="1"/>
  <c r="G174" i="1"/>
  <c r="C174" i="1"/>
  <c r="B174" i="1"/>
  <c r="AB173" i="1"/>
  <c r="Y173" i="1"/>
  <c r="V173" i="1"/>
  <c r="S173" i="1"/>
  <c r="P173" i="1"/>
  <c r="M173" i="1"/>
  <c r="J173" i="1"/>
  <c r="G173" i="1"/>
  <c r="C173" i="1"/>
  <c r="B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C169" i="1"/>
  <c r="B169" i="1"/>
  <c r="AA168" i="1"/>
  <c r="Z168" i="1"/>
  <c r="X168" i="1"/>
  <c r="W168" i="1"/>
  <c r="U168" i="1"/>
  <c r="T168" i="1"/>
  <c r="R168" i="1"/>
  <c r="Q168" i="1"/>
  <c r="O168" i="1"/>
  <c r="N168" i="1"/>
  <c r="L168" i="1"/>
  <c r="K168" i="1"/>
  <c r="I168" i="1"/>
  <c r="H168" i="1"/>
  <c r="F168" i="1"/>
  <c r="E168" i="1"/>
  <c r="AB166" i="1"/>
  <c r="Y166" i="1"/>
  <c r="V166" i="1"/>
  <c r="S166" i="1"/>
  <c r="P166" i="1"/>
  <c r="M166" i="1"/>
  <c r="J166" i="1"/>
  <c r="G166" i="1"/>
  <c r="C166" i="1"/>
  <c r="B166" i="1"/>
  <c r="AA165" i="1"/>
  <c r="Z165" i="1"/>
  <c r="X165" i="1"/>
  <c r="W165" i="1"/>
  <c r="U165" i="1"/>
  <c r="T165" i="1"/>
  <c r="R165" i="1"/>
  <c r="Q165" i="1"/>
  <c r="O165" i="1"/>
  <c r="N165" i="1"/>
  <c r="L165" i="1"/>
  <c r="K165" i="1"/>
  <c r="I165" i="1"/>
  <c r="H165" i="1"/>
  <c r="F165" i="1"/>
  <c r="E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AB162" i="1"/>
  <c r="Y162" i="1"/>
  <c r="V162" i="1"/>
  <c r="S162" i="1"/>
  <c r="P162" i="1"/>
  <c r="M162" i="1"/>
  <c r="J162" i="1"/>
  <c r="G162" i="1"/>
  <c r="C162" i="1"/>
  <c r="B162" i="1"/>
  <c r="AA161" i="1"/>
  <c r="Z161" i="1"/>
  <c r="X161" i="1"/>
  <c r="W161" i="1"/>
  <c r="U161" i="1"/>
  <c r="T161" i="1"/>
  <c r="R161" i="1"/>
  <c r="Q161" i="1"/>
  <c r="O161" i="1"/>
  <c r="N161" i="1"/>
  <c r="L161" i="1"/>
  <c r="K161" i="1"/>
  <c r="I161" i="1"/>
  <c r="H161" i="1"/>
  <c r="F161" i="1"/>
  <c r="E161" i="1"/>
  <c r="AB160" i="1"/>
  <c r="Y160" i="1"/>
  <c r="V160" i="1"/>
  <c r="S160" i="1"/>
  <c r="P160" i="1"/>
  <c r="M160" i="1"/>
  <c r="J160" i="1"/>
  <c r="G160" i="1"/>
  <c r="C160" i="1"/>
  <c r="B160" i="1"/>
  <c r="AA159" i="1"/>
  <c r="Z159" i="1"/>
  <c r="X159" i="1"/>
  <c r="W159" i="1"/>
  <c r="U159" i="1"/>
  <c r="T159" i="1"/>
  <c r="R159" i="1"/>
  <c r="Q159" i="1"/>
  <c r="O159" i="1"/>
  <c r="N159" i="1"/>
  <c r="L159" i="1"/>
  <c r="K159" i="1"/>
  <c r="I159" i="1"/>
  <c r="H159" i="1"/>
  <c r="F159" i="1"/>
  <c r="E159" i="1"/>
  <c r="AB158" i="1"/>
  <c r="Y158" i="1"/>
  <c r="V158" i="1"/>
  <c r="S158" i="1"/>
  <c r="P158" i="1"/>
  <c r="M158" i="1"/>
  <c r="J158" i="1"/>
  <c r="G158" i="1"/>
  <c r="C158" i="1"/>
  <c r="B158" i="1"/>
  <c r="AB157" i="1"/>
  <c r="Y157" i="1"/>
  <c r="V157" i="1"/>
  <c r="S157" i="1"/>
  <c r="P157" i="1"/>
  <c r="M157" i="1"/>
  <c r="J157" i="1"/>
  <c r="G157" i="1"/>
  <c r="C157" i="1"/>
  <c r="B157" i="1"/>
  <c r="AA156" i="1"/>
  <c r="Z156" i="1"/>
  <c r="X156" i="1"/>
  <c r="W156" i="1"/>
  <c r="U156" i="1"/>
  <c r="T156" i="1"/>
  <c r="R156" i="1"/>
  <c r="Q156" i="1"/>
  <c r="O156" i="1"/>
  <c r="N156" i="1"/>
  <c r="L156" i="1"/>
  <c r="K156" i="1"/>
  <c r="I156" i="1"/>
  <c r="H156" i="1"/>
  <c r="F156" i="1"/>
  <c r="E156" i="1"/>
  <c r="AB154" i="1"/>
  <c r="Y154" i="1"/>
  <c r="V154" i="1"/>
  <c r="S154" i="1"/>
  <c r="P154" i="1"/>
  <c r="M154" i="1"/>
  <c r="J154" i="1"/>
  <c r="G154" i="1"/>
  <c r="C154" i="1"/>
  <c r="B154" i="1"/>
  <c r="AA153" i="1"/>
  <c r="Z153" i="1"/>
  <c r="X153" i="1"/>
  <c r="W153" i="1"/>
  <c r="U153" i="1"/>
  <c r="T153" i="1"/>
  <c r="R153" i="1"/>
  <c r="Q153" i="1"/>
  <c r="O153" i="1"/>
  <c r="N153" i="1"/>
  <c r="L153" i="1"/>
  <c r="K153" i="1"/>
  <c r="I153" i="1"/>
  <c r="H153" i="1"/>
  <c r="F153" i="1"/>
  <c r="E153" i="1"/>
  <c r="AB152" i="1"/>
  <c r="Y152" i="1"/>
  <c r="V152" i="1"/>
  <c r="R152" i="1"/>
  <c r="Q152" i="1"/>
  <c r="B152" i="1" s="1"/>
  <c r="P152" i="1"/>
  <c r="M152" i="1"/>
  <c r="J152" i="1"/>
  <c r="G152" i="1"/>
  <c r="AB151" i="1"/>
  <c r="Y151" i="1"/>
  <c r="V151" i="1"/>
  <c r="S151" i="1"/>
  <c r="P151" i="1"/>
  <c r="M151" i="1"/>
  <c r="J151" i="1"/>
  <c r="G151" i="1"/>
  <c r="C151" i="1"/>
  <c r="B151" i="1"/>
  <c r="AB150" i="1"/>
  <c r="Y150" i="1"/>
  <c r="V150" i="1"/>
  <c r="S150" i="1"/>
  <c r="P150" i="1"/>
  <c r="M150" i="1"/>
  <c r="J150" i="1"/>
  <c r="G150" i="1"/>
  <c r="C150" i="1"/>
  <c r="B150" i="1"/>
  <c r="AB149" i="1"/>
  <c r="Y149" i="1"/>
  <c r="V149" i="1"/>
  <c r="S149" i="1"/>
  <c r="P149" i="1"/>
  <c r="M149" i="1"/>
  <c r="J149" i="1"/>
  <c r="G149" i="1"/>
  <c r="C149" i="1"/>
  <c r="B149" i="1"/>
  <c r="AB148" i="1"/>
  <c r="Y148" i="1"/>
  <c r="V148" i="1"/>
  <c r="S148" i="1"/>
  <c r="P148" i="1"/>
  <c r="M148" i="1"/>
  <c r="J148" i="1"/>
  <c r="G148" i="1"/>
  <c r="C148" i="1"/>
  <c r="B148" i="1"/>
  <c r="AB147" i="1"/>
  <c r="Y147" i="1"/>
  <c r="V147" i="1"/>
  <c r="S147" i="1"/>
  <c r="P147" i="1"/>
  <c r="M147" i="1"/>
  <c r="J147" i="1"/>
  <c r="G147" i="1"/>
  <c r="C147" i="1"/>
  <c r="B147" i="1"/>
  <c r="AA146" i="1"/>
  <c r="Z146" i="1"/>
  <c r="X146" i="1"/>
  <c r="W146" i="1"/>
  <c r="U146" i="1"/>
  <c r="T146" i="1"/>
  <c r="O146" i="1"/>
  <c r="N146" i="1"/>
  <c r="L146" i="1"/>
  <c r="K146" i="1"/>
  <c r="I146" i="1"/>
  <c r="H146" i="1"/>
  <c r="F146" i="1"/>
  <c r="E146" i="1"/>
  <c r="AB145" i="1"/>
  <c r="Y145" i="1"/>
  <c r="V145" i="1"/>
  <c r="S145" i="1"/>
  <c r="P145" i="1"/>
  <c r="M145" i="1"/>
  <c r="J145" i="1"/>
  <c r="G145" i="1"/>
  <c r="C145" i="1"/>
  <c r="B145" i="1"/>
  <c r="AB144" i="1"/>
  <c r="Y144" i="1"/>
  <c r="V144" i="1"/>
  <c r="S144" i="1"/>
  <c r="P144" i="1"/>
  <c r="M144" i="1"/>
  <c r="J144" i="1"/>
  <c r="G144" i="1"/>
  <c r="C144" i="1"/>
  <c r="B144" i="1"/>
  <c r="AB143" i="1"/>
  <c r="Y143" i="1"/>
  <c r="V143" i="1"/>
  <c r="S143" i="1"/>
  <c r="P143" i="1"/>
  <c r="M143" i="1"/>
  <c r="J143" i="1"/>
  <c r="G143" i="1"/>
  <c r="C143" i="1"/>
  <c r="B143" i="1"/>
  <c r="AB142" i="1"/>
  <c r="Y142" i="1"/>
  <c r="V142" i="1"/>
  <c r="S142" i="1"/>
  <c r="P142" i="1"/>
  <c r="M142" i="1"/>
  <c r="J142" i="1"/>
  <c r="G142" i="1"/>
  <c r="C142" i="1"/>
  <c r="B142" i="1"/>
  <c r="AB141" i="1"/>
  <c r="Y141" i="1"/>
  <c r="V141" i="1"/>
  <c r="S141" i="1"/>
  <c r="P141" i="1"/>
  <c r="M141" i="1"/>
  <c r="J141" i="1"/>
  <c r="G141" i="1"/>
  <c r="C141" i="1"/>
  <c r="B141" i="1"/>
  <c r="AB140" i="1"/>
  <c r="Y140" i="1"/>
  <c r="V140" i="1"/>
  <c r="S140" i="1"/>
  <c r="P140" i="1"/>
  <c r="M140" i="1"/>
  <c r="J140" i="1"/>
  <c r="G140" i="1"/>
  <c r="C140" i="1"/>
  <c r="B140" i="1"/>
  <c r="AB139" i="1"/>
  <c r="Y139" i="1"/>
  <c r="V139" i="1"/>
  <c r="S139" i="1"/>
  <c r="P139" i="1"/>
  <c r="M139" i="1"/>
  <c r="J139" i="1"/>
  <c r="G139" i="1"/>
  <c r="C139" i="1"/>
  <c r="B139" i="1"/>
  <c r="AB138" i="1"/>
  <c r="Y138" i="1"/>
  <c r="V138" i="1"/>
  <c r="S138" i="1"/>
  <c r="P138" i="1"/>
  <c r="M138" i="1"/>
  <c r="J138" i="1"/>
  <c r="G138" i="1"/>
  <c r="C138" i="1"/>
  <c r="B138" i="1"/>
  <c r="AB137" i="1"/>
  <c r="Y137" i="1"/>
  <c r="V137" i="1"/>
  <c r="S137" i="1"/>
  <c r="P137" i="1"/>
  <c r="M137" i="1"/>
  <c r="J137" i="1"/>
  <c r="G137" i="1"/>
  <c r="C137" i="1"/>
  <c r="B137" i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B134" i="1"/>
  <c r="Y134" i="1"/>
  <c r="V134" i="1"/>
  <c r="S134" i="1"/>
  <c r="P134" i="1"/>
  <c r="L134" i="1"/>
  <c r="K134" i="1"/>
  <c r="J134" i="1"/>
  <c r="G134" i="1"/>
  <c r="B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U131" i="1"/>
  <c r="T131" i="1"/>
  <c r="B131" i="1" s="1"/>
  <c r="S131" i="1"/>
  <c r="P131" i="1"/>
  <c r="M131" i="1"/>
  <c r="J131" i="1"/>
  <c r="G131" i="1"/>
  <c r="AB130" i="1"/>
  <c r="Y130" i="1"/>
  <c r="V130" i="1"/>
  <c r="S130" i="1"/>
  <c r="P130" i="1"/>
  <c r="M130" i="1"/>
  <c r="J130" i="1"/>
  <c r="G130" i="1"/>
  <c r="C130" i="1"/>
  <c r="B130" i="1"/>
  <c r="AA129" i="1"/>
  <c r="Z129" i="1"/>
  <c r="X129" i="1"/>
  <c r="W129" i="1"/>
  <c r="U129" i="1"/>
  <c r="R129" i="1"/>
  <c r="Q129" i="1"/>
  <c r="O129" i="1"/>
  <c r="N129" i="1"/>
  <c r="K129" i="1"/>
  <c r="I129" i="1"/>
  <c r="H129" i="1"/>
  <c r="F129" i="1"/>
  <c r="E129" i="1"/>
  <c r="AA128" i="1"/>
  <c r="Z128" i="1"/>
  <c r="Y128" i="1"/>
  <c r="V128" i="1"/>
  <c r="S128" i="1"/>
  <c r="P128" i="1"/>
  <c r="L128" i="1"/>
  <c r="K128" i="1"/>
  <c r="J128" i="1"/>
  <c r="G128" i="1"/>
  <c r="AB127" i="1"/>
  <c r="Y127" i="1"/>
  <c r="V127" i="1"/>
  <c r="S127" i="1"/>
  <c r="P127" i="1"/>
  <c r="M127" i="1"/>
  <c r="J127" i="1"/>
  <c r="G127" i="1"/>
  <c r="C127" i="1"/>
  <c r="B127" i="1"/>
  <c r="AA126" i="1"/>
  <c r="X126" i="1"/>
  <c r="W126" i="1"/>
  <c r="U126" i="1"/>
  <c r="T126" i="1"/>
  <c r="R126" i="1"/>
  <c r="Q126" i="1"/>
  <c r="O126" i="1"/>
  <c r="N126" i="1"/>
  <c r="K126" i="1"/>
  <c r="I126" i="1"/>
  <c r="H126" i="1"/>
  <c r="F126" i="1"/>
  <c r="E126" i="1"/>
  <c r="AB125" i="1"/>
  <c r="Y125" i="1"/>
  <c r="V125" i="1"/>
  <c r="S125" i="1"/>
  <c r="P125" i="1"/>
  <c r="M125" i="1"/>
  <c r="J125" i="1"/>
  <c r="G125" i="1"/>
  <c r="C125" i="1"/>
  <c r="B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M123" i="1"/>
  <c r="J123" i="1"/>
  <c r="G123" i="1"/>
  <c r="C123" i="1"/>
  <c r="B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M121" i="1"/>
  <c r="J121" i="1"/>
  <c r="G121" i="1"/>
  <c r="C121" i="1"/>
  <c r="B121" i="1"/>
  <c r="AB120" i="1"/>
  <c r="Y120" i="1"/>
  <c r="V120" i="1"/>
  <c r="S120" i="1"/>
  <c r="P120" i="1"/>
  <c r="M120" i="1"/>
  <c r="J120" i="1"/>
  <c r="G120" i="1"/>
  <c r="C120" i="1"/>
  <c r="B120" i="1"/>
  <c r="AB119" i="1"/>
  <c r="Y119" i="1"/>
  <c r="V119" i="1"/>
  <c r="S119" i="1"/>
  <c r="P119" i="1"/>
  <c r="M119" i="1"/>
  <c r="J119" i="1"/>
  <c r="G119" i="1"/>
  <c r="C119" i="1"/>
  <c r="B119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R115" i="1"/>
  <c r="Q115" i="1"/>
  <c r="P115" i="1"/>
  <c r="M115" i="1"/>
  <c r="J115" i="1"/>
  <c r="G115" i="1"/>
  <c r="AA114" i="1"/>
  <c r="Z114" i="1"/>
  <c r="X114" i="1"/>
  <c r="W114" i="1"/>
  <c r="U114" i="1"/>
  <c r="T114" i="1"/>
  <c r="O114" i="1"/>
  <c r="N114" i="1"/>
  <c r="L114" i="1"/>
  <c r="K114" i="1"/>
  <c r="I114" i="1"/>
  <c r="H114" i="1"/>
  <c r="F114" i="1"/>
  <c r="E114" i="1"/>
  <c r="AB113" i="1"/>
  <c r="Y113" i="1"/>
  <c r="V113" i="1"/>
  <c r="S113" i="1"/>
  <c r="P113" i="1"/>
  <c r="M113" i="1"/>
  <c r="J113" i="1"/>
  <c r="G113" i="1"/>
  <c r="C113" i="1"/>
  <c r="B113" i="1"/>
  <c r="AB112" i="1"/>
  <c r="Y112" i="1"/>
  <c r="V112" i="1"/>
  <c r="S112" i="1"/>
  <c r="P112" i="1"/>
  <c r="M112" i="1"/>
  <c r="J112" i="1"/>
  <c r="G112" i="1"/>
  <c r="C112" i="1"/>
  <c r="B112" i="1"/>
  <c r="AB111" i="1"/>
  <c r="Y111" i="1"/>
  <c r="V111" i="1"/>
  <c r="S111" i="1"/>
  <c r="P111" i="1"/>
  <c r="M111" i="1"/>
  <c r="J111" i="1"/>
  <c r="G111" i="1"/>
  <c r="C111" i="1"/>
  <c r="B111" i="1"/>
  <c r="AB110" i="1"/>
  <c r="Y110" i="1"/>
  <c r="V110" i="1"/>
  <c r="S110" i="1"/>
  <c r="P110" i="1"/>
  <c r="M110" i="1"/>
  <c r="J110" i="1"/>
  <c r="G110" i="1"/>
  <c r="C110" i="1"/>
  <c r="B110" i="1"/>
  <c r="AA109" i="1"/>
  <c r="AA108" i="1" s="1"/>
  <c r="Z109" i="1"/>
  <c r="Z108" i="1" s="1"/>
  <c r="X109" i="1"/>
  <c r="X108" i="1" s="1"/>
  <c r="W109" i="1"/>
  <c r="W108" i="1" s="1"/>
  <c r="U109" i="1"/>
  <c r="U108" i="1" s="1"/>
  <c r="T109" i="1"/>
  <c r="T108" i="1" s="1"/>
  <c r="R109" i="1"/>
  <c r="Q109" i="1"/>
  <c r="O109" i="1"/>
  <c r="O108" i="1" s="1"/>
  <c r="N109" i="1"/>
  <c r="N108" i="1" s="1"/>
  <c r="L109" i="1"/>
  <c r="L108" i="1" s="1"/>
  <c r="K109" i="1"/>
  <c r="K108" i="1" s="1"/>
  <c r="I109" i="1"/>
  <c r="I108" i="1" s="1"/>
  <c r="H109" i="1"/>
  <c r="H108" i="1" s="1"/>
  <c r="F109" i="1"/>
  <c r="F108" i="1" s="1"/>
  <c r="E109" i="1"/>
  <c r="E108" i="1" s="1"/>
  <c r="AB107" i="1"/>
  <c r="Y107" i="1"/>
  <c r="V107" i="1"/>
  <c r="S107" i="1"/>
  <c r="P107" i="1"/>
  <c r="M107" i="1"/>
  <c r="J107" i="1"/>
  <c r="G107" i="1"/>
  <c r="C107" i="1"/>
  <c r="B107" i="1"/>
  <c r="AA106" i="1"/>
  <c r="Z106" i="1"/>
  <c r="X106" i="1"/>
  <c r="W106" i="1"/>
  <c r="U106" i="1"/>
  <c r="T106" i="1"/>
  <c r="R106" i="1"/>
  <c r="Q106" i="1"/>
  <c r="O106" i="1"/>
  <c r="N106" i="1"/>
  <c r="L106" i="1"/>
  <c r="K106" i="1"/>
  <c r="I106" i="1"/>
  <c r="H106" i="1"/>
  <c r="F106" i="1"/>
  <c r="E106" i="1"/>
  <c r="AB105" i="1"/>
  <c r="Y105" i="1"/>
  <c r="V105" i="1"/>
  <c r="S105" i="1"/>
  <c r="P105" i="1"/>
  <c r="M105" i="1"/>
  <c r="J105" i="1"/>
  <c r="G105" i="1"/>
  <c r="C105" i="1"/>
  <c r="B105" i="1"/>
  <c r="AB104" i="1"/>
  <c r="Y104" i="1"/>
  <c r="V104" i="1"/>
  <c r="S104" i="1"/>
  <c r="P104" i="1"/>
  <c r="M104" i="1"/>
  <c r="J104" i="1"/>
  <c r="G104" i="1"/>
  <c r="C104" i="1"/>
  <c r="B104" i="1"/>
  <c r="AB103" i="1"/>
  <c r="Y103" i="1"/>
  <c r="V103" i="1"/>
  <c r="S103" i="1"/>
  <c r="P103" i="1"/>
  <c r="M103" i="1"/>
  <c r="J103" i="1"/>
  <c r="G103" i="1"/>
  <c r="C103" i="1"/>
  <c r="B103" i="1"/>
  <c r="AB102" i="1"/>
  <c r="Y102" i="1"/>
  <c r="V102" i="1"/>
  <c r="S102" i="1"/>
  <c r="P102" i="1"/>
  <c r="M102" i="1"/>
  <c r="J102" i="1"/>
  <c r="G102" i="1"/>
  <c r="C102" i="1"/>
  <c r="B102" i="1"/>
  <c r="AA101" i="1"/>
  <c r="Z101" i="1"/>
  <c r="X101" i="1"/>
  <c r="W101" i="1"/>
  <c r="U101" i="1"/>
  <c r="T101" i="1"/>
  <c r="R101" i="1"/>
  <c r="Q101" i="1"/>
  <c r="O101" i="1"/>
  <c r="N101" i="1"/>
  <c r="L101" i="1"/>
  <c r="K101" i="1"/>
  <c r="I101" i="1"/>
  <c r="H101" i="1"/>
  <c r="F101" i="1"/>
  <c r="E101" i="1"/>
  <c r="AB100" i="1"/>
  <c r="Y100" i="1"/>
  <c r="V100" i="1"/>
  <c r="S100" i="1"/>
  <c r="P100" i="1"/>
  <c r="M100" i="1"/>
  <c r="J100" i="1"/>
  <c r="G100" i="1"/>
  <c r="C100" i="1"/>
  <c r="B100" i="1"/>
  <c r="AA99" i="1"/>
  <c r="Z99" i="1"/>
  <c r="X99" i="1"/>
  <c r="W99" i="1"/>
  <c r="U99" i="1"/>
  <c r="T99" i="1"/>
  <c r="R99" i="1"/>
  <c r="Q99" i="1"/>
  <c r="O99" i="1"/>
  <c r="N99" i="1"/>
  <c r="L99" i="1"/>
  <c r="K99" i="1"/>
  <c r="I99" i="1"/>
  <c r="H99" i="1"/>
  <c r="F99" i="1"/>
  <c r="E99" i="1"/>
  <c r="AB98" i="1"/>
  <c r="Y98" i="1"/>
  <c r="V98" i="1"/>
  <c r="S98" i="1"/>
  <c r="P98" i="1"/>
  <c r="M98" i="1"/>
  <c r="J98" i="1"/>
  <c r="G98" i="1"/>
  <c r="C98" i="1"/>
  <c r="B98" i="1"/>
  <c r="AB97" i="1"/>
  <c r="Y97" i="1"/>
  <c r="V97" i="1"/>
  <c r="S97" i="1"/>
  <c r="P97" i="1"/>
  <c r="M97" i="1"/>
  <c r="J97" i="1"/>
  <c r="G97" i="1"/>
  <c r="C97" i="1"/>
  <c r="B97" i="1"/>
  <c r="AB96" i="1"/>
  <c r="Y96" i="1"/>
  <c r="V96" i="1"/>
  <c r="S96" i="1"/>
  <c r="P96" i="1"/>
  <c r="M96" i="1"/>
  <c r="J96" i="1"/>
  <c r="G96" i="1"/>
  <c r="C96" i="1"/>
  <c r="B96" i="1"/>
  <c r="AB95" i="1"/>
  <c r="Y95" i="1"/>
  <c r="V95" i="1"/>
  <c r="S95" i="1"/>
  <c r="P95" i="1"/>
  <c r="M95" i="1"/>
  <c r="J95" i="1"/>
  <c r="G95" i="1"/>
  <c r="C95" i="1"/>
  <c r="B95" i="1"/>
  <c r="AB94" i="1"/>
  <c r="Y94" i="1"/>
  <c r="V94" i="1"/>
  <c r="S94" i="1"/>
  <c r="P94" i="1"/>
  <c r="M94" i="1"/>
  <c r="J94" i="1"/>
  <c r="G94" i="1"/>
  <c r="C94" i="1"/>
  <c r="B94" i="1"/>
  <c r="AB93" i="1"/>
  <c r="Y93" i="1"/>
  <c r="V93" i="1"/>
  <c r="S93" i="1"/>
  <c r="P93" i="1"/>
  <c r="M93" i="1"/>
  <c r="J93" i="1"/>
  <c r="G93" i="1"/>
  <c r="C93" i="1"/>
  <c r="B93" i="1"/>
  <c r="AB92" i="1"/>
  <c r="Y92" i="1"/>
  <c r="V92" i="1"/>
  <c r="S92" i="1"/>
  <c r="P92" i="1"/>
  <c r="M92" i="1"/>
  <c r="J92" i="1"/>
  <c r="G92" i="1"/>
  <c r="C92" i="1"/>
  <c r="B92" i="1"/>
  <c r="AA91" i="1"/>
  <c r="AA90" i="1" s="1"/>
  <c r="AB90" i="1" s="1"/>
  <c r="Z91" i="1"/>
  <c r="Z90" i="1" s="1"/>
  <c r="X91" i="1"/>
  <c r="X90" i="1" s="1"/>
  <c r="W91" i="1"/>
  <c r="W90" i="1" s="1"/>
  <c r="U91" i="1"/>
  <c r="U90" i="1" s="1"/>
  <c r="V90" i="1" s="1"/>
  <c r="T91" i="1"/>
  <c r="T90" i="1" s="1"/>
  <c r="R91" i="1"/>
  <c r="R90" i="1" s="1"/>
  <c r="Q91" i="1"/>
  <c r="Q90" i="1" s="1"/>
  <c r="O91" i="1"/>
  <c r="O90" i="1" s="1"/>
  <c r="P90" i="1" s="1"/>
  <c r="N91" i="1"/>
  <c r="N90" i="1" s="1"/>
  <c r="L91" i="1"/>
  <c r="L90" i="1" s="1"/>
  <c r="K91" i="1"/>
  <c r="K90" i="1" s="1"/>
  <c r="I91" i="1"/>
  <c r="I90" i="1" s="1"/>
  <c r="J90" i="1" s="1"/>
  <c r="H91" i="1"/>
  <c r="H90" i="1" s="1"/>
  <c r="F91" i="1"/>
  <c r="F90" i="1" s="1"/>
  <c r="E91" i="1"/>
  <c r="E90" i="1" s="1"/>
  <c r="AB88" i="1"/>
  <c r="Y88" i="1"/>
  <c r="V88" i="1"/>
  <c r="S88" i="1"/>
  <c r="P88" i="1"/>
  <c r="M88" i="1"/>
  <c r="J88" i="1"/>
  <c r="G88" i="1"/>
  <c r="C88" i="1"/>
  <c r="B88" i="1"/>
  <c r="AB87" i="1"/>
  <c r="Y87" i="1"/>
  <c r="V87" i="1"/>
  <c r="S87" i="1"/>
  <c r="P87" i="1"/>
  <c r="M87" i="1"/>
  <c r="J87" i="1"/>
  <c r="G87" i="1"/>
  <c r="C87" i="1"/>
  <c r="B87" i="1"/>
  <c r="AB86" i="1"/>
  <c r="Y86" i="1"/>
  <c r="V86" i="1"/>
  <c r="S86" i="1"/>
  <c r="P86" i="1"/>
  <c r="M86" i="1"/>
  <c r="J86" i="1"/>
  <c r="G86" i="1"/>
  <c r="C86" i="1"/>
  <c r="B86" i="1"/>
  <c r="AB85" i="1"/>
  <c r="Y85" i="1"/>
  <c r="V85" i="1"/>
  <c r="S85" i="1"/>
  <c r="P85" i="1"/>
  <c r="M85" i="1"/>
  <c r="J85" i="1"/>
  <c r="G85" i="1"/>
  <c r="C85" i="1"/>
  <c r="B85" i="1"/>
  <c r="AB84" i="1"/>
  <c r="Y84" i="1"/>
  <c r="V84" i="1"/>
  <c r="S84" i="1"/>
  <c r="P84" i="1"/>
  <c r="M84" i="1"/>
  <c r="J84" i="1"/>
  <c r="G84" i="1"/>
  <c r="C84" i="1"/>
  <c r="B84" i="1"/>
  <c r="AB83" i="1"/>
  <c r="Y83" i="1"/>
  <c r="V83" i="1"/>
  <c r="S83" i="1"/>
  <c r="P83" i="1"/>
  <c r="M83" i="1"/>
  <c r="J83" i="1"/>
  <c r="G83" i="1"/>
  <c r="C83" i="1"/>
  <c r="B83" i="1"/>
  <c r="AB82" i="1"/>
  <c r="Y82" i="1"/>
  <c r="V82" i="1"/>
  <c r="S82" i="1"/>
  <c r="P82" i="1"/>
  <c r="M82" i="1"/>
  <c r="J82" i="1"/>
  <c r="G82" i="1"/>
  <c r="C82" i="1"/>
  <c r="B82" i="1"/>
  <c r="AB81" i="1"/>
  <c r="Y81" i="1"/>
  <c r="V81" i="1"/>
  <c r="S81" i="1"/>
  <c r="P81" i="1"/>
  <c r="M81" i="1"/>
  <c r="J81" i="1"/>
  <c r="G81" i="1"/>
  <c r="C81" i="1"/>
  <c r="B81" i="1"/>
  <c r="AA80" i="1"/>
  <c r="Z80" i="1"/>
  <c r="Z79" i="1" s="1"/>
  <c r="Z78" i="1" s="1"/>
  <c r="Y80" i="1"/>
  <c r="V80" i="1"/>
  <c r="S80" i="1"/>
  <c r="P80" i="1"/>
  <c r="L80" i="1"/>
  <c r="K80" i="1"/>
  <c r="J80" i="1"/>
  <c r="G80" i="1"/>
  <c r="X79" i="1"/>
  <c r="X78" i="1" s="1"/>
  <c r="W79" i="1"/>
  <c r="U79" i="1"/>
  <c r="U78" i="1" s="1"/>
  <c r="T79" i="1"/>
  <c r="R79" i="1"/>
  <c r="R78" i="1" s="1"/>
  <c r="Q79" i="1"/>
  <c r="Q78" i="1" s="1"/>
  <c r="O79" i="1"/>
  <c r="N79" i="1"/>
  <c r="N78" i="1" s="1"/>
  <c r="K79" i="1"/>
  <c r="I79" i="1"/>
  <c r="H79" i="1"/>
  <c r="H78" i="1" s="1"/>
  <c r="F79" i="1"/>
  <c r="F78" i="1" s="1"/>
  <c r="E79" i="1"/>
  <c r="AB77" i="1"/>
  <c r="Y77" i="1"/>
  <c r="V77" i="1"/>
  <c r="S77" i="1"/>
  <c r="P77" i="1"/>
  <c r="M77" i="1"/>
  <c r="J77" i="1"/>
  <c r="G77" i="1"/>
  <c r="C77" i="1"/>
  <c r="B77" i="1"/>
  <c r="AA76" i="1"/>
  <c r="AA70" i="1" s="1"/>
  <c r="Z76" i="1"/>
  <c r="Y76" i="1"/>
  <c r="V76" i="1"/>
  <c r="S76" i="1"/>
  <c r="P76" i="1"/>
  <c r="L76" i="1"/>
  <c r="K76" i="1"/>
  <c r="J76" i="1"/>
  <c r="G76" i="1"/>
  <c r="AB75" i="1"/>
  <c r="Y75" i="1"/>
  <c r="V75" i="1"/>
  <c r="S75" i="1"/>
  <c r="P75" i="1"/>
  <c r="M75" i="1"/>
  <c r="J75" i="1"/>
  <c r="G75" i="1"/>
  <c r="C75" i="1"/>
  <c r="B75" i="1"/>
  <c r="AB74" i="1"/>
  <c r="Y74" i="1"/>
  <c r="V74" i="1"/>
  <c r="S74" i="1"/>
  <c r="P74" i="1"/>
  <c r="M74" i="1"/>
  <c r="J74" i="1"/>
  <c r="G74" i="1"/>
  <c r="C74" i="1"/>
  <c r="B74" i="1"/>
  <c r="AA73" i="1"/>
  <c r="Z73" i="1"/>
  <c r="Y73" i="1"/>
  <c r="V73" i="1"/>
  <c r="S73" i="1"/>
  <c r="P73" i="1"/>
  <c r="M73" i="1"/>
  <c r="J73" i="1"/>
  <c r="G73" i="1"/>
  <c r="B73" i="1"/>
  <c r="AB72" i="1"/>
  <c r="Y72" i="1"/>
  <c r="V72" i="1"/>
  <c r="S72" i="1"/>
  <c r="P72" i="1"/>
  <c r="L72" i="1"/>
  <c r="K72" i="1"/>
  <c r="B72" i="1" s="1"/>
  <c r="J72" i="1"/>
  <c r="G72" i="1"/>
  <c r="AB71" i="1"/>
  <c r="Y71" i="1"/>
  <c r="V71" i="1"/>
  <c r="S71" i="1"/>
  <c r="P71" i="1"/>
  <c r="L71" i="1"/>
  <c r="C71" i="1" s="1"/>
  <c r="K71" i="1"/>
  <c r="B71" i="1" s="1"/>
  <c r="J71" i="1"/>
  <c r="G71" i="1"/>
  <c r="Z70" i="1"/>
  <c r="Z69" i="1" s="1"/>
  <c r="X70" i="1"/>
  <c r="W70" i="1"/>
  <c r="W69" i="1" s="1"/>
  <c r="U70" i="1"/>
  <c r="U69" i="1" s="1"/>
  <c r="T70" i="1"/>
  <c r="R70" i="1"/>
  <c r="Q70" i="1"/>
  <c r="O70" i="1"/>
  <c r="N70" i="1"/>
  <c r="N69" i="1" s="1"/>
  <c r="I70" i="1"/>
  <c r="I69" i="1" s="1"/>
  <c r="H70" i="1"/>
  <c r="F70" i="1"/>
  <c r="E70" i="1"/>
  <c r="E69" i="1" s="1"/>
  <c r="Q69" i="1"/>
  <c r="AB68" i="1"/>
  <c r="Y68" i="1"/>
  <c r="V68" i="1"/>
  <c r="S68" i="1"/>
  <c r="O68" i="1"/>
  <c r="N68" i="1"/>
  <c r="M68" i="1"/>
  <c r="J68" i="1"/>
  <c r="F68" i="1"/>
  <c r="E68" i="1"/>
  <c r="B68" i="1" s="1"/>
  <c r="AA67" i="1"/>
  <c r="AB67" i="1" s="1"/>
  <c r="Z67" i="1"/>
  <c r="Y67" i="1"/>
  <c r="U67" i="1"/>
  <c r="V67" i="1" s="1"/>
  <c r="T67" i="1"/>
  <c r="T53" i="1" s="1"/>
  <c r="T52" i="1" s="1"/>
  <c r="S67" i="1"/>
  <c r="P67" i="1"/>
  <c r="L67" i="1"/>
  <c r="K67" i="1"/>
  <c r="I67" i="1"/>
  <c r="H67" i="1"/>
  <c r="H53" i="1" s="1"/>
  <c r="H52" i="1" s="1"/>
  <c r="G67" i="1"/>
  <c r="AB66" i="1"/>
  <c r="Y66" i="1"/>
  <c r="V66" i="1"/>
  <c r="S66" i="1"/>
  <c r="P66" i="1"/>
  <c r="M66" i="1"/>
  <c r="J66" i="1"/>
  <c r="G66" i="1"/>
  <c r="C66" i="1"/>
  <c r="B66" i="1"/>
  <c r="AB65" i="1"/>
  <c r="Y65" i="1"/>
  <c r="V65" i="1"/>
  <c r="S65" i="1"/>
  <c r="P65" i="1"/>
  <c r="M65" i="1"/>
  <c r="J65" i="1"/>
  <c r="G65" i="1"/>
  <c r="C65" i="1"/>
  <c r="B65" i="1"/>
  <c r="AB64" i="1"/>
  <c r="Y64" i="1"/>
  <c r="V64" i="1"/>
  <c r="S64" i="1"/>
  <c r="P64" i="1"/>
  <c r="M64" i="1"/>
  <c r="J64" i="1"/>
  <c r="G64" i="1"/>
  <c r="C64" i="1"/>
  <c r="B64" i="1"/>
  <c r="AB63" i="1"/>
  <c r="Y63" i="1"/>
  <c r="V63" i="1"/>
  <c r="S63" i="1"/>
  <c r="P63" i="1"/>
  <c r="L63" i="1"/>
  <c r="C63" i="1" s="1"/>
  <c r="K63" i="1"/>
  <c r="B63" i="1" s="1"/>
  <c r="J63" i="1"/>
  <c r="G63" i="1"/>
  <c r="AB62" i="1"/>
  <c r="Y62" i="1"/>
  <c r="V62" i="1"/>
  <c r="S62" i="1"/>
  <c r="P62" i="1"/>
  <c r="L62" i="1"/>
  <c r="K62" i="1"/>
  <c r="J62" i="1"/>
  <c r="G62" i="1"/>
  <c r="C62" i="1"/>
  <c r="AB61" i="1"/>
  <c r="Y61" i="1"/>
  <c r="V61" i="1"/>
  <c r="S61" i="1"/>
  <c r="P61" i="1"/>
  <c r="L61" i="1"/>
  <c r="K61" i="1"/>
  <c r="B61" i="1" s="1"/>
  <c r="J61" i="1"/>
  <c r="G61" i="1"/>
  <c r="AA60" i="1"/>
  <c r="Z60" i="1"/>
  <c r="Z53" i="1" s="1"/>
  <c r="Z52" i="1" s="1"/>
  <c r="Y60" i="1"/>
  <c r="V60" i="1"/>
  <c r="S60" i="1"/>
  <c r="P60" i="1"/>
  <c r="L60" i="1"/>
  <c r="K60" i="1"/>
  <c r="J60" i="1"/>
  <c r="G60" i="1"/>
  <c r="AB59" i="1"/>
  <c r="Y59" i="1"/>
  <c r="V59" i="1"/>
  <c r="S59" i="1"/>
  <c r="P59" i="1"/>
  <c r="M59" i="1"/>
  <c r="J59" i="1"/>
  <c r="G59" i="1"/>
  <c r="C59" i="1"/>
  <c r="B59" i="1"/>
  <c r="AB58" i="1"/>
  <c r="Y58" i="1"/>
  <c r="V58" i="1"/>
  <c r="S58" i="1"/>
  <c r="P58" i="1"/>
  <c r="M58" i="1"/>
  <c r="J58" i="1"/>
  <c r="G58" i="1"/>
  <c r="C58" i="1"/>
  <c r="B58" i="1"/>
  <c r="U53" i="1"/>
  <c r="AB57" i="1"/>
  <c r="Y57" i="1"/>
  <c r="V57" i="1"/>
  <c r="S57" i="1"/>
  <c r="P57" i="1"/>
  <c r="M57" i="1"/>
  <c r="J57" i="1"/>
  <c r="G57" i="1"/>
  <c r="C57" i="1"/>
  <c r="B57" i="1"/>
  <c r="AB56" i="1"/>
  <c r="Y56" i="1"/>
  <c r="V56" i="1"/>
  <c r="S56" i="1"/>
  <c r="P56" i="1"/>
  <c r="M56" i="1"/>
  <c r="J56" i="1"/>
  <c r="G56" i="1"/>
  <c r="C56" i="1"/>
  <c r="B56" i="1"/>
  <c r="AB55" i="1"/>
  <c r="Y55" i="1"/>
  <c r="V55" i="1"/>
  <c r="S55" i="1"/>
  <c r="P55" i="1"/>
  <c r="M55" i="1"/>
  <c r="J55" i="1"/>
  <c r="G55" i="1"/>
  <c r="C55" i="1"/>
  <c r="B55" i="1"/>
  <c r="AB54" i="1"/>
  <c r="Y54" i="1"/>
  <c r="V54" i="1"/>
  <c r="S54" i="1"/>
  <c r="P54" i="1"/>
  <c r="M54" i="1"/>
  <c r="J54" i="1"/>
  <c r="G54" i="1"/>
  <c r="C54" i="1"/>
  <c r="B54" i="1"/>
  <c r="X53" i="1"/>
  <c r="X52" i="1" s="1"/>
  <c r="W53" i="1"/>
  <c r="W52" i="1" s="1"/>
  <c r="R53" i="1"/>
  <c r="R52" i="1" s="1"/>
  <c r="Q53" i="1"/>
  <c r="O53" i="1"/>
  <c r="O52" i="1" s="1"/>
  <c r="E53" i="1"/>
  <c r="AB51" i="1"/>
  <c r="Y51" i="1"/>
  <c r="V51" i="1"/>
  <c r="S51" i="1"/>
  <c r="P51" i="1"/>
  <c r="M51" i="1"/>
  <c r="J51" i="1"/>
  <c r="G51" i="1"/>
  <c r="C51" i="1"/>
  <c r="B51" i="1"/>
  <c r="AB50" i="1"/>
  <c r="Y50" i="1"/>
  <c r="V50" i="1"/>
  <c r="S50" i="1"/>
  <c r="P50" i="1"/>
  <c r="M50" i="1"/>
  <c r="J50" i="1"/>
  <c r="G50" i="1"/>
  <c r="C50" i="1"/>
  <c r="B50" i="1"/>
  <c r="AB49" i="1"/>
  <c r="Y49" i="1"/>
  <c r="V49" i="1"/>
  <c r="S49" i="1"/>
  <c r="P49" i="1"/>
  <c r="M49" i="1"/>
  <c r="J49" i="1"/>
  <c r="G49" i="1"/>
  <c r="C49" i="1"/>
  <c r="B49" i="1"/>
  <c r="AB48" i="1"/>
  <c r="Y48" i="1"/>
  <c r="V48" i="1"/>
  <c r="S48" i="1"/>
  <c r="P48" i="1"/>
  <c r="M48" i="1"/>
  <c r="J48" i="1"/>
  <c r="G48" i="1"/>
  <c r="C48" i="1"/>
  <c r="B48" i="1"/>
  <c r="AB47" i="1"/>
  <c r="Y47" i="1"/>
  <c r="V47" i="1"/>
  <c r="S47" i="1"/>
  <c r="P47" i="1"/>
  <c r="M47" i="1"/>
  <c r="J47" i="1"/>
  <c r="G47" i="1"/>
  <c r="C47" i="1"/>
  <c r="B47" i="1"/>
  <c r="AB46" i="1"/>
  <c r="Y46" i="1"/>
  <c r="V46" i="1"/>
  <c r="S46" i="1"/>
  <c r="P46" i="1"/>
  <c r="M46" i="1"/>
  <c r="J46" i="1"/>
  <c r="G46" i="1"/>
  <c r="C46" i="1"/>
  <c r="B46" i="1"/>
  <c r="AB45" i="1"/>
  <c r="Y45" i="1"/>
  <c r="V45" i="1"/>
  <c r="S45" i="1"/>
  <c r="P45" i="1"/>
  <c r="L45" i="1"/>
  <c r="L44" i="1" s="1"/>
  <c r="J45" i="1"/>
  <c r="G45" i="1"/>
  <c r="B45" i="1"/>
  <c r="AA44" i="1"/>
  <c r="Z44" i="1"/>
  <c r="Z43" i="1" s="1"/>
  <c r="X44" i="1"/>
  <c r="X43" i="1" s="1"/>
  <c r="W44" i="1"/>
  <c r="U44" i="1"/>
  <c r="U43" i="1" s="1"/>
  <c r="T44" i="1"/>
  <c r="T43" i="1" s="1"/>
  <c r="R44" i="1"/>
  <c r="R43" i="1" s="1"/>
  <c r="Q44" i="1"/>
  <c r="Q43" i="1" s="1"/>
  <c r="O44" i="1"/>
  <c r="N44" i="1"/>
  <c r="N43" i="1" s="1"/>
  <c r="K44" i="1"/>
  <c r="K43" i="1" s="1"/>
  <c r="I44" i="1"/>
  <c r="H44" i="1"/>
  <c r="H43" i="1" s="1"/>
  <c r="F44" i="1"/>
  <c r="F43" i="1" s="1"/>
  <c r="E44" i="1"/>
  <c r="E43" i="1" s="1"/>
  <c r="AB42" i="1"/>
  <c r="Y42" i="1"/>
  <c r="V42" i="1"/>
  <c r="S42" i="1"/>
  <c r="P42" i="1"/>
  <c r="M42" i="1"/>
  <c r="J42" i="1"/>
  <c r="G42" i="1"/>
  <c r="C42" i="1"/>
  <c r="B42" i="1"/>
  <c r="AB41" i="1"/>
  <c r="Y41" i="1"/>
  <c r="V41" i="1"/>
  <c r="R41" i="1"/>
  <c r="Q41" i="1"/>
  <c r="B41" i="1" s="1"/>
  <c r="P41" i="1"/>
  <c r="M41" i="1"/>
  <c r="J41" i="1"/>
  <c r="G41" i="1"/>
  <c r="AB40" i="1"/>
  <c r="Y40" i="1"/>
  <c r="V40" i="1"/>
  <c r="S40" i="1"/>
  <c r="P40" i="1"/>
  <c r="M40" i="1"/>
  <c r="J40" i="1"/>
  <c r="G40" i="1"/>
  <c r="C40" i="1"/>
  <c r="B40" i="1"/>
  <c r="AB39" i="1"/>
  <c r="Y39" i="1"/>
  <c r="V39" i="1"/>
  <c r="S39" i="1"/>
  <c r="P39" i="1"/>
  <c r="M39" i="1"/>
  <c r="J39" i="1"/>
  <c r="G39" i="1"/>
  <c r="C39" i="1"/>
  <c r="B39" i="1"/>
  <c r="AB38" i="1"/>
  <c r="Y38" i="1"/>
  <c r="V38" i="1"/>
  <c r="S38" i="1"/>
  <c r="P38" i="1"/>
  <c r="M38" i="1"/>
  <c r="J38" i="1"/>
  <c r="G38" i="1"/>
  <c r="C38" i="1"/>
  <c r="B38" i="1"/>
  <c r="AB37" i="1"/>
  <c r="Y37" i="1"/>
  <c r="V37" i="1"/>
  <c r="S37" i="1"/>
  <c r="P37" i="1"/>
  <c r="M37" i="1"/>
  <c r="J37" i="1"/>
  <c r="G37" i="1"/>
  <c r="C37" i="1"/>
  <c r="B37" i="1"/>
  <c r="AA36" i="1"/>
  <c r="Z36" i="1"/>
  <c r="Z35" i="1" s="1"/>
  <c r="X36" i="1"/>
  <c r="X35" i="1" s="1"/>
  <c r="W36" i="1"/>
  <c r="W35" i="1" s="1"/>
  <c r="U36" i="1"/>
  <c r="T36" i="1"/>
  <c r="T35" i="1" s="1"/>
  <c r="R36" i="1"/>
  <c r="R35" i="1" s="1"/>
  <c r="O36" i="1"/>
  <c r="N36" i="1"/>
  <c r="L36" i="1"/>
  <c r="L35" i="1" s="1"/>
  <c r="K36" i="1"/>
  <c r="K35" i="1" s="1"/>
  <c r="I36" i="1"/>
  <c r="I35" i="1" s="1"/>
  <c r="H36" i="1"/>
  <c r="H35" i="1" s="1"/>
  <c r="F36" i="1"/>
  <c r="F35" i="1" s="1"/>
  <c r="E36" i="1"/>
  <c r="E35" i="1" s="1"/>
  <c r="U35" i="1"/>
  <c r="AB34" i="1"/>
  <c r="Y34" i="1"/>
  <c r="V34" i="1"/>
  <c r="R34" i="1"/>
  <c r="Q34" i="1"/>
  <c r="P34" i="1"/>
  <c r="M34" i="1"/>
  <c r="J34" i="1"/>
  <c r="G34" i="1"/>
  <c r="B34" i="1"/>
  <c r="AB33" i="1"/>
  <c r="X33" i="1"/>
  <c r="W33" i="1"/>
  <c r="V33" i="1"/>
  <c r="S33" i="1"/>
  <c r="P33" i="1"/>
  <c r="L33" i="1"/>
  <c r="K33" i="1"/>
  <c r="K27" i="1" s="1"/>
  <c r="K26" i="1" s="1"/>
  <c r="J33" i="1"/>
  <c r="G33" i="1"/>
  <c r="AB32" i="1"/>
  <c r="Y32" i="1"/>
  <c r="V32" i="1"/>
  <c r="S32" i="1"/>
  <c r="P32" i="1"/>
  <c r="M32" i="1"/>
  <c r="J32" i="1"/>
  <c r="G32" i="1"/>
  <c r="C32" i="1"/>
  <c r="B32" i="1"/>
  <c r="AB31" i="1"/>
  <c r="Y31" i="1"/>
  <c r="V31" i="1"/>
  <c r="S31" i="1"/>
  <c r="P31" i="1"/>
  <c r="M31" i="1"/>
  <c r="J31" i="1"/>
  <c r="G31" i="1"/>
  <c r="C31" i="1"/>
  <c r="B31" i="1"/>
  <c r="AB30" i="1"/>
  <c r="Y30" i="1"/>
  <c r="V30" i="1"/>
  <c r="S30" i="1"/>
  <c r="P30" i="1"/>
  <c r="M30" i="1"/>
  <c r="J30" i="1"/>
  <c r="G30" i="1"/>
  <c r="C30" i="1"/>
  <c r="B30" i="1"/>
  <c r="AB29" i="1"/>
  <c r="Y29" i="1"/>
  <c r="V29" i="1"/>
  <c r="S29" i="1"/>
  <c r="P29" i="1"/>
  <c r="M29" i="1"/>
  <c r="J29" i="1"/>
  <c r="G29" i="1"/>
  <c r="C29" i="1"/>
  <c r="B29" i="1"/>
  <c r="AB28" i="1"/>
  <c r="Y28" i="1"/>
  <c r="V28" i="1"/>
  <c r="S28" i="1"/>
  <c r="P28" i="1"/>
  <c r="M28" i="1"/>
  <c r="J28" i="1"/>
  <c r="G28" i="1"/>
  <c r="C28" i="1"/>
  <c r="B28" i="1"/>
  <c r="AA27" i="1"/>
  <c r="Z27" i="1"/>
  <c r="Z26" i="1" s="1"/>
  <c r="W27" i="1"/>
  <c r="W26" i="1" s="1"/>
  <c r="U27" i="1"/>
  <c r="U26" i="1" s="1"/>
  <c r="T27" i="1"/>
  <c r="Q27" i="1"/>
  <c r="O27" i="1"/>
  <c r="N27" i="1"/>
  <c r="N26" i="1" s="1"/>
  <c r="I27" i="1"/>
  <c r="I26" i="1" s="1"/>
  <c r="H27" i="1"/>
  <c r="F27" i="1"/>
  <c r="F26" i="1" s="1"/>
  <c r="E27" i="1"/>
  <c r="E26" i="1" s="1"/>
  <c r="T26" i="1"/>
  <c r="Q26" i="1"/>
  <c r="AB25" i="1"/>
  <c r="Y25" i="1"/>
  <c r="V25" i="1"/>
  <c r="S25" i="1"/>
  <c r="P25" i="1"/>
  <c r="M25" i="1"/>
  <c r="J25" i="1"/>
  <c r="G25" i="1"/>
  <c r="C25" i="1"/>
  <c r="B25" i="1"/>
  <c r="AB24" i="1"/>
  <c r="Y24" i="1"/>
  <c r="V24" i="1"/>
  <c r="S24" i="1"/>
  <c r="P24" i="1"/>
  <c r="M24" i="1"/>
  <c r="J24" i="1"/>
  <c r="G24" i="1"/>
  <c r="C24" i="1"/>
  <c r="B24" i="1"/>
  <c r="AB23" i="1"/>
  <c r="Y23" i="1"/>
  <c r="V23" i="1"/>
  <c r="S23" i="1"/>
  <c r="P23" i="1"/>
  <c r="M23" i="1"/>
  <c r="J23" i="1"/>
  <c r="G23" i="1"/>
  <c r="C23" i="1"/>
  <c r="B23" i="1"/>
  <c r="AB22" i="1"/>
  <c r="Y22" i="1"/>
  <c r="V22" i="1"/>
  <c r="S22" i="1"/>
  <c r="P22" i="1"/>
  <c r="M22" i="1"/>
  <c r="J22" i="1"/>
  <c r="G22" i="1"/>
  <c r="C22" i="1"/>
  <c r="B22" i="1"/>
  <c r="AB21" i="1"/>
  <c r="Y21" i="1"/>
  <c r="V21" i="1"/>
  <c r="S21" i="1"/>
  <c r="P21" i="1"/>
  <c r="L21" i="1"/>
  <c r="K21" i="1"/>
  <c r="J21" i="1"/>
  <c r="G21" i="1"/>
  <c r="C21" i="1"/>
  <c r="B21" i="1"/>
  <c r="AB20" i="1"/>
  <c r="Y20" i="1"/>
  <c r="V20" i="1"/>
  <c r="S20" i="1"/>
  <c r="P20" i="1"/>
  <c r="M20" i="1"/>
  <c r="J20" i="1"/>
  <c r="G20" i="1"/>
  <c r="C20" i="1"/>
  <c r="B20" i="1"/>
  <c r="AA19" i="1"/>
  <c r="Z19" i="1"/>
  <c r="AB19" i="1" s="1"/>
  <c r="Y19" i="1"/>
  <c r="V19" i="1"/>
  <c r="S19" i="1"/>
  <c r="P19" i="1"/>
  <c r="L19" i="1"/>
  <c r="C19" i="1" s="1"/>
  <c r="K19" i="1"/>
  <c r="J19" i="1"/>
  <c r="G19" i="1"/>
  <c r="AA18" i="1"/>
  <c r="AA15" i="1" s="1"/>
  <c r="AA14" i="1" s="1"/>
  <c r="Z18" i="1"/>
  <c r="Z15" i="1" s="1"/>
  <c r="Z14" i="1" s="1"/>
  <c r="Y18" i="1"/>
  <c r="V18" i="1"/>
  <c r="S18" i="1"/>
  <c r="P18" i="1"/>
  <c r="L18" i="1"/>
  <c r="K18" i="1"/>
  <c r="J18" i="1"/>
  <c r="G18" i="1"/>
  <c r="AB17" i="1"/>
  <c r="Y17" i="1"/>
  <c r="V17" i="1"/>
  <c r="S17" i="1"/>
  <c r="P17" i="1"/>
  <c r="M17" i="1"/>
  <c r="J17" i="1"/>
  <c r="G17" i="1"/>
  <c r="C17" i="1"/>
  <c r="B17" i="1"/>
  <c r="AB16" i="1"/>
  <c r="Y16" i="1"/>
  <c r="V16" i="1"/>
  <c r="S16" i="1"/>
  <c r="P16" i="1"/>
  <c r="M16" i="1"/>
  <c r="J16" i="1"/>
  <c r="G16" i="1"/>
  <c r="C16" i="1"/>
  <c r="B16" i="1"/>
  <c r="X15" i="1"/>
  <c r="W15" i="1"/>
  <c r="U15" i="1"/>
  <c r="U14" i="1" s="1"/>
  <c r="T15" i="1"/>
  <c r="T14" i="1" s="1"/>
  <c r="R15" i="1"/>
  <c r="Q15" i="1"/>
  <c r="Q14" i="1" s="1"/>
  <c r="O15" i="1"/>
  <c r="N15" i="1"/>
  <c r="N14" i="1" s="1"/>
  <c r="I15" i="1"/>
  <c r="I14" i="1" s="1"/>
  <c r="H15" i="1"/>
  <c r="F15" i="1"/>
  <c r="E15" i="1"/>
  <c r="E14" i="1" s="1"/>
  <c r="X14" i="1"/>
  <c r="W14" i="1"/>
  <c r="AB13" i="1"/>
  <c r="Y13" i="1"/>
  <c r="V13" i="1"/>
  <c r="S13" i="1"/>
  <c r="P13" i="1"/>
  <c r="L13" i="1"/>
  <c r="C13" i="1" s="1"/>
  <c r="K13" i="1"/>
  <c r="K11" i="1" s="1"/>
  <c r="K10" i="1" s="1"/>
  <c r="J13" i="1"/>
  <c r="G13" i="1"/>
  <c r="AB12" i="1"/>
  <c r="Y12" i="1"/>
  <c r="V12" i="1"/>
  <c r="S12" i="1"/>
  <c r="P12" i="1"/>
  <c r="M12" i="1"/>
  <c r="J12" i="1"/>
  <c r="G12" i="1"/>
  <c r="C12" i="1"/>
  <c r="B12" i="1"/>
  <c r="AA11" i="1"/>
  <c r="AA10" i="1" s="1"/>
  <c r="Z11" i="1"/>
  <c r="Z10" i="1" s="1"/>
  <c r="X11" i="1"/>
  <c r="X10" i="1" s="1"/>
  <c r="W11" i="1"/>
  <c r="W10" i="1" s="1"/>
  <c r="U11" i="1"/>
  <c r="T11" i="1"/>
  <c r="T10" i="1" s="1"/>
  <c r="R11" i="1"/>
  <c r="Q11" i="1"/>
  <c r="O11" i="1"/>
  <c r="O10" i="1" s="1"/>
  <c r="N11" i="1"/>
  <c r="N10" i="1" s="1"/>
  <c r="L11" i="1"/>
  <c r="L10" i="1" s="1"/>
  <c r="I11" i="1"/>
  <c r="I10" i="1" s="1"/>
  <c r="H11" i="1"/>
  <c r="H10" i="1" s="1"/>
  <c r="F11" i="1"/>
  <c r="E11" i="1"/>
  <c r="Q10" i="1"/>
  <c r="AA193" i="1" l="1"/>
  <c r="S292" i="1"/>
  <c r="L308" i="1"/>
  <c r="M308" i="1" s="1"/>
  <c r="M90" i="1"/>
  <c r="S90" i="1"/>
  <c r="Y90" i="1"/>
  <c r="J108" i="1"/>
  <c r="P108" i="1"/>
  <c r="V108" i="1"/>
  <c r="AB108" i="1"/>
  <c r="L193" i="1"/>
  <c r="M108" i="1"/>
  <c r="Y108" i="1"/>
  <c r="J292" i="1"/>
  <c r="P292" i="1"/>
  <c r="C206" i="1"/>
  <c r="AB320" i="1"/>
  <c r="V320" i="1"/>
  <c r="M320" i="1"/>
  <c r="AB292" i="1"/>
  <c r="V292" i="1"/>
  <c r="M317" i="1"/>
  <c r="S118" i="1"/>
  <c r="S165" i="1"/>
  <c r="Y165" i="1"/>
  <c r="J176" i="1"/>
  <c r="W155" i="1"/>
  <c r="T260" i="1"/>
  <c r="V270" i="1"/>
  <c r="V36" i="1"/>
  <c r="S70" i="1"/>
  <c r="D107" i="1"/>
  <c r="G129" i="1"/>
  <c r="U117" i="1"/>
  <c r="G156" i="1"/>
  <c r="AB168" i="1"/>
  <c r="G101" i="1"/>
  <c r="G11" i="1"/>
  <c r="V295" i="1"/>
  <c r="AB295" i="1"/>
  <c r="AB301" i="1"/>
  <c r="B327" i="1"/>
  <c r="D245" i="1"/>
  <c r="D252" i="1"/>
  <c r="V191" i="1"/>
  <c r="C198" i="1"/>
  <c r="J303" i="1"/>
  <c r="Y318" i="1"/>
  <c r="AB14" i="1"/>
  <c r="D28" i="1"/>
  <c r="D31" i="1"/>
  <c r="AB60" i="1"/>
  <c r="B76" i="1"/>
  <c r="AB76" i="1"/>
  <c r="J91" i="1"/>
  <c r="D102" i="1"/>
  <c r="J106" i="1"/>
  <c r="P106" i="1"/>
  <c r="S152" i="1"/>
  <c r="D152" i="1" s="1"/>
  <c r="V194" i="1"/>
  <c r="S206" i="1"/>
  <c r="AB233" i="1"/>
  <c r="D233" i="1" s="1"/>
  <c r="V244" i="1"/>
  <c r="M276" i="1"/>
  <c r="D276" i="1" s="1"/>
  <c r="V290" i="1"/>
  <c r="AB303" i="1"/>
  <c r="G310" i="1"/>
  <c r="G318" i="1"/>
  <c r="G321" i="1"/>
  <c r="R321" i="1"/>
  <c r="R320" i="1" s="1"/>
  <c r="S320" i="1" s="1"/>
  <c r="C322" i="1"/>
  <c r="P330" i="1"/>
  <c r="B80" i="1"/>
  <c r="S106" i="1"/>
  <c r="M114" i="1"/>
  <c r="AB114" i="1"/>
  <c r="V156" i="1"/>
  <c r="D188" i="1"/>
  <c r="G189" i="1"/>
  <c r="AB236" i="1"/>
  <c r="AB270" i="1"/>
  <c r="M21" i="1"/>
  <c r="D21" i="1" s="1"/>
  <c r="S34" i="1"/>
  <c r="D34" i="1" s="1"/>
  <c r="V35" i="1"/>
  <c r="R69" i="1"/>
  <c r="S69" i="1" s="1"/>
  <c r="AB230" i="1"/>
  <c r="B236" i="1"/>
  <c r="V261" i="1"/>
  <c r="J270" i="1"/>
  <c r="P283" i="1"/>
  <c r="AB283" i="1"/>
  <c r="O260" i="1"/>
  <c r="AB288" i="1"/>
  <c r="D288" i="1" s="1"/>
  <c r="G295" i="1"/>
  <c r="L303" i="1"/>
  <c r="M303" i="1" s="1"/>
  <c r="S303" i="1"/>
  <c r="G290" i="1"/>
  <c r="S290" i="1"/>
  <c r="D313" i="1"/>
  <c r="V315" i="1"/>
  <c r="J321" i="1"/>
  <c r="E326" i="1"/>
  <c r="B326" i="1" s="1"/>
  <c r="Y327" i="1"/>
  <c r="D218" i="1"/>
  <c r="S78" i="1"/>
  <c r="D116" i="1"/>
  <c r="J118" i="1"/>
  <c r="D177" i="1"/>
  <c r="D180" i="1"/>
  <c r="Y186" i="1"/>
  <c r="Y189" i="1"/>
  <c r="Y15" i="1"/>
  <c r="V43" i="1"/>
  <c r="S79" i="1"/>
  <c r="D95" i="1"/>
  <c r="S99" i="1"/>
  <c r="D144" i="1"/>
  <c r="D148" i="1"/>
  <c r="G153" i="1"/>
  <c r="S153" i="1"/>
  <c r="J156" i="1"/>
  <c r="P156" i="1"/>
  <c r="W167" i="1"/>
  <c r="AB176" i="1"/>
  <c r="P196" i="1"/>
  <c r="AB196" i="1"/>
  <c r="D203" i="1"/>
  <c r="M261" i="1"/>
  <c r="Y261" i="1"/>
  <c r="D267" i="1"/>
  <c r="Y279" i="1"/>
  <c r="G286" i="1"/>
  <c r="S286" i="1"/>
  <c r="J293" i="1"/>
  <c r="D300" i="1"/>
  <c r="B301" i="1"/>
  <c r="Y303" i="1"/>
  <c r="U314" i="1"/>
  <c r="V314" i="1" s="1"/>
  <c r="Y314" i="1"/>
  <c r="X317" i="1"/>
  <c r="Y317" i="1" s="1"/>
  <c r="X326" i="1"/>
  <c r="Y326" i="1" s="1"/>
  <c r="Y101" i="1"/>
  <c r="D154" i="1"/>
  <c r="D182" i="1"/>
  <c r="M186" i="1"/>
  <c r="D207" i="1"/>
  <c r="D211" i="1"/>
  <c r="D215" i="1"/>
  <c r="S270" i="1"/>
  <c r="P99" i="1"/>
  <c r="M118" i="1"/>
  <c r="D120" i="1"/>
  <c r="J146" i="1"/>
  <c r="AB156" i="1"/>
  <c r="M159" i="1"/>
  <c r="S159" i="1"/>
  <c r="Y159" i="1"/>
  <c r="J161" i="1"/>
  <c r="P161" i="1"/>
  <c r="U155" i="1"/>
  <c r="AB161" i="1"/>
  <c r="Y194" i="1"/>
  <c r="AB261" i="1"/>
  <c r="D278" i="1"/>
  <c r="G279" i="1"/>
  <c r="M293" i="1"/>
  <c r="Y293" i="1"/>
  <c r="P295" i="1"/>
  <c r="M315" i="1"/>
  <c r="B159" i="1"/>
  <c r="V109" i="1"/>
  <c r="P114" i="1"/>
  <c r="P310" i="1"/>
  <c r="O309" i="1"/>
  <c r="AB310" i="1"/>
  <c r="AA309" i="1"/>
  <c r="D16" i="1"/>
  <c r="D22" i="1"/>
  <c r="D24" i="1"/>
  <c r="J44" i="1"/>
  <c r="I43" i="1"/>
  <c r="J43" i="1" s="1"/>
  <c r="D81" i="1"/>
  <c r="D85" i="1"/>
  <c r="J99" i="1"/>
  <c r="V126" i="1"/>
  <c r="Y153" i="1"/>
  <c r="O69" i="1"/>
  <c r="P69" i="1" s="1"/>
  <c r="P70" i="1"/>
  <c r="P109" i="1"/>
  <c r="AB109" i="1"/>
  <c r="Y129" i="1"/>
  <c r="S189" i="1"/>
  <c r="V11" i="1"/>
  <c r="U10" i="1"/>
  <c r="V10" i="1" s="1"/>
  <c r="V44" i="1"/>
  <c r="D48" i="1"/>
  <c r="M99" i="1"/>
  <c r="G109" i="1"/>
  <c r="N117" i="1"/>
  <c r="J126" i="1"/>
  <c r="K155" i="1"/>
  <c r="Q155" i="1"/>
  <c r="G168" i="1"/>
  <c r="M168" i="1"/>
  <c r="P191" i="1"/>
  <c r="O167" i="1"/>
  <c r="D277" i="1"/>
  <c r="K167" i="1"/>
  <c r="AB189" i="1"/>
  <c r="G198" i="1"/>
  <c r="S198" i="1"/>
  <c r="P216" i="1"/>
  <c r="D221" i="1"/>
  <c r="D240" i="1"/>
  <c r="D269" i="1"/>
  <c r="B270" i="1"/>
  <c r="Y270" i="1"/>
  <c r="P279" i="1"/>
  <c r="J283" i="1"/>
  <c r="AB290" i="1"/>
  <c r="B293" i="1"/>
  <c r="V293" i="1"/>
  <c r="S295" i="1"/>
  <c r="V301" i="1"/>
  <c r="G303" i="1"/>
  <c r="C310" i="1"/>
  <c r="D311" i="1"/>
  <c r="M318" i="1"/>
  <c r="V321" i="1"/>
  <c r="P15" i="1"/>
  <c r="G36" i="1"/>
  <c r="M35" i="1"/>
  <c r="D40" i="1"/>
  <c r="S43" i="1"/>
  <c r="M91" i="1"/>
  <c r="Y91" i="1"/>
  <c r="J101" i="1"/>
  <c r="Y106" i="1"/>
  <c r="D123" i="1"/>
  <c r="D140" i="1"/>
  <c r="D143" i="1"/>
  <c r="G146" i="1"/>
  <c r="V146" i="1"/>
  <c r="H155" i="1"/>
  <c r="J159" i="1"/>
  <c r="S161" i="1"/>
  <c r="Y161" i="1"/>
  <c r="D163" i="1"/>
  <c r="J165" i="1"/>
  <c r="P165" i="1"/>
  <c r="D184" i="1"/>
  <c r="B186" i="1"/>
  <c r="M189" i="1"/>
  <c r="G194" i="1"/>
  <c r="M194" i="1"/>
  <c r="D199" i="1"/>
  <c r="V206" i="1"/>
  <c r="AB206" i="1"/>
  <c r="D213" i="1"/>
  <c r="D250" i="1"/>
  <c r="P261" i="1"/>
  <c r="D273" i="1"/>
  <c r="M279" i="1"/>
  <c r="V279" i="1"/>
  <c r="M283" i="1"/>
  <c r="J290" i="1"/>
  <c r="D296" i="1"/>
  <c r="Y301" i="1"/>
  <c r="D306" i="1"/>
  <c r="Y315" i="1"/>
  <c r="J317" i="1"/>
  <c r="J318" i="1"/>
  <c r="P329" i="1"/>
  <c r="M330" i="1"/>
  <c r="S329" i="1"/>
  <c r="AB330" i="1"/>
  <c r="D333" i="1"/>
  <c r="S11" i="1"/>
  <c r="J15" i="1"/>
  <c r="Y35" i="1"/>
  <c r="C44" i="1"/>
  <c r="D56" i="1"/>
  <c r="D57" i="1"/>
  <c r="V91" i="1"/>
  <c r="AB91" i="1"/>
  <c r="D98" i="1"/>
  <c r="B99" i="1"/>
  <c r="AB99" i="1"/>
  <c r="D113" i="1"/>
  <c r="D119" i="1"/>
  <c r="D136" i="1"/>
  <c r="D138" i="1"/>
  <c r="D147" i="1"/>
  <c r="D158" i="1"/>
  <c r="V168" i="1"/>
  <c r="D174" i="1"/>
  <c r="D175" i="1"/>
  <c r="P176" i="1"/>
  <c r="S196" i="1"/>
  <c r="S193" i="1" s="1"/>
  <c r="G206" i="1"/>
  <c r="D222" i="1"/>
  <c r="D223" i="1"/>
  <c r="D241" i="1"/>
  <c r="D242" i="1"/>
  <c r="D271" i="1"/>
  <c r="V286" i="1"/>
  <c r="D302" i="1"/>
  <c r="M310" i="1"/>
  <c r="P315" i="1"/>
  <c r="B321" i="1"/>
  <c r="Y52" i="1"/>
  <c r="B27" i="1"/>
  <c r="Y114" i="1"/>
  <c r="B128" i="1"/>
  <c r="Z126" i="1"/>
  <c r="Z117" i="1" s="1"/>
  <c r="M45" i="1"/>
  <c r="D45" i="1" s="1"/>
  <c r="AA79" i="1"/>
  <c r="AB79" i="1" s="1"/>
  <c r="AB80" i="1"/>
  <c r="D265" i="1"/>
  <c r="C183" i="1"/>
  <c r="R176" i="1"/>
  <c r="R167" i="1" s="1"/>
  <c r="Y14" i="1"/>
  <c r="B44" i="1"/>
  <c r="S44" i="1"/>
  <c r="D54" i="1"/>
  <c r="D58" i="1"/>
  <c r="D64" i="1"/>
  <c r="J67" i="1"/>
  <c r="C67" i="1"/>
  <c r="AA69" i="1"/>
  <c r="AB69" i="1" s="1"/>
  <c r="AB70" i="1"/>
  <c r="C73" i="1"/>
  <c r="AB73" i="1"/>
  <c r="D73" i="1" s="1"/>
  <c r="S101" i="1"/>
  <c r="M109" i="1"/>
  <c r="C109" i="1"/>
  <c r="AB128" i="1"/>
  <c r="C153" i="1"/>
  <c r="Z9" i="1"/>
  <c r="B13" i="1"/>
  <c r="H14" i="1"/>
  <c r="L15" i="1"/>
  <c r="L14" i="1" s="1"/>
  <c r="C18" i="1"/>
  <c r="M18" i="1"/>
  <c r="H26" i="1"/>
  <c r="B26" i="1" s="1"/>
  <c r="J27" i="1"/>
  <c r="D32" i="1"/>
  <c r="B33" i="1"/>
  <c r="M33" i="1"/>
  <c r="J36" i="1"/>
  <c r="D37" i="1"/>
  <c r="D39" i="1"/>
  <c r="D42" i="1"/>
  <c r="D49" i="1"/>
  <c r="D51" i="1"/>
  <c r="I53" i="1"/>
  <c r="J53" i="1" s="1"/>
  <c r="Y53" i="1"/>
  <c r="K70" i="1"/>
  <c r="K69" i="1" s="1"/>
  <c r="E78" i="1"/>
  <c r="G78" i="1" s="1"/>
  <c r="G79" i="1"/>
  <c r="G106" i="1"/>
  <c r="R146" i="1"/>
  <c r="R117" i="1" s="1"/>
  <c r="V159" i="1"/>
  <c r="AB165" i="1"/>
  <c r="AB191" i="1"/>
  <c r="AA167" i="1"/>
  <c r="M11" i="1"/>
  <c r="V26" i="1"/>
  <c r="D12" i="1"/>
  <c r="O14" i="1"/>
  <c r="P14" i="1" s="1"/>
  <c r="M19" i="1"/>
  <c r="J35" i="1"/>
  <c r="C45" i="1"/>
  <c r="D46" i="1"/>
  <c r="AA53" i="1"/>
  <c r="AB53" i="1" s="1"/>
  <c r="M63" i="1"/>
  <c r="D63" i="1" s="1"/>
  <c r="I78" i="1"/>
  <c r="J78" i="1" s="1"/>
  <c r="J79" i="1"/>
  <c r="S109" i="1"/>
  <c r="B11" i="1"/>
  <c r="M13" i="1"/>
  <c r="D13" i="1" s="1"/>
  <c r="D17" i="1"/>
  <c r="D25" i="1"/>
  <c r="D29" i="1"/>
  <c r="Q36" i="1"/>
  <c r="Q35" i="1" s="1"/>
  <c r="S35" i="1" s="1"/>
  <c r="F69" i="1"/>
  <c r="G69" i="1" s="1"/>
  <c r="G70" i="1"/>
  <c r="T78" i="1"/>
  <c r="V78" i="1" s="1"/>
  <c r="V79" i="1"/>
  <c r="P91" i="1"/>
  <c r="V101" i="1"/>
  <c r="C101" i="1"/>
  <c r="I117" i="1"/>
  <c r="W117" i="1"/>
  <c r="T129" i="1"/>
  <c r="T117" i="1" s="1"/>
  <c r="P186" i="1"/>
  <c r="L70" i="1"/>
  <c r="C70" i="1" s="1"/>
  <c r="D84" i="1"/>
  <c r="D88" i="1"/>
  <c r="D93" i="1"/>
  <c r="C106" i="1"/>
  <c r="V106" i="1"/>
  <c r="AB106" i="1"/>
  <c r="Y118" i="1"/>
  <c r="S126" i="1"/>
  <c r="D127" i="1"/>
  <c r="P129" i="1"/>
  <c r="V131" i="1"/>
  <c r="D131" i="1" s="1"/>
  <c r="D137" i="1"/>
  <c r="D142" i="1"/>
  <c r="M146" i="1"/>
  <c r="Y146" i="1"/>
  <c r="D151" i="1"/>
  <c r="B153" i="1"/>
  <c r="J153" i="1"/>
  <c r="P153" i="1"/>
  <c r="M156" i="1"/>
  <c r="S156" i="1"/>
  <c r="D157" i="1"/>
  <c r="P159" i="1"/>
  <c r="B161" i="1"/>
  <c r="V161" i="1"/>
  <c r="D162" i="1"/>
  <c r="B165" i="1"/>
  <c r="V165" i="1"/>
  <c r="D166" i="1"/>
  <c r="H167" i="1"/>
  <c r="N167" i="1"/>
  <c r="S168" i="1"/>
  <c r="Y168" i="1"/>
  <c r="D173" i="1"/>
  <c r="G176" i="1"/>
  <c r="Y176" i="1"/>
  <c r="D179" i="1"/>
  <c r="D185" i="1"/>
  <c r="J186" i="1"/>
  <c r="P189" i="1"/>
  <c r="G191" i="1"/>
  <c r="M191" i="1"/>
  <c r="P198" i="1"/>
  <c r="H216" i="1"/>
  <c r="H193" i="1" s="1"/>
  <c r="B244" i="1"/>
  <c r="Y283" i="1"/>
  <c r="X260" i="1"/>
  <c r="M301" i="1"/>
  <c r="D325" i="1"/>
  <c r="D75" i="1"/>
  <c r="D82" i="1"/>
  <c r="D86" i="1"/>
  <c r="D92" i="1"/>
  <c r="D94" i="1"/>
  <c r="D97" i="1"/>
  <c r="J114" i="1"/>
  <c r="V114" i="1"/>
  <c r="K117" i="1"/>
  <c r="D124" i="1"/>
  <c r="Y126" i="1"/>
  <c r="J129" i="1"/>
  <c r="AB129" i="1"/>
  <c r="D130" i="1"/>
  <c r="C131" i="1"/>
  <c r="D133" i="1"/>
  <c r="D135" i="1"/>
  <c r="D141" i="1"/>
  <c r="D150" i="1"/>
  <c r="V153" i="1"/>
  <c r="AB153" i="1"/>
  <c r="E155" i="1"/>
  <c r="B156" i="1"/>
  <c r="N155" i="1"/>
  <c r="T155" i="1"/>
  <c r="Y156" i="1"/>
  <c r="G159" i="1"/>
  <c r="AB159" i="1"/>
  <c r="G161" i="1"/>
  <c r="M161" i="1"/>
  <c r="G165" i="1"/>
  <c r="M165" i="1"/>
  <c r="J168" i="1"/>
  <c r="T167" i="1"/>
  <c r="Z167" i="1"/>
  <c r="D170" i="1"/>
  <c r="D172" i="1"/>
  <c r="V176" i="1"/>
  <c r="D178" i="1"/>
  <c r="V186" i="1"/>
  <c r="AB186" i="1"/>
  <c r="D202" i="1"/>
  <c r="C234" i="1"/>
  <c r="AB234" i="1"/>
  <c r="D234" i="1" s="1"/>
  <c r="G249" i="1"/>
  <c r="D249" i="1" s="1"/>
  <c r="C249" i="1"/>
  <c r="F216" i="1"/>
  <c r="F193" i="1" s="1"/>
  <c r="D251" i="1"/>
  <c r="B261" i="1"/>
  <c r="I260" i="1"/>
  <c r="J286" i="1"/>
  <c r="AB287" i="1"/>
  <c r="D287" i="1" s="1"/>
  <c r="C287" i="1"/>
  <c r="AA286" i="1"/>
  <c r="D291" i="1"/>
  <c r="D304" i="1"/>
  <c r="Y310" i="1"/>
  <c r="W309" i="1"/>
  <c r="Y321" i="1"/>
  <c r="D65" i="1"/>
  <c r="M71" i="1"/>
  <c r="D71" i="1" s="1"/>
  <c r="D77" i="1"/>
  <c r="S91" i="1"/>
  <c r="P101" i="1"/>
  <c r="D103" i="1"/>
  <c r="H117" i="1"/>
  <c r="V118" i="1"/>
  <c r="S129" i="1"/>
  <c r="D132" i="1"/>
  <c r="D139" i="1"/>
  <c r="D145" i="1"/>
  <c r="P146" i="1"/>
  <c r="AB146" i="1"/>
  <c r="D149" i="1"/>
  <c r="M153" i="1"/>
  <c r="I155" i="1"/>
  <c r="Z155" i="1"/>
  <c r="D160" i="1"/>
  <c r="D164" i="1"/>
  <c r="B168" i="1"/>
  <c r="P168" i="1"/>
  <c r="D169" i="1"/>
  <c r="D171" i="1"/>
  <c r="D263" i="1"/>
  <c r="Q260" i="1"/>
  <c r="D281" i="1"/>
  <c r="M284" i="1"/>
  <c r="D284" i="1" s="1"/>
  <c r="C284" i="1"/>
  <c r="J327" i="1"/>
  <c r="I326" i="1"/>
  <c r="J326" i="1" s="1"/>
  <c r="O326" i="1"/>
  <c r="P326" i="1" s="1"/>
  <c r="P327" i="1"/>
  <c r="J196" i="1"/>
  <c r="D197" i="1"/>
  <c r="D200" i="1"/>
  <c r="D205" i="1"/>
  <c r="P206" i="1"/>
  <c r="D212" i="1"/>
  <c r="D220" i="1"/>
  <c r="D225" i="1"/>
  <c r="D227" i="1"/>
  <c r="J244" i="1"/>
  <c r="D246" i="1"/>
  <c r="J261" i="1"/>
  <c r="D264" i="1"/>
  <c r="D266" i="1"/>
  <c r="F260" i="1"/>
  <c r="D275" i="1"/>
  <c r="H260" i="1"/>
  <c r="P286" i="1"/>
  <c r="Y286" i="1"/>
  <c r="D289" i="1"/>
  <c r="P290" i="1"/>
  <c r="AB293" i="1"/>
  <c r="P303" i="1"/>
  <c r="V303" i="1"/>
  <c r="D312" i="1"/>
  <c r="J314" i="1"/>
  <c r="J315" i="1"/>
  <c r="C318" i="1"/>
  <c r="D324" i="1"/>
  <c r="V327" i="1"/>
  <c r="AB326" i="1"/>
  <c r="AB329" i="1"/>
  <c r="C330" i="1"/>
  <c r="S191" i="1"/>
  <c r="D192" i="1"/>
  <c r="J194" i="1"/>
  <c r="D195" i="1"/>
  <c r="B196" i="1"/>
  <c r="D204" i="1"/>
  <c r="D210" i="1"/>
  <c r="D224" i="1"/>
  <c r="D243" i="1"/>
  <c r="D248" i="1"/>
  <c r="D254" i="1"/>
  <c r="P255" i="1"/>
  <c r="D255" i="1" s="1"/>
  <c r="D256" i="1"/>
  <c r="D258" i="1"/>
  <c r="AB259" i="1"/>
  <c r="D259" i="1" s="1"/>
  <c r="N260" i="1"/>
  <c r="AB279" i="1"/>
  <c r="B283" i="1"/>
  <c r="V283" i="1"/>
  <c r="D294" i="1"/>
  <c r="D297" i="1"/>
  <c r="D307" i="1"/>
  <c r="D323" i="1"/>
  <c r="M327" i="1"/>
  <c r="G330" i="1"/>
  <c r="D190" i="1"/>
  <c r="J191" i="1"/>
  <c r="B194" i="1"/>
  <c r="M196" i="1"/>
  <c r="M206" i="1"/>
  <c r="D209" i="1"/>
  <c r="D214" i="1"/>
  <c r="D219" i="1"/>
  <c r="D228" i="1"/>
  <c r="B230" i="1"/>
  <c r="AB244" i="1"/>
  <c r="D247" i="1"/>
  <c r="D257" i="1"/>
  <c r="D268" i="1"/>
  <c r="P270" i="1"/>
  <c r="D272" i="1"/>
  <c r="M270" i="1"/>
  <c r="K260" i="1"/>
  <c r="D280" i="1"/>
  <c r="M290" i="1"/>
  <c r="D299" i="1"/>
  <c r="J301" i="1"/>
  <c r="P301" i="1"/>
  <c r="M305" i="1"/>
  <c r="D305" i="1" s="1"/>
  <c r="P314" i="1"/>
  <c r="M314" i="1"/>
  <c r="D319" i="1"/>
  <c r="D322" i="1"/>
  <c r="M329" i="1"/>
  <c r="D331" i="1"/>
  <c r="AB10" i="1"/>
  <c r="V14" i="1"/>
  <c r="D19" i="1"/>
  <c r="Y10" i="1"/>
  <c r="J10" i="1"/>
  <c r="P10" i="1"/>
  <c r="G15" i="1"/>
  <c r="F14" i="1"/>
  <c r="B18" i="1"/>
  <c r="K15" i="1"/>
  <c r="K14" i="1" s="1"/>
  <c r="P44" i="1"/>
  <c r="O43" i="1"/>
  <c r="P43" i="1" s="1"/>
  <c r="Y79" i="1"/>
  <c r="W78" i="1"/>
  <c r="Y78" i="1" s="1"/>
  <c r="P27" i="1"/>
  <c r="O26" i="1"/>
  <c r="P26" i="1" s="1"/>
  <c r="AB36" i="1"/>
  <c r="AA35" i="1"/>
  <c r="AB35" i="1" s="1"/>
  <c r="G43" i="1"/>
  <c r="C80" i="1"/>
  <c r="M80" i="1"/>
  <c r="L79" i="1"/>
  <c r="D110" i="1"/>
  <c r="E10" i="1"/>
  <c r="M10" i="1"/>
  <c r="J11" i="1"/>
  <c r="G27" i="1"/>
  <c r="P36" i="1"/>
  <c r="O35" i="1"/>
  <c r="B60" i="1"/>
  <c r="M60" i="1"/>
  <c r="K53" i="1"/>
  <c r="K52" i="1" s="1"/>
  <c r="C61" i="1"/>
  <c r="L53" i="1"/>
  <c r="M61" i="1"/>
  <c r="D61" i="1" s="1"/>
  <c r="V70" i="1"/>
  <c r="T69" i="1"/>
  <c r="V69" i="1" s="1"/>
  <c r="P79" i="1"/>
  <c r="O78" i="1"/>
  <c r="P78" i="1" s="1"/>
  <c r="Y99" i="1"/>
  <c r="B115" i="1"/>
  <c r="Q114" i="1"/>
  <c r="Q108" i="1" s="1"/>
  <c r="F10" i="1"/>
  <c r="R10" i="1"/>
  <c r="C11" i="1"/>
  <c r="P11" i="1"/>
  <c r="Y11" i="1"/>
  <c r="S15" i="1"/>
  <c r="R14" i="1"/>
  <c r="S14" i="1" s="1"/>
  <c r="AB15" i="1"/>
  <c r="B19" i="1"/>
  <c r="D20" i="1"/>
  <c r="R27" i="1"/>
  <c r="V27" i="1"/>
  <c r="AB27" i="1"/>
  <c r="AA26" i="1"/>
  <c r="AB26" i="1" s="1"/>
  <c r="D30" i="1"/>
  <c r="C34" i="1"/>
  <c r="N35" i="1"/>
  <c r="C36" i="1"/>
  <c r="Y36" i="1"/>
  <c r="G44" i="1"/>
  <c r="AB44" i="1"/>
  <c r="AA43" i="1"/>
  <c r="AB43" i="1" s="1"/>
  <c r="M44" i="1"/>
  <c r="L43" i="1"/>
  <c r="M43" i="1" s="1"/>
  <c r="D50" i="1"/>
  <c r="E52" i="1"/>
  <c r="V53" i="1"/>
  <c r="U52" i="1"/>
  <c r="V52" i="1" s="1"/>
  <c r="D55" i="1"/>
  <c r="D59" i="1"/>
  <c r="C60" i="1"/>
  <c r="B62" i="1"/>
  <c r="M62" i="1"/>
  <c r="D62" i="1" s="1"/>
  <c r="D66" i="1"/>
  <c r="M67" i="1"/>
  <c r="B67" i="1"/>
  <c r="P68" i="1"/>
  <c r="N53" i="1"/>
  <c r="C72" i="1"/>
  <c r="M72" i="1"/>
  <c r="D72" i="1" s="1"/>
  <c r="D74" i="1"/>
  <c r="D83" i="1"/>
  <c r="B91" i="1"/>
  <c r="V99" i="1"/>
  <c r="B101" i="1"/>
  <c r="P118" i="1"/>
  <c r="O117" i="1"/>
  <c r="G26" i="1"/>
  <c r="G35" i="1"/>
  <c r="Y70" i="1"/>
  <c r="X69" i="1"/>
  <c r="Y69" i="1" s="1"/>
  <c r="C76" i="1"/>
  <c r="M76" i="1"/>
  <c r="M106" i="1"/>
  <c r="AB11" i="1"/>
  <c r="V15" i="1"/>
  <c r="AB18" i="1"/>
  <c r="C33" i="1"/>
  <c r="L27" i="1"/>
  <c r="D23" i="1"/>
  <c r="Y33" i="1"/>
  <c r="X27" i="1"/>
  <c r="M36" i="1"/>
  <c r="D38" i="1"/>
  <c r="S41" i="1"/>
  <c r="D41" i="1" s="1"/>
  <c r="C41" i="1"/>
  <c r="Y44" i="1"/>
  <c r="W43" i="1"/>
  <c r="Y43" i="1" s="1"/>
  <c r="D47" i="1"/>
  <c r="S53" i="1"/>
  <c r="Q52" i="1"/>
  <c r="S52" i="1" s="1"/>
  <c r="G68" i="1"/>
  <c r="C68" i="1"/>
  <c r="F53" i="1"/>
  <c r="J70" i="1"/>
  <c r="H69" i="1"/>
  <c r="B79" i="1"/>
  <c r="K78" i="1"/>
  <c r="D87" i="1"/>
  <c r="G99" i="1"/>
  <c r="C99" i="1"/>
  <c r="C118" i="1"/>
  <c r="F117" i="1"/>
  <c r="G118" i="1"/>
  <c r="G91" i="1"/>
  <c r="C91" i="1"/>
  <c r="M101" i="1"/>
  <c r="AB101" i="1"/>
  <c r="D105" i="1"/>
  <c r="B109" i="1"/>
  <c r="J109" i="1"/>
  <c r="Y109" i="1"/>
  <c r="D112" i="1"/>
  <c r="G114" i="1"/>
  <c r="S115" i="1"/>
  <c r="D115" i="1" s="1"/>
  <c r="C115" i="1"/>
  <c r="R114" i="1"/>
  <c r="R108" i="1" s="1"/>
  <c r="E117" i="1"/>
  <c r="B118" i="1"/>
  <c r="D125" i="1"/>
  <c r="P126" i="1"/>
  <c r="M134" i="1"/>
  <c r="D134" i="1" s="1"/>
  <c r="C134" i="1"/>
  <c r="L129" i="1"/>
  <c r="M129" i="1" s="1"/>
  <c r="D104" i="1"/>
  <c r="B106" i="1"/>
  <c r="D111" i="1"/>
  <c r="AB118" i="1"/>
  <c r="AA117" i="1"/>
  <c r="D122" i="1"/>
  <c r="L126" i="1"/>
  <c r="M126" i="1" s="1"/>
  <c r="M128" i="1"/>
  <c r="C128" i="1"/>
  <c r="D96" i="1"/>
  <c r="D100" i="1"/>
  <c r="D121" i="1"/>
  <c r="G126" i="1"/>
  <c r="X117" i="1"/>
  <c r="Q146" i="1"/>
  <c r="C152" i="1"/>
  <c r="L155" i="1"/>
  <c r="X155" i="1"/>
  <c r="C161" i="1"/>
  <c r="C165" i="1"/>
  <c r="F167" i="1"/>
  <c r="C168" i="1"/>
  <c r="D181" i="1"/>
  <c r="G186" i="1"/>
  <c r="C186" i="1"/>
  <c r="B189" i="1"/>
  <c r="J189" i="1"/>
  <c r="C191" i="1"/>
  <c r="Y191" i="1"/>
  <c r="C194" i="1"/>
  <c r="B198" i="1"/>
  <c r="J198" i="1"/>
  <c r="Y198" i="1"/>
  <c r="D201" i="1"/>
  <c r="D208" i="1"/>
  <c r="U216" i="1"/>
  <c r="U193" i="1" s="1"/>
  <c r="Z216" i="1"/>
  <c r="Z193" i="1" s="1"/>
  <c r="D217" i="1"/>
  <c r="D229" i="1"/>
  <c r="D239" i="1"/>
  <c r="B183" i="1"/>
  <c r="Q176" i="1"/>
  <c r="B176" i="1" s="1"/>
  <c r="M226" i="1"/>
  <c r="D226" i="1" s="1"/>
  <c r="C226" i="1"/>
  <c r="L216" i="1"/>
  <c r="F155" i="1"/>
  <c r="R155" i="1"/>
  <c r="C156" i="1"/>
  <c r="C159" i="1"/>
  <c r="L167" i="1"/>
  <c r="X167" i="1"/>
  <c r="C189" i="1"/>
  <c r="S194" i="1"/>
  <c r="AB194" i="1"/>
  <c r="Y196" i="1"/>
  <c r="M198" i="1"/>
  <c r="V198" i="1"/>
  <c r="AB232" i="1"/>
  <c r="D232" i="1" s="1"/>
  <c r="AB235" i="1"/>
  <c r="D235" i="1" s="1"/>
  <c r="C235" i="1"/>
  <c r="AB238" i="1"/>
  <c r="D238" i="1" s="1"/>
  <c r="C244" i="1"/>
  <c r="O155" i="1"/>
  <c r="AA155" i="1"/>
  <c r="E167" i="1"/>
  <c r="I167" i="1"/>
  <c r="U167" i="1"/>
  <c r="M176" i="1"/>
  <c r="S183" i="1"/>
  <c r="D183" i="1" s="1"/>
  <c r="S186" i="1"/>
  <c r="D187" i="1"/>
  <c r="V189" i="1"/>
  <c r="B191" i="1"/>
  <c r="P194" i="1"/>
  <c r="G196" i="1"/>
  <c r="V196" i="1"/>
  <c r="AB198" i="1"/>
  <c r="B206" i="1"/>
  <c r="J206" i="1"/>
  <c r="Y206" i="1"/>
  <c r="S216" i="1"/>
  <c r="AA216" i="1"/>
  <c r="M230" i="1"/>
  <c r="C230" i="1"/>
  <c r="AB231" i="1"/>
  <c r="D231" i="1" s="1"/>
  <c r="C231" i="1"/>
  <c r="M236" i="1"/>
  <c r="C236" i="1"/>
  <c r="AB237" i="1"/>
  <c r="D237" i="1" s="1"/>
  <c r="C237" i="1"/>
  <c r="C196" i="1"/>
  <c r="X216" i="1"/>
  <c r="Y216" i="1" s="1"/>
  <c r="B226" i="1"/>
  <c r="D253" i="1"/>
  <c r="B254" i="1"/>
  <c r="L260" i="1"/>
  <c r="W260" i="1"/>
  <c r="G261" i="1"/>
  <c r="C261" i="1"/>
  <c r="C270" i="1"/>
  <c r="C276" i="1"/>
  <c r="B279" i="1"/>
  <c r="J279" i="1"/>
  <c r="S283" i="1"/>
  <c r="D285" i="1"/>
  <c r="M286" i="1"/>
  <c r="P293" i="1"/>
  <c r="C295" i="1"/>
  <c r="C298" i="1"/>
  <c r="S301" i="1"/>
  <c r="M309" i="1"/>
  <c r="V310" i="1"/>
  <c r="U309" i="1"/>
  <c r="S318" i="1"/>
  <c r="D274" i="1"/>
  <c r="Z286" i="1"/>
  <c r="Z260" i="1" s="1"/>
  <c r="B287" i="1"/>
  <c r="G293" i="1"/>
  <c r="C293" i="1"/>
  <c r="Q309" i="1"/>
  <c r="Q308" i="1" s="1"/>
  <c r="S310" i="1"/>
  <c r="G283" i="1"/>
  <c r="C283" i="1"/>
  <c r="S293" i="1"/>
  <c r="M295" i="1"/>
  <c r="V318" i="1"/>
  <c r="U317" i="1"/>
  <c r="V317" i="1" s="1"/>
  <c r="C259" i="1"/>
  <c r="E260" i="1"/>
  <c r="U260" i="1"/>
  <c r="V260" i="1" s="1"/>
  <c r="S261" i="1"/>
  <c r="D262" i="1"/>
  <c r="G270" i="1"/>
  <c r="R279" i="1"/>
  <c r="S279" i="1" s="1"/>
  <c r="S282" i="1"/>
  <c r="D282" i="1" s="1"/>
  <c r="C290" i="1"/>
  <c r="Y290" i="1"/>
  <c r="Y295" i="1"/>
  <c r="D298" i="1"/>
  <c r="G301" i="1"/>
  <c r="B315" i="1"/>
  <c r="Q314" i="1"/>
  <c r="Z314" i="1"/>
  <c r="Z308" i="1" s="1"/>
  <c r="AB315" i="1"/>
  <c r="B317" i="1"/>
  <c r="B295" i="1"/>
  <c r="J295" i="1"/>
  <c r="C301" i="1"/>
  <c r="G315" i="1"/>
  <c r="C315" i="1"/>
  <c r="F314" i="1"/>
  <c r="G317" i="1"/>
  <c r="AB318" i="1"/>
  <c r="AA317" i="1"/>
  <c r="AB317" i="1" s="1"/>
  <c r="M321" i="1"/>
  <c r="U326" i="1"/>
  <c r="V326" i="1" s="1"/>
  <c r="S327" i="1"/>
  <c r="R326" i="1"/>
  <c r="S326" i="1" s="1"/>
  <c r="D328" i="1"/>
  <c r="S330" i="1"/>
  <c r="Y330" i="1"/>
  <c r="D332" i="1"/>
  <c r="B288" i="1"/>
  <c r="B290" i="1"/>
  <c r="B303" i="1"/>
  <c r="E309" i="1"/>
  <c r="I309" i="1"/>
  <c r="I308" i="1" s="1"/>
  <c r="J308" i="1" s="1"/>
  <c r="S317" i="1"/>
  <c r="B318" i="1"/>
  <c r="P318" i="1"/>
  <c r="O317" i="1"/>
  <c r="P317" i="1" s="1"/>
  <c r="AB321" i="1"/>
  <c r="L326" i="1"/>
  <c r="M326" i="1" s="1"/>
  <c r="G327" i="1"/>
  <c r="C327" i="1"/>
  <c r="F326" i="1"/>
  <c r="AB327" i="1"/>
  <c r="Y329" i="1"/>
  <c r="P321" i="1"/>
  <c r="V330" i="1"/>
  <c r="U329" i="1"/>
  <c r="V329" i="1" s="1"/>
  <c r="B310" i="1"/>
  <c r="J310" i="1"/>
  <c r="S315" i="1"/>
  <c r="R314" i="1"/>
  <c r="R308" i="1" s="1"/>
  <c r="S308" i="1" s="1"/>
  <c r="D316" i="1"/>
  <c r="B330" i="1"/>
  <c r="E329" i="1"/>
  <c r="B329" i="1" s="1"/>
  <c r="J330" i="1"/>
  <c r="I329" i="1"/>
  <c r="J329" i="1" s="1"/>
  <c r="S108" i="1" l="1"/>
  <c r="X193" i="1"/>
  <c r="F308" i="1"/>
  <c r="P309" i="1"/>
  <c r="O308" i="1"/>
  <c r="P308" i="1" s="1"/>
  <c r="AB193" i="1"/>
  <c r="G309" i="1"/>
  <c r="E308" i="1"/>
  <c r="Y155" i="1"/>
  <c r="S321" i="1"/>
  <c r="Y309" i="1"/>
  <c r="W308" i="1"/>
  <c r="P193" i="1"/>
  <c r="X308" i="1"/>
  <c r="L292" i="1"/>
  <c r="M292" i="1" s="1"/>
  <c r="Y193" i="1"/>
  <c r="C303" i="1"/>
  <c r="U308" i="1"/>
  <c r="V308" i="1" s="1"/>
  <c r="J193" i="1"/>
  <c r="AB309" i="1"/>
  <c r="AA308" i="1"/>
  <c r="AB308" i="1" s="1"/>
  <c r="C15" i="1"/>
  <c r="D236" i="1"/>
  <c r="V117" i="1"/>
  <c r="C321" i="1"/>
  <c r="D230" i="1"/>
  <c r="D76" i="1"/>
  <c r="M155" i="1"/>
  <c r="C309" i="1"/>
  <c r="Y260" i="1"/>
  <c r="J167" i="1"/>
  <c r="M167" i="1"/>
  <c r="C35" i="1"/>
  <c r="AB155" i="1"/>
  <c r="P117" i="1"/>
  <c r="P155" i="1"/>
  <c r="Y167" i="1"/>
  <c r="Y117" i="1"/>
  <c r="I52" i="1"/>
  <c r="J52" i="1" s="1"/>
  <c r="AB286" i="1"/>
  <c r="D286" i="1" s="1"/>
  <c r="J260" i="1"/>
  <c r="B155" i="1"/>
  <c r="B126" i="1"/>
  <c r="S155" i="1"/>
  <c r="D60" i="1"/>
  <c r="D168" i="1"/>
  <c r="G90" i="1"/>
  <c r="D128" i="1"/>
  <c r="P260" i="1"/>
  <c r="P167" i="1"/>
  <c r="D303" i="1"/>
  <c r="B129" i="1"/>
  <c r="S314" i="1"/>
  <c r="D330" i="1"/>
  <c r="D318" i="1"/>
  <c r="M260" i="1"/>
  <c r="D80" i="1"/>
  <c r="D161" i="1"/>
  <c r="V155" i="1"/>
  <c r="G216" i="1"/>
  <c r="G193" i="1" s="1"/>
  <c r="B35" i="1"/>
  <c r="D290" i="1"/>
  <c r="V129" i="1"/>
  <c r="D129" i="1" s="1"/>
  <c r="B14" i="1"/>
  <c r="H89" i="1"/>
  <c r="G260" i="1"/>
  <c r="C27" i="1"/>
  <c r="AA260" i="1"/>
  <c r="AB260" i="1" s="1"/>
  <c r="C129" i="1"/>
  <c r="C176" i="1"/>
  <c r="D198" i="1"/>
  <c r="D91" i="1"/>
  <c r="AA78" i="1"/>
  <c r="AB78" i="1" s="1"/>
  <c r="D68" i="1"/>
  <c r="L69" i="1"/>
  <c r="C69" i="1" s="1"/>
  <c r="J155" i="1"/>
  <c r="N89" i="1"/>
  <c r="AB126" i="1"/>
  <c r="D126" i="1" s="1"/>
  <c r="V167" i="1"/>
  <c r="J14" i="1"/>
  <c r="J216" i="1"/>
  <c r="AB314" i="1"/>
  <c r="D18" i="1"/>
  <c r="D67" i="1"/>
  <c r="AA52" i="1"/>
  <c r="AB52" i="1" s="1"/>
  <c r="D153" i="1"/>
  <c r="D165" i="1"/>
  <c r="D159" i="1"/>
  <c r="D156" i="1"/>
  <c r="B108" i="1"/>
  <c r="D317" i="1"/>
  <c r="B320" i="1"/>
  <c r="D11" i="1"/>
  <c r="AB167" i="1"/>
  <c r="D301" i="1"/>
  <c r="D283" i="1"/>
  <c r="S146" i="1"/>
  <c r="D146" i="1" s="1"/>
  <c r="D244" i="1"/>
  <c r="J26" i="1"/>
  <c r="D321" i="1"/>
  <c r="D295" i="1"/>
  <c r="D270" i="1"/>
  <c r="C286" i="1"/>
  <c r="W89" i="1"/>
  <c r="D191" i="1"/>
  <c r="D101" i="1"/>
  <c r="D118" i="1"/>
  <c r="B70" i="1"/>
  <c r="C90" i="1"/>
  <c r="X89" i="1"/>
  <c r="B36" i="1"/>
  <c r="D189" i="1"/>
  <c r="D194" i="1"/>
  <c r="S114" i="1"/>
  <c r="D114" i="1" s="1"/>
  <c r="B114" i="1"/>
  <c r="K89" i="1"/>
  <c r="B314" i="1"/>
  <c r="D293" i="1"/>
  <c r="D206" i="1"/>
  <c r="C146" i="1"/>
  <c r="C114" i="1"/>
  <c r="AB117" i="1"/>
  <c r="D33" i="1"/>
  <c r="D106" i="1"/>
  <c r="B53" i="1"/>
  <c r="U9" i="1"/>
  <c r="P35" i="1"/>
  <c r="D35" i="1" s="1"/>
  <c r="B15" i="1"/>
  <c r="M70" i="1"/>
  <c r="D70" i="1" s="1"/>
  <c r="J117" i="1"/>
  <c r="S36" i="1"/>
  <c r="D36" i="1" s="1"/>
  <c r="B216" i="1"/>
  <c r="B193" i="1"/>
  <c r="G108" i="1"/>
  <c r="D109" i="1"/>
  <c r="G117" i="1"/>
  <c r="J69" i="1"/>
  <c r="B69" i="1"/>
  <c r="G53" i="1"/>
  <c r="C53" i="1"/>
  <c r="F52" i="1"/>
  <c r="M27" i="1"/>
  <c r="L26" i="1"/>
  <c r="S27" i="1"/>
  <c r="R26" i="1"/>
  <c r="S26" i="1" s="1"/>
  <c r="G14" i="1"/>
  <c r="C14" i="1"/>
  <c r="O9" i="1"/>
  <c r="T9" i="1"/>
  <c r="C314" i="1"/>
  <c r="G314" i="1"/>
  <c r="D327" i="1"/>
  <c r="J309" i="1"/>
  <c r="G329" i="1"/>
  <c r="D329" i="1" s="1"/>
  <c r="B286" i="1"/>
  <c r="C279" i="1"/>
  <c r="D261" i="1"/>
  <c r="AB216" i="1"/>
  <c r="D196" i="1"/>
  <c r="M216" i="1"/>
  <c r="M193" i="1" s="1"/>
  <c r="V216" i="1"/>
  <c r="V193" i="1" s="1"/>
  <c r="C126" i="1"/>
  <c r="Q167" i="1"/>
  <c r="S167" i="1" s="1"/>
  <c r="D99" i="1"/>
  <c r="B78" i="1"/>
  <c r="E89" i="1"/>
  <c r="B90" i="1"/>
  <c r="P53" i="1"/>
  <c r="N52" i="1"/>
  <c r="C43" i="1"/>
  <c r="B43" i="1"/>
  <c r="H9" i="1"/>
  <c r="H8" i="1" s="1"/>
  <c r="C326" i="1"/>
  <c r="G326" i="1"/>
  <c r="D326" i="1" s="1"/>
  <c r="G320" i="1"/>
  <c r="C320" i="1"/>
  <c r="C329" i="1"/>
  <c r="G10" i="1"/>
  <c r="C10" i="1"/>
  <c r="W9" i="1"/>
  <c r="S309" i="1"/>
  <c r="B146" i="1"/>
  <c r="Q117" i="1"/>
  <c r="S117" i="1" s="1"/>
  <c r="D310" i="1"/>
  <c r="B309" i="1"/>
  <c r="C317" i="1"/>
  <c r="D315" i="1"/>
  <c r="B260" i="1"/>
  <c r="G292" i="1"/>
  <c r="C292" i="1"/>
  <c r="B292" i="1"/>
  <c r="V309" i="1"/>
  <c r="D279" i="1"/>
  <c r="R260" i="1"/>
  <c r="S260" i="1" s="1"/>
  <c r="G155" i="1"/>
  <c r="C155" i="1"/>
  <c r="C216" i="1"/>
  <c r="D186" i="1"/>
  <c r="G167" i="1"/>
  <c r="C167" i="1"/>
  <c r="L117" i="1"/>
  <c r="M117" i="1" s="1"/>
  <c r="S176" i="1"/>
  <c r="D176" i="1" s="1"/>
  <c r="O89" i="1"/>
  <c r="X26" i="1"/>
  <c r="Y27" i="1"/>
  <c r="I89" i="1"/>
  <c r="T89" i="1"/>
  <c r="D44" i="1"/>
  <c r="S10" i="1"/>
  <c r="F89" i="1"/>
  <c r="M53" i="1"/>
  <c r="L52" i="1"/>
  <c r="M52" i="1" s="1"/>
  <c r="B10" i="1"/>
  <c r="E9" i="1"/>
  <c r="E8" i="1" s="1"/>
  <c r="M79" i="1"/>
  <c r="D79" i="1" s="1"/>
  <c r="L78" i="1"/>
  <c r="C79" i="1"/>
  <c r="D43" i="1"/>
  <c r="K9" i="1"/>
  <c r="K8" i="1" s="1"/>
  <c r="M15" i="1"/>
  <c r="D15" i="1" s="1"/>
  <c r="M14" i="1"/>
  <c r="M69" i="1"/>
  <c r="Q9" i="1"/>
  <c r="Y308" i="1" l="1"/>
  <c r="O8" i="1"/>
  <c r="P8" i="1" s="1"/>
  <c r="AA89" i="1"/>
  <c r="W8" i="1"/>
  <c r="T8" i="1"/>
  <c r="D314" i="1"/>
  <c r="I9" i="1"/>
  <c r="I8" i="1" s="1"/>
  <c r="J8" i="1" s="1"/>
  <c r="D320" i="1"/>
  <c r="B167" i="1"/>
  <c r="B308" i="1"/>
  <c r="J89" i="1"/>
  <c r="D260" i="1"/>
  <c r="D216" i="1"/>
  <c r="D53" i="1"/>
  <c r="D292" i="1"/>
  <c r="Y89" i="1"/>
  <c r="P89" i="1"/>
  <c r="AA9" i="1"/>
  <c r="D155" i="1"/>
  <c r="C260" i="1"/>
  <c r="Z89" i="1"/>
  <c r="Z8" i="1" s="1"/>
  <c r="D167" i="1"/>
  <c r="R89" i="1"/>
  <c r="D309" i="1"/>
  <c r="D27" i="1"/>
  <c r="C108" i="1"/>
  <c r="D90" i="1"/>
  <c r="D10" i="1"/>
  <c r="R9" i="1"/>
  <c r="L89" i="1"/>
  <c r="M89" i="1" s="1"/>
  <c r="C117" i="1"/>
  <c r="D69" i="1"/>
  <c r="M78" i="1"/>
  <c r="D78" i="1" s="1"/>
  <c r="C78" i="1"/>
  <c r="G89" i="1"/>
  <c r="G52" i="1"/>
  <c r="C52" i="1"/>
  <c r="Y26" i="1"/>
  <c r="X9" i="1"/>
  <c r="X8" i="1" s="1"/>
  <c r="Y8" i="1" s="1"/>
  <c r="D14" i="1"/>
  <c r="D108" i="1"/>
  <c r="J9" i="1"/>
  <c r="F9" i="1"/>
  <c r="F8" i="1" s="1"/>
  <c r="P52" i="1"/>
  <c r="N9" i="1"/>
  <c r="N8" i="1" s="1"/>
  <c r="B117" i="1"/>
  <c r="B52" i="1"/>
  <c r="V9" i="1"/>
  <c r="M26" i="1"/>
  <c r="L9" i="1"/>
  <c r="L8" i="1" s="1"/>
  <c r="M8" i="1" s="1"/>
  <c r="C26" i="1"/>
  <c r="D117" i="1"/>
  <c r="Q89" i="1"/>
  <c r="Q8" i="1" s="1"/>
  <c r="G308" i="1"/>
  <c r="C308" i="1"/>
  <c r="U89" i="1"/>
  <c r="U8" i="1" s="1"/>
  <c r="V8" i="1" s="1"/>
  <c r="C193" i="1"/>
  <c r="S9" i="1" l="1"/>
  <c r="R8" i="1"/>
  <c r="S8" i="1" s="1"/>
  <c r="AB9" i="1"/>
  <c r="AA8" i="1"/>
  <c r="AB8" i="1" s="1"/>
  <c r="C89" i="1"/>
  <c r="S89" i="1"/>
  <c r="D308" i="1"/>
  <c r="B9" i="1"/>
  <c r="B8" i="1"/>
  <c r="D193" i="1"/>
  <c r="AB89" i="1"/>
  <c r="B89" i="1"/>
  <c r="D26" i="1"/>
  <c r="M9" i="1"/>
  <c r="V89" i="1"/>
  <c r="Y9" i="1"/>
  <c r="P9" i="1"/>
  <c r="C9" i="1"/>
  <c r="G9" i="1"/>
  <c r="D52" i="1"/>
  <c r="D89" i="1" l="1"/>
  <c r="C8" i="1"/>
  <c r="G8" i="1"/>
  <c r="D9" i="1"/>
  <c r="D8" i="1" l="1"/>
</calcChain>
</file>

<file path=xl/sharedStrings.xml><?xml version="1.0" encoding="utf-8"?>
<sst xmlns="http://schemas.openxmlformats.org/spreadsheetml/2006/main" count="395" uniqueCount="298">
  <si>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</si>
  <si>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</si>
  <si>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</si>
  <si>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</si>
  <si>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</si>
  <si>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</si>
  <si>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</si>
  <si>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</si>
  <si>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</si>
  <si>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</si>
  <si>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</si>
  <si>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</si>
  <si>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</si>
  <si>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</si>
  <si>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</si>
  <si>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</si>
  <si>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</si>
  <si>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</si>
  <si>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</si>
  <si>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</si>
  <si>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</si>
  <si>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</si>
  <si>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</si>
  <si>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</si>
  <si>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</si>
  <si>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</si>
  <si>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</si>
  <si>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</si>
  <si>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</si>
  <si>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</si>
  <si>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</si>
  <si>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</si>
  <si>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</si>
  <si>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</si>
  <si>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</si>
  <si>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</si>
  <si>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</si>
  <si>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</si>
  <si>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</si>
  <si>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</si>
  <si>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</si>
  <si>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</si>
  <si>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</si>
  <si>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</si>
  <si>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</si>
  <si>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</si>
  <si>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</si>
  <si>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</si>
  <si>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</si>
  <si>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</si>
  <si>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</si>
  <si>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</si>
  <si>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</si>
  <si>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</si>
  <si>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</si>
  <si>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</si>
  <si>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</si>
  <si>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</si>
  <si>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</si>
  <si>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</si>
  <si>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Реконструкция на улица „Полтава“ чрез изграждане
на подпорна стена – I етап, гр. Велико Търново</t>
  </si>
  <si>
    <t>7 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</si>
  <si>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</si>
  <si>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</si>
  <si>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</si>
  <si>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</si>
  <si>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</si>
  <si>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</si>
  <si>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</si>
  <si>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</si>
  <si>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 ул."Т.Търновски" /от кръстовище с ул." Д.Найденов" до път I-4/ - 92 857 лв.,  ул." Сливница"  от ул."Д.Найденов" до ул."Климент Орхидски" - 597 897 лв., ул."Д.Найденов" / от ул." Т.Търновски" до ул."Сливница"/ -   1 428 405 лв., ул."Ксилифорска"  от III -514 до нов мост - 447 603 лв., ул."Климент Охридски" от   ул."Сливница" до ново премостване на р.Янтра -    512 067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</si>
  <si>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</si>
  <si>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</si>
  <si>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</si>
  <si>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</si>
  <si>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</si>
  <si>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</si>
  <si>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</si>
  <si>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</si>
  <si>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</si>
  <si>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</si>
  <si>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</si>
  <si>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</si>
  <si>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</si>
  <si>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</si>
  <si>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</si>
  <si>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</si>
  <si>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</si>
  <si>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</si>
  <si>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</si>
  <si>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</si>
  <si>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</si>
  <si>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</si>
  <si>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</si>
  <si>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</si>
  <si>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</si>
  <si>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</si>
  <si>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</si>
  <si>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</si>
  <si>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</si>
  <si>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</si>
  <si>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</si>
  <si>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Климатик за Ритуална зала, гр. Дебелец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</si>
  <si>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</si>
  <si>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</si>
  <si>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</si>
  <si>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</si>
  <si>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</si>
  <si>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</si>
  <si>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</si>
  <si>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</si>
  <si>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Балван /30 % продажба на общинско имущество/</t>
  </si>
  <si>
    <t>Автомобили за нуждите на районните полицейски инстектори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</si>
  <si>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</si>
  <si>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</si>
  <si>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</si>
  <si>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</si>
  <si>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</si>
  <si>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</si>
  <si>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</si>
  <si>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</si>
  <si>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</si>
  <si>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</si>
  <si>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</si>
  <si>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</si>
  <si>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</si>
  <si>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</si>
  <si>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</si>
  <si>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</si>
  <si>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</si>
  <si>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</si>
  <si>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</si>
  <si>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</si>
  <si>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</si>
  <si>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</si>
  <si>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</si>
  <si>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</si>
  <si>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</si>
  <si>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Обемни букви - ОУ "П.Р.Славейков"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</si>
  <si>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</si>
  <si>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</si>
  <si>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</si>
  <si>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</si>
  <si>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</si>
  <si>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</si>
  <si>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</si>
  <si>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</si>
  <si>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</si>
  <si>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</si>
  <si>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</si>
  <si>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</si>
  <si>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</si>
  <si>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</si>
  <si>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</si>
  <si>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</si>
  <si>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</si>
  <si>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</si>
  <si>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</si>
  <si>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</si>
  <si>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</si>
  <si>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</si>
  <si>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</si>
  <si>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</si>
  <si>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</si>
  <si>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</si>
  <si>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</si>
  <si>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</si>
  <si>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</si>
  <si>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</si>
  <si>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</si>
  <si>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</si>
  <si>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</si>
  <si>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</si>
  <si>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</si>
  <si>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</si>
  <si>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</si>
  <si>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</si>
  <si>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</si>
  <si>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</si>
  <si>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</si>
  <si>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</si>
  <si>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</si>
  <si>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</si>
  <si>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</si>
  <si>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</si>
  <si>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</si>
  <si>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</si>
  <si>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</si>
  <si>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</si>
  <si>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</si>
  <si>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</si>
  <si>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</si>
  <si>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</si>
  <si>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</si>
  <si>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</si>
  <si>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</si>
  <si>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</si>
  <si>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</si>
  <si>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</si>
  <si>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</si>
  <si>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</si>
  <si>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</si>
  <si>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</si>
  <si>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</si>
  <si>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</si>
  <si>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</si>
  <si>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</si>
  <si>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</si>
  <si>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</si>
  <si>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</si>
  <si>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</si>
  <si>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</si>
  <si>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</si>
  <si>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</si>
  <si>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</si>
  <si>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</si>
  <si>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</si>
  <si>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</si>
  <si>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</si>
  <si>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</si>
  <si>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</si>
  <si>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</si>
  <si>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</si>
  <si>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</si>
  <si>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</si>
  <si>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</si>
  <si>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</si>
  <si>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</si>
  <si>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</si>
  <si>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224 629 лв., Мостово съоръжение над р. Янтра км.2+810 -   825 142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</si>
  <si>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</si>
  <si>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</si>
  <si>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</si>
  <si>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</si>
  <si>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</si>
  <si>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</si>
  <si>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</si>
  <si>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</si>
  <si>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</si>
  <si>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</si>
  <si>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</si>
  <si>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</si>
  <si>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</si>
  <si>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</si>
  <si>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</si>
  <si>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</si>
  <si>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</si>
  <si>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</si>
  <si>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</si>
  <si>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</si>
  <si>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</si>
  <si>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</si>
  <si>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</si>
  <si>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</si>
  <si>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</si>
  <si>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</si>
  <si>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</si>
  <si>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</si>
  <si>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</si>
  <si>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</si>
  <si>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</si>
  <si>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</si>
  <si>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</si>
  <si>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</si>
  <si>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</si>
  <si>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</si>
  <si>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</si>
  <si>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</si>
  <si>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</si>
  <si>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</si>
  <si>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</si>
  <si>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</si>
  <si>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</si>
  <si>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</si>
  <si>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</si>
  <si>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</si>
  <si>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</si>
  <si>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</si>
  <si>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</si>
  <si>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</si>
  <si>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</si>
  <si>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</si>
  <si>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</si>
  <si>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</si>
  <si>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</si>
  <si>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</si>
  <si>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</si>
  <si>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</si>
  <si>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</si>
  <si>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</si>
  <si>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</si>
  <si>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Изготвил,</t>
  </si>
  <si>
    <t>П. Христов</t>
  </si>
  <si>
    <t>Началник отдел ИТО</t>
  </si>
  <si>
    <t>За Кмет:</t>
  </si>
  <si>
    <t>Сн. Данева - Иванова</t>
  </si>
  <si>
    <t>Зам. - кмет "Финанси"</t>
  </si>
  <si>
    <t>/Съгл. Заповед №РД22-1093/23.05.2024 г./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</si>
</sst>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9" fillId="0" borderId="0"/>
    <xf numFmtId="0" fontId="2" fillId="0" borderId="0"/>
  </cellStyleXfs>
  <cellXfs count="53">
    <xf numFmtId="0" fontId="0" fillId="0" borderId="0" xfId="0"/>
    <xf numFmtId="0" fontId="3" fillId="0" borderId="0" xfId="2" applyFont="1" applyFill="1" applyBorder="1" applyAlignment="1">
      <alignment wrapText="1"/>
    </xf>
    <xf numFmtId="0" fontId="3" fillId="0" borderId="0" xfId="3" applyFont="1" applyFill="1" applyAlignment="1"/>
    <xf numFmtId="0" fontId="3" fillId="0" borderId="0" xfId="3" applyFont="1" applyFill="1" applyAlignment="1">
      <alignment wrapText="1"/>
    </xf>
    <xf numFmtId="0" fontId="3" fillId="0" borderId="0" xfId="3" applyFont="1" applyFill="1"/>
    <xf numFmtId="0" fontId="4" fillId="0" borderId="0" xfId="3" applyFont="1" applyFill="1" applyAlignment="1">
      <alignment horizontal="right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/>
    <xf numFmtId="0" fontId="5" fillId="0" borderId="0" xfId="3" applyFont="1" applyFill="1" applyBorder="1"/>
    <xf numFmtId="0" fontId="4" fillId="0" borderId="0" xfId="3" applyFont="1" applyFill="1" applyBorder="1" applyAlignment="1">
      <alignment horizontal="centerContinuous"/>
    </xf>
    <xf numFmtId="0" fontId="4" fillId="0" borderId="0" xfId="3" applyFont="1" applyFill="1"/>
    <xf numFmtId="0" fontId="4" fillId="0" borderId="0" xfId="3" applyNumberFormat="1" applyFont="1" applyFill="1" applyBorder="1" applyAlignment="1">
      <alignment horizontal="centerContinuous"/>
    </xf>
    <xf numFmtId="0" fontId="4" fillId="0" borderId="0" xfId="3" applyNumberFormat="1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wrapText="1"/>
    </xf>
    <xf numFmtId="3" fontId="4" fillId="0" borderId="2" xfId="4" applyNumberFormat="1" applyFont="1" applyFill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center" wrapText="1"/>
    </xf>
    <xf numFmtId="3" fontId="4" fillId="0" borderId="2" xfId="2" applyNumberFormat="1" applyFont="1" applyFill="1" applyBorder="1" applyAlignment="1">
      <alignment horizontal="center" wrapText="1"/>
    </xf>
    <xf numFmtId="3" fontId="4" fillId="0" borderId="2" xfId="2" applyNumberFormat="1" applyFont="1" applyFill="1" applyBorder="1"/>
    <xf numFmtId="0" fontId="4" fillId="0" borderId="0" xfId="3" applyFont="1" applyFill="1" applyBorder="1"/>
    <xf numFmtId="3" fontId="4" fillId="0" borderId="1" xfId="2" applyNumberFormat="1" applyFont="1" applyFill="1" applyBorder="1" applyAlignment="1">
      <alignment wrapText="1"/>
    </xf>
    <xf numFmtId="3" fontId="4" fillId="0" borderId="1" xfId="2" applyNumberFormat="1" applyFont="1" applyFill="1" applyBorder="1"/>
    <xf numFmtId="3" fontId="4" fillId="0" borderId="1" xfId="2" applyNumberFormat="1" applyFont="1" applyFill="1" applyBorder="1" applyAlignment="1"/>
    <xf numFmtId="3" fontId="3" fillId="0" borderId="1" xfId="3" applyNumberFormat="1" applyFont="1" applyFill="1" applyBorder="1" applyAlignment="1">
      <alignment wrapText="1"/>
    </xf>
    <xf numFmtId="3" fontId="3" fillId="0" borderId="1" xfId="2" applyNumberFormat="1" applyFont="1" applyFill="1" applyBorder="1" applyAlignment="1"/>
    <xf numFmtId="3" fontId="4" fillId="0" borderId="1" xfId="3" applyNumberFormat="1" applyFont="1" applyFill="1" applyBorder="1" applyAlignment="1">
      <alignment wrapText="1"/>
    </xf>
    <xf numFmtId="3" fontId="3" fillId="0" borderId="1" xfId="2" applyNumberFormat="1" applyFont="1" applyFill="1" applyBorder="1" applyAlignment="1">
      <alignment wrapText="1"/>
    </xf>
    <xf numFmtId="3" fontId="3" fillId="0" borderId="1" xfId="2" applyNumberFormat="1" applyFont="1" applyFill="1" applyBorder="1"/>
    <xf numFmtId="3" fontId="3" fillId="0" borderId="1" xfId="5" applyNumberFormat="1" applyFont="1" applyFill="1" applyBorder="1" applyAlignment="1">
      <alignment vertical="center" wrapText="1"/>
    </xf>
    <xf numFmtId="3" fontId="3" fillId="0" borderId="1" xfId="4" applyNumberFormat="1" applyFont="1" applyFill="1" applyBorder="1" applyAlignment="1">
      <alignment horizontal="left" wrapText="1"/>
    </xf>
    <xf numFmtId="3" fontId="3" fillId="0" borderId="1" xfId="4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3" fontId="3" fillId="0" borderId="1" xfId="2" applyNumberFormat="1" applyFont="1" applyFill="1" applyBorder="1" applyAlignment="1">
      <alignment horizontal="right"/>
    </xf>
    <xf numFmtId="3" fontId="3" fillId="0" borderId="3" xfId="6" applyNumberFormat="1" applyFont="1" applyFill="1" applyBorder="1" applyAlignment="1">
      <alignment vertical="top" wrapText="1"/>
    </xf>
    <xf numFmtId="3" fontId="3" fillId="0" borderId="1" xfId="2" applyNumberFormat="1" applyFont="1" applyFill="1" applyBorder="1" applyAlignment="1">
      <alignment horizontal="left" wrapText="1"/>
    </xf>
    <xf numFmtId="9" fontId="3" fillId="0" borderId="1" xfId="1" applyFont="1" applyFill="1" applyBorder="1" applyAlignment="1">
      <alignment wrapText="1"/>
    </xf>
    <xf numFmtId="9" fontId="3" fillId="0" borderId="0" xfId="1" applyFont="1" applyFill="1" applyBorder="1"/>
    <xf numFmtId="9" fontId="3" fillId="0" borderId="0" xfId="1" applyFont="1" applyFill="1"/>
    <xf numFmtId="3" fontId="4" fillId="0" borderId="1" xfId="4" applyNumberFormat="1" applyFont="1" applyFill="1" applyBorder="1" applyAlignment="1">
      <alignment wrapText="1"/>
    </xf>
    <xf numFmtId="0" fontId="4" fillId="0" borderId="0" xfId="6" applyFont="1" applyFill="1"/>
    <xf numFmtId="0" fontId="8" fillId="0" borderId="0" xfId="6" applyFont="1" applyFill="1"/>
    <xf numFmtId="0" fontId="3" fillId="0" borderId="0" xfId="7" applyFont="1" applyFill="1" applyAlignment="1"/>
    <xf numFmtId="0" fontId="4" fillId="0" borderId="0" xfId="7" applyFont="1" applyFill="1" applyAlignment="1"/>
    <xf numFmtId="0" fontId="8" fillId="0" borderId="0" xfId="7" applyFont="1" applyFill="1" applyAlignment="1"/>
    <xf numFmtId="0" fontId="4" fillId="0" borderId="0" xfId="7" applyFont="1" applyFill="1" applyBorder="1" applyAlignment="1"/>
    <xf numFmtId="0" fontId="8" fillId="0" borderId="0" xfId="3" applyFont="1" applyFill="1" applyAlignment="1"/>
    <xf numFmtId="3" fontId="3" fillId="0" borderId="1" xfId="6" applyNumberFormat="1" applyFont="1" applyFill="1" applyBorder="1" applyAlignment="1">
      <alignment wrapText="1"/>
    </xf>
    <xf numFmtId="0" fontId="4" fillId="0" borderId="0" xfId="8" applyFont="1" applyFill="1"/>
    <xf numFmtId="3" fontId="4" fillId="0" borderId="0" xfId="9" applyNumberFormat="1" applyFont="1" applyFill="1" applyAlignment="1"/>
    <xf numFmtId="3" fontId="8" fillId="0" borderId="0" xfId="9" applyNumberFormat="1" applyFont="1" applyFill="1" applyAlignment="1"/>
  </cellXfs>
  <cellStyles count="10">
    <cellStyle name="Normal_Sheet1" xfId="5"/>
    <cellStyle name="Нормален" xfId="0" builtinId="0"/>
    <cellStyle name="Нормален 2" xfId="4"/>
    <cellStyle name="Нормален 3" xfId="6"/>
    <cellStyle name="Нормален 3 2" xfId="7"/>
    <cellStyle name="Нормален 4" xfId="8"/>
    <cellStyle name="Нормален 7 2" xfId="9"/>
    <cellStyle name="Нормален_ИП-2011г-начална 2" xfId="3"/>
    <cellStyle name="Нормален_Лист1 2" xfId="2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50"/>
  <sheetViews>
    <sheetView tabSelected="1" zoomScaleNormal="100" workbookViewId="0">
      <pane ySplit="7" topLeftCell="A8" activePane="bottomLeft" state="frozen"/>
      <selection activeCell="J163" sqref="J163"/>
      <selection pane="bottomLeft" activeCell="G11" sqref="G11"/>
    </sheetView>
  </sheetViews>
  <sheetFormatPr defaultColWidth="29.28515625" defaultRowHeight="15.75" x14ac:dyDescent="0.25"/>
  <cols>
    <col min="1" max="1" width="51.1406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8" width="12.7109375" style="4" customWidth="1"/>
    <col min="29" max="162" width="29.28515625" style="4" customWidth="1"/>
    <col min="163" max="163" width="42.42578125" style="4" customWidth="1"/>
    <col min="164" max="166" width="12.42578125" style="4" customWidth="1"/>
    <col min="167" max="169" width="10.85546875" style="4" customWidth="1"/>
    <col min="170" max="172" width="14.5703125" style="4" bestFit="1" customWidth="1"/>
    <col min="173" max="175" width="11" style="4" customWidth="1"/>
    <col min="176" max="178" width="14.5703125" style="4" customWidth="1"/>
    <col min="179" max="181" width="15.28515625" style="4" customWidth="1"/>
    <col min="182" max="182" width="15.5703125" style="4" customWidth="1"/>
    <col min="183" max="183" width="44.5703125" style="4" customWidth="1"/>
    <col min="184" max="184" width="13.85546875" style="4" customWidth="1"/>
    <col min="185" max="185" width="10.85546875" style="4" customWidth="1"/>
    <col min="186" max="186" width="14.5703125" style="4" customWidth="1"/>
    <col min="187" max="187" width="11" style="4" customWidth="1"/>
    <col min="188" max="188" width="10.85546875" style="4" customWidth="1"/>
    <col min="189" max="189" width="14.5703125" style="4" customWidth="1"/>
    <col min="190" max="191" width="15.5703125" style="4" customWidth="1"/>
    <col min="192" max="192" width="17.7109375" style="4" customWidth="1"/>
    <col min="193" max="16384" width="29.28515625" style="4"/>
  </cols>
  <sheetData>
    <row r="1" spans="1:249" x14ac:dyDescent="0.25">
      <c r="A1" s="1"/>
      <c r="Z1" s="5"/>
      <c r="AA1" s="5"/>
      <c r="AB1" s="5" t="s">
        <v>0</v>
      </c>
    </row>
    <row r="2" spans="1:249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</row>
    <row r="3" spans="1:249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</row>
    <row r="4" spans="1:249" x14ac:dyDescent="0.25">
      <c r="A4" s="11">
        <v>2024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x14ac:dyDescent="0.25">
      <c r="A5" s="12"/>
      <c r="B5" s="9"/>
      <c r="C5" s="9"/>
      <c r="D5" s="9"/>
      <c r="E5" s="13"/>
      <c r="F5" s="13"/>
      <c r="G5" s="13"/>
      <c r="H5" s="14"/>
      <c r="I5" s="14"/>
      <c r="J5" s="14"/>
      <c r="K5" s="9"/>
      <c r="L5" s="9"/>
      <c r="M5" s="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ht="63" x14ac:dyDescent="0.25">
      <c r="A6" s="16" t="s">
        <v>2</v>
      </c>
      <c r="B6" s="17" t="s">
        <v>3</v>
      </c>
      <c r="C6" s="17" t="s">
        <v>3</v>
      </c>
      <c r="D6" s="17" t="s">
        <v>3</v>
      </c>
      <c r="E6" s="17" t="s">
        <v>4</v>
      </c>
      <c r="F6" s="17" t="s">
        <v>4</v>
      </c>
      <c r="G6" s="17" t="s">
        <v>4</v>
      </c>
      <c r="H6" s="17" t="s">
        <v>5</v>
      </c>
      <c r="I6" s="17" t="s">
        <v>5</v>
      </c>
      <c r="J6" s="17" t="s">
        <v>5</v>
      </c>
      <c r="K6" s="17" t="s">
        <v>6</v>
      </c>
      <c r="L6" s="17" t="s">
        <v>6</v>
      </c>
      <c r="M6" s="17" t="s">
        <v>6</v>
      </c>
      <c r="N6" s="17" t="s">
        <v>7</v>
      </c>
      <c r="O6" s="17" t="s">
        <v>7</v>
      </c>
      <c r="P6" s="17" t="s">
        <v>7</v>
      </c>
      <c r="Q6" s="17" t="s">
        <v>8</v>
      </c>
      <c r="R6" s="17" t="s">
        <v>8</v>
      </c>
      <c r="S6" s="17" t="s">
        <v>8</v>
      </c>
      <c r="T6" s="17" t="s">
        <v>9</v>
      </c>
      <c r="U6" s="17" t="s">
        <v>9</v>
      </c>
      <c r="V6" s="17" t="s">
        <v>9</v>
      </c>
      <c r="W6" s="17" t="s">
        <v>10</v>
      </c>
      <c r="X6" s="17" t="s">
        <v>10</v>
      </c>
      <c r="Y6" s="17" t="s">
        <v>10</v>
      </c>
      <c r="Z6" s="17" t="s">
        <v>11</v>
      </c>
      <c r="AA6" s="17" t="s">
        <v>11</v>
      </c>
      <c r="AB6" s="17" t="s">
        <v>11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 x14ac:dyDescent="0.25">
      <c r="A7" s="18"/>
      <c r="B7" s="19" t="s">
        <v>12</v>
      </c>
      <c r="C7" s="19" t="s">
        <v>13</v>
      </c>
      <c r="D7" s="19" t="s">
        <v>14</v>
      </c>
      <c r="E7" s="19" t="s">
        <v>12</v>
      </c>
      <c r="F7" s="19" t="s">
        <v>13</v>
      </c>
      <c r="G7" s="19" t="s">
        <v>14</v>
      </c>
      <c r="H7" s="19" t="s">
        <v>12</v>
      </c>
      <c r="I7" s="19" t="s">
        <v>13</v>
      </c>
      <c r="J7" s="19" t="s">
        <v>14</v>
      </c>
      <c r="K7" s="19" t="s">
        <v>12</v>
      </c>
      <c r="L7" s="19" t="s">
        <v>13</v>
      </c>
      <c r="M7" s="19" t="s">
        <v>14</v>
      </c>
      <c r="N7" s="19" t="s">
        <v>12</v>
      </c>
      <c r="O7" s="19" t="s">
        <v>13</v>
      </c>
      <c r="P7" s="19" t="s">
        <v>14</v>
      </c>
      <c r="Q7" s="19" t="s">
        <v>12</v>
      </c>
      <c r="R7" s="19" t="s">
        <v>13</v>
      </c>
      <c r="S7" s="19" t="s">
        <v>14</v>
      </c>
      <c r="T7" s="19" t="s">
        <v>12</v>
      </c>
      <c r="U7" s="19" t="s">
        <v>13</v>
      </c>
      <c r="V7" s="19" t="s">
        <v>14</v>
      </c>
      <c r="W7" s="19" t="s">
        <v>12</v>
      </c>
      <c r="X7" s="19" t="s">
        <v>13</v>
      </c>
      <c r="Y7" s="19" t="s">
        <v>14</v>
      </c>
      <c r="Z7" s="19" t="s">
        <v>12</v>
      </c>
      <c r="AA7" s="19" t="s">
        <v>13</v>
      </c>
      <c r="AB7" s="19" t="s">
        <v>14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 x14ac:dyDescent="0.25">
      <c r="A8" s="20" t="s">
        <v>15</v>
      </c>
      <c r="B8" s="21">
        <f t="shared" ref="B8:D65" si="0">E8+H8+K8+N8+Q8+T8+W8+Z8</f>
        <v>89162262</v>
      </c>
      <c r="C8" s="21">
        <f t="shared" si="0"/>
        <v>92123573</v>
      </c>
      <c r="D8" s="21">
        <f t="shared" si="0"/>
        <v>2961311</v>
      </c>
      <c r="E8" s="21">
        <f>SUM(E9,E89,E308,E329)</f>
        <v>4128600</v>
      </c>
      <c r="F8" s="21">
        <f>SUM(F9,F89,F308,F329)</f>
        <v>4128600</v>
      </c>
      <c r="G8" s="21">
        <f t="shared" ref="G8:G65" si="1">F8-E8</f>
        <v>0</v>
      </c>
      <c r="H8" s="21">
        <f t="shared" ref="H8:I8" si="2">SUM(H9,H89,H308,H329)</f>
        <v>406823</v>
      </c>
      <c r="I8" s="21">
        <f t="shared" si="2"/>
        <v>406823</v>
      </c>
      <c r="J8" s="21">
        <f t="shared" ref="J8" si="3">I8-H8</f>
        <v>0</v>
      </c>
      <c r="K8" s="21">
        <f t="shared" ref="K8:L8" si="4">SUM(K9,K89,K308,K329)</f>
        <v>6160374</v>
      </c>
      <c r="L8" s="21">
        <f t="shared" si="4"/>
        <v>6804899</v>
      </c>
      <c r="M8" s="21">
        <f t="shared" ref="M8" si="5">L8-K8</f>
        <v>644525</v>
      </c>
      <c r="N8" s="21">
        <f t="shared" ref="N8:O8" si="6">SUM(N9,N89,N308,N329)</f>
        <v>2350333</v>
      </c>
      <c r="O8" s="21">
        <f t="shared" si="6"/>
        <v>2988994</v>
      </c>
      <c r="P8" s="21">
        <f t="shared" ref="P8" si="7">O8-N8</f>
        <v>638661</v>
      </c>
      <c r="Q8" s="21">
        <f t="shared" ref="Q8:R8" si="8">SUM(Q9,Q89,Q308,Q329)</f>
        <v>2147508</v>
      </c>
      <c r="R8" s="21">
        <f t="shared" si="8"/>
        <v>2183522</v>
      </c>
      <c r="S8" s="21">
        <f t="shared" ref="S8" si="9">R8-Q8</f>
        <v>36014</v>
      </c>
      <c r="T8" s="21">
        <f t="shared" ref="T8:U8" si="10">SUM(T9,T89,T308,T329)</f>
        <v>7015456</v>
      </c>
      <c r="U8" s="21">
        <f t="shared" si="10"/>
        <v>7015456</v>
      </c>
      <c r="V8" s="21">
        <f t="shared" ref="V8" si="11">U8-T8</f>
        <v>0</v>
      </c>
      <c r="W8" s="21">
        <f t="shared" ref="W8:X8" si="12">SUM(W9,W89,W308,W329)</f>
        <v>2179821</v>
      </c>
      <c r="X8" s="21">
        <f t="shared" si="12"/>
        <v>3788710</v>
      </c>
      <c r="Y8" s="21">
        <f t="shared" ref="Y8" si="13">X8-W8</f>
        <v>1608889</v>
      </c>
      <c r="Z8" s="21">
        <f t="shared" ref="Z8:AA8" si="14">SUM(Z9,Z89,Z308,Z329)</f>
        <v>64773347</v>
      </c>
      <c r="AA8" s="21">
        <f t="shared" si="14"/>
        <v>64806569</v>
      </c>
      <c r="AB8" s="21">
        <f t="shared" ref="AB8" si="15">AA8-Z8</f>
        <v>33222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 x14ac:dyDescent="0.25">
      <c r="A9" s="23" t="s">
        <v>16</v>
      </c>
      <c r="B9" s="24">
        <f t="shared" si="0"/>
        <v>54410002</v>
      </c>
      <c r="C9" s="24">
        <f t="shared" si="0"/>
        <v>56858277</v>
      </c>
      <c r="D9" s="24">
        <f t="shared" si="0"/>
        <v>2448275</v>
      </c>
      <c r="E9" s="24">
        <f>SUM(E10,E14,E26,E43,E69,E78,E35,E52)</f>
        <v>3078829</v>
      </c>
      <c r="F9" s="24">
        <f>SUM(F10,F14,F26,F43,F69,F78,F35,F52)</f>
        <v>3078829</v>
      </c>
      <c r="G9" s="24">
        <f t="shared" si="1"/>
        <v>0</v>
      </c>
      <c r="H9" s="24">
        <f>SUM(H10,H14,H26,H43,H69,H78,H35,H52)</f>
        <v>154723</v>
      </c>
      <c r="I9" s="24">
        <f>SUM(I10,I14,I26,I43,I69,I78,I35,I52)</f>
        <v>154723</v>
      </c>
      <c r="J9" s="24">
        <f t="shared" ref="J9:J65" si="16">I9-H9</f>
        <v>0</v>
      </c>
      <c r="K9" s="24">
        <f>SUM(K10,K14,K26,K43,K69,K78,K35,K52)</f>
        <v>2010992</v>
      </c>
      <c r="L9" s="24">
        <f>SUM(L10,L14,L26,L43,L69,L78,L35,L52)</f>
        <v>2195812</v>
      </c>
      <c r="M9" s="24">
        <f t="shared" ref="M9:M65" si="17">L9-K9</f>
        <v>184820</v>
      </c>
      <c r="N9" s="24">
        <f>SUM(N10,N14,N26,N43,N69,N78,N35,N52)</f>
        <v>2110804</v>
      </c>
      <c r="O9" s="24">
        <f>SUM(O10,O14,O26,O43,O69,O78,O35,O52)</f>
        <v>2749465</v>
      </c>
      <c r="P9" s="24">
        <f t="shared" ref="P9:P65" si="18">O9-N9</f>
        <v>638661</v>
      </c>
      <c r="Q9" s="24">
        <f>SUM(Q10,Q14,Q26,Q43,Q69,Q78,Q35,Q52)</f>
        <v>1223031</v>
      </c>
      <c r="R9" s="24">
        <f>SUM(R10,R14,R26,R43,R69,R78,R35,R52)</f>
        <v>1223031</v>
      </c>
      <c r="S9" s="24">
        <f t="shared" ref="S9:S65" si="19">R9-Q9</f>
        <v>0</v>
      </c>
      <c r="T9" s="24">
        <f>SUM(T10,T14,T26,T43,T69,T78,T35,T52)</f>
        <v>2627483</v>
      </c>
      <c r="U9" s="24">
        <f>SUM(U10,U14,U26,U43,U69,U78,U35,U52)</f>
        <v>2627483</v>
      </c>
      <c r="V9" s="24">
        <f t="shared" ref="V9:V65" si="20">U9-T9</f>
        <v>0</v>
      </c>
      <c r="W9" s="24">
        <f>SUM(W10,W14,W26,W43,W69,W78,W35,W52)</f>
        <v>0</v>
      </c>
      <c r="X9" s="24">
        <f>SUM(X10,X14,X26,X43,X69,X78,X35,X52)</f>
        <v>129477</v>
      </c>
      <c r="Y9" s="24">
        <f t="shared" ref="Y9:Y65" si="21">X9-W9</f>
        <v>129477</v>
      </c>
      <c r="Z9" s="24">
        <f>SUM(Z10,Z14,Z26,Z43,Z69,Z78,Z35,Z52)</f>
        <v>43204140</v>
      </c>
      <c r="AA9" s="24">
        <f>SUM(AA10,AA14,AA26,AA43,AA69,AA78,AA35,AA52)</f>
        <v>44699457</v>
      </c>
      <c r="AB9" s="24">
        <f t="shared" ref="AB9:AB65" si="22">AA9-Z9</f>
        <v>1495317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 x14ac:dyDescent="0.25">
      <c r="A10" s="23" t="s">
        <v>17</v>
      </c>
      <c r="B10" s="24">
        <f t="shared" si="0"/>
        <v>365277</v>
      </c>
      <c r="C10" s="24">
        <f t="shared" si="0"/>
        <v>365277</v>
      </c>
      <c r="D10" s="24">
        <f t="shared" si="0"/>
        <v>0</v>
      </c>
      <c r="E10" s="24">
        <f>SUM(E11)</f>
        <v>0</v>
      </c>
      <c r="F10" s="24">
        <f>SUM(F11)</f>
        <v>0</v>
      </c>
      <c r="G10" s="24">
        <f t="shared" si="1"/>
        <v>0</v>
      </c>
      <c r="H10" s="24">
        <f>SUM(H11)</f>
        <v>0</v>
      </c>
      <c r="I10" s="24">
        <f>SUM(I11)</f>
        <v>0</v>
      </c>
      <c r="J10" s="24">
        <f t="shared" si="16"/>
        <v>0</v>
      </c>
      <c r="K10" s="24">
        <f>SUM(K11)</f>
        <v>158917</v>
      </c>
      <c r="L10" s="24">
        <f>SUM(L11)</f>
        <v>158917</v>
      </c>
      <c r="M10" s="24">
        <f t="shared" si="17"/>
        <v>0</v>
      </c>
      <c r="N10" s="24">
        <f>SUM(N11)</f>
        <v>0</v>
      </c>
      <c r="O10" s="24">
        <f>SUM(O11)</f>
        <v>0</v>
      </c>
      <c r="P10" s="24">
        <f t="shared" si="18"/>
        <v>0</v>
      </c>
      <c r="Q10" s="24">
        <f>SUM(Q11)</f>
        <v>0</v>
      </c>
      <c r="R10" s="24">
        <f>SUM(R11)</f>
        <v>0</v>
      </c>
      <c r="S10" s="24">
        <f t="shared" si="19"/>
        <v>0</v>
      </c>
      <c r="T10" s="24">
        <f>SUM(T11)</f>
        <v>0</v>
      </c>
      <c r="U10" s="24">
        <f>SUM(U11)</f>
        <v>0</v>
      </c>
      <c r="V10" s="24">
        <f t="shared" si="20"/>
        <v>0</v>
      </c>
      <c r="W10" s="24">
        <f>SUM(W11)</f>
        <v>0</v>
      </c>
      <c r="X10" s="24">
        <f>SUM(X11)</f>
        <v>0</v>
      </c>
      <c r="Y10" s="24">
        <f t="shared" si="21"/>
        <v>0</v>
      </c>
      <c r="Z10" s="24">
        <f>SUM(Z11)</f>
        <v>206360</v>
      </c>
      <c r="AA10" s="24">
        <f>SUM(AA11)</f>
        <v>206360</v>
      </c>
      <c r="AB10" s="24">
        <f t="shared" si="22"/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x14ac:dyDescent="0.25">
      <c r="A11" s="23" t="s">
        <v>18</v>
      </c>
      <c r="B11" s="25">
        <f t="shared" si="0"/>
        <v>365277</v>
      </c>
      <c r="C11" s="25">
        <f t="shared" si="0"/>
        <v>365277</v>
      </c>
      <c r="D11" s="25">
        <f t="shared" si="0"/>
        <v>0</v>
      </c>
      <c r="E11" s="25">
        <f>SUM(E12:E13)</f>
        <v>0</v>
      </c>
      <c r="F11" s="25">
        <f>SUM(F12:F13)</f>
        <v>0</v>
      </c>
      <c r="G11" s="25">
        <f t="shared" si="1"/>
        <v>0</v>
      </c>
      <c r="H11" s="25">
        <f>SUM(H12:H13)</f>
        <v>0</v>
      </c>
      <c r="I11" s="25">
        <f>SUM(I12:I13)</f>
        <v>0</v>
      </c>
      <c r="J11" s="25">
        <f t="shared" si="16"/>
        <v>0</v>
      </c>
      <c r="K11" s="25">
        <f>SUM(K12:K13)</f>
        <v>158917</v>
      </c>
      <c r="L11" s="25">
        <f>SUM(L12:L13)</f>
        <v>158917</v>
      </c>
      <c r="M11" s="25">
        <f t="shared" si="17"/>
        <v>0</v>
      </c>
      <c r="N11" s="25">
        <f>SUM(N12:N13)</f>
        <v>0</v>
      </c>
      <c r="O11" s="25">
        <f>SUM(O12:O13)</f>
        <v>0</v>
      </c>
      <c r="P11" s="25">
        <f t="shared" si="18"/>
        <v>0</v>
      </c>
      <c r="Q11" s="25">
        <f>SUM(Q12:Q13)</f>
        <v>0</v>
      </c>
      <c r="R11" s="25">
        <f>SUM(R12:R13)</f>
        <v>0</v>
      </c>
      <c r="S11" s="25">
        <f t="shared" si="19"/>
        <v>0</v>
      </c>
      <c r="T11" s="25">
        <f>SUM(T12:T13)</f>
        <v>0</v>
      </c>
      <c r="U11" s="25">
        <f>SUM(U12:U13)</f>
        <v>0</v>
      </c>
      <c r="V11" s="25">
        <f t="shared" si="20"/>
        <v>0</v>
      </c>
      <c r="W11" s="25">
        <f>SUM(W12:W13)</f>
        <v>0</v>
      </c>
      <c r="X11" s="25">
        <f>SUM(X12:X13)</f>
        <v>0</v>
      </c>
      <c r="Y11" s="25">
        <f t="shared" si="21"/>
        <v>0</v>
      </c>
      <c r="Z11" s="25">
        <f>SUM(Z12:Z13)</f>
        <v>206360</v>
      </c>
      <c r="AA11" s="25">
        <f>SUM(AA12:AA13)</f>
        <v>206360</v>
      </c>
      <c r="AB11" s="25">
        <f t="shared" si="22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63" x14ac:dyDescent="0.25">
      <c r="A12" s="26" t="s">
        <v>19</v>
      </c>
      <c r="B12" s="27">
        <f t="shared" si="0"/>
        <v>206360</v>
      </c>
      <c r="C12" s="27">
        <f t="shared" si="0"/>
        <v>206360</v>
      </c>
      <c r="D12" s="27">
        <f t="shared" si="0"/>
        <v>0</v>
      </c>
      <c r="E12" s="27">
        <v>0</v>
      </c>
      <c r="F12" s="27">
        <v>0</v>
      </c>
      <c r="G12" s="27">
        <f t="shared" si="1"/>
        <v>0</v>
      </c>
      <c r="H12" s="27">
        <v>0</v>
      </c>
      <c r="I12" s="27">
        <v>0</v>
      </c>
      <c r="J12" s="27">
        <f t="shared" si="16"/>
        <v>0</v>
      </c>
      <c r="K12" s="27"/>
      <c r="L12" s="27"/>
      <c r="M12" s="27">
        <f t="shared" si="17"/>
        <v>0</v>
      </c>
      <c r="N12" s="27">
        <v>0</v>
      </c>
      <c r="O12" s="27">
        <v>0</v>
      </c>
      <c r="P12" s="27">
        <f t="shared" si="18"/>
        <v>0</v>
      </c>
      <c r="Q12" s="27">
        <v>0</v>
      </c>
      <c r="R12" s="27">
        <v>0</v>
      </c>
      <c r="S12" s="27">
        <f t="shared" si="19"/>
        <v>0</v>
      </c>
      <c r="T12" s="27">
        <v>0</v>
      </c>
      <c r="U12" s="27">
        <v>0</v>
      </c>
      <c r="V12" s="27">
        <f t="shared" si="20"/>
        <v>0</v>
      </c>
      <c r="W12" s="27">
        <v>0</v>
      </c>
      <c r="X12" s="27">
        <v>0</v>
      </c>
      <c r="Y12" s="27">
        <f t="shared" si="21"/>
        <v>0</v>
      </c>
      <c r="Z12" s="27">
        <v>206360</v>
      </c>
      <c r="AA12" s="27">
        <v>206360</v>
      </c>
      <c r="AB12" s="27">
        <f t="shared" si="22"/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ht="31.5" x14ac:dyDescent="0.25">
      <c r="A13" s="26" t="s">
        <v>20</v>
      </c>
      <c r="B13" s="27">
        <f t="shared" si="0"/>
        <v>158917</v>
      </c>
      <c r="C13" s="27">
        <f t="shared" si="0"/>
        <v>158917</v>
      </c>
      <c r="D13" s="27">
        <f t="shared" si="0"/>
        <v>0</v>
      </c>
      <c r="E13" s="27">
        <v>0</v>
      </c>
      <c r="F13" s="27">
        <v>0</v>
      </c>
      <c r="G13" s="27">
        <f t="shared" si="1"/>
        <v>0</v>
      </c>
      <c r="H13" s="27">
        <v>0</v>
      </c>
      <c r="I13" s="27">
        <v>0</v>
      </c>
      <c r="J13" s="27">
        <f t="shared" si="16"/>
        <v>0</v>
      </c>
      <c r="K13" s="27">
        <f>87265+70572+1080</f>
        <v>158917</v>
      </c>
      <c r="L13" s="27">
        <f>87265+70572+1080</f>
        <v>158917</v>
      </c>
      <c r="M13" s="27">
        <f t="shared" si="17"/>
        <v>0</v>
      </c>
      <c r="N13" s="27">
        <v>0</v>
      </c>
      <c r="O13" s="27">
        <v>0</v>
      </c>
      <c r="P13" s="27">
        <f t="shared" si="18"/>
        <v>0</v>
      </c>
      <c r="Q13" s="27">
        <v>0</v>
      </c>
      <c r="R13" s="27">
        <v>0</v>
      </c>
      <c r="S13" s="27">
        <f t="shared" si="19"/>
        <v>0</v>
      </c>
      <c r="T13" s="27">
        <v>0</v>
      </c>
      <c r="U13" s="27">
        <v>0</v>
      </c>
      <c r="V13" s="27">
        <f t="shared" si="20"/>
        <v>0</v>
      </c>
      <c r="W13" s="27">
        <v>0</v>
      </c>
      <c r="X13" s="27">
        <v>0</v>
      </c>
      <c r="Y13" s="27">
        <f t="shared" si="21"/>
        <v>0</v>
      </c>
      <c r="Z13" s="27">
        <v>0</v>
      </c>
      <c r="AA13" s="27">
        <v>0</v>
      </c>
      <c r="AB13" s="27">
        <f t="shared" si="22"/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x14ac:dyDescent="0.25">
      <c r="A14" s="28" t="s">
        <v>21</v>
      </c>
      <c r="B14" s="25">
        <f t="shared" si="0"/>
        <v>1249046</v>
      </c>
      <c r="C14" s="25">
        <f t="shared" si="0"/>
        <v>1249046</v>
      </c>
      <c r="D14" s="25">
        <f t="shared" si="0"/>
        <v>0</v>
      </c>
      <c r="E14" s="25">
        <f>SUM(E15)</f>
        <v>0</v>
      </c>
      <c r="F14" s="25">
        <f>SUM(F15)</f>
        <v>0</v>
      </c>
      <c r="G14" s="25">
        <f t="shared" si="1"/>
        <v>0</v>
      </c>
      <c r="H14" s="25">
        <f>SUM(H15)</f>
        <v>0</v>
      </c>
      <c r="I14" s="25">
        <f>SUM(I15)</f>
        <v>0</v>
      </c>
      <c r="J14" s="25">
        <f t="shared" si="16"/>
        <v>0</v>
      </c>
      <c r="K14" s="25">
        <f>SUM(K15)</f>
        <v>177689</v>
      </c>
      <c r="L14" s="25">
        <f>SUM(L15)</f>
        <v>177689</v>
      </c>
      <c r="M14" s="25">
        <f t="shared" si="17"/>
        <v>0</v>
      </c>
      <c r="N14" s="25">
        <f>SUM(N15)</f>
        <v>0</v>
      </c>
      <c r="O14" s="25">
        <f>SUM(O15)</f>
        <v>0</v>
      </c>
      <c r="P14" s="25">
        <f t="shared" si="18"/>
        <v>0</v>
      </c>
      <c r="Q14" s="25">
        <f>SUM(Q15)</f>
        <v>10000</v>
      </c>
      <c r="R14" s="25">
        <f>SUM(R15)</f>
        <v>10000</v>
      </c>
      <c r="S14" s="25">
        <f t="shared" si="19"/>
        <v>0</v>
      </c>
      <c r="T14" s="25">
        <f>SUM(T15)</f>
        <v>626657</v>
      </c>
      <c r="U14" s="25">
        <f>SUM(U15)</f>
        <v>626657</v>
      </c>
      <c r="V14" s="25">
        <f t="shared" si="20"/>
        <v>0</v>
      </c>
      <c r="W14" s="25">
        <f>SUM(W15)</f>
        <v>0</v>
      </c>
      <c r="X14" s="25">
        <f>SUM(X15)</f>
        <v>0</v>
      </c>
      <c r="Y14" s="25">
        <f t="shared" si="21"/>
        <v>0</v>
      </c>
      <c r="Z14" s="25">
        <f>SUM(Z15)</f>
        <v>434700</v>
      </c>
      <c r="AA14" s="25">
        <f>SUM(AA15)</f>
        <v>434700</v>
      </c>
      <c r="AB14" s="25">
        <f t="shared" si="22"/>
        <v>0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</row>
    <row r="15" spans="1:249" x14ac:dyDescent="0.25">
      <c r="A15" s="23" t="s">
        <v>18</v>
      </c>
      <c r="B15" s="25">
        <f t="shared" si="0"/>
        <v>1249046</v>
      </c>
      <c r="C15" s="25">
        <f t="shared" si="0"/>
        <v>1249046</v>
      </c>
      <c r="D15" s="25">
        <f t="shared" si="0"/>
        <v>0</v>
      </c>
      <c r="E15" s="25">
        <f>SUM(E16:E25)</f>
        <v>0</v>
      </c>
      <c r="F15" s="25">
        <f>SUM(F16:F25)</f>
        <v>0</v>
      </c>
      <c r="G15" s="25">
        <f t="shared" si="1"/>
        <v>0</v>
      </c>
      <c r="H15" s="25">
        <f>SUM(H16:H25)</f>
        <v>0</v>
      </c>
      <c r="I15" s="25">
        <f>SUM(I16:I25)</f>
        <v>0</v>
      </c>
      <c r="J15" s="25">
        <f t="shared" si="16"/>
        <v>0</v>
      </c>
      <c r="K15" s="25">
        <f>SUM(K16:K25)</f>
        <v>177689</v>
      </c>
      <c r="L15" s="25">
        <f>SUM(L16:L25)</f>
        <v>177689</v>
      </c>
      <c r="M15" s="25">
        <f t="shared" si="17"/>
        <v>0</v>
      </c>
      <c r="N15" s="25">
        <f>SUM(N16:N25)</f>
        <v>0</v>
      </c>
      <c r="O15" s="25">
        <f>SUM(O16:O25)</f>
        <v>0</v>
      </c>
      <c r="P15" s="25">
        <f t="shared" si="18"/>
        <v>0</v>
      </c>
      <c r="Q15" s="25">
        <f>SUM(Q16:Q25)</f>
        <v>10000</v>
      </c>
      <c r="R15" s="25">
        <f>SUM(R16:R25)</f>
        <v>10000</v>
      </c>
      <c r="S15" s="25">
        <f t="shared" si="19"/>
        <v>0</v>
      </c>
      <c r="T15" s="25">
        <f>SUM(T16:T25)</f>
        <v>626657</v>
      </c>
      <c r="U15" s="25">
        <f>SUM(U16:U25)</f>
        <v>626657</v>
      </c>
      <c r="V15" s="25">
        <f t="shared" si="20"/>
        <v>0</v>
      </c>
      <c r="W15" s="25">
        <f>SUM(W16:W25)</f>
        <v>0</v>
      </c>
      <c r="X15" s="25">
        <f>SUM(X16:X25)</f>
        <v>0</v>
      </c>
      <c r="Y15" s="25">
        <f t="shared" si="21"/>
        <v>0</v>
      </c>
      <c r="Z15" s="25">
        <f>SUM(Z16:Z25)</f>
        <v>434700</v>
      </c>
      <c r="AA15" s="25">
        <f>SUM(AA16:AA25)</f>
        <v>434700</v>
      </c>
      <c r="AB15" s="25">
        <f t="shared" si="22"/>
        <v>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</row>
    <row r="16" spans="1:249" x14ac:dyDescent="0.25">
      <c r="A16" s="29" t="s">
        <v>22</v>
      </c>
      <c r="B16" s="30">
        <f t="shared" si="0"/>
        <v>110000</v>
      </c>
      <c r="C16" s="30">
        <f t="shared" si="0"/>
        <v>110000</v>
      </c>
      <c r="D16" s="30">
        <f t="shared" si="0"/>
        <v>0</v>
      </c>
      <c r="E16" s="30">
        <v>0</v>
      </c>
      <c r="F16" s="30">
        <v>0</v>
      </c>
      <c r="G16" s="30">
        <f t="shared" si="1"/>
        <v>0</v>
      </c>
      <c r="H16" s="30">
        <v>0</v>
      </c>
      <c r="I16" s="30">
        <v>0</v>
      </c>
      <c r="J16" s="30">
        <f t="shared" si="16"/>
        <v>0</v>
      </c>
      <c r="K16" s="30"/>
      <c r="L16" s="30"/>
      <c r="M16" s="30">
        <f t="shared" si="17"/>
        <v>0</v>
      </c>
      <c r="N16" s="30">
        <v>0</v>
      </c>
      <c r="O16" s="30">
        <v>0</v>
      </c>
      <c r="P16" s="30">
        <f t="shared" si="18"/>
        <v>0</v>
      </c>
      <c r="Q16" s="30">
        <v>0</v>
      </c>
      <c r="R16" s="30">
        <v>0</v>
      </c>
      <c r="S16" s="30">
        <f t="shared" si="19"/>
        <v>0</v>
      </c>
      <c r="T16" s="30">
        <v>0</v>
      </c>
      <c r="U16" s="30">
        <v>0</v>
      </c>
      <c r="V16" s="30">
        <f t="shared" si="20"/>
        <v>0</v>
      </c>
      <c r="W16" s="30">
        <v>0</v>
      </c>
      <c r="X16" s="30">
        <v>0</v>
      </c>
      <c r="Y16" s="30">
        <f t="shared" si="21"/>
        <v>0</v>
      </c>
      <c r="Z16" s="30">
        <v>110000</v>
      </c>
      <c r="AA16" s="30">
        <v>110000</v>
      </c>
      <c r="AB16" s="30">
        <f t="shared" si="22"/>
        <v>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51" ht="31.5" x14ac:dyDescent="0.25">
      <c r="A17" s="31" t="s">
        <v>23</v>
      </c>
      <c r="B17" s="30">
        <f t="shared" si="0"/>
        <v>88900</v>
      </c>
      <c r="C17" s="30">
        <f t="shared" si="0"/>
        <v>88900</v>
      </c>
      <c r="D17" s="30">
        <f t="shared" si="0"/>
        <v>0</v>
      </c>
      <c r="E17" s="30">
        <v>0</v>
      </c>
      <c r="F17" s="30">
        <v>0</v>
      </c>
      <c r="G17" s="30">
        <f t="shared" si="1"/>
        <v>0</v>
      </c>
      <c r="H17" s="30">
        <v>0</v>
      </c>
      <c r="I17" s="30">
        <v>0</v>
      </c>
      <c r="J17" s="30">
        <f t="shared" si="16"/>
        <v>0</v>
      </c>
      <c r="K17" s="30">
        <v>88900</v>
      </c>
      <c r="L17" s="30">
        <v>88900</v>
      </c>
      <c r="M17" s="30">
        <f t="shared" si="17"/>
        <v>0</v>
      </c>
      <c r="N17" s="30">
        <v>0</v>
      </c>
      <c r="O17" s="30">
        <v>0</v>
      </c>
      <c r="P17" s="30">
        <f t="shared" si="18"/>
        <v>0</v>
      </c>
      <c r="Q17" s="30">
        <v>0</v>
      </c>
      <c r="R17" s="30">
        <v>0</v>
      </c>
      <c r="S17" s="30">
        <f t="shared" si="19"/>
        <v>0</v>
      </c>
      <c r="T17" s="30">
        <v>0</v>
      </c>
      <c r="U17" s="30">
        <v>0</v>
      </c>
      <c r="V17" s="30">
        <f t="shared" si="20"/>
        <v>0</v>
      </c>
      <c r="W17" s="30">
        <v>0</v>
      </c>
      <c r="X17" s="30">
        <v>0</v>
      </c>
      <c r="Y17" s="30">
        <f t="shared" si="21"/>
        <v>0</v>
      </c>
      <c r="Z17" s="30"/>
      <c r="AA17" s="30"/>
      <c r="AB17" s="30">
        <f t="shared" si="22"/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51" ht="47.25" x14ac:dyDescent="0.25">
      <c r="A18" s="31" t="s">
        <v>24</v>
      </c>
      <c r="B18" s="30">
        <f t="shared" si="0"/>
        <v>146200</v>
      </c>
      <c r="C18" s="30">
        <f t="shared" si="0"/>
        <v>146200</v>
      </c>
      <c r="D18" s="30">
        <f t="shared" si="0"/>
        <v>0</v>
      </c>
      <c r="E18" s="30">
        <v>0</v>
      </c>
      <c r="F18" s="30">
        <v>0</v>
      </c>
      <c r="G18" s="30">
        <f t="shared" si="1"/>
        <v>0</v>
      </c>
      <c r="H18" s="30">
        <v>0</v>
      </c>
      <c r="I18" s="30">
        <v>0</v>
      </c>
      <c r="J18" s="30">
        <f t="shared" si="16"/>
        <v>0</v>
      </c>
      <c r="K18" s="30">
        <f>146200-146200</f>
        <v>0</v>
      </c>
      <c r="L18" s="30">
        <f>146200-146200</f>
        <v>0</v>
      </c>
      <c r="M18" s="30">
        <f t="shared" si="17"/>
        <v>0</v>
      </c>
      <c r="N18" s="30">
        <v>0</v>
      </c>
      <c r="O18" s="30">
        <v>0</v>
      </c>
      <c r="P18" s="30">
        <f t="shared" si="18"/>
        <v>0</v>
      </c>
      <c r="Q18" s="30">
        <v>0</v>
      </c>
      <c r="R18" s="30">
        <v>0</v>
      </c>
      <c r="S18" s="30">
        <f t="shared" si="19"/>
        <v>0</v>
      </c>
      <c r="T18" s="30">
        <v>0</v>
      </c>
      <c r="U18" s="30">
        <v>0</v>
      </c>
      <c r="V18" s="30">
        <f t="shared" si="20"/>
        <v>0</v>
      </c>
      <c r="W18" s="30">
        <v>0</v>
      </c>
      <c r="X18" s="30">
        <v>0</v>
      </c>
      <c r="Y18" s="30">
        <f t="shared" si="21"/>
        <v>0</v>
      </c>
      <c r="Z18" s="30">
        <f>146200</f>
        <v>146200</v>
      </c>
      <c r="AA18" s="30">
        <f>146200</f>
        <v>146200</v>
      </c>
      <c r="AB18" s="30">
        <f t="shared" si="22"/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51" x14ac:dyDescent="0.25">
      <c r="A19" s="31" t="s">
        <v>25</v>
      </c>
      <c r="B19" s="30">
        <f t="shared" si="0"/>
        <v>68500</v>
      </c>
      <c r="C19" s="30">
        <f t="shared" si="0"/>
        <v>68500</v>
      </c>
      <c r="D19" s="30">
        <f t="shared" si="0"/>
        <v>0</v>
      </c>
      <c r="E19" s="30">
        <v>0</v>
      </c>
      <c r="F19" s="30">
        <v>0</v>
      </c>
      <c r="G19" s="30">
        <f t="shared" si="1"/>
        <v>0</v>
      </c>
      <c r="H19" s="30">
        <v>0</v>
      </c>
      <c r="I19" s="30">
        <v>0</v>
      </c>
      <c r="J19" s="30">
        <f t="shared" si="16"/>
        <v>0</v>
      </c>
      <c r="K19" s="30">
        <f>68500-68500</f>
        <v>0</v>
      </c>
      <c r="L19" s="30">
        <f>68500-68500</f>
        <v>0</v>
      </c>
      <c r="M19" s="30">
        <f t="shared" si="17"/>
        <v>0</v>
      </c>
      <c r="N19" s="30">
        <v>0</v>
      </c>
      <c r="O19" s="30">
        <v>0</v>
      </c>
      <c r="P19" s="30">
        <f t="shared" si="18"/>
        <v>0</v>
      </c>
      <c r="Q19" s="30">
        <v>0</v>
      </c>
      <c r="R19" s="30">
        <v>0</v>
      </c>
      <c r="S19" s="30">
        <f t="shared" si="19"/>
        <v>0</v>
      </c>
      <c r="T19" s="30">
        <v>0</v>
      </c>
      <c r="U19" s="30">
        <v>0</v>
      </c>
      <c r="V19" s="30">
        <f t="shared" si="20"/>
        <v>0</v>
      </c>
      <c r="W19" s="30">
        <v>0</v>
      </c>
      <c r="X19" s="30">
        <v>0</v>
      </c>
      <c r="Y19" s="30">
        <f t="shared" si="21"/>
        <v>0</v>
      </c>
      <c r="Z19" s="30">
        <f>68500</f>
        <v>68500</v>
      </c>
      <c r="AA19" s="30">
        <f>68500</f>
        <v>68500</v>
      </c>
      <c r="AB19" s="30">
        <f t="shared" si="22"/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51" ht="47.25" x14ac:dyDescent="0.25">
      <c r="A20" s="31" t="s">
        <v>26</v>
      </c>
      <c r="B20" s="30">
        <f t="shared" si="0"/>
        <v>180000</v>
      </c>
      <c r="C20" s="30">
        <f t="shared" si="0"/>
        <v>180000</v>
      </c>
      <c r="D20" s="30">
        <f t="shared" si="0"/>
        <v>0</v>
      </c>
      <c r="E20" s="30"/>
      <c r="F20" s="30"/>
      <c r="G20" s="30">
        <f t="shared" si="1"/>
        <v>0</v>
      </c>
      <c r="H20" s="30">
        <v>0</v>
      </c>
      <c r="I20" s="30">
        <v>0</v>
      </c>
      <c r="J20" s="30">
        <f t="shared" si="16"/>
        <v>0</v>
      </c>
      <c r="K20" s="30">
        <v>50000</v>
      </c>
      <c r="L20" s="30">
        <v>50000</v>
      </c>
      <c r="M20" s="30">
        <f t="shared" si="17"/>
        <v>0</v>
      </c>
      <c r="N20" s="30">
        <v>0</v>
      </c>
      <c r="O20" s="30">
        <v>0</v>
      </c>
      <c r="P20" s="30">
        <f t="shared" si="18"/>
        <v>0</v>
      </c>
      <c r="Q20" s="30">
        <v>0</v>
      </c>
      <c r="R20" s="30">
        <v>0</v>
      </c>
      <c r="S20" s="30">
        <f t="shared" si="19"/>
        <v>0</v>
      </c>
      <c r="T20" s="30">
        <v>130000</v>
      </c>
      <c r="U20" s="30">
        <v>130000</v>
      </c>
      <c r="V20" s="30">
        <f t="shared" si="20"/>
        <v>0</v>
      </c>
      <c r="W20" s="30">
        <v>0</v>
      </c>
      <c r="X20" s="30">
        <v>0</v>
      </c>
      <c r="Y20" s="30">
        <f t="shared" si="21"/>
        <v>0</v>
      </c>
      <c r="Z20" s="30"/>
      <c r="AA20" s="30"/>
      <c r="AB20" s="30">
        <f t="shared" si="22"/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51" ht="47.25" x14ac:dyDescent="0.25">
      <c r="A21" s="31" t="s">
        <v>27</v>
      </c>
      <c r="B21" s="30">
        <f t="shared" si="0"/>
        <v>110000</v>
      </c>
      <c r="C21" s="30">
        <f t="shared" si="0"/>
        <v>110000</v>
      </c>
      <c r="D21" s="30">
        <f t="shared" si="0"/>
        <v>0</v>
      </c>
      <c r="E21" s="30">
        <v>0</v>
      </c>
      <c r="F21" s="30">
        <v>0</v>
      </c>
      <c r="G21" s="30">
        <f t="shared" si="1"/>
        <v>0</v>
      </c>
      <c r="H21" s="30">
        <v>0</v>
      </c>
      <c r="I21" s="30">
        <v>0</v>
      </c>
      <c r="J21" s="30">
        <f t="shared" si="16"/>
        <v>0</v>
      </c>
      <c r="K21" s="30">
        <f>52100-52100</f>
        <v>0</v>
      </c>
      <c r="L21" s="30">
        <f>52100-52100</f>
        <v>0</v>
      </c>
      <c r="M21" s="30">
        <f t="shared" si="17"/>
        <v>0</v>
      </c>
      <c r="N21" s="30">
        <v>0</v>
      </c>
      <c r="O21" s="30">
        <v>0</v>
      </c>
      <c r="P21" s="30">
        <f t="shared" si="18"/>
        <v>0</v>
      </c>
      <c r="Q21" s="30">
        <v>0</v>
      </c>
      <c r="R21" s="30">
        <v>0</v>
      </c>
      <c r="S21" s="30">
        <f t="shared" si="19"/>
        <v>0</v>
      </c>
      <c r="T21" s="30">
        <v>0</v>
      </c>
      <c r="U21" s="30">
        <v>0</v>
      </c>
      <c r="V21" s="30">
        <f t="shared" si="20"/>
        <v>0</v>
      </c>
      <c r="W21" s="30">
        <v>0</v>
      </c>
      <c r="X21" s="30">
        <v>0</v>
      </c>
      <c r="Y21" s="30">
        <f t="shared" si="21"/>
        <v>0</v>
      </c>
      <c r="Z21" s="30">
        <v>110000</v>
      </c>
      <c r="AA21" s="30">
        <v>110000</v>
      </c>
      <c r="AB21" s="30">
        <f t="shared" si="22"/>
        <v>0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51" ht="63" x14ac:dyDescent="0.25">
      <c r="A22" s="31" t="s">
        <v>28</v>
      </c>
      <c r="B22" s="30">
        <f t="shared" si="0"/>
        <v>416741</v>
      </c>
      <c r="C22" s="30">
        <f t="shared" si="0"/>
        <v>416741</v>
      </c>
      <c r="D22" s="30">
        <f t="shared" si="0"/>
        <v>0</v>
      </c>
      <c r="E22" s="30">
        <v>0</v>
      </c>
      <c r="F22" s="30">
        <v>0</v>
      </c>
      <c r="G22" s="30">
        <f t="shared" si="1"/>
        <v>0</v>
      </c>
      <c r="H22" s="30">
        <v>0</v>
      </c>
      <c r="I22" s="30">
        <v>0</v>
      </c>
      <c r="J22" s="30">
        <f t="shared" si="16"/>
        <v>0</v>
      </c>
      <c r="K22" s="30">
        <v>0</v>
      </c>
      <c r="L22" s="30">
        <v>0</v>
      </c>
      <c r="M22" s="30">
        <f t="shared" si="17"/>
        <v>0</v>
      </c>
      <c r="N22" s="30">
        <v>0</v>
      </c>
      <c r="O22" s="30">
        <v>0</v>
      </c>
      <c r="P22" s="30">
        <f t="shared" si="18"/>
        <v>0</v>
      </c>
      <c r="Q22" s="30">
        <v>0</v>
      </c>
      <c r="R22" s="30">
        <v>0</v>
      </c>
      <c r="S22" s="30">
        <f t="shared" si="19"/>
        <v>0</v>
      </c>
      <c r="T22" s="30">
        <v>416741</v>
      </c>
      <c r="U22" s="30">
        <v>416741</v>
      </c>
      <c r="V22" s="30">
        <f t="shared" si="20"/>
        <v>0</v>
      </c>
      <c r="W22" s="30"/>
      <c r="X22" s="30"/>
      <c r="Y22" s="30">
        <f t="shared" si="21"/>
        <v>0</v>
      </c>
      <c r="Z22" s="30">
        <v>0</v>
      </c>
      <c r="AA22" s="30">
        <v>0</v>
      </c>
      <c r="AB22" s="30">
        <f t="shared" si="22"/>
        <v>0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51" x14ac:dyDescent="0.25">
      <c r="A23" s="29" t="s">
        <v>29</v>
      </c>
      <c r="B23" s="30">
        <f t="shared" si="0"/>
        <v>10000</v>
      </c>
      <c r="C23" s="30">
        <f t="shared" si="0"/>
        <v>10000</v>
      </c>
      <c r="D23" s="30">
        <f t="shared" si="0"/>
        <v>0</v>
      </c>
      <c r="E23" s="30">
        <v>0</v>
      </c>
      <c r="F23" s="30">
        <v>0</v>
      </c>
      <c r="G23" s="30">
        <f t="shared" si="1"/>
        <v>0</v>
      </c>
      <c r="H23" s="30">
        <v>0</v>
      </c>
      <c r="I23" s="30">
        <v>0</v>
      </c>
      <c r="J23" s="30">
        <f t="shared" si="16"/>
        <v>0</v>
      </c>
      <c r="K23" s="30">
        <v>0</v>
      </c>
      <c r="L23" s="30">
        <v>0</v>
      </c>
      <c r="M23" s="30">
        <f t="shared" si="17"/>
        <v>0</v>
      </c>
      <c r="N23" s="30">
        <v>0</v>
      </c>
      <c r="O23" s="30">
        <v>0</v>
      </c>
      <c r="P23" s="30">
        <f t="shared" si="18"/>
        <v>0</v>
      </c>
      <c r="Q23" s="30">
        <v>10000</v>
      </c>
      <c r="R23" s="30">
        <v>10000</v>
      </c>
      <c r="S23" s="30">
        <f t="shared" si="19"/>
        <v>0</v>
      </c>
      <c r="T23" s="30">
        <v>0</v>
      </c>
      <c r="U23" s="30">
        <v>0</v>
      </c>
      <c r="V23" s="30">
        <f t="shared" si="20"/>
        <v>0</v>
      </c>
      <c r="W23" s="30">
        <v>0</v>
      </c>
      <c r="X23" s="30">
        <v>0</v>
      </c>
      <c r="Y23" s="30">
        <f t="shared" si="21"/>
        <v>0</v>
      </c>
      <c r="Z23" s="30">
        <v>0</v>
      </c>
      <c r="AA23" s="30">
        <v>0</v>
      </c>
      <c r="AB23" s="30">
        <f t="shared" si="22"/>
        <v>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51" ht="47.25" x14ac:dyDescent="0.25">
      <c r="A24" s="32" t="s">
        <v>30</v>
      </c>
      <c r="B24" s="30">
        <f t="shared" si="0"/>
        <v>117937</v>
      </c>
      <c r="C24" s="30">
        <f t="shared" si="0"/>
        <v>117937</v>
      </c>
      <c r="D24" s="30">
        <f t="shared" si="0"/>
        <v>0</v>
      </c>
      <c r="E24" s="30">
        <v>0</v>
      </c>
      <c r="F24" s="30">
        <v>0</v>
      </c>
      <c r="G24" s="30">
        <f t="shared" si="1"/>
        <v>0</v>
      </c>
      <c r="H24" s="30">
        <v>0</v>
      </c>
      <c r="I24" s="30">
        <v>0</v>
      </c>
      <c r="J24" s="30">
        <f t="shared" si="16"/>
        <v>0</v>
      </c>
      <c r="K24" s="30">
        <v>38021</v>
      </c>
      <c r="L24" s="30">
        <v>38021</v>
      </c>
      <c r="M24" s="30">
        <f t="shared" si="17"/>
        <v>0</v>
      </c>
      <c r="N24" s="30">
        <v>0</v>
      </c>
      <c r="O24" s="30">
        <v>0</v>
      </c>
      <c r="P24" s="30">
        <f t="shared" si="18"/>
        <v>0</v>
      </c>
      <c r="Q24" s="30">
        <v>0</v>
      </c>
      <c r="R24" s="30">
        <v>0</v>
      </c>
      <c r="S24" s="30">
        <f t="shared" si="19"/>
        <v>0</v>
      </c>
      <c r="T24" s="30">
        <v>79916</v>
      </c>
      <c r="U24" s="30">
        <v>79916</v>
      </c>
      <c r="V24" s="30">
        <f t="shared" si="20"/>
        <v>0</v>
      </c>
      <c r="W24" s="30">
        <v>0</v>
      </c>
      <c r="X24" s="30">
        <v>0</v>
      </c>
      <c r="Y24" s="30">
        <f t="shared" si="21"/>
        <v>0</v>
      </c>
      <c r="Z24" s="30">
        <v>0</v>
      </c>
      <c r="AA24" s="30">
        <v>0</v>
      </c>
      <c r="AB24" s="30">
        <f t="shared" si="22"/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51" ht="63" x14ac:dyDescent="0.25">
      <c r="A25" s="29" t="s">
        <v>31</v>
      </c>
      <c r="B25" s="27">
        <f t="shared" si="0"/>
        <v>768</v>
      </c>
      <c r="C25" s="27">
        <f t="shared" si="0"/>
        <v>768</v>
      </c>
      <c r="D25" s="27">
        <f t="shared" si="0"/>
        <v>0</v>
      </c>
      <c r="E25" s="27">
        <v>0</v>
      </c>
      <c r="F25" s="27">
        <v>0</v>
      </c>
      <c r="G25" s="27">
        <f t="shared" si="1"/>
        <v>0</v>
      </c>
      <c r="H25" s="27">
        <v>0</v>
      </c>
      <c r="I25" s="27">
        <v>0</v>
      </c>
      <c r="J25" s="27">
        <f t="shared" si="16"/>
        <v>0</v>
      </c>
      <c r="K25" s="27">
        <v>768</v>
      </c>
      <c r="L25" s="27">
        <v>768</v>
      </c>
      <c r="M25" s="27">
        <f t="shared" si="17"/>
        <v>0</v>
      </c>
      <c r="N25" s="27">
        <v>0</v>
      </c>
      <c r="O25" s="27">
        <v>0</v>
      </c>
      <c r="P25" s="27">
        <f t="shared" si="18"/>
        <v>0</v>
      </c>
      <c r="Q25" s="27">
        <v>0</v>
      </c>
      <c r="R25" s="27">
        <v>0</v>
      </c>
      <c r="S25" s="27">
        <f t="shared" si="19"/>
        <v>0</v>
      </c>
      <c r="T25" s="27"/>
      <c r="U25" s="27"/>
      <c r="V25" s="27">
        <f t="shared" si="20"/>
        <v>0</v>
      </c>
      <c r="W25" s="27">
        <v>0</v>
      </c>
      <c r="X25" s="27">
        <v>0</v>
      </c>
      <c r="Y25" s="27">
        <f t="shared" si="21"/>
        <v>0</v>
      </c>
      <c r="Z25" s="27">
        <v>0</v>
      </c>
      <c r="AA25" s="27">
        <v>0</v>
      </c>
      <c r="AB25" s="27">
        <f t="shared" si="22"/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51" x14ac:dyDescent="0.25">
      <c r="A26" s="23" t="s">
        <v>32</v>
      </c>
      <c r="B26" s="24">
        <f t="shared" si="0"/>
        <v>3188949</v>
      </c>
      <c r="C26" s="24">
        <f t="shared" si="0"/>
        <v>3188949</v>
      </c>
      <c r="D26" s="24">
        <f t="shared" si="0"/>
        <v>0</v>
      </c>
      <c r="E26" s="24">
        <f>SUM(E27)</f>
        <v>0</v>
      </c>
      <c r="F26" s="24">
        <f>SUM(F27)</f>
        <v>0</v>
      </c>
      <c r="G26" s="24">
        <f t="shared" si="1"/>
        <v>0</v>
      </c>
      <c r="H26" s="24">
        <f>SUM(H27)</f>
        <v>0</v>
      </c>
      <c r="I26" s="24">
        <f>SUM(I27)</f>
        <v>0</v>
      </c>
      <c r="J26" s="24">
        <f t="shared" si="16"/>
        <v>0</v>
      </c>
      <c r="K26" s="24">
        <f>SUM(K27)</f>
        <v>450258</v>
      </c>
      <c r="L26" s="24">
        <f>SUM(L27)</f>
        <v>450258</v>
      </c>
      <c r="M26" s="24">
        <f t="shared" si="17"/>
        <v>0</v>
      </c>
      <c r="N26" s="24">
        <f>SUM(N27)</f>
        <v>0</v>
      </c>
      <c r="O26" s="24">
        <f>SUM(O27)</f>
        <v>0</v>
      </c>
      <c r="P26" s="24">
        <f t="shared" si="18"/>
        <v>0</v>
      </c>
      <c r="Q26" s="24">
        <f>SUM(Q27)</f>
        <v>126441</v>
      </c>
      <c r="R26" s="24">
        <f>SUM(R27)</f>
        <v>126441</v>
      </c>
      <c r="S26" s="24">
        <f t="shared" si="19"/>
        <v>0</v>
      </c>
      <c r="T26" s="24">
        <f>SUM(T27)</f>
        <v>438842</v>
      </c>
      <c r="U26" s="24">
        <f>SUM(U27)</f>
        <v>438842</v>
      </c>
      <c r="V26" s="24">
        <f t="shared" si="20"/>
        <v>0</v>
      </c>
      <c r="W26" s="24">
        <f>SUM(W27)</f>
        <v>0</v>
      </c>
      <c r="X26" s="24">
        <f>SUM(X27)</f>
        <v>0</v>
      </c>
      <c r="Y26" s="24">
        <f t="shared" si="21"/>
        <v>0</v>
      </c>
      <c r="Z26" s="24">
        <f>SUM(Z27)</f>
        <v>2173408</v>
      </c>
      <c r="AA26" s="24">
        <f>SUM(AA27)</f>
        <v>2173408</v>
      </c>
      <c r="AB26" s="24">
        <f t="shared" si="22"/>
        <v>0</v>
      </c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51" x14ac:dyDescent="0.25">
      <c r="A27" s="23" t="s">
        <v>18</v>
      </c>
      <c r="B27" s="24">
        <f t="shared" si="0"/>
        <v>3188949</v>
      </c>
      <c r="C27" s="24">
        <f t="shared" si="0"/>
        <v>3188949</v>
      </c>
      <c r="D27" s="24">
        <f t="shared" si="0"/>
        <v>0</v>
      </c>
      <c r="E27" s="24">
        <f>SUM(E28:E34)</f>
        <v>0</v>
      </c>
      <c r="F27" s="24">
        <f>SUM(F28:F34)</f>
        <v>0</v>
      </c>
      <c r="G27" s="24">
        <f t="shared" si="1"/>
        <v>0</v>
      </c>
      <c r="H27" s="24">
        <f>SUM(H28:H34)</f>
        <v>0</v>
      </c>
      <c r="I27" s="24">
        <f>SUM(I28:I34)</f>
        <v>0</v>
      </c>
      <c r="J27" s="24">
        <f t="shared" si="16"/>
        <v>0</v>
      </c>
      <c r="K27" s="24">
        <f>SUM(K28:K34)</f>
        <v>450258</v>
      </c>
      <c r="L27" s="24">
        <f>SUM(L28:L34)</f>
        <v>450258</v>
      </c>
      <c r="M27" s="24">
        <f t="shared" si="17"/>
        <v>0</v>
      </c>
      <c r="N27" s="24">
        <f>SUM(N28:N34)</f>
        <v>0</v>
      </c>
      <c r="O27" s="24">
        <f>SUM(O28:O34)</f>
        <v>0</v>
      </c>
      <c r="P27" s="24">
        <f t="shared" si="18"/>
        <v>0</v>
      </c>
      <c r="Q27" s="24">
        <f>SUM(Q28:Q34)</f>
        <v>126441</v>
      </c>
      <c r="R27" s="24">
        <f>SUM(R28:R34)</f>
        <v>126441</v>
      </c>
      <c r="S27" s="24">
        <f t="shared" si="19"/>
        <v>0</v>
      </c>
      <c r="T27" s="24">
        <f>SUM(T28:T34)</f>
        <v>438842</v>
      </c>
      <c r="U27" s="24">
        <f>SUM(U28:U34)</f>
        <v>438842</v>
      </c>
      <c r="V27" s="24">
        <f t="shared" si="20"/>
        <v>0</v>
      </c>
      <c r="W27" s="24">
        <f>SUM(W28:W34)</f>
        <v>0</v>
      </c>
      <c r="X27" s="24">
        <f>SUM(X28:X34)</f>
        <v>0</v>
      </c>
      <c r="Y27" s="24">
        <f t="shared" si="21"/>
        <v>0</v>
      </c>
      <c r="Z27" s="24">
        <f>SUM(Z28:Z34)</f>
        <v>2173408</v>
      </c>
      <c r="AA27" s="24">
        <f>SUM(AA28:AA34)</f>
        <v>2173408</v>
      </c>
      <c r="AB27" s="24">
        <f t="shared" si="22"/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51" ht="47.25" x14ac:dyDescent="0.25">
      <c r="A28" s="34" t="s">
        <v>33</v>
      </c>
      <c r="B28" s="30">
        <f t="shared" si="0"/>
        <v>600</v>
      </c>
      <c r="C28" s="30">
        <f t="shared" si="0"/>
        <v>600</v>
      </c>
      <c r="D28" s="30">
        <f t="shared" si="0"/>
        <v>0</v>
      </c>
      <c r="E28" s="30"/>
      <c r="F28" s="30"/>
      <c r="G28" s="30">
        <f t="shared" si="1"/>
        <v>0</v>
      </c>
      <c r="H28" s="30">
        <v>0</v>
      </c>
      <c r="I28" s="30">
        <v>0</v>
      </c>
      <c r="J28" s="30">
        <f t="shared" si="16"/>
        <v>0</v>
      </c>
      <c r="K28" s="30">
        <v>600</v>
      </c>
      <c r="L28" s="30">
        <v>600</v>
      </c>
      <c r="M28" s="30">
        <f t="shared" si="17"/>
        <v>0</v>
      </c>
      <c r="N28" s="30">
        <v>0</v>
      </c>
      <c r="O28" s="30">
        <v>0</v>
      </c>
      <c r="P28" s="30">
        <f t="shared" si="18"/>
        <v>0</v>
      </c>
      <c r="Q28" s="30">
        <v>0</v>
      </c>
      <c r="R28" s="30">
        <v>0</v>
      </c>
      <c r="S28" s="30">
        <f t="shared" si="19"/>
        <v>0</v>
      </c>
      <c r="T28" s="30"/>
      <c r="U28" s="30"/>
      <c r="V28" s="30">
        <f t="shared" si="20"/>
        <v>0</v>
      </c>
      <c r="W28" s="30">
        <v>0</v>
      </c>
      <c r="X28" s="30">
        <v>0</v>
      </c>
      <c r="Y28" s="30">
        <f t="shared" si="21"/>
        <v>0</v>
      </c>
      <c r="Z28" s="30">
        <v>0</v>
      </c>
      <c r="AA28" s="30">
        <v>0</v>
      </c>
      <c r="AB28" s="30">
        <f t="shared" si="22"/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ht="78.75" x14ac:dyDescent="0.25">
      <c r="A29" s="34" t="s">
        <v>34</v>
      </c>
      <c r="B29" s="30">
        <f t="shared" si="0"/>
        <v>5400</v>
      </c>
      <c r="C29" s="30">
        <f t="shared" si="0"/>
        <v>5400</v>
      </c>
      <c r="D29" s="30">
        <f t="shared" si="0"/>
        <v>0</v>
      </c>
      <c r="E29" s="30"/>
      <c r="F29" s="30"/>
      <c r="G29" s="30">
        <f t="shared" si="1"/>
        <v>0</v>
      </c>
      <c r="H29" s="30">
        <v>0</v>
      </c>
      <c r="I29" s="30">
        <v>0</v>
      </c>
      <c r="J29" s="30">
        <f t="shared" si="16"/>
        <v>0</v>
      </c>
      <c r="K29" s="30">
        <v>5400</v>
      </c>
      <c r="L29" s="30">
        <v>5400</v>
      </c>
      <c r="M29" s="30">
        <f t="shared" si="17"/>
        <v>0</v>
      </c>
      <c r="N29" s="30">
        <v>0</v>
      </c>
      <c r="O29" s="30">
        <v>0</v>
      </c>
      <c r="P29" s="30">
        <f t="shared" si="18"/>
        <v>0</v>
      </c>
      <c r="Q29" s="30">
        <v>0</v>
      </c>
      <c r="R29" s="30">
        <v>0</v>
      </c>
      <c r="S29" s="30">
        <f t="shared" si="19"/>
        <v>0</v>
      </c>
      <c r="T29" s="30"/>
      <c r="U29" s="30"/>
      <c r="V29" s="30">
        <f t="shared" si="20"/>
        <v>0</v>
      </c>
      <c r="W29" s="30">
        <v>0</v>
      </c>
      <c r="X29" s="30">
        <v>0</v>
      </c>
      <c r="Y29" s="30">
        <f t="shared" si="21"/>
        <v>0</v>
      </c>
      <c r="Z29" s="30">
        <v>0</v>
      </c>
      <c r="AA29" s="30">
        <v>0</v>
      </c>
      <c r="AB29" s="30">
        <f t="shared" si="22"/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ht="31.5" x14ac:dyDescent="0.25">
      <c r="A30" s="33" t="s">
        <v>35</v>
      </c>
      <c r="B30" s="30">
        <f t="shared" si="0"/>
        <v>100000</v>
      </c>
      <c r="C30" s="30">
        <f t="shared" si="0"/>
        <v>100000</v>
      </c>
      <c r="D30" s="30">
        <f t="shared" si="0"/>
        <v>0</v>
      </c>
      <c r="E30" s="30">
        <v>0</v>
      </c>
      <c r="F30" s="30">
        <v>0</v>
      </c>
      <c r="G30" s="30">
        <f t="shared" si="1"/>
        <v>0</v>
      </c>
      <c r="H30" s="30">
        <v>0</v>
      </c>
      <c r="I30" s="30">
        <v>0</v>
      </c>
      <c r="J30" s="30">
        <f t="shared" si="16"/>
        <v>0</v>
      </c>
      <c r="K30" s="30">
        <v>0</v>
      </c>
      <c r="L30" s="30">
        <v>0</v>
      </c>
      <c r="M30" s="30">
        <f t="shared" si="17"/>
        <v>0</v>
      </c>
      <c r="N30" s="30">
        <v>0</v>
      </c>
      <c r="O30" s="30">
        <v>0</v>
      </c>
      <c r="P30" s="30">
        <f t="shared" si="18"/>
        <v>0</v>
      </c>
      <c r="Q30" s="30">
        <v>0</v>
      </c>
      <c r="R30" s="30">
        <v>0</v>
      </c>
      <c r="S30" s="30">
        <f t="shared" si="19"/>
        <v>0</v>
      </c>
      <c r="T30" s="30">
        <v>0</v>
      </c>
      <c r="U30" s="30">
        <v>0</v>
      </c>
      <c r="V30" s="30">
        <f t="shared" si="20"/>
        <v>0</v>
      </c>
      <c r="W30" s="30">
        <v>0</v>
      </c>
      <c r="X30" s="30">
        <v>0</v>
      </c>
      <c r="Y30" s="30">
        <f t="shared" si="21"/>
        <v>0</v>
      </c>
      <c r="Z30" s="30">
        <v>100000</v>
      </c>
      <c r="AA30" s="30">
        <v>100000</v>
      </c>
      <c r="AB30" s="30">
        <f t="shared" si="22"/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51" ht="94.5" x14ac:dyDescent="0.25">
      <c r="A31" s="33" t="s">
        <v>36</v>
      </c>
      <c r="B31" s="30">
        <f t="shared" si="0"/>
        <v>2053408</v>
      </c>
      <c r="C31" s="30">
        <f t="shared" si="0"/>
        <v>2053408</v>
      </c>
      <c r="D31" s="30">
        <f t="shared" si="0"/>
        <v>0</v>
      </c>
      <c r="E31" s="30">
        <v>0</v>
      </c>
      <c r="F31" s="30">
        <v>0</v>
      </c>
      <c r="G31" s="30">
        <f t="shared" si="1"/>
        <v>0</v>
      </c>
      <c r="H31" s="30">
        <v>0</v>
      </c>
      <c r="I31" s="30">
        <v>0</v>
      </c>
      <c r="J31" s="30">
        <f t="shared" si="16"/>
        <v>0</v>
      </c>
      <c r="K31" s="30">
        <v>0</v>
      </c>
      <c r="L31" s="30">
        <v>0</v>
      </c>
      <c r="M31" s="30">
        <f t="shared" si="17"/>
        <v>0</v>
      </c>
      <c r="N31" s="30"/>
      <c r="O31" s="30"/>
      <c r="P31" s="30">
        <f t="shared" si="18"/>
        <v>0</v>
      </c>
      <c r="Q31" s="30">
        <v>0</v>
      </c>
      <c r="R31" s="30">
        <v>0</v>
      </c>
      <c r="S31" s="30">
        <f t="shared" si="19"/>
        <v>0</v>
      </c>
      <c r="T31" s="30"/>
      <c r="U31" s="30"/>
      <c r="V31" s="30">
        <f t="shared" si="20"/>
        <v>0</v>
      </c>
      <c r="W31" s="30">
        <v>0</v>
      </c>
      <c r="X31" s="30">
        <v>0</v>
      </c>
      <c r="Y31" s="30">
        <f t="shared" si="21"/>
        <v>0</v>
      </c>
      <c r="Z31" s="30">
        <v>2053408</v>
      </c>
      <c r="AA31" s="30">
        <v>2053408</v>
      </c>
      <c r="AB31" s="30">
        <f t="shared" si="22"/>
        <v>0</v>
      </c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51" ht="31.5" x14ac:dyDescent="0.25">
      <c r="A32" s="33" t="s">
        <v>37</v>
      </c>
      <c r="B32" s="30">
        <f t="shared" si="0"/>
        <v>201852</v>
      </c>
      <c r="C32" s="30">
        <f t="shared" si="0"/>
        <v>201852</v>
      </c>
      <c r="D32" s="30">
        <f t="shared" si="0"/>
        <v>0</v>
      </c>
      <c r="E32" s="30">
        <v>0</v>
      </c>
      <c r="F32" s="30">
        <v>0</v>
      </c>
      <c r="G32" s="30">
        <f t="shared" si="1"/>
        <v>0</v>
      </c>
      <c r="H32" s="30">
        <v>0</v>
      </c>
      <c r="I32" s="30">
        <v>0</v>
      </c>
      <c r="J32" s="30">
        <f t="shared" si="16"/>
        <v>0</v>
      </c>
      <c r="K32" s="30">
        <v>0</v>
      </c>
      <c r="L32" s="30">
        <v>0</v>
      </c>
      <c r="M32" s="30">
        <f t="shared" si="17"/>
        <v>0</v>
      </c>
      <c r="N32" s="30">
        <v>0</v>
      </c>
      <c r="O32" s="30">
        <v>0</v>
      </c>
      <c r="P32" s="30">
        <f t="shared" si="18"/>
        <v>0</v>
      </c>
      <c r="Q32" s="30">
        <v>0</v>
      </c>
      <c r="R32" s="30">
        <v>0</v>
      </c>
      <c r="S32" s="30">
        <f t="shared" si="19"/>
        <v>0</v>
      </c>
      <c r="T32" s="30">
        <v>181852</v>
      </c>
      <c r="U32" s="30">
        <v>181852</v>
      </c>
      <c r="V32" s="30">
        <f t="shared" si="20"/>
        <v>0</v>
      </c>
      <c r="W32" s="30">
        <v>0</v>
      </c>
      <c r="X32" s="30">
        <v>0</v>
      </c>
      <c r="Y32" s="30">
        <f t="shared" si="21"/>
        <v>0</v>
      </c>
      <c r="Z32" s="30">
        <v>20000</v>
      </c>
      <c r="AA32" s="30">
        <v>20000</v>
      </c>
      <c r="AB32" s="30">
        <f t="shared" si="22"/>
        <v>0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ht="63" x14ac:dyDescent="0.25">
      <c r="A33" s="33" t="s">
        <v>38</v>
      </c>
      <c r="B33" s="30">
        <f t="shared" si="0"/>
        <v>391233</v>
      </c>
      <c r="C33" s="30">
        <f t="shared" si="0"/>
        <v>391233</v>
      </c>
      <c r="D33" s="30">
        <f t="shared" si="0"/>
        <v>0</v>
      </c>
      <c r="E33" s="30"/>
      <c r="F33" s="30"/>
      <c r="G33" s="30">
        <f t="shared" si="1"/>
        <v>0</v>
      </c>
      <c r="H33" s="30">
        <v>0</v>
      </c>
      <c r="I33" s="30">
        <v>0</v>
      </c>
      <c r="J33" s="30">
        <f t="shared" si="16"/>
        <v>0</v>
      </c>
      <c r="K33" s="30">
        <f>314214</f>
        <v>314214</v>
      </c>
      <c r="L33" s="30">
        <f>314214</f>
        <v>314214</v>
      </c>
      <c r="M33" s="30">
        <f t="shared" si="17"/>
        <v>0</v>
      </c>
      <c r="N33" s="30">
        <v>0</v>
      </c>
      <c r="O33" s="30">
        <v>0</v>
      </c>
      <c r="P33" s="30">
        <f t="shared" si="18"/>
        <v>0</v>
      </c>
      <c r="Q33" s="30">
        <v>20029</v>
      </c>
      <c r="R33" s="30">
        <v>20029</v>
      </c>
      <c r="S33" s="30">
        <f t="shared" si="19"/>
        <v>0</v>
      </c>
      <c r="T33" s="30">
        <v>56990</v>
      </c>
      <c r="U33" s="30">
        <v>56990</v>
      </c>
      <c r="V33" s="30">
        <f t="shared" si="20"/>
        <v>0</v>
      </c>
      <c r="W33" s="30">
        <f>538266-538266</f>
        <v>0</v>
      </c>
      <c r="X33" s="30">
        <f>538266-538266</f>
        <v>0</v>
      </c>
      <c r="Y33" s="30">
        <f t="shared" si="21"/>
        <v>0</v>
      </c>
      <c r="Z33" s="30"/>
      <c r="AA33" s="30"/>
      <c r="AB33" s="30">
        <f t="shared" si="22"/>
        <v>0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ht="47.25" x14ac:dyDescent="0.25">
      <c r="A34" s="33" t="s">
        <v>39</v>
      </c>
      <c r="B34" s="30">
        <f t="shared" si="0"/>
        <v>436456</v>
      </c>
      <c r="C34" s="30">
        <f t="shared" si="0"/>
        <v>436456</v>
      </c>
      <c r="D34" s="30">
        <f t="shared" si="0"/>
        <v>0</v>
      </c>
      <c r="E34" s="30">
        <v>0</v>
      </c>
      <c r="F34" s="30">
        <v>0</v>
      </c>
      <c r="G34" s="30">
        <f t="shared" si="1"/>
        <v>0</v>
      </c>
      <c r="H34" s="30">
        <v>0</v>
      </c>
      <c r="I34" s="30">
        <v>0</v>
      </c>
      <c r="J34" s="30">
        <f t="shared" si="16"/>
        <v>0</v>
      </c>
      <c r="K34" s="30">
        <v>130044</v>
      </c>
      <c r="L34" s="30">
        <v>130044</v>
      </c>
      <c r="M34" s="30">
        <f t="shared" si="17"/>
        <v>0</v>
      </c>
      <c r="N34" s="30">
        <v>0</v>
      </c>
      <c r="O34" s="30">
        <v>0</v>
      </c>
      <c r="P34" s="30">
        <f t="shared" si="18"/>
        <v>0</v>
      </c>
      <c r="Q34" s="30">
        <f>106412</f>
        <v>106412</v>
      </c>
      <c r="R34" s="30">
        <f>106412</f>
        <v>106412</v>
      </c>
      <c r="S34" s="30">
        <f t="shared" si="19"/>
        <v>0</v>
      </c>
      <c r="T34" s="30">
        <v>200000</v>
      </c>
      <c r="U34" s="30">
        <v>200000</v>
      </c>
      <c r="V34" s="30">
        <f t="shared" si="20"/>
        <v>0</v>
      </c>
      <c r="W34" s="30"/>
      <c r="X34" s="30"/>
      <c r="Y34" s="30">
        <f t="shared" si="21"/>
        <v>0</v>
      </c>
      <c r="Z34" s="30">
        <v>0</v>
      </c>
      <c r="AA34" s="30">
        <v>0</v>
      </c>
      <c r="AB34" s="30">
        <f t="shared" si="22"/>
        <v>0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x14ac:dyDescent="0.25">
      <c r="A35" s="23" t="s">
        <v>40</v>
      </c>
      <c r="B35" s="24">
        <f t="shared" si="0"/>
        <v>1001869</v>
      </c>
      <c r="C35" s="24">
        <f t="shared" si="0"/>
        <v>1001869</v>
      </c>
      <c r="D35" s="24">
        <f t="shared" si="0"/>
        <v>0</v>
      </c>
      <c r="E35" s="24">
        <f>SUM(E36)</f>
        <v>0</v>
      </c>
      <c r="F35" s="24">
        <f>SUM(F36)</f>
        <v>0</v>
      </c>
      <c r="G35" s="24">
        <f t="shared" si="1"/>
        <v>0</v>
      </c>
      <c r="H35" s="24">
        <f>SUM(H36)</f>
        <v>0</v>
      </c>
      <c r="I35" s="24">
        <f>SUM(I36)</f>
        <v>0</v>
      </c>
      <c r="J35" s="24">
        <f t="shared" si="16"/>
        <v>0</v>
      </c>
      <c r="K35" s="24">
        <f>SUM(K36)</f>
        <v>0</v>
      </c>
      <c r="L35" s="24">
        <f>SUM(L36)</f>
        <v>0</v>
      </c>
      <c r="M35" s="24">
        <f t="shared" si="17"/>
        <v>0</v>
      </c>
      <c r="N35" s="24">
        <f>SUM(N36)</f>
        <v>0</v>
      </c>
      <c r="O35" s="24">
        <f>SUM(O36)</f>
        <v>0</v>
      </c>
      <c r="P35" s="24">
        <f t="shared" si="18"/>
        <v>0</v>
      </c>
      <c r="Q35" s="24">
        <f>SUM(Q36)</f>
        <v>751869</v>
      </c>
      <c r="R35" s="24">
        <f>SUM(R36)</f>
        <v>751869</v>
      </c>
      <c r="S35" s="24">
        <f t="shared" si="19"/>
        <v>0</v>
      </c>
      <c r="T35" s="24">
        <f>SUM(T36)</f>
        <v>0</v>
      </c>
      <c r="U35" s="24">
        <f>SUM(U36)</f>
        <v>0</v>
      </c>
      <c r="V35" s="24">
        <f t="shared" si="20"/>
        <v>0</v>
      </c>
      <c r="W35" s="24">
        <f>SUM(W36)</f>
        <v>0</v>
      </c>
      <c r="X35" s="24">
        <f>SUM(X36)</f>
        <v>0</v>
      </c>
      <c r="Y35" s="24">
        <f t="shared" si="21"/>
        <v>0</v>
      </c>
      <c r="Z35" s="24">
        <f>SUM(Z36)</f>
        <v>250000</v>
      </c>
      <c r="AA35" s="24">
        <f>SUM(AA36)</f>
        <v>250000</v>
      </c>
      <c r="AB35" s="24">
        <f t="shared" si="22"/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x14ac:dyDescent="0.25">
      <c r="A36" s="23" t="s">
        <v>18</v>
      </c>
      <c r="B36" s="24">
        <f t="shared" si="0"/>
        <v>1001869</v>
      </c>
      <c r="C36" s="24">
        <f t="shared" si="0"/>
        <v>1001869</v>
      </c>
      <c r="D36" s="24">
        <f t="shared" si="0"/>
        <v>0</v>
      </c>
      <c r="E36" s="24">
        <f>SUM(E37:E42)</f>
        <v>0</v>
      </c>
      <c r="F36" s="24">
        <f>SUM(F37:F42)</f>
        <v>0</v>
      </c>
      <c r="G36" s="24">
        <f t="shared" si="1"/>
        <v>0</v>
      </c>
      <c r="H36" s="24">
        <f>SUM(H37:H42)</f>
        <v>0</v>
      </c>
      <c r="I36" s="24">
        <f>SUM(I37:I42)</f>
        <v>0</v>
      </c>
      <c r="J36" s="24">
        <f t="shared" si="16"/>
        <v>0</v>
      </c>
      <c r="K36" s="24">
        <f>SUM(K37:K42)</f>
        <v>0</v>
      </c>
      <c r="L36" s="24">
        <f>SUM(L37:L42)</f>
        <v>0</v>
      </c>
      <c r="M36" s="24">
        <f t="shared" si="17"/>
        <v>0</v>
      </c>
      <c r="N36" s="24">
        <f>SUM(N37:N42)</f>
        <v>0</v>
      </c>
      <c r="O36" s="24">
        <f>SUM(O37:O42)</f>
        <v>0</v>
      </c>
      <c r="P36" s="24">
        <f t="shared" si="18"/>
        <v>0</v>
      </c>
      <c r="Q36" s="24">
        <f>SUM(Q37:Q42)</f>
        <v>751869</v>
      </c>
      <c r="R36" s="24">
        <f>SUM(R37:R42)</f>
        <v>751869</v>
      </c>
      <c r="S36" s="24">
        <f t="shared" si="19"/>
        <v>0</v>
      </c>
      <c r="T36" s="24">
        <f>SUM(T37:T42)</f>
        <v>0</v>
      </c>
      <c r="U36" s="24">
        <f>SUM(U37:U42)</f>
        <v>0</v>
      </c>
      <c r="V36" s="24">
        <f t="shared" si="20"/>
        <v>0</v>
      </c>
      <c r="W36" s="24">
        <f>SUM(W37:W42)</f>
        <v>0</v>
      </c>
      <c r="X36" s="24">
        <f>SUM(X37:X42)</f>
        <v>0</v>
      </c>
      <c r="Y36" s="24">
        <f t="shared" si="21"/>
        <v>0</v>
      </c>
      <c r="Z36" s="24">
        <f>SUM(Z37:Z42)</f>
        <v>250000</v>
      </c>
      <c r="AA36" s="24">
        <f>SUM(AA37:AA42)</f>
        <v>250000</v>
      </c>
      <c r="AB36" s="24">
        <f t="shared" si="22"/>
        <v>0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</row>
    <row r="37" spans="1:249" ht="31.5" x14ac:dyDescent="0.25">
      <c r="A37" s="29" t="s">
        <v>41</v>
      </c>
      <c r="B37" s="30">
        <f t="shared" si="0"/>
        <v>38331</v>
      </c>
      <c r="C37" s="30">
        <f t="shared" si="0"/>
        <v>38331</v>
      </c>
      <c r="D37" s="30">
        <f t="shared" si="0"/>
        <v>0</v>
      </c>
      <c r="E37" s="30">
        <v>0</v>
      </c>
      <c r="F37" s="30">
        <v>0</v>
      </c>
      <c r="G37" s="30">
        <f t="shared" si="1"/>
        <v>0</v>
      </c>
      <c r="H37" s="30">
        <v>0</v>
      </c>
      <c r="I37" s="30">
        <v>0</v>
      </c>
      <c r="J37" s="30">
        <f t="shared" si="16"/>
        <v>0</v>
      </c>
      <c r="K37" s="30"/>
      <c r="L37" s="30"/>
      <c r="M37" s="30">
        <f t="shared" si="17"/>
        <v>0</v>
      </c>
      <c r="N37" s="30">
        <v>0</v>
      </c>
      <c r="O37" s="30">
        <v>0</v>
      </c>
      <c r="P37" s="30">
        <f t="shared" si="18"/>
        <v>0</v>
      </c>
      <c r="Q37" s="30">
        <v>38331</v>
      </c>
      <c r="R37" s="30">
        <v>38331</v>
      </c>
      <c r="S37" s="30">
        <f t="shared" si="19"/>
        <v>0</v>
      </c>
      <c r="T37" s="30">
        <v>0</v>
      </c>
      <c r="U37" s="30">
        <v>0</v>
      </c>
      <c r="V37" s="30">
        <f t="shared" si="20"/>
        <v>0</v>
      </c>
      <c r="W37" s="30">
        <v>0</v>
      </c>
      <c r="X37" s="30">
        <v>0</v>
      </c>
      <c r="Y37" s="30">
        <f t="shared" si="21"/>
        <v>0</v>
      </c>
      <c r="Z37" s="30">
        <v>0</v>
      </c>
      <c r="AA37" s="30">
        <v>0</v>
      </c>
      <c r="AB37" s="30">
        <f t="shared" si="22"/>
        <v>0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ht="31.5" x14ac:dyDescent="0.25">
      <c r="A38" s="29" t="s">
        <v>42</v>
      </c>
      <c r="B38" s="30">
        <f t="shared" si="0"/>
        <v>32179</v>
      </c>
      <c r="C38" s="30">
        <f t="shared" si="0"/>
        <v>32179</v>
      </c>
      <c r="D38" s="30">
        <f t="shared" si="0"/>
        <v>0</v>
      </c>
      <c r="E38" s="30">
        <v>0</v>
      </c>
      <c r="F38" s="30">
        <v>0</v>
      </c>
      <c r="G38" s="30">
        <f t="shared" si="1"/>
        <v>0</v>
      </c>
      <c r="H38" s="30">
        <v>0</v>
      </c>
      <c r="I38" s="30">
        <v>0</v>
      </c>
      <c r="J38" s="30">
        <f t="shared" si="16"/>
        <v>0</v>
      </c>
      <c r="K38" s="30"/>
      <c r="L38" s="30"/>
      <c r="M38" s="30">
        <f t="shared" si="17"/>
        <v>0</v>
      </c>
      <c r="N38" s="30">
        <v>0</v>
      </c>
      <c r="O38" s="30">
        <v>0</v>
      </c>
      <c r="P38" s="30">
        <f t="shared" si="18"/>
        <v>0</v>
      </c>
      <c r="Q38" s="30">
        <v>32179</v>
      </c>
      <c r="R38" s="30">
        <v>32179</v>
      </c>
      <c r="S38" s="30">
        <f t="shared" si="19"/>
        <v>0</v>
      </c>
      <c r="T38" s="30">
        <v>0</v>
      </c>
      <c r="U38" s="30">
        <v>0</v>
      </c>
      <c r="V38" s="30">
        <f t="shared" si="20"/>
        <v>0</v>
      </c>
      <c r="W38" s="30">
        <v>0</v>
      </c>
      <c r="X38" s="30">
        <v>0</v>
      </c>
      <c r="Y38" s="30">
        <f t="shared" si="21"/>
        <v>0</v>
      </c>
      <c r="Z38" s="30">
        <v>0</v>
      </c>
      <c r="AA38" s="30">
        <v>0</v>
      </c>
      <c r="AB38" s="30">
        <f t="shared" si="22"/>
        <v>0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ht="47.25" x14ac:dyDescent="0.25">
      <c r="A39" s="29" t="s">
        <v>43</v>
      </c>
      <c r="B39" s="30">
        <f t="shared" si="0"/>
        <v>28376</v>
      </c>
      <c r="C39" s="30">
        <f t="shared" si="0"/>
        <v>28376</v>
      </c>
      <c r="D39" s="30">
        <f t="shared" si="0"/>
        <v>0</v>
      </c>
      <c r="E39" s="30">
        <v>0</v>
      </c>
      <c r="F39" s="30">
        <v>0</v>
      </c>
      <c r="G39" s="30">
        <f t="shared" si="1"/>
        <v>0</v>
      </c>
      <c r="H39" s="30">
        <v>0</v>
      </c>
      <c r="I39" s="30">
        <v>0</v>
      </c>
      <c r="J39" s="30">
        <f t="shared" si="16"/>
        <v>0</v>
      </c>
      <c r="K39" s="30"/>
      <c r="L39" s="30"/>
      <c r="M39" s="30">
        <f t="shared" si="17"/>
        <v>0</v>
      </c>
      <c r="N39" s="30">
        <v>0</v>
      </c>
      <c r="O39" s="30">
        <v>0</v>
      </c>
      <c r="P39" s="30">
        <f t="shared" si="18"/>
        <v>0</v>
      </c>
      <c r="Q39" s="30">
        <v>28376</v>
      </c>
      <c r="R39" s="30">
        <v>28376</v>
      </c>
      <c r="S39" s="30">
        <f t="shared" si="19"/>
        <v>0</v>
      </c>
      <c r="T39" s="30">
        <v>0</v>
      </c>
      <c r="U39" s="30">
        <v>0</v>
      </c>
      <c r="V39" s="30">
        <f t="shared" si="20"/>
        <v>0</v>
      </c>
      <c r="W39" s="30">
        <v>0</v>
      </c>
      <c r="X39" s="30">
        <v>0</v>
      </c>
      <c r="Y39" s="30">
        <f t="shared" si="21"/>
        <v>0</v>
      </c>
      <c r="Z39" s="30">
        <v>0</v>
      </c>
      <c r="AA39" s="30">
        <v>0</v>
      </c>
      <c r="AB39" s="30">
        <f t="shared" si="22"/>
        <v>0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ht="47.25" x14ac:dyDescent="0.25">
      <c r="A40" s="29" t="s">
        <v>44</v>
      </c>
      <c r="B40" s="30">
        <f t="shared" si="0"/>
        <v>16218</v>
      </c>
      <c r="C40" s="30">
        <f t="shared" si="0"/>
        <v>16218</v>
      </c>
      <c r="D40" s="30">
        <f t="shared" si="0"/>
        <v>0</v>
      </c>
      <c r="E40" s="30">
        <v>0</v>
      </c>
      <c r="F40" s="30">
        <v>0</v>
      </c>
      <c r="G40" s="30">
        <f t="shared" si="1"/>
        <v>0</v>
      </c>
      <c r="H40" s="30">
        <v>0</v>
      </c>
      <c r="I40" s="30">
        <v>0</v>
      </c>
      <c r="J40" s="30">
        <f t="shared" si="16"/>
        <v>0</v>
      </c>
      <c r="K40" s="30"/>
      <c r="L40" s="30"/>
      <c r="M40" s="30">
        <f t="shared" si="17"/>
        <v>0</v>
      </c>
      <c r="N40" s="30">
        <v>0</v>
      </c>
      <c r="O40" s="30">
        <v>0</v>
      </c>
      <c r="P40" s="30">
        <f t="shared" si="18"/>
        <v>0</v>
      </c>
      <c r="Q40" s="30">
        <v>16218</v>
      </c>
      <c r="R40" s="30">
        <v>16218</v>
      </c>
      <c r="S40" s="30">
        <f t="shared" si="19"/>
        <v>0</v>
      </c>
      <c r="T40" s="30">
        <v>0</v>
      </c>
      <c r="U40" s="30">
        <v>0</v>
      </c>
      <c r="V40" s="30">
        <f t="shared" si="20"/>
        <v>0</v>
      </c>
      <c r="W40" s="30">
        <v>0</v>
      </c>
      <c r="X40" s="30">
        <v>0</v>
      </c>
      <c r="Y40" s="30">
        <f t="shared" si="21"/>
        <v>0</v>
      </c>
      <c r="Z40" s="30">
        <v>0</v>
      </c>
      <c r="AA40" s="30">
        <v>0</v>
      </c>
      <c r="AB40" s="30">
        <f t="shared" si="22"/>
        <v>0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x14ac:dyDescent="0.25">
      <c r="A41" s="29" t="s">
        <v>45</v>
      </c>
      <c r="B41" s="30">
        <f t="shared" si="0"/>
        <v>514343</v>
      </c>
      <c r="C41" s="30">
        <f t="shared" si="0"/>
        <v>514343</v>
      </c>
      <c r="D41" s="30">
        <f t="shared" si="0"/>
        <v>0</v>
      </c>
      <c r="E41" s="30">
        <v>0</v>
      </c>
      <c r="F41" s="30">
        <v>0</v>
      </c>
      <c r="G41" s="30">
        <f t="shared" si="1"/>
        <v>0</v>
      </c>
      <c r="H41" s="30">
        <v>0</v>
      </c>
      <c r="I41" s="30">
        <v>0</v>
      </c>
      <c r="J41" s="30">
        <f t="shared" si="16"/>
        <v>0</v>
      </c>
      <c r="K41" s="30"/>
      <c r="L41" s="30"/>
      <c r="M41" s="30">
        <f t="shared" si="17"/>
        <v>0</v>
      </c>
      <c r="N41" s="30">
        <v>0</v>
      </c>
      <c r="O41" s="30">
        <v>0</v>
      </c>
      <c r="P41" s="30">
        <f t="shared" si="18"/>
        <v>0</v>
      </c>
      <c r="Q41" s="30">
        <f>2400+339913+172030</f>
        <v>514343</v>
      </c>
      <c r="R41" s="30">
        <f>2400+339913+172030</f>
        <v>514343</v>
      </c>
      <c r="S41" s="30">
        <f t="shared" si="19"/>
        <v>0</v>
      </c>
      <c r="T41" s="30">
        <v>0</v>
      </c>
      <c r="U41" s="30">
        <v>0</v>
      </c>
      <c r="V41" s="30">
        <f t="shared" si="20"/>
        <v>0</v>
      </c>
      <c r="W41" s="30">
        <v>0</v>
      </c>
      <c r="X41" s="30">
        <v>0</v>
      </c>
      <c r="Y41" s="30">
        <f t="shared" si="21"/>
        <v>0</v>
      </c>
      <c r="Z41" s="30">
        <v>0</v>
      </c>
      <c r="AA41" s="30">
        <v>0</v>
      </c>
      <c r="AB41" s="30">
        <f t="shared" si="22"/>
        <v>0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ht="31.5" x14ac:dyDescent="0.25">
      <c r="A42" s="29" t="s">
        <v>46</v>
      </c>
      <c r="B42" s="30">
        <f t="shared" si="0"/>
        <v>372422</v>
      </c>
      <c r="C42" s="30">
        <f t="shared" si="0"/>
        <v>372422</v>
      </c>
      <c r="D42" s="30">
        <f t="shared" si="0"/>
        <v>0</v>
      </c>
      <c r="E42" s="30">
        <v>0</v>
      </c>
      <c r="F42" s="30">
        <v>0</v>
      </c>
      <c r="G42" s="30">
        <f t="shared" si="1"/>
        <v>0</v>
      </c>
      <c r="H42" s="30">
        <v>0</v>
      </c>
      <c r="I42" s="30">
        <v>0</v>
      </c>
      <c r="J42" s="30">
        <f t="shared" si="16"/>
        <v>0</v>
      </c>
      <c r="K42" s="30"/>
      <c r="L42" s="30"/>
      <c r="M42" s="30">
        <f t="shared" si="17"/>
        <v>0</v>
      </c>
      <c r="N42" s="30">
        <v>0</v>
      </c>
      <c r="O42" s="30">
        <v>0</v>
      </c>
      <c r="P42" s="30">
        <f t="shared" si="18"/>
        <v>0</v>
      </c>
      <c r="Q42" s="30">
        <v>122422</v>
      </c>
      <c r="R42" s="30">
        <v>122422</v>
      </c>
      <c r="S42" s="30">
        <f t="shared" si="19"/>
        <v>0</v>
      </c>
      <c r="T42" s="30">
        <v>0</v>
      </c>
      <c r="U42" s="30">
        <v>0</v>
      </c>
      <c r="V42" s="30">
        <f t="shared" si="20"/>
        <v>0</v>
      </c>
      <c r="W42" s="30">
        <v>0</v>
      </c>
      <c r="X42" s="30">
        <v>0</v>
      </c>
      <c r="Y42" s="30">
        <f t="shared" si="21"/>
        <v>0</v>
      </c>
      <c r="Z42" s="30">
        <v>250000</v>
      </c>
      <c r="AA42" s="30">
        <v>250000</v>
      </c>
      <c r="AB42" s="30">
        <f t="shared" si="22"/>
        <v>0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ht="31.5" x14ac:dyDescent="0.25">
      <c r="A43" s="23" t="s">
        <v>47</v>
      </c>
      <c r="B43" s="24">
        <f t="shared" si="0"/>
        <v>462429</v>
      </c>
      <c r="C43" s="24">
        <f t="shared" si="0"/>
        <v>776726</v>
      </c>
      <c r="D43" s="24">
        <f t="shared" si="0"/>
        <v>314297</v>
      </c>
      <c r="E43" s="24">
        <f>SUM(E44)</f>
        <v>0</v>
      </c>
      <c r="F43" s="24">
        <f>SUM(F44)</f>
        <v>0</v>
      </c>
      <c r="G43" s="24">
        <f t="shared" si="1"/>
        <v>0</v>
      </c>
      <c r="H43" s="24">
        <f>SUM(H44)</f>
        <v>0</v>
      </c>
      <c r="I43" s="24">
        <f>SUM(I44)</f>
        <v>0</v>
      </c>
      <c r="J43" s="24">
        <f t="shared" si="16"/>
        <v>0</v>
      </c>
      <c r="K43" s="24">
        <f>SUM(K44)</f>
        <v>127708</v>
      </c>
      <c r="L43" s="24">
        <f>SUM(L44)</f>
        <v>312528</v>
      </c>
      <c r="M43" s="24">
        <f t="shared" si="17"/>
        <v>184820</v>
      </c>
      <c r="N43" s="24">
        <f>SUM(N44)</f>
        <v>0</v>
      </c>
      <c r="O43" s="24">
        <f>SUM(O44)</f>
        <v>0</v>
      </c>
      <c r="P43" s="24">
        <f t="shared" si="18"/>
        <v>0</v>
      </c>
      <c r="Q43" s="24">
        <f>SUM(Q44)</f>
        <v>334721</v>
      </c>
      <c r="R43" s="24">
        <f>SUM(R44)</f>
        <v>334721</v>
      </c>
      <c r="S43" s="24">
        <f t="shared" si="19"/>
        <v>0</v>
      </c>
      <c r="T43" s="24">
        <f>SUM(T44)</f>
        <v>0</v>
      </c>
      <c r="U43" s="24">
        <f>SUM(U44)</f>
        <v>0</v>
      </c>
      <c r="V43" s="24">
        <f t="shared" si="20"/>
        <v>0</v>
      </c>
      <c r="W43" s="24">
        <f>SUM(W44)</f>
        <v>0</v>
      </c>
      <c r="X43" s="24">
        <f>SUM(X44)</f>
        <v>129477</v>
      </c>
      <c r="Y43" s="24">
        <f t="shared" si="21"/>
        <v>129477</v>
      </c>
      <c r="Z43" s="24">
        <f>SUM(Z44)</f>
        <v>0</v>
      </c>
      <c r="AA43" s="24">
        <f>SUM(AA44)</f>
        <v>0</v>
      </c>
      <c r="AB43" s="24">
        <f t="shared" si="22"/>
        <v>0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x14ac:dyDescent="0.25">
      <c r="A44" s="23" t="s">
        <v>18</v>
      </c>
      <c r="B44" s="24">
        <f t="shared" si="0"/>
        <v>462429</v>
      </c>
      <c r="C44" s="24">
        <f t="shared" si="0"/>
        <v>776726</v>
      </c>
      <c r="D44" s="24">
        <f t="shared" si="0"/>
        <v>314297</v>
      </c>
      <c r="E44" s="24">
        <f>SUM(E45:E51)</f>
        <v>0</v>
      </c>
      <c r="F44" s="24">
        <f>SUM(F45:F51)</f>
        <v>0</v>
      </c>
      <c r="G44" s="24">
        <f t="shared" si="1"/>
        <v>0</v>
      </c>
      <c r="H44" s="24">
        <f>SUM(H45:H51)</f>
        <v>0</v>
      </c>
      <c r="I44" s="24">
        <f>SUM(I45:I51)</f>
        <v>0</v>
      </c>
      <c r="J44" s="24">
        <f t="shared" si="16"/>
        <v>0</v>
      </c>
      <c r="K44" s="24">
        <f>SUM(K45:K51)</f>
        <v>127708</v>
      </c>
      <c r="L44" s="24">
        <f>SUM(L45:L51)</f>
        <v>312528</v>
      </c>
      <c r="M44" s="24">
        <f t="shared" si="17"/>
        <v>184820</v>
      </c>
      <c r="N44" s="24">
        <f>SUM(N45:N51)</f>
        <v>0</v>
      </c>
      <c r="O44" s="24">
        <f>SUM(O45:O51)</f>
        <v>0</v>
      </c>
      <c r="P44" s="24">
        <f t="shared" si="18"/>
        <v>0</v>
      </c>
      <c r="Q44" s="24">
        <f>SUM(Q45:Q51)</f>
        <v>334721</v>
      </c>
      <c r="R44" s="24">
        <f>SUM(R45:R51)</f>
        <v>334721</v>
      </c>
      <c r="S44" s="24">
        <f t="shared" si="19"/>
        <v>0</v>
      </c>
      <c r="T44" s="24">
        <f>SUM(T45:T51)</f>
        <v>0</v>
      </c>
      <c r="U44" s="24">
        <f>SUM(U45:U51)</f>
        <v>0</v>
      </c>
      <c r="V44" s="24">
        <f t="shared" si="20"/>
        <v>0</v>
      </c>
      <c r="W44" s="24">
        <f>SUM(W45:W51)</f>
        <v>0</v>
      </c>
      <c r="X44" s="24">
        <f>SUM(X45:X51)</f>
        <v>129477</v>
      </c>
      <c r="Y44" s="24">
        <f t="shared" si="21"/>
        <v>129477</v>
      </c>
      <c r="Z44" s="24">
        <f>SUM(Z45:Z51)</f>
        <v>0</v>
      </c>
      <c r="AA44" s="24">
        <f>SUM(AA45:AA51)</f>
        <v>0</v>
      </c>
      <c r="AB44" s="24">
        <f t="shared" si="22"/>
        <v>0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ht="47.25" x14ac:dyDescent="0.25">
      <c r="A45" s="32" t="s">
        <v>48</v>
      </c>
      <c r="B45" s="35">
        <f t="shared" si="0"/>
        <v>0</v>
      </c>
      <c r="C45" s="35">
        <f t="shared" si="0"/>
        <v>314297</v>
      </c>
      <c r="D45" s="35">
        <f t="shared" si="0"/>
        <v>314297</v>
      </c>
      <c r="E45" s="35">
        <v>0</v>
      </c>
      <c r="F45" s="35">
        <v>0</v>
      </c>
      <c r="G45" s="35">
        <f t="shared" si="1"/>
        <v>0</v>
      </c>
      <c r="H45" s="35">
        <v>0</v>
      </c>
      <c r="I45" s="35">
        <v>0</v>
      </c>
      <c r="J45" s="35">
        <f t="shared" si="16"/>
        <v>0</v>
      </c>
      <c r="K45" s="35"/>
      <c r="L45" s="35">
        <f>169315+15505</f>
        <v>184820</v>
      </c>
      <c r="M45" s="35">
        <f t="shared" si="17"/>
        <v>184820</v>
      </c>
      <c r="N45" s="35">
        <v>0</v>
      </c>
      <c r="O45" s="35">
        <v>0</v>
      </c>
      <c r="P45" s="35">
        <f t="shared" si="18"/>
        <v>0</v>
      </c>
      <c r="Q45" s="35">
        <v>0</v>
      </c>
      <c r="R45" s="35">
        <v>0</v>
      </c>
      <c r="S45" s="35">
        <f t="shared" si="19"/>
        <v>0</v>
      </c>
      <c r="T45" s="35">
        <v>0</v>
      </c>
      <c r="U45" s="35">
        <v>0</v>
      </c>
      <c r="V45" s="35">
        <f t="shared" si="20"/>
        <v>0</v>
      </c>
      <c r="W45" s="35">
        <v>0</v>
      </c>
      <c r="X45" s="35">
        <v>129477</v>
      </c>
      <c r="Y45" s="35">
        <f t="shared" si="21"/>
        <v>129477</v>
      </c>
      <c r="Z45" s="35">
        <v>0</v>
      </c>
      <c r="AA45" s="35">
        <v>0</v>
      </c>
      <c r="AB45" s="35">
        <f t="shared" si="22"/>
        <v>0</v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</row>
    <row r="46" spans="1:249" ht="31.5" x14ac:dyDescent="0.25">
      <c r="A46" s="32" t="s">
        <v>49</v>
      </c>
      <c r="B46" s="35">
        <f t="shared" si="0"/>
        <v>3832</v>
      </c>
      <c r="C46" s="35">
        <f t="shared" si="0"/>
        <v>3832</v>
      </c>
      <c r="D46" s="35">
        <f t="shared" si="0"/>
        <v>0</v>
      </c>
      <c r="E46" s="35">
        <v>0</v>
      </c>
      <c r="F46" s="35">
        <v>0</v>
      </c>
      <c r="G46" s="35">
        <f t="shared" si="1"/>
        <v>0</v>
      </c>
      <c r="H46" s="35">
        <v>0</v>
      </c>
      <c r="I46" s="35">
        <v>0</v>
      </c>
      <c r="J46" s="35">
        <f t="shared" si="16"/>
        <v>0</v>
      </c>
      <c r="K46" s="35">
        <v>3832</v>
      </c>
      <c r="L46" s="35">
        <v>3832</v>
      </c>
      <c r="M46" s="35">
        <f t="shared" si="17"/>
        <v>0</v>
      </c>
      <c r="N46" s="35">
        <v>0</v>
      </c>
      <c r="O46" s="35">
        <v>0</v>
      </c>
      <c r="P46" s="35">
        <f t="shared" si="18"/>
        <v>0</v>
      </c>
      <c r="Q46" s="35">
        <v>0</v>
      </c>
      <c r="R46" s="35">
        <v>0</v>
      </c>
      <c r="S46" s="35">
        <f t="shared" si="19"/>
        <v>0</v>
      </c>
      <c r="T46" s="35">
        <v>0</v>
      </c>
      <c r="U46" s="35">
        <v>0</v>
      </c>
      <c r="V46" s="35">
        <f t="shared" si="20"/>
        <v>0</v>
      </c>
      <c r="W46" s="35">
        <v>0</v>
      </c>
      <c r="X46" s="35">
        <v>0</v>
      </c>
      <c r="Y46" s="35">
        <f t="shared" si="21"/>
        <v>0</v>
      </c>
      <c r="Z46" s="35">
        <v>0</v>
      </c>
      <c r="AA46" s="35">
        <v>0</v>
      </c>
      <c r="AB46" s="35">
        <f t="shared" si="22"/>
        <v>0</v>
      </c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</row>
    <row r="47" spans="1:249" ht="48.75" customHeight="1" x14ac:dyDescent="0.25">
      <c r="A47" s="32" t="s">
        <v>50</v>
      </c>
      <c r="B47" s="35">
        <f t="shared" si="0"/>
        <v>87512</v>
      </c>
      <c r="C47" s="35">
        <f t="shared" si="0"/>
        <v>87512</v>
      </c>
      <c r="D47" s="35">
        <f t="shared" si="0"/>
        <v>0</v>
      </c>
      <c r="E47" s="35">
        <v>0</v>
      </c>
      <c r="F47" s="35">
        <v>0</v>
      </c>
      <c r="G47" s="35">
        <f t="shared" si="1"/>
        <v>0</v>
      </c>
      <c r="H47" s="35">
        <v>0</v>
      </c>
      <c r="I47" s="35">
        <v>0</v>
      </c>
      <c r="J47" s="35">
        <f t="shared" si="16"/>
        <v>0</v>
      </c>
      <c r="K47" s="35">
        <v>87512</v>
      </c>
      <c r="L47" s="35">
        <v>87512</v>
      </c>
      <c r="M47" s="35">
        <f t="shared" si="17"/>
        <v>0</v>
      </c>
      <c r="N47" s="35">
        <v>0</v>
      </c>
      <c r="O47" s="35">
        <v>0</v>
      </c>
      <c r="P47" s="35">
        <f t="shared" si="18"/>
        <v>0</v>
      </c>
      <c r="Q47" s="35">
        <v>0</v>
      </c>
      <c r="R47" s="35">
        <v>0</v>
      </c>
      <c r="S47" s="35">
        <f t="shared" si="19"/>
        <v>0</v>
      </c>
      <c r="T47" s="35">
        <v>0</v>
      </c>
      <c r="U47" s="35">
        <v>0</v>
      </c>
      <c r="V47" s="35">
        <f t="shared" si="20"/>
        <v>0</v>
      </c>
      <c r="W47" s="35">
        <v>0</v>
      </c>
      <c r="X47" s="35">
        <v>0</v>
      </c>
      <c r="Y47" s="35">
        <f t="shared" si="21"/>
        <v>0</v>
      </c>
      <c r="Z47" s="35">
        <v>0</v>
      </c>
      <c r="AA47" s="35">
        <v>0</v>
      </c>
      <c r="AB47" s="35">
        <f t="shared" si="22"/>
        <v>0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</row>
    <row r="48" spans="1:249" ht="31.5" x14ac:dyDescent="0.25">
      <c r="A48" s="32" t="s">
        <v>51</v>
      </c>
      <c r="B48" s="35">
        <f t="shared" si="0"/>
        <v>22517</v>
      </c>
      <c r="C48" s="35">
        <f t="shared" si="0"/>
        <v>22517</v>
      </c>
      <c r="D48" s="35">
        <f t="shared" si="0"/>
        <v>0</v>
      </c>
      <c r="E48" s="35">
        <v>0</v>
      </c>
      <c r="F48" s="35">
        <v>0</v>
      </c>
      <c r="G48" s="35">
        <f t="shared" si="1"/>
        <v>0</v>
      </c>
      <c r="H48" s="35">
        <v>0</v>
      </c>
      <c r="I48" s="35">
        <v>0</v>
      </c>
      <c r="J48" s="35">
        <f t="shared" si="16"/>
        <v>0</v>
      </c>
      <c r="K48" s="35">
        <v>22517</v>
      </c>
      <c r="L48" s="35">
        <v>22517</v>
      </c>
      <c r="M48" s="35">
        <f t="shared" si="17"/>
        <v>0</v>
      </c>
      <c r="N48" s="35">
        <v>0</v>
      </c>
      <c r="O48" s="35">
        <v>0</v>
      </c>
      <c r="P48" s="35">
        <f t="shared" si="18"/>
        <v>0</v>
      </c>
      <c r="Q48" s="35">
        <v>0</v>
      </c>
      <c r="R48" s="35">
        <v>0</v>
      </c>
      <c r="S48" s="35">
        <f t="shared" si="19"/>
        <v>0</v>
      </c>
      <c r="T48" s="35">
        <v>0</v>
      </c>
      <c r="U48" s="35">
        <v>0</v>
      </c>
      <c r="V48" s="35">
        <f t="shared" si="20"/>
        <v>0</v>
      </c>
      <c r="W48" s="35">
        <v>0</v>
      </c>
      <c r="X48" s="35">
        <v>0</v>
      </c>
      <c r="Y48" s="35">
        <f t="shared" si="21"/>
        <v>0</v>
      </c>
      <c r="Z48" s="35">
        <v>0</v>
      </c>
      <c r="AA48" s="35">
        <v>0</v>
      </c>
      <c r="AB48" s="35">
        <f t="shared" si="22"/>
        <v>0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</row>
    <row r="49" spans="1:249" ht="31.5" x14ac:dyDescent="0.25">
      <c r="A49" s="32" t="s">
        <v>52</v>
      </c>
      <c r="B49" s="35">
        <f t="shared" si="0"/>
        <v>2721</v>
      </c>
      <c r="C49" s="35">
        <f t="shared" si="0"/>
        <v>2721</v>
      </c>
      <c r="D49" s="35">
        <f t="shared" si="0"/>
        <v>0</v>
      </c>
      <c r="E49" s="35">
        <v>0</v>
      </c>
      <c r="F49" s="35">
        <v>0</v>
      </c>
      <c r="G49" s="35">
        <f t="shared" si="1"/>
        <v>0</v>
      </c>
      <c r="H49" s="35">
        <v>0</v>
      </c>
      <c r="I49" s="35">
        <v>0</v>
      </c>
      <c r="J49" s="35">
        <f t="shared" si="16"/>
        <v>0</v>
      </c>
      <c r="K49" s="35"/>
      <c r="L49" s="35"/>
      <c r="M49" s="35">
        <f t="shared" si="17"/>
        <v>0</v>
      </c>
      <c r="N49" s="35">
        <v>0</v>
      </c>
      <c r="O49" s="35">
        <v>0</v>
      </c>
      <c r="P49" s="35">
        <f t="shared" si="18"/>
        <v>0</v>
      </c>
      <c r="Q49" s="35">
        <v>2721</v>
      </c>
      <c r="R49" s="35">
        <v>2721</v>
      </c>
      <c r="S49" s="35">
        <f t="shared" si="19"/>
        <v>0</v>
      </c>
      <c r="T49" s="35">
        <v>0</v>
      </c>
      <c r="U49" s="35">
        <v>0</v>
      </c>
      <c r="V49" s="35">
        <f t="shared" si="20"/>
        <v>0</v>
      </c>
      <c r="W49" s="35">
        <v>0</v>
      </c>
      <c r="X49" s="35">
        <v>0</v>
      </c>
      <c r="Y49" s="35">
        <f t="shared" si="21"/>
        <v>0</v>
      </c>
      <c r="Z49" s="35">
        <v>0</v>
      </c>
      <c r="AA49" s="35">
        <v>0</v>
      </c>
      <c r="AB49" s="35">
        <f t="shared" si="22"/>
        <v>0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</row>
    <row r="50" spans="1:249" ht="94.5" x14ac:dyDescent="0.25">
      <c r="A50" s="32" t="s">
        <v>53</v>
      </c>
      <c r="B50" s="35">
        <f t="shared" si="0"/>
        <v>332000</v>
      </c>
      <c r="C50" s="35">
        <f t="shared" si="0"/>
        <v>332000</v>
      </c>
      <c r="D50" s="35">
        <f t="shared" si="0"/>
        <v>0</v>
      </c>
      <c r="E50" s="35">
        <v>0</v>
      </c>
      <c r="F50" s="35">
        <v>0</v>
      </c>
      <c r="G50" s="35">
        <f t="shared" si="1"/>
        <v>0</v>
      </c>
      <c r="H50" s="35">
        <v>0</v>
      </c>
      <c r="I50" s="35">
        <v>0</v>
      </c>
      <c r="J50" s="35">
        <f t="shared" si="16"/>
        <v>0</v>
      </c>
      <c r="K50" s="35"/>
      <c r="L50" s="35"/>
      <c r="M50" s="35">
        <f t="shared" si="17"/>
        <v>0</v>
      </c>
      <c r="N50" s="35">
        <v>0</v>
      </c>
      <c r="O50" s="35">
        <v>0</v>
      </c>
      <c r="P50" s="35">
        <f t="shared" si="18"/>
        <v>0</v>
      </c>
      <c r="Q50" s="35">
        <v>332000</v>
      </c>
      <c r="R50" s="35">
        <v>332000</v>
      </c>
      <c r="S50" s="35">
        <f t="shared" si="19"/>
        <v>0</v>
      </c>
      <c r="T50" s="35">
        <v>0</v>
      </c>
      <c r="U50" s="35">
        <v>0</v>
      </c>
      <c r="V50" s="35">
        <f t="shared" si="20"/>
        <v>0</v>
      </c>
      <c r="W50" s="35">
        <v>0</v>
      </c>
      <c r="X50" s="35">
        <v>0</v>
      </c>
      <c r="Y50" s="35">
        <f t="shared" si="21"/>
        <v>0</v>
      </c>
      <c r="Z50" s="35">
        <v>0</v>
      </c>
      <c r="AA50" s="35">
        <v>0</v>
      </c>
      <c r="AB50" s="35">
        <f t="shared" si="22"/>
        <v>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</row>
    <row r="51" spans="1:249" ht="31.5" x14ac:dyDescent="0.25">
      <c r="A51" s="32" t="s">
        <v>54</v>
      </c>
      <c r="B51" s="35">
        <f t="shared" si="0"/>
        <v>13847</v>
      </c>
      <c r="C51" s="35">
        <f t="shared" si="0"/>
        <v>13847</v>
      </c>
      <c r="D51" s="35">
        <f t="shared" si="0"/>
        <v>0</v>
      </c>
      <c r="E51" s="35">
        <v>0</v>
      </c>
      <c r="F51" s="35">
        <v>0</v>
      </c>
      <c r="G51" s="35">
        <f t="shared" si="1"/>
        <v>0</v>
      </c>
      <c r="H51" s="35">
        <v>0</v>
      </c>
      <c r="I51" s="35">
        <v>0</v>
      </c>
      <c r="J51" s="35">
        <f t="shared" si="16"/>
        <v>0</v>
      </c>
      <c r="K51" s="35">
        <v>13847</v>
      </c>
      <c r="L51" s="35">
        <v>13847</v>
      </c>
      <c r="M51" s="35">
        <f t="shared" si="17"/>
        <v>0</v>
      </c>
      <c r="N51" s="35">
        <v>0</v>
      </c>
      <c r="O51" s="35">
        <v>0</v>
      </c>
      <c r="P51" s="35">
        <f t="shared" si="18"/>
        <v>0</v>
      </c>
      <c r="Q51" s="35">
        <v>0</v>
      </c>
      <c r="R51" s="35">
        <v>0</v>
      </c>
      <c r="S51" s="35">
        <f t="shared" si="19"/>
        <v>0</v>
      </c>
      <c r="T51" s="35">
        <v>0</v>
      </c>
      <c r="U51" s="35">
        <v>0</v>
      </c>
      <c r="V51" s="35">
        <f t="shared" si="20"/>
        <v>0</v>
      </c>
      <c r="W51" s="35">
        <v>0</v>
      </c>
      <c r="X51" s="35">
        <v>0</v>
      </c>
      <c r="Y51" s="35">
        <f t="shared" si="21"/>
        <v>0</v>
      </c>
      <c r="Z51" s="35">
        <v>0</v>
      </c>
      <c r="AA51" s="35">
        <v>0</v>
      </c>
      <c r="AB51" s="35">
        <f t="shared" si="22"/>
        <v>0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</row>
    <row r="52" spans="1:249" ht="31.5" x14ac:dyDescent="0.25">
      <c r="A52" s="23" t="s">
        <v>55</v>
      </c>
      <c r="B52" s="24">
        <f t="shared" si="0"/>
        <v>25144099</v>
      </c>
      <c r="C52" s="24">
        <f t="shared" si="0"/>
        <v>25144099</v>
      </c>
      <c r="D52" s="24">
        <f t="shared" si="0"/>
        <v>0</v>
      </c>
      <c r="E52" s="24">
        <f>SUM(E53)</f>
        <v>3078829</v>
      </c>
      <c r="F52" s="24">
        <f>SUM(F53)</f>
        <v>3078829</v>
      </c>
      <c r="G52" s="24">
        <f t="shared" si="1"/>
        <v>0</v>
      </c>
      <c r="H52" s="24">
        <f>SUM(H53)</f>
        <v>154723</v>
      </c>
      <c r="I52" s="24">
        <f>SUM(I53)</f>
        <v>154723</v>
      </c>
      <c r="J52" s="24">
        <f t="shared" si="16"/>
        <v>0</v>
      </c>
      <c r="K52" s="24">
        <f>SUM(K53)</f>
        <v>447275</v>
      </c>
      <c r="L52" s="24">
        <f>SUM(L53)</f>
        <v>447275</v>
      </c>
      <c r="M52" s="24">
        <f t="shared" si="17"/>
        <v>0</v>
      </c>
      <c r="N52" s="24">
        <f>SUM(N53)</f>
        <v>2110804</v>
      </c>
      <c r="O52" s="24">
        <f>SUM(O53)</f>
        <v>2110804</v>
      </c>
      <c r="P52" s="24">
        <f t="shared" si="18"/>
        <v>0</v>
      </c>
      <c r="Q52" s="24">
        <f>SUM(Q53)</f>
        <v>0</v>
      </c>
      <c r="R52" s="24">
        <f>SUM(R53)</f>
        <v>0</v>
      </c>
      <c r="S52" s="24">
        <f t="shared" si="19"/>
        <v>0</v>
      </c>
      <c r="T52" s="24">
        <f>SUM(T53)</f>
        <v>1142383</v>
      </c>
      <c r="U52" s="24">
        <f>SUM(U53)</f>
        <v>1142383</v>
      </c>
      <c r="V52" s="24">
        <f t="shared" si="20"/>
        <v>0</v>
      </c>
      <c r="W52" s="24">
        <f>SUM(W53)</f>
        <v>0</v>
      </c>
      <c r="X52" s="24">
        <f>SUM(X53)</f>
        <v>0</v>
      </c>
      <c r="Y52" s="24">
        <f t="shared" si="21"/>
        <v>0</v>
      </c>
      <c r="Z52" s="24">
        <f>SUM(Z53)</f>
        <v>18210085</v>
      </c>
      <c r="AA52" s="24">
        <f>SUM(AA53)</f>
        <v>18210085</v>
      </c>
      <c r="AB52" s="24">
        <f t="shared" si="22"/>
        <v>0</v>
      </c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x14ac:dyDescent="0.25">
      <c r="A53" s="23" t="s">
        <v>18</v>
      </c>
      <c r="B53" s="24">
        <f t="shared" si="0"/>
        <v>25144099</v>
      </c>
      <c r="C53" s="24">
        <f t="shared" si="0"/>
        <v>25144099</v>
      </c>
      <c r="D53" s="24">
        <f t="shared" si="0"/>
        <v>0</v>
      </c>
      <c r="E53" s="24">
        <f>SUM(E54:E68)</f>
        <v>3078829</v>
      </c>
      <c r="F53" s="24">
        <f>SUM(F54:F68)</f>
        <v>3078829</v>
      </c>
      <c r="G53" s="24">
        <f t="shared" si="1"/>
        <v>0</v>
      </c>
      <c r="H53" s="24">
        <f>SUM(H54:H68)</f>
        <v>154723</v>
      </c>
      <c r="I53" s="24">
        <f>SUM(I54:I68)</f>
        <v>154723</v>
      </c>
      <c r="J53" s="24">
        <f t="shared" si="16"/>
        <v>0</v>
      </c>
      <c r="K53" s="24">
        <f>SUM(K54:K68)</f>
        <v>447275</v>
      </c>
      <c r="L53" s="24">
        <f>SUM(L54:L68)</f>
        <v>447275</v>
      </c>
      <c r="M53" s="24">
        <f t="shared" si="17"/>
        <v>0</v>
      </c>
      <c r="N53" s="24">
        <f>SUM(N54:N68)</f>
        <v>2110804</v>
      </c>
      <c r="O53" s="24">
        <f>SUM(O54:O68)</f>
        <v>2110804</v>
      </c>
      <c r="P53" s="24">
        <f t="shared" si="18"/>
        <v>0</v>
      </c>
      <c r="Q53" s="24">
        <f>SUM(Q54:Q68)</f>
        <v>0</v>
      </c>
      <c r="R53" s="24">
        <f>SUM(R54:R68)</f>
        <v>0</v>
      </c>
      <c r="S53" s="24">
        <f t="shared" si="19"/>
        <v>0</v>
      </c>
      <c r="T53" s="24">
        <f>SUM(T54:T68)</f>
        <v>1142383</v>
      </c>
      <c r="U53" s="24">
        <f>SUM(U54:U68)</f>
        <v>1142383</v>
      </c>
      <c r="V53" s="24">
        <f t="shared" si="20"/>
        <v>0</v>
      </c>
      <c r="W53" s="24">
        <f>SUM(W54:W68)</f>
        <v>0</v>
      </c>
      <c r="X53" s="24">
        <f>SUM(X54:X68)</f>
        <v>0</v>
      </c>
      <c r="Y53" s="24">
        <f t="shared" si="21"/>
        <v>0</v>
      </c>
      <c r="Z53" s="24">
        <f>SUM(Z54:Z68)</f>
        <v>18210085</v>
      </c>
      <c r="AA53" s="24">
        <f>SUM(AA54:AA68)</f>
        <v>18210085</v>
      </c>
      <c r="AB53" s="24">
        <f t="shared" si="22"/>
        <v>0</v>
      </c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ht="47.25" x14ac:dyDescent="0.25">
      <c r="A54" s="31" t="s">
        <v>56</v>
      </c>
      <c r="B54" s="30">
        <f t="shared" si="0"/>
        <v>46230</v>
      </c>
      <c r="C54" s="30">
        <f t="shared" si="0"/>
        <v>46230</v>
      </c>
      <c r="D54" s="30">
        <f t="shared" si="0"/>
        <v>0</v>
      </c>
      <c r="E54" s="30">
        <v>0</v>
      </c>
      <c r="F54" s="30">
        <v>0</v>
      </c>
      <c r="G54" s="30">
        <f t="shared" si="1"/>
        <v>0</v>
      </c>
      <c r="H54" s="30">
        <v>0</v>
      </c>
      <c r="I54" s="30">
        <v>0</v>
      </c>
      <c r="J54" s="30">
        <f t="shared" si="16"/>
        <v>0</v>
      </c>
      <c r="K54" s="30">
        <v>46230</v>
      </c>
      <c r="L54" s="30">
        <v>46230</v>
      </c>
      <c r="M54" s="30">
        <f t="shared" si="17"/>
        <v>0</v>
      </c>
      <c r="N54" s="30">
        <v>0</v>
      </c>
      <c r="O54" s="30">
        <v>0</v>
      </c>
      <c r="P54" s="30">
        <f t="shared" si="18"/>
        <v>0</v>
      </c>
      <c r="Q54" s="30">
        <v>0</v>
      </c>
      <c r="R54" s="30">
        <v>0</v>
      </c>
      <c r="S54" s="30">
        <f t="shared" si="19"/>
        <v>0</v>
      </c>
      <c r="T54" s="30">
        <v>0</v>
      </c>
      <c r="U54" s="30">
        <v>0</v>
      </c>
      <c r="V54" s="30">
        <f t="shared" si="20"/>
        <v>0</v>
      </c>
      <c r="W54" s="30">
        <v>0</v>
      </c>
      <c r="X54" s="30">
        <v>0</v>
      </c>
      <c r="Y54" s="30">
        <f t="shared" si="21"/>
        <v>0</v>
      </c>
      <c r="Z54" s="30">
        <v>0</v>
      </c>
      <c r="AA54" s="30">
        <v>0</v>
      </c>
      <c r="AB54" s="30">
        <f t="shared" si="22"/>
        <v>0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31.5" x14ac:dyDescent="0.25">
      <c r="A55" s="29" t="s">
        <v>57</v>
      </c>
      <c r="B55" s="30">
        <f t="shared" si="0"/>
        <v>80445</v>
      </c>
      <c r="C55" s="30">
        <f t="shared" si="0"/>
        <v>80445</v>
      </c>
      <c r="D55" s="30">
        <f t="shared" si="0"/>
        <v>0</v>
      </c>
      <c r="E55" s="30">
        <v>0</v>
      </c>
      <c r="F55" s="30">
        <v>0</v>
      </c>
      <c r="G55" s="30">
        <f t="shared" si="1"/>
        <v>0</v>
      </c>
      <c r="H55" s="30">
        <v>0</v>
      </c>
      <c r="I55" s="30">
        <v>0</v>
      </c>
      <c r="J55" s="30">
        <f t="shared" si="16"/>
        <v>0</v>
      </c>
      <c r="K55" s="30">
        <v>80445</v>
      </c>
      <c r="L55" s="30">
        <v>80445</v>
      </c>
      <c r="M55" s="30">
        <f t="shared" si="17"/>
        <v>0</v>
      </c>
      <c r="N55" s="30">
        <v>0</v>
      </c>
      <c r="O55" s="30">
        <v>0</v>
      </c>
      <c r="P55" s="30">
        <f t="shared" si="18"/>
        <v>0</v>
      </c>
      <c r="Q55" s="30">
        <v>0</v>
      </c>
      <c r="R55" s="30">
        <v>0</v>
      </c>
      <c r="S55" s="30">
        <f t="shared" si="19"/>
        <v>0</v>
      </c>
      <c r="T55" s="30"/>
      <c r="U55" s="30"/>
      <c r="V55" s="30">
        <f t="shared" si="20"/>
        <v>0</v>
      </c>
      <c r="W55" s="30">
        <v>0</v>
      </c>
      <c r="X55" s="30">
        <v>0</v>
      </c>
      <c r="Y55" s="30">
        <f t="shared" si="21"/>
        <v>0</v>
      </c>
      <c r="Z55" s="30">
        <v>0</v>
      </c>
      <c r="AA55" s="30">
        <v>0</v>
      </c>
      <c r="AB55" s="30">
        <f t="shared" si="22"/>
        <v>0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ht="31.5" x14ac:dyDescent="0.25">
      <c r="A56" s="29" t="s">
        <v>58</v>
      </c>
      <c r="B56" s="30">
        <f t="shared" si="0"/>
        <v>6916</v>
      </c>
      <c r="C56" s="30">
        <f t="shared" si="0"/>
        <v>6916</v>
      </c>
      <c r="D56" s="30">
        <f t="shared" si="0"/>
        <v>0</v>
      </c>
      <c r="E56" s="30">
        <v>0</v>
      </c>
      <c r="F56" s="30">
        <v>0</v>
      </c>
      <c r="G56" s="30">
        <f t="shared" si="1"/>
        <v>0</v>
      </c>
      <c r="H56" s="30">
        <v>0</v>
      </c>
      <c r="I56" s="30">
        <v>0</v>
      </c>
      <c r="J56" s="30">
        <f t="shared" si="16"/>
        <v>0</v>
      </c>
      <c r="K56" s="30">
        <v>6916</v>
      </c>
      <c r="L56" s="30">
        <v>6916</v>
      </c>
      <c r="M56" s="30">
        <f t="shared" si="17"/>
        <v>0</v>
      </c>
      <c r="N56" s="30">
        <v>0</v>
      </c>
      <c r="O56" s="30">
        <v>0</v>
      </c>
      <c r="P56" s="30">
        <f t="shared" si="18"/>
        <v>0</v>
      </c>
      <c r="Q56" s="30">
        <v>0</v>
      </c>
      <c r="R56" s="30">
        <v>0</v>
      </c>
      <c r="S56" s="30">
        <f t="shared" si="19"/>
        <v>0</v>
      </c>
      <c r="T56" s="30">
        <v>0</v>
      </c>
      <c r="U56" s="30">
        <v>0</v>
      </c>
      <c r="V56" s="30">
        <f t="shared" si="20"/>
        <v>0</v>
      </c>
      <c r="W56" s="30">
        <v>0</v>
      </c>
      <c r="X56" s="30">
        <v>0</v>
      </c>
      <c r="Y56" s="30">
        <f t="shared" si="21"/>
        <v>0</v>
      </c>
      <c r="Z56" s="30">
        <v>0</v>
      </c>
      <c r="AA56" s="30">
        <v>0</v>
      </c>
      <c r="AB56" s="30">
        <f t="shared" si="22"/>
        <v>0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</row>
    <row r="57" spans="1:249" x14ac:dyDescent="0.25">
      <c r="A57" s="31" t="s">
        <v>59</v>
      </c>
      <c r="B57" s="30">
        <f t="shared" si="0"/>
        <v>500000</v>
      </c>
      <c r="C57" s="30">
        <f t="shared" si="0"/>
        <v>500000</v>
      </c>
      <c r="D57" s="30">
        <f t="shared" si="0"/>
        <v>0</v>
      </c>
      <c r="E57" s="30">
        <v>0</v>
      </c>
      <c r="F57" s="30">
        <v>0</v>
      </c>
      <c r="G57" s="30">
        <f t="shared" si="1"/>
        <v>0</v>
      </c>
      <c r="H57" s="30">
        <v>0</v>
      </c>
      <c r="I57" s="30">
        <v>0</v>
      </c>
      <c r="J57" s="30">
        <f t="shared" si="16"/>
        <v>0</v>
      </c>
      <c r="K57" s="30"/>
      <c r="L57" s="30"/>
      <c r="M57" s="30">
        <f t="shared" si="17"/>
        <v>0</v>
      </c>
      <c r="N57" s="30">
        <v>0</v>
      </c>
      <c r="O57" s="30">
        <v>0</v>
      </c>
      <c r="P57" s="30">
        <f t="shared" si="18"/>
        <v>0</v>
      </c>
      <c r="Q57" s="30">
        <v>0</v>
      </c>
      <c r="R57" s="30">
        <v>0</v>
      </c>
      <c r="S57" s="30">
        <f t="shared" si="19"/>
        <v>0</v>
      </c>
      <c r="T57" s="30">
        <v>0</v>
      </c>
      <c r="U57" s="30">
        <v>0</v>
      </c>
      <c r="V57" s="30">
        <f t="shared" si="20"/>
        <v>0</v>
      </c>
      <c r="W57" s="30">
        <v>0</v>
      </c>
      <c r="X57" s="30">
        <v>0</v>
      </c>
      <c r="Y57" s="30">
        <f t="shared" si="21"/>
        <v>0</v>
      </c>
      <c r="Z57" s="30">
        <v>500000</v>
      </c>
      <c r="AA57" s="30">
        <v>500000</v>
      </c>
      <c r="AB57" s="30">
        <f t="shared" si="22"/>
        <v>0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ht="47.25" x14ac:dyDescent="0.25">
      <c r="A58" s="29" t="s">
        <v>60</v>
      </c>
      <c r="B58" s="30">
        <f t="shared" si="0"/>
        <v>999900</v>
      </c>
      <c r="C58" s="30">
        <f t="shared" si="0"/>
        <v>999900</v>
      </c>
      <c r="D58" s="30">
        <f t="shared" si="0"/>
        <v>0</v>
      </c>
      <c r="E58" s="30">
        <v>0</v>
      </c>
      <c r="F58" s="30">
        <v>0</v>
      </c>
      <c r="G58" s="30">
        <f t="shared" si="1"/>
        <v>0</v>
      </c>
      <c r="H58" s="30">
        <v>0</v>
      </c>
      <c r="I58" s="30">
        <v>0</v>
      </c>
      <c r="J58" s="30">
        <f t="shared" si="16"/>
        <v>0</v>
      </c>
      <c r="K58" s="30"/>
      <c r="L58" s="30"/>
      <c r="M58" s="30">
        <f t="shared" si="17"/>
        <v>0</v>
      </c>
      <c r="N58" s="30">
        <v>0</v>
      </c>
      <c r="O58" s="30">
        <v>0</v>
      </c>
      <c r="P58" s="30">
        <f t="shared" si="18"/>
        <v>0</v>
      </c>
      <c r="Q58" s="30">
        <v>0</v>
      </c>
      <c r="R58" s="30">
        <v>0</v>
      </c>
      <c r="S58" s="30">
        <f t="shared" si="19"/>
        <v>0</v>
      </c>
      <c r="T58" s="30">
        <v>0</v>
      </c>
      <c r="U58" s="30">
        <v>0</v>
      </c>
      <c r="V58" s="30">
        <f t="shared" si="20"/>
        <v>0</v>
      </c>
      <c r="W58" s="30">
        <v>0</v>
      </c>
      <c r="X58" s="30">
        <v>0</v>
      </c>
      <c r="Y58" s="30">
        <f t="shared" si="21"/>
        <v>0</v>
      </c>
      <c r="Z58" s="30">
        <v>999900</v>
      </c>
      <c r="AA58" s="30">
        <v>999900</v>
      </c>
      <c r="AB58" s="30">
        <f t="shared" si="22"/>
        <v>0</v>
      </c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ht="31.5" x14ac:dyDescent="0.25">
      <c r="A59" s="29" t="s">
        <v>61</v>
      </c>
      <c r="B59" s="30">
        <f t="shared" si="0"/>
        <v>2489000</v>
      </c>
      <c r="C59" s="30">
        <f t="shared" si="0"/>
        <v>2489000</v>
      </c>
      <c r="D59" s="30">
        <f t="shared" si="0"/>
        <v>0</v>
      </c>
      <c r="E59" s="30">
        <v>0</v>
      </c>
      <c r="F59" s="30">
        <v>0</v>
      </c>
      <c r="G59" s="30">
        <f t="shared" si="1"/>
        <v>0</v>
      </c>
      <c r="H59" s="30">
        <v>0</v>
      </c>
      <c r="I59" s="30">
        <v>0</v>
      </c>
      <c r="J59" s="30">
        <f t="shared" si="16"/>
        <v>0</v>
      </c>
      <c r="K59" s="30"/>
      <c r="L59" s="30"/>
      <c r="M59" s="30">
        <f t="shared" si="17"/>
        <v>0</v>
      </c>
      <c r="N59" s="30">
        <v>0</v>
      </c>
      <c r="O59" s="30">
        <v>0</v>
      </c>
      <c r="P59" s="30">
        <f t="shared" si="18"/>
        <v>0</v>
      </c>
      <c r="Q59" s="30">
        <v>0</v>
      </c>
      <c r="R59" s="30">
        <v>0</v>
      </c>
      <c r="S59" s="30">
        <f t="shared" si="19"/>
        <v>0</v>
      </c>
      <c r="T59" s="30">
        <v>0</v>
      </c>
      <c r="U59" s="30">
        <v>0</v>
      </c>
      <c r="V59" s="30">
        <f t="shared" si="20"/>
        <v>0</v>
      </c>
      <c r="W59" s="30">
        <v>0</v>
      </c>
      <c r="X59" s="30">
        <v>0</v>
      </c>
      <c r="Y59" s="30">
        <f t="shared" si="21"/>
        <v>0</v>
      </c>
      <c r="Z59" s="30">
        <v>2489000</v>
      </c>
      <c r="AA59" s="30">
        <v>2489000</v>
      </c>
      <c r="AB59" s="30">
        <f t="shared" si="22"/>
        <v>0</v>
      </c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ht="31.5" x14ac:dyDescent="0.25">
      <c r="A60" s="32" t="s">
        <v>62</v>
      </c>
      <c r="B60" s="30">
        <f t="shared" si="0"/>
        <v>5000000</v>
      </c>
      <c r="C60" s="30">
        <f t="shared" si="0"/>
        <v>5000000</v>
      </c>
      <c r="D60" s="30">
        <f t="shared" si="0"/>
        <v>0</v>
      </c>
      <c r="E60" s="30"/>
      <c r="F60" s="30"/>
      <c r="G60" s="30">
        <f t="shared" si="1"/>
        <v>0</v>
      </c>
      <c r="H60" s="30"/>
      <c r="I60" s="30"/>
      <c r="J60" s="30">
        <f t="shared" si="16"/>
        <v>0</v>
      </c>
      <c r="K60" s="30">
        <f>2741057-1741057-1000000+20953</f>
        <v>20953</v>
      </c>
      <c r="L60" s="30">
        <f>2741057-1741057-1000000+20953</f>
        <v>20953</v>
      </c>
      <c r="M60" s="30">
        <f t="shared" si="17"/>
        <v>0</v>
      </c>
      <c r="N60" s="30"/>
      <c r="O60" s="30"/>
      <c r="P60" s="30">
        <f t="shared" si="18"/>
        <v>0</v>
      </c>
      <c r="Q60" s="30"/>
      <c r="R60" s="30"/>
      <c r="S60" s="30">
        <f t="shared" si="19"/>
        <v>0</v>
      </c>
      <c r="T60" s="30"/>
      <c r="U60" s="30"/>
      <c r="V60" s="30">
        <f t="shared" si="20"/>
        <v>0</v>
      </c>
      <c r="W60" s="30"/>
      <c r="X60" s="30"/>
      <c r="Y60" s="30">
        <f t="shared" si="21"/>
        <v>0</v>
      </c>
      <c r="Z60" s="30">
        <f>1741057+3258943-20953</f>
        <v>4979047</v>
      </c>
      <c r="AA60" s="30">
        <f>1741057+3258943-20953</f>
        <v>4979047</v>
      </c>
      <c r="AB60" s="30">
        <f t="shared" si="22"/>
        <v>0</v>
      </c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</row>
    <row r="61" spans="1:249" ht="78.75" x14ac:dyDescent="0.25">
      <c r="A61" s="31" t="s">
        <v>63</v>
      </c>
      <c r="B61" s="30">
        <f t="shared" si="0"/>
        <v>6700000</v>
      </c>
      <c r="C61" s="30">
        <f t="shared" si="0"/>
        <v>6700000</v>
      </c>
      <c r="D61" s="30">
        <f t="shared" si="0"/>
        <v>0</v>
      </c>
      <c r="E61" s="30">
        <v>0</v>
      </c>
      <c r="F61" s="30">
        <v>0</v>
      </c>
      <c r="G61" s="30">
        <f t="shared" si="1"/>
        <v>0</v>
      </c>
      <c r="H61" s="30">
        <v>0</v>
      </c>
      <c r="I61" s="30">
        <v>0</v>
      </c>
      <c r="J61" s="30">
        <f t="shared" si="16"/>
        <v>0</v>
      </c>
      <c r="K61" s="30">
        <f t="shared" ref="K61:L63" si="23">27000-27000</f>
        <v>0</v>
      </c>
      <c r="L61" s="30">
        <f t="shared" si="23"/>
        <v>0</v>
      </c>
      <c r="M61" s="30">
        <f t="shared" si="17"/>
        <v>0</v>
      </c>
      <c r="N61" s="30"/>
      <c r="O61" s="30"/>
      <c r="P61" s="30">
        <f t="shared" si="18"/>
        <v>0</v>
      </c>
      <c r="Q61" s="30">
        <v>0</v>
      </c>
      <c r="R61" s="30">
        <v>0</v>
      </c>
      <c r="S61" s="30">
        <f t="shared" si="19"/>
        <v>0</v>
      </c>
      <c r="T61" s="30">
        <v>0</v>
      </c>
      <c r="U61" s="30">
        <v>0</v>
      </c>
      <c r="V61" s="30">
        <f t="shared" si="20"/>
        <v>0</v>
      </c>
      <c r="W61" s="30">
        <v>0</v>
      </c>
      <c r="X61" s="30">
        <v>0</v>
      </c>
      <c r="Y61" s="30">
        <f t="shared" si="21"/>
        <v>0</v>
      </c>
      <c r="Z61" s="30">
        <v>6700000</v>
      </c>
      <c r="AA61" s="30">
        <v>6700000</v>
      </c>
      <c r="AB61" s="30">
        <f t="shared" si="22"/>
        <v>0</v>
      </c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ht="31.5" x14ac:dyDescent="0.25">
      <c r="A62" s="31" t="s">
        <v>64</v>
      </c>
      <c r="B62" s="30">
        <f t="shared" si="0"/>
        <v>900000</v>
      </c>
      <c r="C62" s="30">
        <f t="shared" si="0"/>
        <v>900000</v>
      </c>
      <c r="D62" s="30">
        <f t="shared" si="0"/>
        <v>0</v>
      </c>
      <c r="E62" s="30">
        <v>0</v>
      </c>
      <c r="F62" s="30">
        <v>0</v>
      </c>
      <c r="G62" s="30">
        <f t="shared" si="1"/>
        <v>0</v>
      </c>
      <c r="H62" s="30">
        <v>0</v>
      </c>
      <c r="I62" s="30">
        <v>0</v>
      </c>
      <c r="J62" s="30">
        <f t="shared" si="16"/>
        <v>0</v>
      </c>
      <c r="K62" s="30">
        <f t="shared" si="23"/>
        <v>0</v>
      </c>
      <c r="L62" s="30">
        <f t="shared" si="23"/>
        <v>0</v>
      </c>
      <c r="M62" s="30">
        <f t="shared" si="17"/>
        <v>0</v>
      </c>
      <c r="N62" s="30"/>
      <c r="O62" s="30"/>
      <c r="P62" s="30">
        <f t="shared" si="18"/>
        <v>0</v>
      </c>
      <c r="Q62" s="30">
        <v>0</v>
      </c>
      <c r="R62" s="30">
        <v>0</v>
      </c>
      <c r="S62" s="30">
        <f t="shared" si="19"/>
        <v>0</v>
      </c>
      <c r="T62" s="30">
        <v>0</v>
      </c>
      <c r="U62" s="30">
        <v>0</v>
      </c>
      <c r="V62" s="30">
        <f t="shared" si="20"/>
        <v>0</v>
      </c>
      <c r="W62" s="30">
        <v>0</v>
      </c>
      <c r="X62" s="30">
        <v>0</v>
      </c>
      <c r="Y62" s="30">
        <f t="shared" si="21"/>
        <v>0</v>
      </c>
      <c r="Z62" s="30">
        <v>900000</v>
      </c>
      <c r="AA62" s="30">
        <v>900000</v>
      </c>
      <c r="AB62" s="30">
        <f t="shared" si="22"/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x14ac:dyDescent="0.25">
      <c r="A63" s="31" t="s">
        <v>65</v>
      </c>
      <c r="B63" s="30">
        <f t="shared" si="0"/>
        <v>1579900</v>
      </c>
      <c r="C63" s="30">
        <f t="shared" si="0"/>
        <v>1579900</v>
      </c>
      <c r="D63" s="30">
        <f t="shared" si="0"/>
        <v>0</v>
      </c>
      <c r="E63" s="30">
        <v>0</v>
      </c>
      <c r="F63" s="30">
        <v>0</v>
      </c>
      <c r="G63" s="30">
        <f t="shared" si="1"/>
        <v>0</v>
      </c>
      <c r="H63" s="30">
        <v>0</v>
      </c>
      <c r="I63" s="30">
        <v>0</v>
      </c>
      <c r="J63" s="30">
        <f t="shared" si="16"/>
        <v>0</v>
      </c>
      <c r="K63" s="30">
        <f t="shared" si="23"/>
        <v>0</v>
      </c>
      <c r="L63" s="30">
        <f t="shared" si="23"/>
        <v>0</v>
      </c>
      <c r="M63" s="30">
        <f t="shared" si="17"/>
        <v>0</v>
      </c>
      <c r="N63" s="30"/>
      <c r="O63" s="30"/>
      <c r="P63" s="30">
        <f t="shared" si="18"/>
        <v>0</v>
      </c>
      <c r="Q63" s="30">
        <v>0</v>
      </c>
      <c r="R63" s="30">
        <v>0</v>
      </c>
      <c r="S63" s="30">
        <f t="shared" si="19"/>
        <v>0</v>
      </c>
      <c r="T63" s="30">
        <v>0</v>
      </c>
      <c r="U63" s="30">
        <v>0</v>
      </c>
      <c r="V63" s="30">
        <f t="shared" si="20"/>
        <v>0</v>
      </c>
      <c r="W63" s="30">
        <v>0</v>
      </c>
      <c r="X63" s="30">
        <v>0</v>
      </c>
      <c r="Y63" s="30">
        <f t="shared" si="21"/>
        <v>0</v>
      </c>
      <c r="Z63" s="30">
        <v>1579900</v>
      </c>
      <c r="AA63" s="30">
        <v>1579900</v>
      </c>
      <c r="AB63" s="30">
        <f t="shared" si="22"/>
        <v>0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ht="63" x14ac:dyDescent="0.25">
      <c r="A64" s="31" t="s">
        <v>66</v>
      </c>
      <c r="B64" s="30">
        <f t="shared" si="0"/>
        <v>16792</v>
      </c>
      <c r="C64" s="30">
        <f t="shared" si="0"/>
        <v>16792</v>
      </c>
      <c r="D64" s="30">
        <f t="shared" si="0"/>
        <v>0</v>
      </c>
      <c r="E64" s="30">
        <v>0</v>
      </c>
      <c r="F64" s="30">
        <v>0</v>
      </c>
      <c r="G64" s="30">
        <f t="shared" si="1"/>
        <v>0</v>
      </c>
      <c r="H64" s="30">
        <v>0</v>
      </c>
      <c r="I64" s="30">
        <v>0</v>
      </c>
      <c r="J64" s="30">
        <f t="shared" si="16"/>
        <v>0</v>
      </c>
      <c r="K64" s="30">
        <v>16792</v>
      </c>
      <c r="L64" s="30">
        <v>16792</v>
      </c>
      <c r="M64" s="30">
        <f t="shared" si="17"/>
        <v>0</v>
      </c>
      <c r="N64" s="30">
        <v>0</v>
      </c>
      <c r="O64" s="30">
        <v>0</v>
      </c>
      <c r="P64" s="30">
        <f t="shared" si="18"/>
        <v>0</v>
      </c>
      <c r="Q64" s="30">
        <v>0</v>
      </c>
      <c r="R64" s="30">
        <v>0</v>
      </c>
      <c r="S64" s="30">
        <f t="shared" si="19"/>
        <v>0</v>
      </c>
      <c r="T64" s="30">
        <v>0</v>
      </c>
      <c r="U64" s="30">
        <v>0</v>
      </c>
      <c r="V64" s="30">
        <f t="shared" si="20"/>
        <v>0</v>
      </c>
      <c r="W64" s="30">
        <v>0</v>
      </c>
      <c r="X64" s="30">
        <v>0</v>
      </c>
      <c r="Y64" s="30">
        <f t="shared" si="21"/>
        <v>0</v>
      </c>
      <c r="Z64" s="30">
        <v>0</v>
      </c>
      <c r="AA64" s="30">
        <v>0</v>
      </c>
      <c r="AB64" s="30">
        <f t="shared" si="22"/>
        <v>0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</row>
    <row r="65" spans="1:249" ht="78.75" x14ac:dyDescent="0.25">
      <c r="A65" s="31" t="s">
        <v>67</v>
      </c>
      <c r="B65" s="30">
        <f t="shared" si="0"/>
        <v>76154</v>
      </c>
      <c r="C65" s="30">
        <f t="shared" si="0"/>
        <v>76154</v>
      </c>
      <c r="D65" s="30">
        <f t="shared" si="0"/>
        <v>0</v>
      </c>
      <c r="E65" s="30">
        <v>0</v>
      </c>
      <c r="F65" s="30">
        <v>0</v>
      </c>
      <c r="G65" s="30">
        <f t="shared" si="1"/>
        <v>0</v>
      </c>
      <c r="H65" s="30">
        <v>0</v>
      </c>
      <c r="I65" s="30">
        <v>0</v>
      </c>
      <c r="J65" s="30">
        <f t="shared" si="16"/>
        <v>0</v>
      </c>
      <c r="K65" s="30">
        <v>76154</v>
      </c>
      <c r="L65" s="30">
        <v>76154</v>
      </c>
      <c r="M65" s="30">
        <f t="shared" si="17"/>
        <v>0</v>
      </c>
      <c r="N65" s="30">
        <v>0</v>
      </c>
      <c r="O65" s="30">
        <v>0</v>
      </c>
      <c r="P65" s="30">
        <f t="shared" si="18"/>
        <v>0</v>
      </c>
      <c r="Q65" s="30">
        <v>0</v>
      </c>
      <c r="R65" s="30">
        <v>0</v>
      </c>
      <c r="S65" s="30">
        <f t="shared" si="19"/>
        <v>0</v>
      </c>
      <c r="T65" s="30"/>
      <c r="U65" s="30"/>
      <c r="V65" s="30">
        <f t="shared" si="20"/>
        <v>0</v>
      </c>
      <c r="W65" s="30">
        <v>0</v>
      </c>
      <c r="X65" s="30">
        <v>0</v>
      </c>
      <c r="Y65" s="30">
        <f t="shared" si="21"/>
        <v>0</v>
      </c>
      <c r="Z65" s="30">
        <v>0</v>
      </c>
      <c r="AA65" s="30">
        <v>0</v>
      </c>
      <c r="AB65" s="30">
        <f t="shared" si="22"/>
        <v>0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ht="78.75" x14ac:dyDescent="0.25">
      <c r="A66" s="31" t="s">
        <v>68</v>
      </c>
      <c r="B66" s="30">
        <f t="shared" ref="B66:D128" si="24">E66+H66+K66+N66+Q66+T66+W66+Z66</f>
        <v>120120</v>
      </c>
      <c r="C66" s="30">
        <f t="shared" si="24"/>
        <v>120120</v>
      </c>
      <c r="D66" s="30">
        <f t="shared" si="24"/>
        <v>0</v>
      </c>
      <c r="E66" s="30">
        <v>0</v>
      </c>
      <c r="F66" s="30">
        <v>0</v>
      </c>
      <c r="G66" s="30">
        <f t="shared" ref="G66:G128" si="25">F66-E66</f>
        <v>0</v>
      </c>
      <c r="H66" s="30">
        <v>0</v>
      </c>
      <c r="I66" s="30">
        <v>0</v>
      </c>
      <c r="J66" s="30">
        <f t="shared" ref="J66:J128" si="26">I66-H66</f>
        <v>0</v>
      </c>
      <c r="K66" s="30">
        <v>120120</v>
      </c>
      <c r="L66" s="30">
        <v>120120</v>
      </c>
      <c r="M66" s="30">
        <f t="shared" ref="M66:M128" si="27">L66-K66</f>
        <v>0</v>
      </c>
      <c r="N66" s="30">
        <v>0</v>
      </c>
      <c r="O66" s="30">
        <v>0</v>
      </c>
      <c r="P66" s="30">
        <f t="shared" ref="P66:P128" si="28">O66-N66</f>
        <v>0</v>
      </c>
      <c r="Q66" s="30">
        <v>0</v>
      </c>
      <c r="R66" s="30">
        <v>0</v>
      </c>
      <c r="S66" s="30">
        <f t="shared" ref="S66:S128" si="29">R66-Q66</f>
        <v>0</v>
      </c>
      <c r="T66" s="30"/>
      <c r="U66" s="30"/>
      <c r="V66" s="30">
        <f t="shared" ref="V66:V128" si="30">U66-T66</f>
        <v>0</v>
      </c>
      <c r="W66" s="30">
        <v>0</v>
      </c>
      <c r="X66" s="30">
        <v>0</v>
      </c>
      <c r="Y66" s="30">
        <f t="shared" ref="Y66:Y128" si="31">X66-W66</f>
        <v>0</v>
      </c>
      <c r="Z66" s="30">
        <v>0</v>
      </c>
      <c r="AA66" s="30">
        <v>0</v>
      </c>
      <c r="AB66" s="30">
        <f t="shared" ref="AB66:AB128" si="32">AA66-Z66</f>
        <v>0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ht="157.5" x14ac:dyDescent="0.25">
      <c r="A67" s="26" t="s">
        <v>69</v>
      </c>
      <c r="B67" s="30">
        <f t="shared" si="24"/>
        <v>1431694</v>
      </c>
      <c r="C67" s="30">
        <f t="shared" si="24"/>
        <v>1431694</v>
      </c>
      <c r="D67" s="30">
        <f t="shared" si="24"/>
        <v>0</v>
      </c>
      <c r="E67" s="30"/>
      <c r="F67" s="30"/>
      <c r="G67" s="30">
        <f t="shared" si="25"/>
        <v>0</v>
      </c>
      <c r="H67" s="30">
        <f>227073-122350+50000</f>
        <v>154723</v>
      </c>
      <c r="I67" s="30">
        <f>227073-122350+50000</f>
        <v>154723</v>
      </c>
      <c r="J67" s="30">
        <f t="shared" si="26"/>
        <v>0</v>
      </c>
      <c r="K67" s="30">
        <f>122350-50000</f>
        <v>72350</v>
      </c>
      <c r="L67" s="30">
        <f>122350-50000</f>
        <v>72350</v>
      </c>
      <c r="M67" s="30">
        <f t="shared" si="27"/>
        <v>0</v>
      </c>
      <c r="N67" s="30">
        <v>0</v>
      </c>
      <c r="O67" s="30">
        <v>0</v>
      </c>
      <c r="P67" s="30">
        <f t="shared" si="28"/>
        <v>0</v>
      </c>
      <c r="Q67" s="30">
        <v>0</v>
      </c>
      <c r="R67" s="30">
        <v>0</v>
      </c>
      <c r="S67" s="30">
        <f t="shared" si="29"/>
        <v>0</v>
      </c>
      <c r="T67" s="30">
        <f>42+69263+1073078</f>
        <v>1142383</v>
      </c>
      <c r="U67" s="30">
        <f>42+69263+1073078</f>
        <v>1142383</v>
      </c>
      <c r="V67" s="30">
        <f t="shared" si="30"/>
        <v>0</v>
      </c>
      <c r="W67" s="30"/>
      <c r="X67" s="30"/>
      <c r="Y67" s="30">
        <f t="shared" si="31"/>
        <v>0</v>
      </c>
      <c r="Z67" s="30">
        <f>1456246-1394008</f>
        <v>62238</v>
      </c>
      <c r="AA67" s="30">
        <f>1456246-1394008</f>
        <v>62238</v>
      </c>
      <c r="AB67" s="30">
        <f t="shared" si="32"/>
        <v>0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ht="299.25" x14ac:dyDescent="0.25">
      <c r="A68" s="26" t="s">
        <v>70</v>
      </c>
      <c r="B68" s="30">
        <f t="shared" si="24"/>
        <v>5196948</v>
      </c>
      <c r="C68" s="30">
        <f t="shared" si="24"/>
        <v>5196948</v>
      </c>
      <c r="D68" s="30">
        <f t="shared" si="24"/>
        <v>0</v>
      </c>
      <c r="E68" s="30">
        <f>4128600-1049771</f>
        <v>3078829</v>
      </c>
      <c r="F68" s="30">
        <f>4128600-1049771</f>
        <v>3078829</v>
      </c>
      <c r="G68" s="30">
        <f t="shared" si="25"/>
        <v>0</v>
      </c>
      <c r="H68" s="30">
        <v>0</v>
      </c>
      <c r="I68" s="30">
        <v>0</v>
      </c>
      <c r="J68" s="30">
        <f t="shared" si="26"/>
        <v>0</v>
      </c>
      <c r="K68" s="30">
        <v>7315</v>
      </c>
      <c r="L68" s="30">
        <v>7315</v>
      </c>
      <c r="M68" s="30">
        <f t="shared" si="27"/>
        <v>0</v>
      </c>
      <c r="N68" s="30">
        <f>5189633-3078829</f>
        <v>2110804</v>
      </c>
      <c r="O68" s="30">
        <f>5189633-3078829</f>
        <v>2110804</v>
      </c>
      <c r="P68" s="30">
        <f t="shared" si="28"/>
        <v>0</v>
      </c>
      <c r="Q68" s="30">
        <v>0</v>
      </c>
      <c r="R68" s="30">
        <v>0</v>
      </c>
      <c r="S68" s="30">
        <f t="shared" si="29"/>
        <v>0</v>
      </c>
      <c r="T68" s="30">
        <v>0</v>
      </c>
      <c r="U68" s="30">
        <v>0</v>
      </c>
      <c r="V68" s="30">
        <f t="shared" si="30"/>
        <v>0</v>
      </c>
      <c r="W68" s="30">
        <v>0</v>
      </c>
      <c r="X68" s="30">
        <v>0</v>
      </c>
      <c r="Y68" s="30">
        <f t="shared" si="31"/>
        <v>0</v>
      </c>
      <c r="Z68" s="30">
        <v>0</v>
      </c>
      <c r="AA68" s="30">
        <v>0</v>
      </c>
      <c r="AB68" s="30">
        <f t="shared" si="32"/>
        <v>0</v>
      </c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ht="31.5" x14ac:dyDescent="0.25">
      <c r="A69" s="23" t="s">
        <v>71</v>
      </c>
      <c r="B69" s="24">
        <f t="shared" si="24"/>
        <v>9953100</v>
      </c>
      <c r="C69" s="24">
        <f t="shared" si="24"/>
        <v>12087078</v>
      </c>
      <c r="D69" s="24">
        <f t="shared" si="24"/>
        <v>2133978</v>
      </c>
      <c r="E69" s="24">
        <f>SUM(E70)</f>
        <v>0</v>
      </c>
      <c r="F69" s="24">
        <f>SUM(F70)</f>
        <v>0</v>
      </c>
      <c r="G69" s="24">
        <f t="shared" si="25"/>
        <v>0</v>
      </c>
      <c r="H69" s="24">
        <f>SUM(H70)</f>
        <v>0</v>
      </c>
      <c r="I69" s="24">
        <f>SUM(I70)</f>
        <v>0</v>
      </c>
      <c r="J69" s="24">
        <f t="shared" si="26"/>
        <v>0</v>
      </c>
      <c r="K69" s="24">
        <f>SUM(K70)</f>
        <v>613959</v>
      </c>
      <c r="L69" s="24">
        <f>SUM(L70)</f>
        <v>613959</v>
      </c>
      <c r="M69" s="24">
        <f t="shared" si="27"/>
        <v>0</v>
      </c>
      <c r="N69" s="24">
        <f>SUM(N70)</f>
        <v>0</v>
      </c>
      <c r="O69" s="24">
        <f>SUM(O70)</f>
        <v>638661</v>
      </c>
      <c r="P69" s="24">
        <f t="shared" si="28"/>
        <v>638661</v>
      </c>
      <c r="Q69" s="24">
        <f>SUM(Q70)</f>
        <v>0</v>
      </c>
      <c r="R69" s="24">
        <f>SUM(R70)</f>
        <v>0</v>
      </c>
      <c r="S69" s="24">
        <f t="shared" si="29"/>
        <v>0</v>
      </c>
      <c r="T69" s="24">
        <f>SUM(T70)</f>
        <v>0</v>
      </c>
      <c r="U69" s="24">
        <f>SUM(U70)</f>
        <v>0</v>
      </c>
      <c r="V69" s="24">
        <f t="shared" si="30"/>
        <v>0</v>
      </c>
      <c r="W69" s="24">
        <f>SUM(W70)</f>
        <v>0</v>
      </c>
      <c r="X69" s="24">
        <f>SUM(X70)</f>
        <v>0</v>
      </c>
      <c r="Y69" s="24">
        <f t="shared" si="31"/>
        <v>0</v>
      </c>
      <c r="Z69" s="24">
        <f>SUM(Z70)</f>
        <v>9339141</v>
      </c>
      <c r="AA69" s="24">
        <f>SUM(AA70)</f>
        <v>10834458</v>
      </c>
      <c r="AB69" s="24">
        <f t="shared" si="32"/>
        <v>1495317</v>
      </c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</row>
    <row r="70" spans="1:249" x14ac:dyDescent="0.25">
      <c r="A70" s="23" t="s">
        <v>18</v>
      </c>
      <c r="B70" s="24">
        <f t="shared" si="24"/>
        <v>9953100</v>
      </c>
      <c r="C70" s="24">
        <f t="shared" si="24"/>
        <v>12087078</v>
      </c>
      <c r="D70" s="24">
        <f t="shared" si="24"/>
        <v>2133978</v>
      </c>
      <c r="E70" s="24">
        <f>SUM(E71:E77)</f>
        <v>0</v>
      </c>
      <c r="F70" s="24">
        <f>SUM(F71:F77)</f>
        <v>0</v>
      </c>
      <c r="G70" s="24">
        <f t="shared" si="25"/>
        <v>0</v>
      </c>
      <c r="H70" s="24">
        <f>SUM(H71:H77)</f>
        <v>0</v>
      </c>
      <c r="I70" s="24">
        <f>SUM(I71:I77)</f>
        <v>0</v>
      </c>
      <c r="J70" s="24">
        <f t="shared" si="26"/>
        <v>0</v>
      </c>
      <c r="K70" s="24">
        <f>SUM(K71:K77)</f>
        <v>613959</v>
      </c>
      <c r="L70" s="24">
        <f>SUM(L71:L77)</f>
        <v>613959</v>
      </c>
      <c r="M70" s="24">
        <f t="shared" si="27"/>
        <v>0</v>
      </c>
      <c r="N70" s="24">
        <f>SUM(N71:N77)</f>
        <v>0</v>
      </c>
      <c r="O70" s="24">
        <f>SUM(O71:O77)</f>
        <v>638661</v>
      </c>
      <c r="P70" s="24">
        <f t="shared" si="28"/>
        <v>638661</v>
      </c>
      <c r="Q70" s="24">
        <f>SUM(Q71:Q77)</f>
        <v>0</v>
      </c>
      <c r="R70" s="24">
        <f>SUM(R71:R77)</f>
        <v>0</v>
      </c>
      <c r="S70" s="24">
        <f t="shared" si="29"/>
        <v>0</v>
      </c>
      <c r="T70" s="24">
        <f>SUM(T71:T77)</f>
        <v>0</v>
      </c>
      <c r="U70" s="24">
        <f>SUM(U71:U77)</f>
        <v>0</v>
      </c>
      <c r="V70" s="24">
        <f t="shared" si="30"/>
        <v>0</v>
      </c>
      <c r="W70" s="24">
        <f>SUM(W71:W77)</f>
        <v>0</v>
      </c>
      <c r="X70" s="24">
        <f>SUM(X71:X77)</f>
        <v>0</v>
      </c>
      <c r="Y70" s="24">
        <f t="shared" si="31"/>
        <v>0</v>
      </c>
      <c r="Z70" s="24">
        <f>SUM(Z71:Z77)</f>
        <v>9339141</v>
      </c>
      <c r="AA70" s="24">
        <f>SUM(AA71:AA77)</f>
        <v>10834458</v>
      </c>
      <c r="AB70" s="24">
        <f t="shared" si="32"/>
        <v>1495317</v>
      </c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x14ac:dyDescent="0.25">
      <c r="A71" s="31" t="s">
        <v>72</v>
      </c>
      <c r="B71" s="30">
        <f t="shared" si="24"/>
        <v>63180</v>
      </c>
      <c r="C71" s="30">
        <f t="shared" si="24"/>
        <v>63180</v>
      </c>
      <c r="D71" s="30">
        <f t="shared" si="24"/>
        <v>0</v>
      </c>
      <c r="E71" s="30">
        <v>0</v>
      </c>
      <c r="F71" s="30">
        <v>0</v>
      </c>
      <c r="G71" s="30">
        <f t="shared" si="25"/>
        <v>0</v>
      </c>
      <c r="H71" s="30">
        <v>0</v>
      </c>
      <c r="I71" s="30">
        <v>0</v>
      </c>
      <c r="J71" s="30">
        <f t="shared" si="26"/>
        <v>0</v>
      </c>
      <c r="K71" s="30">
        <f>47960+15220</f>
        <v>63180</v>
      </c>
      <c r="L71" s="30">
        <f>47960+15220</f>
        <v>63180</v>
      </c>
      <c r="M71" s="30">
        <f t="shared" si="27"/>
        <v>0</v>
      </c>
      <c r="N71" s="30">
        <v>0</v>
      </c>
      <c r="O71" s="30">
        <v>0</v>
      </c>
      <c r="P71" s="30">
        <f t="shared" si="28"/>
        <v>0</v>
      </c>
      <c r="Q71" s="30">
        <v>0</v>
      </c>
      <c r="R71" s="30">
        <v>0</v>
      </c>
      <c r="S71" s="30">
        <f t="shared" si="29"/>
        <v>0</v>
      </c>
      <c r="T71" s="30"/>
      <c r="U71" s="30"/>
      <c r="V71" s="30">
        <f t="shared" si="30"/>
        <v>0</v>
      </c>
      <c r="W71" s="30">
        <v>0</v>
      </c>
      <c r="X71" s="30">
        <v>0</v>
      </c>
      <c r="Y71" s="30">
        <f t="shared" si="31"/>
        <v>0</v>
      </c>
      <c r="Z71" s="30">
        <v>0</v>
      </c>
      <c r="AA71" s="30">
        <v>0</v>
      </c>
      <c r="AB71" s="30">
        <f t="shared" si="32"/>
        <v>0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7" customFormat="1" ht="31.5" x14ac:dyDescent="0.25">
      <c r="A72" s="31" t="s">
        <v>73</v>
      </c>
      <c r="B72" s="30">
        <f t="shared" si="24"/>
        <v>99920</v>
      </c>
      <c r="C72" s="30">
        <f t="shared" si="24"/>
        <v>99920</v>
      </c>
      <c r="D72" s="30">
        <f t="shared" si="24"/>
        <v>0</v>
      </c>
      <c r="E72" s="30">
        <v>0</v>
      </c>
      <c r="F72" s="30">
        <v>0</v>
      </c>
      <c r="G72" s="30">
        <f t="shared" si="25"/>
        <v>0</v>
      </c>
      <c r="H72" s="30">
        <v>0</v>
      </c>
      <c r="I72" s="30">
        <v>0</v>
      </c>
      <c r="J72" s="30">
        <f t="shared" si="26"/>
        <v>0</v>
      </c>
      <c r="K72" s="30">
        <f>40779</f>
        <v>40779</v>
      </c>
      <c r="L72" s="30">
        <f>40779</f>
        <v>40779</v>
      </c>
      <c r="M72" s="30">
        <f t="shared" si="27"/>
        <v>0</v>
      </c>
      <c r="N72" s="30">
        <v>0</v>
      </c>
      <c r="O72" s="30">
        <v>0</v>
      </c>
      <c r="P72" s="30">
        <f t="shared" si="28"/>
        <v>0</v>
      </c>
      <c r="Q72" s="30">
        <v>0</v>
      </c>
      <c r="R72" s="30">
        <v>0</v>
      </c>
      <c r="S72" s="30">
        <f t="shared" si="29"/>
        <v>0</v>
      </c>
      <c r="T72" s="30"/>
      <c r="U72" s="30"/>
      <c r="V72" s="30">
        <f t="shared" si="30"/>
        <v>0</v>
      </c>
      <c r="W72" s="30">
        <v>0</v>
      </c>
      <c r="X72" s="30">
        <v>0</v>
      </c>
      <c r="Y72" s="30">
        <f t="shared" si="31"/>
        <v>0</v>
      </c>
      <c r="Z72" s="30">
        <v>59141</v>
      </c>
      <c r="AA72" s="30">
        <v>59141</v>
      </c>
      <c r="AB72" s="30">
        <f t="shared" si="32"/>
        <v>0</v>
      </c>
    </row>
    <row r="73" spans="1:249" x14ac:dyDescent="0.25">
      <c r="A73" s="26" t="s">
        <v>74</v>
      </c>
      <c r="B73" s="27">
        <f t="shared" si="24"/>
        <v>310000</v>
      </c>
      <c r="C73" s="27">
        <f t="shared" si="24"/>
        <v>310000</v>
      </c>
      <c r="D73" s="27">
        <f t="shared" si="24"/>
        <v>0</v>
      </c>
      <c r="E73" s="27">
        <v>0</v>
      </c>
      <c r="F73" s="27">
        <v>0</v>
      </c>
      <c r="G73" s="27">
        <f t="shared" si="25"/>
        <v>0</v>
      </c>
      <c r="H73" s="27">
        <v>0</v>
      </c>
      <c r="I73" s="27">
        <v>0</v>
      </c>
      <c r="J73" s="27">
        <f t="shared" si="26"/>
        <v>0</v>
      </c>
      <c r="K73" s="30">
        <v>310000</v>
      </c>
      <c r="L73" s="30">
        <v>310000</v>
      </c>
      <c r="M73" s="27">
        <f t="shared" si="27"/>
        <v>0</v>
      </c>
      <c r="N73" s="27">
        <v>0</v>
      </c>
      <c r="O73" s="27">
        <v>0</v>
      </c>
      <c r="P73" s="27">
        <f t="shared" si="28"/>
        <v>0</v>
      </c>
      <c r="Q73" s="27">
        <v>0</v>
      </c>
      <c r="R73" s="27">
        <v>0</v>
      </c>
      <c r="S73" s="27">
        <f t="shared" si="29"/>
        <v>0</v>
      </c>
      <c r="T73" s="27">
        <v>0</v>
      </c>
      <c r="U73" s="27">
        <v>0</v>
      </c>
      <c r="V73" s="27">
        <f t="shared" si="30"/>
        <v>0</v>
      </c>
      <c r="W73" s="27">
        <v>0</v>
      </c>
      <c r="X73" s="27">
        <v>0</v>
      </c>
      <c r="Y73" s="27">
        <f t="shared" si="31"/>
        <v>0</v>
      </c>
      <c r="Z73" s="27">
        <f>310000-310000</f>
        <v>0</v>
      </c>
      <c r="AA73" s="27">
        <f>310000-310000</f>
        <v>0</v>
      </c>
      <c r="AB73" s="27">
        <f t="shared" si="32"/>
        <v>0</v>
      </c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ht="47.25" x14ac:dyDescent="0.25">
      <c r="A74" s="26" t="s">
        <v>75</v>
      </c>
      <c r="B74" s="27">
        <f t="shared" si="24"/>
        <v>9000000</v>
      </c>
      <c r="C74" s="27">
        <f t="shared" si="24"/>
        <v>9000000</v>
      </c>
      <c r="D74" s="27">
        <f t="shared" si="24"/>
        <v>0</v>
      </c>
      <c r="E74" s="27">
        <v>0</v>
      </c>
      <c r="F74" s="27">
        <v>0</v>
      </c>
      <c r="G74" s="27">
        <f t="shared" si="25"/>
        <v>0</v>
      </c>
      <c r="H74" s="27">
        <v>0</v>
      </c>
      <c r="I74" s="27">
        <v>0</v>
      </c>
      <c r="J74" s="27">
        <f t="shared" si="26"/>
        <v>0</v>
      </c>
      <c r="K74" s="30"/>
      <c r="L74" s="30"/>
      <c r="M74" s="27">
        <f t="shared" si="27"/>
        <v>0</v>
      </c>
      <c r="N74" s="27">
        <v>0</v>
      </c>
      <c r="O74" s="27">
        <v>0</v>
      </c>
      <c r="P74" s="27">
        <f t="shared" si="28"/>
        <v>0</v>
      </c>
      <c r="Q74" s="27">
        <v>0</v>
      </c>
      <c r="R74" s="27">
        <v>0</v>
      </c>
      <c r="S74" s="27">
        <f t="shared" si="29"/>
        <v>0</v>
      </c>
      <c r="T74" s="27">
        <v>0</v>
      </c>
      <c r="U74" s="27">
        <v>0</v>
      </c>
      <c r="V74" s="27">
        <f t="shared" si="30"/>
        <v>0</v>
      </c>
      <c r="W74" s="27">
        <v>0</v>
      </c>
      <c r="X74" s="27">
        <v>0</v>
      </c>
      <c r="Y74" s="27">
        <f t="shared" si="31"/>
        <v>0</v>
      </c>
      <c r="Z74" s="27">
        <v>9000000</v>
      </c>
      <c r="AA74" s="27">
        <v>9000000</v>
      </c>
      <c r="AB74" s="27">
        <f t="shared" si="32"/>
        <v>0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ht="31.5" x14ac:dyDescent="0.25">
      <c r="A75" s="29" t="s">
        <v>76</v>
      </c>
      <c r="B75" s="30">
        <f t="shared" si="24"/>
        <v>400000</v>
      </c>
      <c r="C75" s="30">
        <f t="shared" si="24"/>
        <v>400000</v>
      </c>
      <c r="D75" s="30">
        <f t="shared" si="24"/>
        <v>0</v>
      </c>
      <c r="E75" s="30">
        <v>0</v>
      </c>
      <c r="F75" s="30">
        <v>0</v>
      </c>
      <c r="G75" s="30">
        <f t="shared" si="25"/>
        <v>0</v>
      </c>
      <c r="H75" s="30">
        <v>0</v>
      </c>
      <c r="I75" s="30">
        <v>0</v>
      </c>
      <c r="J75" s="30">
        <f t="shared" si="26"/>
        <v>0</v>
      </c>
      <c r="K75" s="30">
        <v>200000</v>
      </c>
      <c r="L75" s="30">
        <v>200000</v>
      </c>
      <c r="M75" s="30">
        <f t="shared" si="27"/>
        <v>0</v>
      </c>
      <c r="N75" s="30">
        <v>0</v>
      </c>
      <c r="O75" s="30">
        <v>0</v>
      </c>
      <c r="P75" s="30">
        <f t="shared" si="28"/>
        <v>0</v>
      </c>
      <c r="Q75" s="30">
        <v>0</v>
      </c>
      <c r="R75" s="30">
        <v>0</v>
      </c>
      <c r="S75" s="30">
        <f t="shared" si="29"/>
        <v>0</v>
      </c>
      <c r="T75" s="30">
        <v>0</v>
      </c>
      <c r="U75" s="30">
        <v>0</v>
      </c>
      <c r="V75" s="30">
        <f t="shared" si="30"/>
        <v>0</v>
      </c>
      <c r="W75" s="30">
        <v>0</v>
      </c>
      <c r="X75" s="30">
        <v>0</v>
      </c>
      <c r="Y75" s="30">
        <f t="shared" si="31"/>
        <v>0</v>
      </c>
      <c r="Z75" s="30">
        <v>200000</v>
      </c>
      <c r="AA75" s="30">
        <v>200000</v>
      </c>
      <c r="AB75" s="30">
        <f t="shared" si="32"/>
        <v>0</v>
      </c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x14ac:dyDescent="0.25">
      <c r="A76" s="26" t="s">
        <v>77</v>
      </c>
      <c r="B76" s="27">
        <f t="shared" si="24"/>
        <v>80000</v>
      </c>
      <c r="C76" s="27">
        <f t="shared" si="24"/>
        <v>80000</v>
      </c>
      <c r="D76" s="27">
        <f t="shared" si="24"/>
        <v>0</v>
      </c>
      <c r="E76" s="27">
        <v>0</v>
      </c>
      <c r="F76" s="27">
        <v>0</v>
      </c>
      <c r="G76" s="27">
        <f t="shared" si="25"/>
        <v>0</v>
      </c>
      <c r="H76" s="27">
        <v>0</v>
      </c>
      <c r="I76" s="27">
        <v>0</v>
      </c>
      <c r="J76" s="27">
        <f t="shared" si="26"/>
        <v>0</v>
      </c>
      <c r="K76" s="27">
        <f>80000-80000</f>
        <v>0</v>
      </c>
      <c r="L76" s="27">
        <f>80000-80000</f>
        <v>0</v>
      </c>
      <c r="M76" s="27">
        <f t="shared" si="27"/>
        <v>0</v>
      </c>
      <c r="N76" s="27">
        <v>0</v>
      </c>
      <c r="O76" s="27">
        <v>0</v>
      </c>
      <c r="P76" s="27">
        <f t="shared" si="28"/>
        <v>0</v>
      </c>
      <c r="Q76" s="27">
        <v>0</v>
      </c>
      <c r="R76" s="27">
        <v>0</v>
      </c>
      <c r="S76" s="27">
        <f t="shared" si="29"/>
        <v>0</v>
      </c>
      <c r="T76" s="27">
        <v>0</v>
      </c>
      <c r="U76" s="27">
        <v>0</v>
      </c>
      <c r="V76" s="27">
        <f t="shared" si="30"/>
        <v>0</v>
      </c>
      <c r="W76" s="27">
        <v>0</v>
      </c>
      <c r="X76" s="27">
        <v>0</v>
      </c>
      <c r="Y76" s="27">
        <f t="shared" si="31"/>
        <v>0</v>
      </c>
      <c r="Z76" s="27">
        <f>0+80000</f>
        <v>80000</v>
      </c>
      <c r="AA76" s="27">
        <f>0+80000</f>
        <v>80000</v>
      </c>
      <c r="AB76" s="27">
        <f t="shared" si="32"/>
        <v>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ht="78.75" x14ac:dyDescent="0.25">
      <c r="A77" s="49" t="s">
        <v>78</v>
      </c>
      <c r="B77" s="30">
        <f t="shared" si="24"/>
        <v>0</v>
      </c>
      <c r="C77" s="30">
        <f t="shared" si="24"/>
        <v>2133978</v>
      </c>
      <c r="D77" s="30">
        <f t="shared" si="24"/>
        <v>2133978</v>
      </c>
      <c r="E77" s="30">
        <v>0</v>
      </c>
      <c r="F77" s="30">
        <v>0</v>
      </c>
      <c r="G77" s="30">
        <f t="shared" si="25"/>
        <v>0</v>
      </c>
      <c r="H77" s="30">
        <v>0</v>
      </c>
      <c r="I77" s="30">
        <v>0</v>
      </c>
      <c r="J77" s="30">
        <f t="shared" si="26"/>
        <v>0</v>
      </c>
      <c r="K77" s="30">
        <v>0</v>
      </c>
      <c r="L77" s="30">
        <v>0</v>
      </c>
      <c r="M77" s="30">
        <f t="shared" si="27"/>
        <v>0</v>
      </c>
      <c r="N77" s="30"/>
      <c r="O77" s="30">
        <v>638661</v>
      </c>
      <c r="P77" s="30">
        <f t="shared" si="28"/>
        <v>638661</v>
      </c>
      <c r="Q77" s="30">
        <v>0</v>
      </c>
      <c r="R77" s="30">
        <v>0</v>
      </c>
      <c r="S77" s="30">
        <f t="shared" si="29"/>
        <v>0</v>
      </c>
      <c r="T77" s="30">
        <v>0</v>
      </c>
      <c r="U77" s="30">
        <v>0</v>
      </c>
      <c r="V77" s="30">
        <f t="shared" si="30"/>
        <v>0</v>
      </c>
      <c r="W77" s="30">
        <v>0</v>
      </c>
      <c r="X77" s="30">
        <v>0</v>
      </c>
      <c r="Y77" s="30">
        <f t="shared" si="31"/>
        <v>0</v>
      </c>
      <c r="Z77" s="30">
        <v>0</v>
      </c>
      <c r="AA77" s="30">
        <v>1495317</v>
      </c>
      <c r="AB77" s="30">
        <f t="shared" si="32"/>
        <v>1495317</v>
      </c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x14ac:dyDescent="0.25">
      <c r="A78" s="23" t="s">
        <v>79</v>
      </c>
      <c r="B78" s="24">
        <f t="shared" si="24"/>
        <v>13045233</v>
      </c>
      <c r="C78" s="24">
        <f t="shared" si="24"/>
        <v>13045233</v>
      </c>
      <c r="D78" s="24">
        <f t="shared" si="24"/>
        <v>0</v>
      </c>
      <c r="E78" s="24">
        <f>SUM(E79)</f>
        <v>0</v>
      </c>
      <c r="F78" s="24">
        <f>SUM(F79)</f>
        <v>0</v>
      </c>
      <c r="G78" s="24">
        <f t="shared" si="25"/>
        <v>0</v>
      </c>
      <c r="H78" s="24">
        <f>SUM(H79)</f>
        <v>0</v>
      </c>
      <c r="I78" s="24">
        <f>SUM(I79)</f>
        <v>0</v>
      </c>
      <c r="J78" s="24">
        <f t="shared" si="26"/>
        <v>0</v>
      </c>
      <c r="K78" s="24">
        <f>SUM(K79)</f>
        <v>35186</v>
      </c>
      <c r="L78" s="24">
        <f>SUM(L79)</f>
        <v>35186</v>
      </c>
      <c r="M78" s="24">
        <f t="shared" si="27"/>
        <v>0</v>
      </c>
      <c r="N78" s="24">
        <f>SUM(N79)</f>
        <v>0</v>
      </c>
      <c r="O78" s="24">
        <f>SUM(O79)</f>
        <v>0</v>
      </c>
      <c r="P78" s="24">
        <f t="shared" si="28"/>
        <v>0</v>
      </c>
      <c r="Q78" s="24">
        <f>SUM(Q79)</f>
        <v>0</v>
      </c>
      <c r="R78" s="24">
        <f>SUM(R79)</f>
        <v>0</v>
      </c>
      <c r="S78" s="24">
        <f t="shared" si="29"/>
        <v>0</v>
      </c>
      <c r="T78" s="24">
        <f>SUM(T79)</f>
        <v>419601</v>
      </c>
      <c r="U78" s="24">
        <f>SUM(U79)</f>
        <v>419601</v>
      </c>
      <c r="V78" s="24">
        <f t="shared" si="30"/>
        <v>0</v>
      </c>
      <c r="W78" s="24">
        <f>SUM(W79)</f>
        <v>0</v>
      </c>
      <c r="X78" s="24">
        <f>SUM(X79)</f>
        <v>0</v>
      </c>
      <c r="Y78" s="24">
        <f t="shared" si="31"/>
        <v>0</v>
      </c>
      <c r="Z78" s="24">
        <f>SUM(Z79)</f>
        <v>12590446</v>
      </c>
      <c r="AA78" s="24">
        <f>SUM(AA79)</f>
        <v>12590446</v>
      </c>
      <c r="AB78" s="24">
        <f t="shared" si="32"/>
        <v>0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x14ac:dyDescent="0.25">
      <c r="A79" s="23" t="s">
        <v>18</v>
      </c>
      <c r="B79" s="24">
        <f t="shared" si="24"/>
        <v>13045233</v>
      </c>
      <c r="C79" s="24">
        <f t="shared" si="24"/>
        <v>13045233</v>
      </c>
      <c r="D79" s="24">
        <f t="shared" si="24"/>
        <v>0</v>
      </c>
      <c r="E79" s="24">
        <f>SUM(E80:E88)</f>
        <v>0</v>
      </c>
      <c r="F79" s="24">
        <f>SUM(F80:F88)</f>
        <v>0</v>
      </c>
      <c r="G79" s="24">
        <f t="shared" si="25"/>
        <v>0</v>
      </c>
      <c r="H79" s="24">
        <f>SUM(H80:H88)</f>
        <v>0</v>
      </c>
      <c r="I79" s="24">
        <f>SUM(I80:I88)</f>
        <v>0</v>
      </c>
      <c r="J79" s="24">
        <f t="shared" si="26"/>
        <v>0</v>
      </c>
      <c r="K79" s="24">
        <f>SUM(K80:K88)</f>
        <v>35186</v>
      </c>
      <c r="L79" s="24">
        <f>SUM(L80:L88)</f>
        <v>35186</v>
      </c>
      <c r="M79" s="24">
        <f t="shared" si="27"/>
        <v>0</v>
      </c>
      <c r="N79" s="24">
        <f>SUM(N80:N88)</f>
        <v>0</v>
      </c>
      <c r="O79" s="24">
        <f>SUM(O80:O88)</f>
        <v>0</v>
      </c>
      <c r="P79" s="24">
        <f t="shared" si="28"/>
        <v>0</v>
      </c>
      <c r="Q79" s="24">
        <f>SUM(Q80:Q88)</f>
        <v>0</v>
      </c>
      <c r="R79" s="24">
        <f>SUM(R80:R88)</f>
        <v>0</v>
      </c>
      <c r="S79" s="24">
        <f t="shared" si="29"/>
        <v>0</v>
      </c>
      <c r="T79" s="24">
        <f>SUM(T80:T88)</f>
        <v>419601</v>
      </c>
      <c r="U79" s="24">
        <f>SUM(U80:U88)</f>
        <v>419601</v>
      </c>
      <c r="V79" s="24">
        <f t="shared" si="30"/>
        <v>0</v>
      </c>
      <c r="W79" s="24">
        <f>SUM(W80:W88)</f>
        <v>0</v>
      </c>
      <c r="X79" s="24">
        <f>SUM(X80:X88)</f>
        <v>0</v>
      </c>
      <c r="Y79" s="24">
        <f t="shared" si="31"/>
        <v>0</v>
      </c>
      <c r="Z79" s="24">
        <f>SUM(Z80:Z88)</f>
        <v>12590446</v>
      </c>
      <c r="AA79" s="24">
        <f>SUM(AA80:AA88)</f>
        <v>12590446</v>
      </c>
      <c r="AB79" s="24">
        <f t="shared" si="32"/>
        <v>0</v>
      </c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ht="47.25" x14ac:dyDescent="0.25">
      <c r="A80" s="29" t="s">
        <v>80</v>
      </c>
      <c r="B80" s="30">
        <f t="shared" si="24"/>
        <v>419601</v>
      </c>
      <c r="C80" s="30">
        <f t="shared" si="24"/>
        <v>419601</v>
      </c>
      <c r="D80" s="30">
        <f t="shared" si="24"/>
        <v>0</v>
      </c>
      <c r="E80" s="30"/>
      <c r="F80" s="30"/>
      <c r="G80" s="30">
        <f t="shared" si="25"/>
        <v>0</v>
      </c>
      <c r="H80" s="30">
        <v>0</v>
      </c>
      <c r="I80" s="30">
        <v>0</v>
      </c>
      <c r="J80" s="30">
        <f t="shared" si="26"/>
        <v>0</v>
      </c>
      <c r="K80" s="30">
        <f>150000-55072+22779+5719+3434+37713+197761-317600-44734</f>
        <v>0</v>
      </c>
      <c r="L80" s="30">
        <f>150000-55072+22779+5719+3434+37713+197761-317600-44734</f>
        <v>0</v>
      </c>
      <c r="M80" s="30">
        <f t="shared" si="27"/>
        <v>0</v>
      </c>
      <c r="N80" s="30">
        <v>0</v>
      </c>
      <c r="O80" s="30">
        <v>0</v>
      </c>
      <c r="P80" s="30">
        <f t="shared" si="28"/>
        <v>0</v>
      </c>
      <c r="Q80" s="30">
        <v>0</v>
      </c>
      <c r="R80" s="30">
        <v>0</v>
      </c>
      <c r="S80" s="30">
        <f t="shared" si="29"/>
        <v>0</v>
      </c>
      <c r="T80" s="30">
        <v>419601</v>
      </c>
      <c r="U80" s="30">
        <v>419601</v>
      </c>
      <c r="V80" s="30">
        <f t="shared" si="30"/>
        <v>0</v>
      </c>
      <c r="W80" s="30">
        <v>0</v>
      </c>
      <c r="X80" s="30">
        <v>0</v>
      </c>
      <c r="Y80" s="30">
        <f t="shared" si="31"/>
        <v>0</v>
      </c>
      <c r="Z80" s="30">
        <f>288400-288400</f>
        <v>0</v>
      </c>
      <c r="AA80" s="30">
        <f>288400-288400</f>
        <v>0</v>
      </c>
      <c r="AB80" s="30">
        <f t="shared" si="32"/>
        <v>0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x14ac:dyDescent="0.25">
      <c r="A81" s="32" t="s">
        <v>81</v>
      </c>
      <c r="B81" s="30">
        <f t="shared" si="24"/>
        <v>4329200</v>
      </c>
      <c r="C81" s="30">
        <f t="shared" si="24"/>
        <v>4329200</v>
      </c>
      <c r="D81" s="30">
        <f t="shared" si="24"/>
        <v>0</v>
      </c>
      <c r="E81" s="30">
        <v>0</v>
      </c>
      <c r="F81" s="30">
        <v>0</v>
      </c>
      <c r="G81" s="30">
        <f t="shared" si="25"/>
        <v>0</v>
      </c>
      <c r="H81" s="30">
        <v>0</v>
      </c>
      <c r="I81" s="30">
        <v>0</v>
      </c>
      <c r="J81" s="30">
        <f t="shared" si="26"/>
        <v>0</v>
      </c>
      <c r="K81" s="30">
        <v>0</v>
      </c>
      <c r="L81" s="30">
        <v>0</v>
      </c>
      <c r="M81" s="30">
        <f t="shared" si="27"/>
        <v>0</v>
      </c>
      <c r="N81" s="30">
        <v>0</v>
      </c>
      <c r="O81" s="30">
        <v>0</v>
      </c>
      <c r="P81" s="30">
        <f t="shared" si="28"/>
        <v>0</v>
      </c>
      <c r="Q81" s="30">
        <v>0</v>
      </c>
      <c r="R81" s="30">
        <v>0</v>
      </c>
      <c r="S81" s="30">
        <f t="shared" si="29"/>
        <v>0</v>
      </c>
      <c r="T81" s="30">
        <v>0</v>
      </c>
      <c r="U81" s="30">
        <v>0</v>
      </c>
      <c r="V81" s="30">
        <f t="shared" si="30"/>
        <v>0</v>
      </c>
      <c r="W81" s="30">
        <v>0</v>
      </c>
      <c r="X81" s="30">
        <v>0</v>
      </c>
      <c r="Y81" s="30">
        <f t="shared" si="31"/>
        <v>0</v>
      </c>
      <c r="Z81" s="30">
        <v>4329200</v>
      </c>
      <c r="AA81" s="30">
        <v>4329200</v>
      </c>
      <c r="AB81" s="30">
        <f t="shared" si="32"/>
        <v>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ht="47.25" x14ac:dyDescent="0.25">
      <c r="A82" s="32" t="s">
        <v>82</v>
      </c>
      <c r="B82" s="30">
        <f t="shared" si="24"/>
        <v>1617566</v>
      </c>
      <c r="C82" s="30">
        <f t="shared" si="24"/>
        <v>1617566</v>
      </c>
      <c r="D82" s="30">
        <f t="shared" si="24"/>
        <v>0</v>
      </c>
      <c r="E82" s="30">
        <v>0</v>
      </c>
      <c r="F82" s="30">
        <v>0</v>
      </c>
      <c r="G82" s="30">
        <f t="shared" si="25"/>
        <v>0</v>
      </c>
      <c r="H82" s="30">
        <v>0</v>
      </c>
      <c r="I82" s="30">
        <v>0</v>
      </c>
      <c r="J82" s="30">
        <f t="shared" si="26"/>
        <v>0</v>
      </c>
      <c r="K82" s="30">
        <v>0</v>
      </c>
      <c r="L82" s="30">
        <v>0</v>
      </c>
      <c r="M82" s="30">
        <f t="shared" si="27"/>
        <v>0</v>
      </c>
      <c r="N82" s="30">
        <v>0</v>
      </c>
      <c r="O82" s="30">
        <v>0</v>
      </c>
      <c r="P82" s="30">
        <f t="shared" si="28"/>
        <v>0</v>
      </c>
      <c r="Q82" s="30">
        <v>0</v>
      </c>
      <c r="R82" s="30">
        <v>0</v>
      </c>
      <c r="S82" s="30">
        <f t="shared" si="29"/>
        <v>0</v>
      </c>
      <c r="T82" s="30">
        <v>0</v>
      </c>
      <c r="U82" s="30">
        <v>0</v>
      </c>
      <c r="V82" s="30">
        <f t="shared" si="30"/>
        <v>0</v>
      </c>
      <c r="W82" s="30">
        <v>0</v>
      </c>
      <c r="X82" s="30">
        <v>0</v>
      </c>
      <c r="Y82" s="30">
        <f t="shared" si="31"/>
        <v>0</v>
      </c>
      <c r="Z82" s="30">
        <v>1617566</v>
      </c>
      <c r="AA82" s="30">
        <v>1617566</v>
      </c>
      <c r="AB82" s="30">
        <f t="shared" si="32"/>
        <v>0</v>
      </c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ht="47.25" x14ac:dyDescent="0.25">
      <c r="A83" s="32" t="s">
        <v>83</v>
      </c>
      <c r="B83" s="30">
        <f t="shared" si="24"/>
        <v>2109980</v>
      </c>
      <c r="C83" s="30">
        <f t="shared" si="24"/>
        <v>2109980</v>
      </c>
      <c r="D83" s="30">
        <f t="shared" si="24"/>
        <v>0</v>
      </c>
      <c r="E83" s="30">
        <v>0</v>
      </c>
      <c r="F83" s="30">
        <v>0</v>
      </c>
      <c r="G83" s="30">
        <f t="shared" si="25"/>
        <v>0</v>
      </c>
      <c r="H83" s="30">
        <v>0</v>
      </c>
      <c r="I83" s="30">
        <v>0</v>
      </c>
      <c r="J83" s="30">
        <f t="shared" si="26"/>
        <v>0</v>
      </c>
      <c r="K83" s="30">
        <v>0</v>
      </c>
      <c r="L83" s="30">
        <v>0</v>
      </c>
      <c r="M83" s="30">
        <f t="shared" si="27"/>
        <v>0</v>
      </c>
      <c r="N83" s="30">
        <v>0</v>
      </c>
      <c r="O83" s="30">
        <v>0</v>
      </c>
      <c r="P83" s="30">
        <f t="shared" si="28"/>
        <v>0</v>
      </c>
      <c r="Q83" s="30">
        <v>0</v>
      </c>
      <c r="R83" s="30">
        <v>0</v>
      </c>
      <c r="S83" s="30">
        <f t="shared" si="29"/>
        <v>0</v>
      </c>
      <c r="T83" s="30">
        <v>0</v>
      </c>
      <c r="U83" s="30">
        <v>0</v>
      </c>
      <c r="V83" s="30">
        <f t="shared" si="30"/>
        <v>0</v>
      </c>
      <c r="W83" s="30">
        <v>0</v>
      </c>
      <c r="X83" s="30">
        <v>0</v>
      </c>
      <c r="Y83" s="30">
        <f t="shared" si="31"/>
        <v>0</v>
      </c>
      <c r="Z83" s="30">
        <v>2109980</v>
      </c>
      <c r="AA83" s="30">
        <v>2109980</v>
      </c>
      <c r="AB83" s="30">
        <f t="shared" si="32"/>
        <v>0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ht="31.5" x14ac:dyDescent="0.25">
      <c r="A84" s="32" t="s">
        <v>84</v>
      </c>
      <c r="B84" s="30">
        <f t="shared" si="24"/>
        <v>2219200</v>
      </c>
      <c r="C84" s="30">
        <f t="shared" si="24"/>
        <v>2219200</v>
      </c>
      <c r="D84" s="30">
        <f t="shared" si="24"/>
        <v>0</v>
      </c>
      <c r="E84" s="30">
        <v>0</v>
      </c>
      <c r="F84" s="30">
        <v>0</v>
      </c>
      <c r="G84" s="30">
        <f t="shared" si="25"/>
        <v>0</v>
      </c>
      <c r="H84" s="30">
        <v>0</v>
      </c>
      <c r="I84" s="30">
        <v>0</v>
      </c>
      <c r="J84" s="30">
        <f t="shared" si="26"/>
        <v>0</v>
      </c>
      <c r="K84" s="30">
        <v>0</v>
      </c>
      <c r="L84" s="30">
        <v>0</v>
      </c>
      <c r="M84" s="30">
        <f t="shared" si="27"/>
        <v>0</v>
      </c>
      <c r="N84" s="30">
        <v>0</v>
      </c>
      <c r="O84" s="30">
        <v>0</v>
      </c>
      <c r="P84" s="30">
        <f t="shared" si="28"/>
        <v>0</v>
      </c>
      <c r="Q84" s="30">
        <v>0</v>
      </c>
      <c r="R84" s="30">
        <v>0</v>
      </c>
      <c r="S84" s="30">
        <f t="shared" si="29"/>
        <v>0</v>
      </c>
      <c r="T84" s="30">
        <v>0</v>
      </c>
      <c r="U84" s="30">
        <v>0</v>
      </c>
      <c r="V84" s="30">
        <f t="shared" si="30"/>
        <v>0</v>
      </c>
      <c r="W84" s="30">
        <v>0</v>
      </c>
      <c r="X84" s="30">
        <v>0</v>
      </c>
      <c r="Y84" s="30">
        <f t="shared" si="31"/>
        <v>0</v>
      </c>
      <c r="Z84" s="30">
        <v>2219200</v>
      </c>
      <c r="AA84" s="30">
        <v>2219200</v>
      </c>
      <c r="AB84" s="30">
        <f t="shared" si="32"/>
        <v>0</v>
      </c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ht="110.25" x14ac:dyDescent="0.25">
      <c r="A85" s="32" t="s">
        <v>85</v>
      </c>
      <c r="B85" s="30">
        <f t="shared" si="24"/>
        <v>1195300</v>
      </c>
      <c r="C85" s="30">
        <f t="shared" si="24"/>
        <v>1195300</v>
      </c>
      <c r="D85" s="30">
        <f t="shared" si="24"/>
        <v>0</v>
      </c>
      <c r="E85" s="30">
        <v>0</v>
      </c>
      <c r="F85" s="30">
        <v>0</v>
      </c>
      <c r="G85" s="30">
        <f t="shared" si="25"/>
        <v>0</v>
      </c>
      <c r="H85" s="30">
        <v>0</v>
      </c>
      <c r="I85" s="30">
        <v>0</v>
      </c>
      <c r="J85" s="30">
        <f t="shared" si="26"/>
        <v>0</v>
      </c>
      <c r="K85" s="30">
        <v>0</v>
      </c>
      <c r="L85" s="30">
        <v>0</v>
      </c>
      <c r="M85" s="30">
        <f t="shared" si="27"/>
        <v>0</v>
      </c>
      <c r="N85" s="30">
        <v>0</v>
      </c>
      <c r="O85" s="30">
        <v>0</v>
      </c>
      <c r="P85" s="30">
        <f t="shared" si="28"/>
        <v>0</v>
      </c>
      <c r="Q85" s="30">
        <v>0</v>
      </c>
      <c r="R85" s="30">
        <v>0</v>
      </c>
      <c r="S85" s="30">
        <f t="shared" si="29"/>
        <v>0</v>
      </c>
      <c r="T85" s="30">
        <v>0</v>
      </c>
      <c r="U85" s="30">
        <v>0</v>
      </c>
      <c r="V85" s="30">
        <f t="shared" si="30"/>
        <v>0</v>
      </c>
      <c r="W85" s="30">
        <v>0</v>
      </c>
      <c r="X85" s="30">
        <v>0</v>
      </c>
      <c r="Y85" s="30">
        <f t="shared" si="31"/>
        <v>0</v>
      </c>
      <c r="Z85" s="30">
        <v>1195300</v>
      </c>
      <c r="AA85" s="30">
        <v>1195300</v>
      </c>
      <c r="AB85" s="30">
        <f t="shared" si="32"/>
        <v>0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ht="94.5" x14ac:dyDescent="0.25">
      <c r="A86" s="32" t="s">
        <v>86</v>
      </c>
      <c r="B86" s="30">
        <f t="shared" si="24"/>
        <v>1119200</v>
      </c>
      <c r="C86" s="30">
        <f t="shared" si="24"/>
        <v>1119200</v>
      </c>
      <c r="D86" s="30">
        <f t="shared" si="24"/>
        <v>0</v>
      </c>
      <c r="E86" s="30">
        <v>0</v>
      </c>
      <c r="F86" s="30">
        <v>0</v>
      </c>
      <c r="G86" s="30">
        <f t="shared" si="25"/>
        <v>0</v>
      </c>
      <c r="H86" s="30">
        <v>0</v>
      </c>
      <c r="I86" s="30">
        <v>0</v>
      </c>
      <c r="J86" s="30">
        <f t="shared" si="26"/>
        <v>0</v>
      </c>
      <c r="K86" s="30">
        <v>0</v>
      </c>
      <c r="L86" s="30">
        <v>0</v>
      </c>
      <c r="M86" s="30">
        <f t="shared" si="27"/>
        <v>0</v>
      </c>
      <c r="N86" s="30">
        <v>0</v>
      </c>
      <c r="O86" s="30">
        <v>0</v>
      </c>
      <c r="P86" s="30">
        <f t="shared" si="28"/>
        <v>0</v>
      </c>
      <c r="Q86" s="30">
        <v>0</v>
      </c>
      <c r="R86" s="30">
        <v>0</v>
      </c>
      <c r="S86" s="30">
        <f t="shared" si="29"/>
        <v>0</v>
      </c>
      <c r="T86" s="30">
        <v>0</v>
      </c>
      <c r="U86" s="30">
        <v>0</v>
      </c>
      <c r="V86" s="30">
        <f t="shared" si="30"/>
        <v>0</v>
      </c>
      <c r="W86" s="30">
        <v>0</v>
      </c>
      <c r="X86" s="30">
        <v>0</v>
      </c>
      <c r="Y86" s="30">
        <f t="shared" si="31"/>
        <v>0</v>
      </c>
      <c r="Z86" s="30">
        <v>1119200</v>
      </c>
      <c r="AA86" s="30">
        <v>1119200</v>
      </c>
      <c r="AB86" s="30">
        <f t="shared" si="32"/>
        <v>0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ht="47.25" x14ac:dyDescent="0.25">
      <c r="A87" s="36" t="s">
        <v>87</v>
      </c>
      <c r="B87" s="30">
        <f t="shared" si="24"/>
        <v>26436</v>
      </c>
      <c r="C87" s="30">
        <f t="shared" si="24"/>
        <v>26436</v>
      </c>
      <c r="D87" s="30">
        <f t="shared" si="24"/>
        <v>0</v>
      </c>
      <c r="E87" s="30"/>
      <c r="F87" s="30"/>
      <c r="G87" s="30">
        <f t="shared" si="25"/>
        <v>0</v>
      </c>
      <c r="H87" s="30">
        <v>0</v>
      </c>
      <c r="I87" s="30">
        <v>0</v>
      </c>
      <c r="J87" s="30">
        <f t="shared" si="26"/>
        <v>0</v>
      </c>
      <c r="K87" s="30">
        <v>26436</v>
      </c>
      <c r="L87" s="30">
        <v>26436</v>
      </c>
      <c r="M87" s="30">
        <f t="shared" si="27"/>
        <v>0</v>
      </c>
      <c r="N87" s="30"/>
      <c r="O87" s="30"/>
      <c r="P87" s="30">
        <f t="shared" si="28"/>
        <v>0</v>
      </c>
      <c r="Q87" s="30">
        <v>0</v>
      </c>
      <c r="R87" s="30">
        <v>0</v>
      </c>
      <c r="S87" s="30">
        <f t="shared" si="29"/>
        <v>0</v>
      </c>
      <c r="T87" s="30">
        <v>0</v>
      </c>
      <c r="U87" s="30">
        <v>0</v>
      </c>
      <c r="V87" s="30">
        <f t="shared" si="30"/>
        <v>0</v>
      </c>
      <c r="W87" s="30">
        <v>0</v>
      </c>
      <c r="X87" s="30">
        <v>0</v>
      </c>
      <c r="Y87" s="30">
        <f t="shared" si="31"/>
        <v>0</v>
      </c>
      <c r="Z87" s="30">
        <v>0</v>
      </c>
      <c r="AA87" s="30">
        <v>0</v>
      </c>
      <c r="AB87" s="30">
        <f t="shared" si="32"/>
        <v>0</v>
      </c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ht="31.5" x14ac:dyDescent="0.25">
      <c r="A88" s="36" t="s">
        <v>88</v>
      </c>
      <c r="B88" s="30">
        <f t="shared" si="24"/>
        <v>8750</v>
      </c>
      <c r="C88" s="30">
        <f t="shared" si="24"/>
        <v>8750</v>
      </c>
      <c r="D88" s="30">
        <f t="shared" si="24"/>
        <v>0</v>
      </c>
      <c r="E88" s="30"/>
      <c r="F88" s="30"/>
      <c r="G88" s="30">
        <f t="shared" si="25"/>
        <v>0</v>
      </c>
      <c r="H88" s="30">
        <v>0</v>
      </c>
      <c r="I88" s="30">
        <v>0</v>
      </c>
      <c r="J88" s="30">
        <f t="shared" si="26"/>
        <v>0</v>
      </c>
      <c r="K88" s="30">
        <v>8750</v>
      </c>
      <c r="L88" s="30">
        <v>8750</v>
      </c>
      <c r="M88" s="30">
        <f t="shared" si="27"/>
        <v>0</v>
      </c>
      <c r="N88" s="30"/>
      <c r="O88" s="30"/>
      <c r="P88" s="30">
        <f t="shared" si="28"/>
        <v>0</v>
      </c>
      <c r="Q88" s="30">
        <v>0</v>
      </c>
      <c r="R88" s="30">
        <v>0</v>
      </c>
      <c r="S88" s="30">
        <f t="shared" si="29"/>
        <v>0</v>
      </c>
      <c r="T88" s="30">
        <v>0</v>
      </c>
      <c r="U88" s="30">
        <v>0</v>
      </c>
      <c r="V88" s="30">
        <f t="shared" si="30"/>
        <v>0</v>
      </c>
      <c r="W88" s="30">
        <v>0</v>
      </c>
      <c r="X88" s="30">
        <v>0</v>
      </c>
      <c r="Y88" s="30">
        <f t="shared" si="31"/>
        <v>0</v>
      </c>
      <c r="Z88" s="30">
        <v>0</v>
      </c>
      <c r="AA88" s="30">
        <v>0</v>
      </c>
      <c r="AB88" s="30">
        <f t="shared" si="32"/>
        <v>0</v>
      </c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x14ac:dyDescent="0.25">
      <c r="A89" s="23" t="s">
        <v>89</v>
      </c>
      <c r="B89" s="24">
        <f t="shared" si="24"/>
        <v>34497541</v>
      </c>
      <c r="C89" s="24">
        <f t="shared" si="24"/>
        <v>35006392</v>
      </c>
      <c r="D89" s="24">
        <f t="shared" si="24"/>
        <v>508851</v>
      </c>
      <c r="E89" s="24">
        <f>SUM(E90,E108,E117,E167,E193,E260,E292,E155)</f>
        <v>1049771</v>
      </c>
      <c r="F89" s="24">
        <f>SUM(F90,F108,F117,F167,F193,F260,F292,F155)</f>
        <v>1049771</v>
      </c>
      <c r="G89" s="24">
        <f t="shared" si="25"/>
        <v>0</v>
      </c>
      <c r="H89" s="24">
        <f>SUM(H90,H108,H117,H167,H193,H260,H292,H155)</f>
        <v>252100</v>
      </c>
      <c r="I89" s="24">
        <f>SUM(I90,I108,I117,I167,I193,I260,I292,I155)</f>
        <v>252100</v>
      </c>
      <c r="J89" s="24">
        <f t="shared" si="26"/>
        <v>0</v>
      </c>
      <c r="K89" s="24">
        <f>SUM(K90,K108,K117,K167,K193,K260,K292,K155)</f>
        <v>3897452</v>
      </c>
      <c r="L89" s="24">
        <f>SUM(L90,L108,L117,L167,L193,L260,L292,L155)</f>
        <v>4355258</v>
      </c>
      <c r="M89" s="24">
        <f t="shared" si="27"/>
        <v>457806</v>
      </c>
      <c r="N89" s="24">
        <f>SUM(N90,N108,N117,N167,N193,N260,N292,N155)</f>
        <v>239020</v>
      </c>
      <c r="O89" s="24">
        <f>SUM(O90,O108,O117,O167,O193,O260,O292,O155)</f>
        <v>239020</v>
      </c>
      <c r="P89" s="24">
        <f t="shared" si="28"/>
        <v>0</v>
      </c>
      <c r="Q89" s="24">
        <f>SUM(Q90,Q108,Q117,Q167,Q193,Q260,Q292,Q155)</f>
        <v>922197</v>
      </c>
      <c r="R89" s="24">
        <f>SUM(R90,R108,R117,R167,R193,R260,R292,R155)</f>
        <v>956821</v>
      </c>
      <c r="S89" s="24">
        <f t="shared" si="29"/>
        <v>34624</v>
      </c>
      <c r="T89" s="24">
        <f>SUM(T90,T108,T117,T167,T193,T260,T292,T155)</f>
        <v>4387973</v>
      </c>
      <c r="U89" s="24">
        <f>SUM(U90,U108,U117,U167,U193,U260,U292,U155)</f>
        <v>4387973</v>
      </c>
      <c r="V89" s="24">
        <f t="shared" si="30"/>
        <v>0</v>
      </c>
      <c r="W89" s="24">
        <f>SUM(W90,W108,W117,W167,W193,W260,W292,W155)</f>
        <v>2179821</v>
      </c>
      <c r="X89" s="24">
        <f>SUM(X90,X108,X117,X167,X193,X260,X292,X155)</f>
        <v>3658337</v>
      </c>
      <c r="Y89" s="24">
        <f t="shared" si="31"/>
        <v>1478516</v>
      </c>
      <c r="Z89" s="24">
        <f>SUM(Z90,Z108,Z117,Z167,Z193,Z260,Z292,Z155)</f>
        <v>21569207</v>
      </c>
      <c r="AA89" s="24">
        <f>SUM(AA90,AA108,AA117,AA167,AA193,AA260,AA292,AA155)</f>
        <v>20107112</v>
      </c>
      <c r="AB89" s="24">
        <f t="shared" si="32"/>
        <v>-1462095</v>
      </c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x14ac:dyDescent="0.25">
      <c r="A90" s="23" t="s">
        <v>17</v>
      </c>
      <c r="B90" s="24">
        <f t="shared" si="24"/>
        <v>355686</v>
      </c>
      <c r="C90" s="24">
        <f t="shared" si="24"/>
        <v>357881</v>
      </c>
      <c r="D90" s="24">
        <f t="shared" si="24"/>
        <v>2195</v>
      </c>
      <c r="E90" s="24">
        <f>SUM(E91,E99,E101,E106)</f>
        <v>0</v>
      </c>
      <c r="F90" s="24">
        <f>SUM(F91,F99,F101,F106)</f>
        <v>0</v>
      </c>
      <c r="G90" s="24">
        <f t="shared" si="25"/>
        <v>0</v>
      </c>
      <c r="H90" s="24">
        <f t="shared" ref="H90:I90" si="33">SUM(H91,H99,H101,H106)</f>
        <v>0</v>
      </c>
      <c r="I90" s="24">
        <f t="shared" si="33"/>
        <v>0</v>
      </c>
      <c r="J90" s="24">
        <f t="shared" si="26"/>
        <v>0</v>
      </c>
      <c r="K90" s="24">
        <f t="shared" ref="K90:L90" si="34">SUM(K91,K99,K101,K106)</f>
        <v>355686</v>
      </c>
      <c r="L90" s="24">
        <f t="shared" si="34"/>
        <v>357881</v>
      </c>
      <c r="M90" s="24">
        <f t="shared" si="27"/>
        <v>2195</v>
      </c>
      <c r="N90" s="24">
        <f t="shared" ref="N90:O90" si="35">SUM(N91,N99,N101,N106)</f>
        <v>0</v>
      </c>
      <c r="O90" s="24">
        <f t="shared" si="35"/>
        <v>0</v>
      </c>
      <c r="P90" s="24">
        <f t="shared" si="28"/>
        <v>0</v>
      </c>
      <c r="Q90" s="24">
        <f t="shared" ref="Q90:R90" si="36">SUM(Q91,Q99,Q101,Q106)</f>
        <v>0</v>
      </c>
      <c r="R90" s="24">
        <f t="shared" si="36"/>
        <v>0</v>
      </c>
      <c r="S90" s="24">
        <f t="shared" si="29"/>
        <v>0</v>
      </c>
      <c r="T90" s="24">
        <f t="shared" ref="T90:U90" si="37">SUM(T91,T99,T101,T106)</f>
        <v>0</v>
      </c>
      <c r="U90" s="24">
        <f t="shared" si="37"/>
        <v>0</v>
      </c>
      <c r="V90" s="24">
        <f t="shared" si="30"/>
        <v>0</v>
      </c>
      <c r="W90" s="24">
        <f t="shared" ref="W90:X90" si="38">SUM(W91,W99,W101,W106)</f>
        <v>0</v>
      </c>
      <c r="X90" s="24">
        <f t="shared" si="38"/>
        <v>0</v>
      </c>
      <c r="Y90" s="24">
        <f t="shared" si="31"/>
        <v>0</v>
      </c>
      <c r="Z90" s="24">
        <f t="shared" ref="Z90:AA90" si="39">SUM(Z91,Z99,Z101,Z106)</f>
        <v>0</v>
      </c>
      <c r="AA90" s="24">
        <f t="shared" si="39"/>
        <v>0</v>
      </c>
      <c r="AB90" s="24">
        <f t="shared" si="32"/>
        <v>0</v>
      </c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x14ac:dyDescent="0.25">
      <c r="A91" s="23" t="s">
        <v>90</v>
      </c>
      <c r="B91" s="24">
        <f t="shared" si="24"/>
        <v>232262</v>
      </c>
      <c r="C91" s="24">
        <f t="shared" si="24"/>
        <v>232262</v>
      </c>
      <c r="D91" s="24">
        <f t="shared" si="24"/>
        <v>0</v>
      </c>
      <c r="E91" s="24">
        <f>SUM(E92:E98)</f>
        <v>0</v>
      </c>
      <c r="F91" s="24">
        <f>SUM(F92:F98)</f>
        <v>0</v>
      </c>
      <c r="G91" s="24">
        <f t="shared" si="25"/>
        <v>0</v>
      </c>
      <c r="H91" s="24">
        <f>SUM(H92:H98)</f>
        <v>0</v>
      </c>
      <c r="I91" s="24">
        <f>SUM(I92:I98)</f>
        <v>0</v>
      </c>
      <c r="J91" s="24">
        <f t="shared" si="26"/>
        <v>0</v>
      </c>
      <c r="K91" s="24">
        <f>SUM(K92:K98)</f>
        <v>232262</v>
      </c>
      <c r="L91" s="24">
        <f>SUM(L92:L98)</f>
        <v>232262</v>
      </c>
      <c r="M91" s="24">
        <f t="shared" si="27"/>
        <v>0</v>
      </c>
      <c r="N91" s="24">
        <f>SUM(N92:N98)</f>
        <v>0</v>
      </c>
      <c r="O91" s="24">
        <f>SUM(O92:O98)</f>
        <v>0</v>
      </c>
      <c r="P91" s="24">
        <f t="shared" si="28"/>
        <v>0</v>
      </c>
      <c r="Q91" s="24">
        <f>SUM(Q92:Q98)</f>
        <v>0</v>
      </c>
      <c r="R91" s="24">
        <f>SUM(R92:R98)</f>
        <v>0</v>
      </c>
      <c r="S91" s="24">
        <f t="shared" si="29"/>
        <v>0</v>
      </c>
      <c r="T91" s="24">
        <f>SUM(T92:T98)</f>
        <v>0</v>
      </c>
      <c r="U91" s="24">
        <f>SUM(U92:U98)</f>
        <v>0</v>
      </c>
      <c r="V91" s="24">
        <f t="shared" si="30"/>
        <v>0</v>
      </c>
      <c r="W91" s="24">
        <f>SUM(W92:W98)</f>
        <v>0</v>
      </c>
      <c r="X91" s="24">
        <f>SUM(X92:X98)</f>
        <v>0</v>
      </c>
      <c r="Y91" s="24">
        <f t="shared" si="31"/>
        <v>0</v>
      </c>
      <c r="Z91" s="24">
        <f>SUM(Z92:Z98)</f>
        <v>0</v>
      </c>
      <c r="AA91" s="24">
        <f>SUM(AA92:AA98)</f>
        <v>0</v>
      </c>
      <c r="AB91" s="24">
        <f t="shared" si="32"/>
        <v>0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ht="47.25" x14ac:dyDescent="0.25">
      <c r="A92" s="29" t="s">
        <v>91</v>
      </c>
      <c r="B92" s="30">
        <f t="shared" si="24"/>
        <v>70000</v>
      </c>
      <c r="C92" s="30">
        <f t="shared" si="24"/>
        <v>70000</v>
      </c>
      <c r="D92" s="30">
        <f t="shared" si="24"/>
        <v>0</v>
      </c>
      <c r="E92" s="30">
        <v>0</v>
      </c>
      <c r="F92" s="30">
        <v>0</v>
      </c>
      <c r="G92" s="30">
        <f t="shared" si="25"/>
        <v>0</v>
      </c>
      <c r="H92" s="30">
        <v>0</v>
      </c>
      <c r="I92" s="30">
        <v>0</v>
      </c>
      <c r="J92" s="30">
        <f t="shared" si="26"/>
        <v>0</v>
      </c>
      <c r="K92" s="30">
        <v>70000</v>
      </c>
      <c r="L92" s="30">
        <v>70000</v>
      </c>
      <c r="M92" s="30">
        <f t="shared" si="27"/>
        <v>0</v>
      </c>
      <c r="N92" s="30">
        <v>0</v>
      </c>
      <c r="O92" s="30">
        <v>0</v>
      </c>
      <c r="P92" s="30">
        <f t="shared" si="28"/>
        <v>0</v>
      </c>
      <c r="Q92" s="30">
        <v>0</v>
      </c>
      <c r="R92" s="30">
        <v>0</v>
      </c>
      <c r="S92" s="30">
        <f t="shared" si="29"/>
        <v>0</v>
      </c>
      <c r="T92" s="30">
        <v>0</v>
      </c>
      <c r="U92" s="30">
        <v>0</v>
      </c>
      <c r="V92" s="30">
        <f t="shared" si="30"/>
        <v>0</v>
      </c>
      <c r="W92" s="30">
        <v>0</v>
      </c>
      <c r="X92" s="30">
        <v>0</v>
      </c>
      <c r="Y92" s="30">
        <f t="shared" si="31"/>
        <v>0</v>
      </c>
      <c r="Z92" s="30">
        <v>0</v>
      </c>
      <c r="AA92" s="30">
        <v>0</v>
      </c>
      <c r="AB92" s="30">
        <f t="shared" si="32"/>
        <v>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ht="31.5" x14ac:dyDescent="0.25">
      <c r="A93" s="29" t="s">
        <v>92</v>
      </c>
      <c r="B93" s="30">
        <f t="shared" si="24"/>
        <v>33552</v>
      </c>
      <c r="C93" s="30">
        <f t="shared" si="24"/>
        <v>33552</v>
      </c>
      <c r="D93" s="30">
        <f t="shared" si="24"/>
        <v>0</v>
      </c>
      <c r="E93" s="30">
        <v>0</v>
      </c>
      <c r="F93" s="30">
        <v>0</v>
      </c>
      <c r="G93" s="30">
        <f t="shared" si="25"/>
        <v>0</v>
      </c>
      <c r="H93" s="30">
        <v>0</v>
      </c>
      <c r="I93" s="30">
        <v>0</v>
      </c>
      <c r="J93" s="30">
        <f t="shared" si="26"/>
        <v>0</v>
      </c>
      <c r="K93" s="30">
        <v>33552</v>
      </c>
      <c r="L93" s="30">
        <v>33552</v>
      </c>
      <c r="M93" s="30">
        <f t="shared" si="27"/>
        <v>0</v>
      </c>
      <c r="N93" s="30">
        <v>0</v>
      </c>
      <c r="O93" s="30">
        <v>0</v>
      </c>
      <c r="P93" s="30">
        <f t="shared" si="28"/>
        <v>0</v>
      </c>
      <c r="Q93" s="30">
        <v>0</v>
      </c>
      <c r="R93" s="30">
        <v>0</v>
      </c>
      <c r="S93" s="30">
        <f t="shared" si="29"/>
        <v>0</v>
      </c>
      <c r="T93" s="30">
        <v>0</v>
      </c>
      <c r="U93" s="30">
        <v>0</v>
      </c>
      <c r="V93" s="30">
        <f t="shared" si="30"/>
        <v>0</v>
      </c>
      <c r="W93" s="30">
        <v>0</v>
      </c>
      <c r="X93" s="30">
        <v>0</v>
      </c>
      <c r="Y93" s="30">
        <f t="shared" si="31"/>
        <v>0</v>
      </c>
      <c r="Z93" s="30">
        <v>0</v>
      </c>
      <c r="AA93" s="30">
        <v>0</v>
      </c>
      <c r="AB93" s="30">
        <f t="shared" si="32"/>
        <v>0</v>
      </c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ht="47.25" x14ac:dyDescent="0.25">
      <c r="A94" s="29" t="s">
        <v>93</v>
      </c>
      <c r="B94" s="30">
        <f t="shared" si="24"/>
        <v>120000</v>
      </c>
      <c r="C94" s="30">
        <f t="shared" si="24"/>
        <v>120000</v>
      </c>
      <c r="D94" s="30">
        <f t="shared" si="24"/>
        <v>0</v>
      </c>
      <c r="E94" s="30"/>
      <c r="F94" s="30"/>
      <c r="G94" s="30">
        <f t="shared" si="25"/>
        <v>0</v>
      </c>
      <c r="H94" s="30"/>
      <c r="I94" s="30"/>
      <c r="J94" s="30">
        <f t="shared" si="26"/>
        <v>0</v>
      </c>
      <c r="K94" s="30">
        <v>120000</v>
      </c>
      <c r="L94" s="30">
        <v>120000</v>
      </c>
      <c r="M94" s="30">
        <f t="shared" si="27"/>
        <v>0</v>
      </c>
      <c r="N94" s="30"/>
      <c r="O94" s="30"/>
      <c r="P94" s="30">
        <f t="shared" si="28"/>
        <v>0</v>
      </c>
      <c r="Q94" s="30"/>
      <c r="R94" s="30"/>
      <c r="S94" s="30">
        <f t="shared" si="29"/>
        <v>0</v>
      </c>
      <c r="T94" s="30"/>
      <c r="U94" s="30"/>
      <c r="V94" s="30">
        <f t="shared" si="30"/>
        <v>0</v>
      </c>
      <c r="W94" s="30"/>
      <c r="X94" s="30"/>
      <c r="Y94" s="30">
        <f t="shared" si="31"/>
        <v>0</v>
      </c>
      <c r="Z94" s="30"/>
      <c r="AA94" s="30"/>
      <c r="AB94" s="30">
        <f t="shared" si="32"/>
        <v>0</v>
      </c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ht="31.5" x14ac:dyDescent="0.25">
      <c r="A95" s="29" t="s">
        <v>94</v>
      </c>
      <c r="B95" s="30">
        <f t="shared" si="24"/>
        <v>1550</v>
      </c>
      <c r="C95" s="30">
        <f t="shared" si="24"/>
        <v>1550</v>
      </c>
      <c r="D95" s="30">
        <f t="shared" si="24"/>
        <v>0</v>
      </c>
      <c r="E95" s="30">
        <v>0</v>
      </c>
      <c r="F95" s="30">
        <v>0</v>
      </c>
      <c r="G95" s="30">
        <f t="shared" si="25"/>
        <v>0</v>
      </c>
      <c r="H95" s="30">
        <v>0</v>
      </c>
      <c r="I95" s="30">
        <v>0</v>
      </c>
      <c r="J95" s="30">
        <f t="shared" si="26"/>
        <v>0</v>
      </c>
      <c r="K95" s="30">
        <v>1550</v>
      </c>
      <c r="L95" s="30">
        <v>1550</v>
      </c>
      <c r="M95" s="30">
        <f t="shared" si="27"/>
        <v>0</v>
      </c>
      <c r="N95" s="30">
        <v>0</v>
      </c>
      <c r="O95" s="30">
        <v>0</v>
      </c>
      <c r="P95" s="30">
        <f t="shared" si="28"/>
        <v>0</v>
      </c>
      <c r="Q95" s="30">
        <v>0</v>
      </c>
      <c r="R95" s="30">
        <v>0</v>
      </c>
      <c r="S95" s="30">
        <f t="shared" si="29"/>
        <v>0</v>
      </c>
      <c r="T95" s="30">
        <v>0</v>
      </c>
      <c r="U95" s="30">
        <v>0</v>
      </c>
      <c r="V95" s="30">
        <f t="shared" si="30"/>
        <v>0</v>
      </c>
      <c r="W95" s="30">
        <v>0</v>
      </c>
      <c r="X95" s="30">
        <v>0</v>
      </c>
      <c r="Y95" s="30">
        <f t="shared" si="31"/>
        <v>0</v>
      </c>
      <c r="Z95" s="30">
        <v>0</v>
      </c>
      <c r="AA95" s="30">
        <v>0</v>
      </c>
      <c r="AB95" s="30">
        <f t="shared" si="32"/>
        <v>0</v>
      </c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ht="31.5" x14ac:dyDescent="0.25">
      <c r="A96" s="29" t="s">
        <v>95</v>
      </c>
      <c r="B96" s="30">
        <f t="shared" si="24"/>
        <v>1600</v>
      </c>
      <c r="C96" s="30">
        <f t="shared" si="24"/>
        <v>1600</v>
      </c>
      <c r="D96" s="30">
        <f t="shared" si="24"/>
        <v>0</v>
      </c>
      <c r="E96" s="30">
        <v>0</v>
      </c>
      <c r="F96" s="30">
        <v>0</v>
      </c>
      <c r="G96" s="30">
        <f t="shared" si="25"/>
        <v>0</v>
      </c>
      <c r="H96" s="30">
        <v>0</v>
      </c>
      <c r="I96" s="30">
        <v>0</v>
      </c>
      <c r="J96" s="30">
        <f t="shared" si="26"/>
        <v>0</v>
      </c>
      <c r="K96" s="30">
        <v>1600</v>
      </c>
      <c r="L96" s="30">
        <v>1600</v>
      </c>
      <c r="M96" s="30">
        <f t="shared" si="27"/>
        <v>0</v>
      </c>
      <c r="N96" s="30">
        <v>0</v>
      </c>
      <c r="O96" s="30">
        <v>0</v>
      </c>
      <c r="P96" s="30">
        <f t="shared" si="28"/>
        <v>0</v>
      </c>
      <c r="Q96" s="30">
        <v>0</v>
      </c>
      <c r="R96" s="30">
        <v>0</v>
      </c>
      <c r="S96" s="30">
        <f t="shared" si="29"/>
        <v>0</v>
      </c>
      <c r="T96" s="30">
        <v>0</v>
      </c>
      <c r="U96" s="30">
        <v>0</v>
      </c>
      <c r="V96" s="30">
        <f t="shared" si="30"/>
        <v>0</v>
      </c>
      <c r="W96" s="30">
        <v>0</v>
      </c>
      <c r="X96" s="30">
        <v>0</v>
      </c>
      <c r="Y96" s="30">
        <f t="shared" si="31"/>
        <v>0</v>
      </c>
      <c r="Z96" s="30">
        <v>0</v>
      </c>
      <c r="AA96" s="30">
        <v>0</v>
      </c>
      <c r="AB96" s="30">
        <f t="shared" si="32"/>
        <v>0</v>
      </c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ht="31.5" x14ac:dyDescent="0.25">
      <c r="A97" s="29" t="s">
        <v>96</v>
      </c>
      <c r="B97" s="30">
        <f t="shared" si="24"/>
        <v>3970</v>
      </c>
      <c r="C97" s="30">
        <f t="shared" si="24"/>
        <v>3970</v>
      </c>
      <c r="D97" s="30">
        <f t="shared" si="24"/>
        <v>0</v>
      </c>
      <c r="E97" s="30">
        <v>0</v>
      </c>
      <c r="F97" s="30">
        <v>0</v>
      </c>
      <c r="G97" s="30">
        <f t="shared" si="25"/>
        <v>0</v>
      </c>
      <c r="H97" s="30">
        <v>0</v>
      </c>
      <c r="I97" s="30">
        <v>0</v>
      </c>
      <c r="J97" s="30">
        <f t="shared" si="26"/>
        <v>0</v>
      </c>
      <c r="K97" s="30">
        <v>3970</v>
      </c>
      <c r="L97" s="30">
        <v>3970</v>
      </c>
      <c r="M97" s="30">
        <f t="shared" si="27"/>
        <v>0</v>
      </c>
      <c r="N97" s="30">
        <v>0</v>
      </c>
      <c r="O97" s="30">
        <v>0</v>
      </c>
      <c r="P97" s="30">
        <f t="shared" si="28"/>
        <v>0</v>
      </c>
      <c r="Q97" s="30">
        <v>0</v>
      </c>
      <c r="R97" s="30">
        <v>0</v>
      </c>
      <c r="S97" s="30">
        <f t="shared" si="29"/>
        <v>0</v>
      </c>
      <c r="T97" s="30">
        <v>0</v>
      </c>
      <c r="U97" s="30">
        <v>0</v>
      </c>
      <c r="V97" s="30">
        <f t="shared" si="30"/>
        <v>0</v>
      </c>
      <c r="W97" s="30">
        <v>0</v>
      </c>
      <c r="X97" s="30">
        <v>0</v>
      </c>
      <c r="Y97" s="30">
        <f t="shared" si="31"/>
        <v>0</v>
      </c>
      <c r="Z97" s="30">
        <v>0</v>
      </c>
      <c r="AA97" s="30">
        <v>0</v>
      </c>
      <c r="AB97" s="30">
        <f t="shared" si="32"/>
        <v>0</v>
      </c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ht="31.5" x14ac:dyDescent="0.25">
      <c r="A98" s="29" t="s">
        <v>97</v>
      </c>
      <c r="B98" s="30">
        <f t="shared" si="24"/>
        <v>1590</v>
      </c>
      <c r="C98" s="30">
        <f t="shared" si="24"/>
        <v>1590</v>
      </c>
      <c r="D98" s="30">
        <f t="shared" si="24"/>
        <v>0</v>
      </c>
      <c r="E98" s="30">
        <v>0</v>
      </c>
      <c r="F98" s="30">
        <v>0</v>
      </c>
      <c r="G98" s="30">
        <f t="shared" si="25"/>
        <v>0</v>
      </c>
      <c r="H98" s="30">
        <v>0</v>
      </c>
      <c r="I98" s="30">
        <v>0</v>
      </c>
      <c r="J98" s="30">
        <f t="shared" si="26"/>
        <v>0</v>
      </c>
      <c r="K98" s="30">
        <v>1590</v>
      </c>
      <c r="L98" s="30">
        <v>1590</v>
      </c>
      <c r="M98" s="30">
        <f t="shared" si="27"/>
        <v>0</v>
      </c>
      <c r="N98" s="30">
        <v>0</v>
      </c>
      <c r="O98" s="30">
        <v>0</v>
      </c>
      <c r="P98" s="30">
        <f t="shared" si="28"/>
        <v>0</v>
      </c>
      <c r="Q98" s="30">
        <v>0</v>
      </c>
      <c r="R98" s="30">
        <v>0</v>
      </c>
      <c r="S98" s="30">
        <f t="shared" si="29"/>
        <v>0</v>
      </c>
      <c r="T98" s="30">
        <v>0</v>
      </c>
      <c r="U98" s="30">
        <v>0</v>
      </c>
      <c r="V98" s="30">
        <f t="shared" si="30"/>
        <v>0</v>
      </c>
      <c r="W98" s="30">
        <v>0</v>
      </c>
      <c r="X98" s="30">
        <v>0</v>
      </c>
      <c r="Y98" s="30">
        <f t="shared" si="31"/>
        <v>0</v>
      </c>
      <c r="Z98" s="30">
        <v>0</v>
      </c>
      <c r="AA98" s="30">
        <v>0</v>
      </c>
      <c r="AB98" s="30">
        <f t="shared" si="32"/>
        <v>0</v>
      </c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ht="26.25" customHeight="1" x14ac:dyDescent="0.25">
      <c r="A99" s="23" t="s">
        <v>98</v>
      </c>
      <c r="B99" s="24">
        <f t="shared" si="24"/>
        <v>44144</v>
      </c>
      <c r="C99" s="24">
        <f t="shared" si="24"/>
        <v>44144</v>
      </c>
      <c r="D99" s="24">
        <f t="shared" si="24"/>
        <v>0</v>
      </c>
      <c r="E99" s="24">
        <f>SUM(E100:E100)</f>
        <v>0</v>
      </c>
      <c r="F99" s="24">
        <f>SUM(F100:F100)</f>
        <v>0</v>
      </c>
      <c r="G99" s="24">
        <f t="shared" si="25"/>
        <v>0</v>
      </c>
      <c r="H99" s="24">
        <f>SUM(H100:H100)</f>
        <v>0</v>
      </c>
      <c r="I99" s="24">
        <f>SUM(I100:I100)</f>
        <v>0</v>
      </c>
      <c r="J99" s="24">
        <f t="shared" si="26"/>
        <v>0</v>
      </c>
      <c r="K99" s="24">
        <f>SUM(K100:K100)</f>
        <v>44144</v>
      </c>
      <c r="L99" s="24">
        <f>SUM(L100:L100)</f>
        <v>44144</v>
      </c>
      <c r="M99" s="24">
        <f t="shared" si="27"/>
        <v>0</v>
      </c>
      <c r="N99" s="24">
        <f>SUM(N100:N100)</f>
        <v>0</v>
      </c>
      <c r="O99" s="24">
        <f>SUM(O100:O100)</f>
        <v>0</v>
      </c>
      <c r="P99" s="24">
        <f t="shared" si="28"/>
        <v>0</v>
      </c>
      <c r="Q99" s="24">
        <f>SUM(Q100:Q100)</f>
        <v>0</v>
      </c>
      <c r="R99" s="24">
        <f>SUM(R100:R100)</f>
        <v>0</v>
      </c>
      <c r="S99" s="24">
        <f t="shared" si="29"/>
        <v>0</v>
      </c>
      <c r="T99" s="24">
        <f>SUM(T100:T100)</f>
        <v>0</v>
      </c>
      <c r="U99" s="24">
        <f>SUM(U100:U100)</f>
        <v>0</v>
      </c>
      <c r="V99" s="24">
        <f t="shared" si="30"/>
        <v>0</v>
      </c>
      <c r="W99" s="24">
        <f>SUM(W100:W100)</f>
        <v>0</v>
      </c>
      <c r="X99" s="24">
        <f>SUM(X100:X100)</f>
        <v>0</v>
      </c>
      <c r="Y99" s="24">
        <f t="shared" si="31"/>
        <v>0</v>
      </c>
      <c r="Z99" s="24">
        <f>SUM(Z100:Z100)</f>
        <v>0</v>
      </c>
      <c r="AA99" s="24">
        <f>SUM(AA100:AA100)</f>
        <v>0</v>
      </c>
      <c r="AB99" s="24">
        <f t="shared" si="32"/>
        <v>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</row>
    <row r="100" spans="1:249" ht="47.25" x14ac:dyDescent="0.25">
      <c r="A100" s="31" t="s">
        <v>99</v>
      </c>
      <c r="B100" s="30">
        <f t="shared" si="24"/>
        <v>44144</v>
      </c>
      <c r="C100" s="30">
        <f t="shared" si="24"/>
        <v>44144</v>
      </c>
      <c r="D100" s="30">
        <f t="shared" si="24"/>
        <v>0</v>
      </c>
      <c r="E100" s="30">
        <v>0</v>
      </c>
      <c r="F100" s="30">
        <v>0</v>
      </c>
      <c r="G100" s="30">
        <f t="shared" si="25"/>
        <v>0</v>
      </c>
      <c r="H100" s="30">
        <v>0</v>
      </c>
      <c r="I100" s="30">
        <v>0</v>
      </c>
      <c r="J100" s="30">
        <f t="shared" si="26"/>
        <v>0</v>
      </c>
      <c r="K100" s="30">
        <v>44144</v>
      </c>
      <c r="L100" s="30">
        <v>44144</v>
      </c>
      <c r="M100" s="30">
        <f t="shared" si="27"/>
        <v>0</v>
      </c>
      <c r="N100" s="30">
        <v>0</v>
      </c>
      <c r="O100" s="30">
        <v>0</v>
      </c>
      <c r="P100" s="30">
        <f t="shared" si="28"/>
        <v>0</v>
      </c>
      <c r="Q100" s="30">
        <v>0</v>
      </c>
      <c r="R100" s="30">
        <v>0</v>
      </c>
      <c r="S100" s="30">
        <f t="shared" si="29"/>
        <v>0</v>
      </c>
      <c r="T100" s="30">
        <v>0</v>
      </c>
      <c r="U100" s="30">
        <v>0</v>
      </c>
      <c r="V100" s="30">
        <f t="shared" si="30"/>
        <v>0</v>
      </c>
      <c r="W100" s="30">
        <v>0</v>
      </c>
      <c r="X100" s="30">
        <v>0</v>
      </c>
      <c r="Y100" s="30">
        <f t="shared" si="31"/>
        <v>0</v>
      </c>
      <c r="Z100" s="30"/>
      <c r="AA100" s="30"/>
      <c r="AB100" s="30">
        <f t="shared" si="32"/>
        <v>0</v>
      </c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ht="31.5" x14ac:dyDescent="0.25">
      <c r="A101" s="23" t="s">
        <v>100</v>
      </c>
      <c r="B101" s="24">
        <f t="shared" si="24"/>
        <v>53780</v>
      </c>
      <c r="C101" s="24">
        <f t="shared" si="24"/>
        <v>55975</v>
      </c>
      <c r="D101" s="24">
        <f t="shared" si="24"/>
        <v>2195</v>
      </c>
      <c r="E101" s="24">
        <f>SUM(E102:E105)</f>
        <v>0</v>
      </c>
      <c r="F101" s="24">
        <f>SUM(F102:F105)</f>
        <v>0</v>
      </c>
      <c r="G101" s="24">
        <f t="shared" si="25"/>
        <v>0</v>
      </c>
      <c r="H101" s="24">
        <f>SUM(H102:H105)</f>
        <v>0</v>
      </c>
      <c r="I101" s="24">
        <f>SUM(I102:I105)</f>
        <v>0</v>
      </c>
      <c r="J101" s="24">
        <f t="shared" si="26"/>
        <v>0</v>
      </c>
      <c r="K101" s="24">
        <f>SUM(K102:K105)</f>
        <v>53780</v>
      </c>
      <c r="L101" s="24">
        <f>SUM(L102:L105)</f>
        <v>55975</v>
      </c>
      <c r="M101" s="24">
        <f t="shared" si="27"/>
        <v>2195</v>
      </c>
      <c r="N101" s="24">
        <f>SUM(N102:N105)</f>
        <v>0</v>
      </c>
      <c r="O101" s="24">
        <f>SUM(O102:O105)</f>
        <v>0</v>
      </c>
      <c r="P101" s="24">
        <f t="shared" si="28"/>
        <v>0</v>
      </c>
      <c r="Q101" s="24">
        <f>SUM(Q102:Q105)</f>
        <v>0</v>
      </c>
      <c r="R101" s="24">
        <f>SUM(R102:R105)</f>
        <v>0</v>
      </c>
      <c r="S101" s="24">
        <f t="shared" si="29"/>
        <v>0</v>
      </c>
      <c r="T101" s="24">
        <f>SUM(T102:T105)</f>
        <v>0</v>
      </c>
      <c r="U101" s="24">
        <f>SUM(U102:U105)</f>
        <v>0</v>
      </c>
      <c r="V101" s="24">
        <f t="shared" si="30"/>
        <v>0</v>
      </c>
      <c r="W101" s="24">
        <f>SUM(W102:W105)</f>
        <v>0</v>
      </c>
      <c r="X101" s="24">
        <f>SUM(X102:X105)</f>
        <v>0</v>
      </c>
      <c r="Y101" s="24">
        <f t="shared" si="31"/>
        <v>0</v>
      </c>
      <c r="Z101" s="24">
        <f>SUM(Z102:Z105)</f>
        <v>0</v>
      </c>
      <c r="AA101" s="24">
        <f>SUM(AA102:AA105)</f>
        <v>0</v>
      </c>
      <c r="AB101" s="24">
        <f t="shared" si="32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1:249" ht="47.25" x14ac:dyDescent="0.25">
      <c r="A102" s="37" t="s">
        <v>101</v>
      </c>
      <c r="B102" s="30">
        <f t="shared" si="24"/>
        <v>30000</v>
      </c>
      <c r="C102" s="30">
        <f t="shared" si="24"/>
        <v>30000</v>
      </c>
      <c r="D102" s="30">
        <f t="shared" si="24"/>
        <v>0</v>
      </c>
      <c r="E102" s="30">
        <v>0</v>
      </c>
      <c r="F102" s="30">
        <v>0</v>
      </c>
      <c r="G102" s="30">
        <f t="shared" si="25"/>
        <v>0</v>
      </c>
      <c r="H102" s="30">
        <v>0</v>
      </c>
      <c r="I102" s="30">
        <v>0</v>
      </c>
      <c r="J102" s="30">
        <f t="shared" si="26"/>
        <v>0</v>
      </c>
      <c r="K102" s="30">
        <v>30000</v>
      </c>
      <c r="L102" s="30">
        <v>30000</v>
      </c>
      <c r="M102" s="30">
        <f t="shared" si="27"/>
        <v>0</v>
      </c>
      <c r="N102" s="30">
        <v>0</v>
      </c>
      <c r="O102" s="30">
        <v>0</v>
      </c>
      <c r="P102" s="30">
        <f t="shared" si="28"/>
        <v>0</v>
      </c>
      <c r="Q102" s="30">
        <v>0</v>
      </c>
      <c r="R102" s="30">
        <v>0</v>
      </c>
      <c r="S102" s="30">
        <f t="shared" si="29"/>
        <v>0</v>
      </c>
      <c r="T102" s="30">
        <v>0</v>
      </c>
      <c r="U102" s="30">
        <v>0</v>
      </c>
      <c r="V102" s="30">
        <f t="shared" si="30"/>
        <v>0</v>
      </c>
      <c r="W102" s="30">
        <v>0</v>
      </c>
      <c r="X102" s="30">
        <v>0</v>
      </c>
      <c r="Y102" s="30">
        <f t="shared" si="31"/>
        <v>0</v>
      </c>
      <c r="Z102" s="30">
        <v>0</v>
      </c>
      <c r="AA102" s="30">
        <v>0</v>
      </c>
      <c r="AB102" s="30">
        <f t="shared" si="32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1:249" x14ac:dyDescent="0.25">
      <c r="A103" s="29" t="s">
        <v>102</v>
      </c>
      <c r="B103" s="30">
        <f t="shared" si="24"/>
        <v>0</v>
      </c>
      <c r="C103" s="30">
        <f t="shared" si="24"/>
        <v>2195</v>
      </c>
      <c r="D103" s="30">
        <f t="shared" si="24"/>
        <v>2195</v>
      </c>
      <c r="E103" s="30">
        <v>0</v>
      </c>
      <c r="F103" s="30">
        <v>0</v>
      </c>
      <c r="G103" s="30">
        <f t="shared" si="25"/>
        <v>0</v>
      </c>
      <c r="H103" s="30">
        <v>0</v>
      </c>
      <c r="I103" s="30">
        <v>0</v>
      </c>
      <c r="J103" s="30">
        <f t="shared" si="26"/>
        <v>0</v>
      </c>
      <c r="K103" s="30"/>
      <c r="L103" s="30">
        <v>2195</v>
      </c>
      <c r="M103" s="30">
        <f t="shared" si="27"/>
        <v>2195</v>
      </c>
      <c r="N103" s="30">
        <v>0</v>
      </c>
      <c r="O103" s="30">
        <v>0</v>
      </c>
      <c r="P103" s="30">
        <f t="shared" si="28"/>
        <v>0</v>
      </c>
      <c r="Q103" s="30">
        <v>0</v>
      </c>
      <c r="R103" s="30">
        <v>0</v>
      </c>
      <c r="S103" s="30">
        <f t="shared" si="29"/>
        <v>0</v>
      </c>
      <c r="T103" s="30">
        <v>0</v>
      </c>
      <c r="U103" s="30">
        <v>0</v>
      </c>
      <c r="V103" s="30">
        <f t="shared" si="30"/>
        <v>0</v>
      </c>
      <c r="W103" s="30">
        <v>0</v>
      </c>
      <c r="X103" s="30">
        <v>0</v>
      </c>
      <c r="Y103" s="30">
        <f t="shared" si="31"/>
        <v>0</v>
      </c>
      <c r="Z103" s="30">
        <v>0</v>
      </c>
      <c r="AA103" s="30">
        <v>0</v>
      </c>
      <c r="AB103" s="30">
        <f t="shared" si="32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1:249" x14ac:dyDescent="0.25">
      <c r="A104" s="37" t="s">
        <v>103</v>
      </c>
      <c r="B104" s="30">
        <f t="shared" si="24"/>
        <v>3780</v>
      </c>
      <c r="C104" s="30">
        <f t="shared" si="24"/>
        <v>3780</v>
      </c>
      <c r="D104" s="30">
        <f t="shared" si="24"/>
        <v>0</v>
      </c>
      <c r="E104" s="30">
        <v>0</v>
      </c>
      <c r="F104" s="30">
        <v>0</v>
      </c>
      <c r="G104" s="30">
        <f t="shared" si="25"/>
        <v>0</v>
      </c>
      <c r="H104" s="30">
        <v>0</v>
      </c>
      <c r="I104" s="30">
        <v>0</v>
      </c>
      <c r="J104" s="30">
        <f t="shared" si="26"/>
        <v>0</v>
      </c>
      <c r="K104" s="30">
        <v>3780</v>
      </c>
      <c r="L104" s="30">
        <v>3780</v>
      </c>
      <c r="M104" s="30">
        <f t="shared" si="27"/>
        <v>0</v>
      </c>
      <c r="N104" s="30">
        <v>0</v>
      </c>
      <c r="O104" s="30">
        <v>0</v>
      </c>
      <c r="P104" s="30">
        <f t="shared" si="28"/>
        <v>0</v>
      </c>
      <c r="Q104" s="30">
        <v>0</v>
      </c>
      <c r="R104" s="30">
        <v>0</v>
      </c>
      <c r="S104" s="30">
        <f t="shared" si="29"/>
        <v>0</v>
      </c>
      <c r="T104" s="30">
        <v>0</v>
      </c>
      <c r="U104" s="30">
        <v>0</v>
      </c>
      <c r="V104" s="30">
        <f t="shared" si="30"/>
        <v>0</v>
      </c>
      <c r="W104" s="30">
        <v>0</v>
      </c>
      <c r="X104" s="30">
        <v>0</v>
      </c>
      <c r="Y104" s="30">
        <f t="shared" si="31"/>
        <v>0</v>
      </c>
      <c r="Z104" s="30">
        <v>0</v>
      </c>
      <c r="AA104" s="30">
        <v>0</v>
      </c>
      <c r="AB104" s="30">
        <f t="shared" si="32"/>
        <v>0</v>
      </c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1:249" x14ac:dyDescent="0.25">
      <c r="A105" s="37" t="s">
        <v>104</v>
      </c>
      <c r="B105" s="30">
        <f t="shared" si="24"/>
        <v>20000</v>
      </c>
      <c r="C105" s="30">
        <f t="shared" si="24"/>
        <v>20000</v>
      </c>
      <c r="D105" s="30">
        <f t="shared" si="24"/>
        <v>0</v>
      </c>
      <c r="E105" s="30">
        <v>0</v>
      </c>
      <c r="F105" s="30">
        <v>0</v>
      </c>
      <c r="G105" s="30">
        <f t="shared" si="25"/>
        <v>0</v>
      </c>
      <c r="H105" s="30">
        <v>0</v>
      </c>
      <c r="I105" s="30">
        <v>0</v>
      </c>
      <c r="J105" s="30">
        <f t="shared" si="26"/>
        <v>0</v>
      </c>
      <c r="K105" s="30">
        <v>20000</v>
      </c>
      <c r="L105" s="30">
        <v>20000</v>
      </c>
      <c r="M105" s="30">
        <f t="shared" si="27"/>
        <v>0</v>
      </c>
      <c r="N105" s="30">
        <v>0</v>
      </c>
      <c r="O105" s="30">
        <v>0</v>
      </c>
      <c r="P105" s="30">
        <f t="shared" si="28"/>
        <v>0</v>
      </c>
      <c r="Q105" s="30">
        <v>0</v>
      </c>
      <c r="R105" s="30">
        <v>0</v>
      </c>
      <c r="S105" s="30">
        <f t="shared" si="29"/>
        <v>0</v>
      </c>
      <c r="T105" s="30">
        <v>0</v>
      </c>
      <c r="U105" s="30">
        <v>0</v>
      </c>
      <c r="V105" s="30">
        <f t="shared" si="30"/>
        <v>0</v>
      </c>
      <c r="W105" s="30">
        <v>0</v>
      </c>
      <c r="X105" s="30">
        <v>0</v>
      </c>
      <c r="Y105" s="30">
        <f t="shared" si="31"/>
        <v>0</v>
      </c>
      <c r="Z105" s="30">
        <v>0</v>
      </c>
      <c r="AA105" s="30">
        <v>0</v>
      </c>
      <c r="AB105" s="30">
        <f t="shared" si="32"/>
        <v>0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</row>
    <row r="106" spans="1:249" x14ac:dyDescent="0.25">
      <c r="A106" s="23" t="s">
        <v>105</v>
      </c>
      <c r="B106" s="24">
        <f t="shared" si="24"/>
        <v>25500</v>
      </c>
      <c r="C106" s="24">
        <f t="shared" si="24"/>
        <v>25500</v>
      </c>
      <c r="D106" s="24">
        <f t="shared" si="24"/>
        <v>0</v>
      </c>
      <c r="E106" s="24">
        <f>SUM(E107:E107)</f>
        <v>0</v>
      </c>
      <c r="F106" s="24">
        <f>SUM(F107:F107)</f>
        <v>0</v>
      </c>
      <c r="G106" s="24">
        <f t="shared" si="25"/>
        <v>0</v>
      </c>
      <c r="H106" s="24">
        <f>SUM(H107:H107)</f>
        <v>0</v>
      </c>
      <c r="I106" s="24">
        <f>SUM(I107:I107)</f>
        <v>0</v>
      </c>
      <c r="J106" s="24">
        <f t="shared" si="26"/>
        <v>0</v>
      </c>
      <c r="K106" s="24">
        <f>SUM(K107:K107)</f>
        <v>25500</v>
      </c>
      <c r="L106" s="24">
        <f>SUM(L107:L107)</f>
        <v>25500</v>
      </c>
      <c r="M106" s="24">
        <f t="shared" si="27"/>
        <v>0</v>
      </c>
      <c r="N106" s="24">
        <f>SUM(N107:N107)</f>
        <v>0</v>
      </c>
      <c r="O106" s="24">
        <f>SUM(O107:O107)</f>
        <v>0</v>
      </c>
      <c r="P106" s="24">
        <f t="shared" si="28"/>
        <v>0</v>
      </c>
      <c r="Q106" s="24">
        <f>SUM(Q107:Q107)</f>
        <v>0</v>
      </c>
      <c r="R106" s="24">
        <f>SUM(R107:R107)</f>
        <v>0</v>
      </c>
      <c r="S106" s="24">
        <f t="shared" si="29"/>
        <v>0</v>
      </c>
      <c r="T106" s="24">
        <f>SUM(T107:T107)</f>
        <v>0</v>
      </c>
      <c r="U106" s="24">
        <f>SUM(U107:U107)</f>
        <v>0</v>
      </c>
      <c r="V106" s="24">
        <f t="shared" si="30"/>
        <v>0</v>
      </c>
      <c r="W106" s="24">
        <f>SUM(W107:W107)</f>
        <v>0</v>
      </c>
      <c r="X106" s="24">
        <f>SUM(X107:X107)</f>
        <v>0</v>
      </c>
      <c r="Y106" s="24">
        <f t="shared" si="31"/>
        <v>0</v>
      </c>
      <c r="Z106" s="24">
        <f>SUM(Z107:Z107)</f>
        <v>0</v>
      </c>
      <c r="AA106" s="24">
        <f>SUM(AA107:AA107)</f>
        <v>0</v>
      </c>
      <c r="AB106" s="24">
        <f t="shared" si="32"/>
        <v>0</v>
      </c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1:249" x14ac:dyDescent="0.25">
      <c r="A107" s="29" t="s">
        <v>106</v>
      </c>
      <c r="B107" s="35">
        <f t="shared" si="24"/>
        <v>25500</v>
      </c>
      <c r="C107" s="35">
        <f t="shared" si="24"/>
        <v>25500</v>
      </c>
      <c r="D107" s="35">
        <f t="shared" si="24"/>
        <v>0</v>
      </c>
      <c r="E107" s="35">
        <v>0</v>
      </c>
      <c r="F107" s="35">
        <v>0</v>
      </c>
      <c r="G107" s="35">
        <f t="shared" si="25"/>
        <v>0</v>
      </c>
      <c r="H107" s="35">
        <v>0</v>
      </c>
      <c r="I107" s="35">
        <v>0</v>
      </c>
      <c r="J107" s="35">
        <f t="shared" si="26"/>
        <v>0</v>
      </c>
      <c r="K107" s="35">
        <v>25500</v>
      </c>
      <c r="L107" s="35">
        <v>25500</v>
      </c>
      <c r="M107" s="35">
        <f t="shared" si="27"/>
        <v>0</v>
      </c>
      <c r="N107" s="35">
        <v>0</v>
      </c>
      <c r="O107" s="35">
        <v>0</v>
      </c>
      <c r="P107" s="35">
        <f t="shared" si="28"/>
        <v>0</v>
      </c>
      <c r="Q107" s="35">
        <v>0</v>
      </c>
      <c r="R107" s="35">
        <v>0</v>
      </c>
      <c r="S107" s="35">
        <f t="shared" si="29"/>
        <v>0</v>
      </c>
      <c r="T107" s="35">
        <v>0</v>
      </c>
      <c r="U107" s="35">
        <v>0</v>
      </c>
      <c r="V107" s="35">
        <f t="shared" si="30"/>
        <v>0</v>
      </c>
      <c r="W107" s="35">
        <v>0</v>
      </c>
      <c r="X107" s="35">
        <v>0</v>
      </c>
      <c r="Y107" s="35">
        <f t="shared" si="31"/>
        <v>0</v>
      </c>
      <c r="Z107" s="35">
        <v>0</v>
      </c>
      <c r="AA107" s="35">
        <v>0</v>
      </c>
      <c r="AB107" s="35">
        <f t="shared" si="32"/>
        <v>0</v>
      </c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</row>
    <row r="108" spans="1:249" x14ac:dyDescent="0.25">
      <c r="A108" s="28" t="s">
        <v>21</v>
      </c>
      <c r="B108" s="25">
        <f t="shared" si="24"/>
        <v>140734</v>
      </c>
      <c r="C108" s="25">
        <f t="shared" si="24"/>
        <v>142439</v>
      </c>
      <c r="D108" s="25">
        <f t="shared" si="24"/>
        <v>1705</v>
      </c>
      <c r="E108" s="25">
        <f>SUM(E109,E114)</f>
        <v>0</v>
      </c>
      <c r="F108" s="25">
        <f>SUM(F109,F114)</f>
        <v>0</v>
      </c>
      <c r="G108" s="25">
        <f t="shared" si="25"/>
        <v>0</v>
      </c>
      <c r="H108" s="25">
        <f t="shared" ref="H108:I108" si="40">SUM(H109,H114)</f>
        <v>0</v>
      </c>
      <c r="I108" s="25">
        <f t="shared" si="40"/>
        <v>0</v>
      </c>
      <c r="J108" s="25">
        <f t="shared" si="26"/>
        <v>0</v>
      </c>
      <c r="K108" s="25">
        <f t="shared" ref="K108:L108" si="41">SUM(K109,K114)</f>
        <v>3810</v>
      </c>
      <c r="L108" s="25">
        <f t="shared" si="41"/>
        <v>3810</v>
      </c>
      <c r="M108" s="25">
        <f t="shared" si="27"/>
        <v>0</v>
      </c>
      <c r="N108" s="25">
        <f t="shared" ref="N108:O108" si="42">SUM(N109,N114)</f>
        <v>0</v>
      </c>
      <c r="O108" s="25">
        <f t="shared" si="42"/>
        <v>0</v>
      </c>
      <c r="P108" s="25">
        <f t="shared" si="28"/>
        <v>0</v>
      </c>
      <c r="Q108" s="25">
        <f t="shared" ref="Q108:R108" si="43">SUM(Q109,Q114)</f>
        <v>97650</v>
      </c>
      <c r="R108" s="25">
        <f t="shared" si="43"/>
        <v>99355</v>
      </c>
      <c r="S108" s="25">
        <f t="shared" si="29"/>
        <v>1705</v>
      </c>
      <c r="T108" s="25">
        <f t="shared" ref="T108:U108" si="44">SUM(T109,T114)</f>
        <v>0</v>
      </c>
      <c r="U108" s="25">
        <f t="shared" si="44"/>
        <v>0</v>
      </c>
      <c r="V108" s="25">
        <f t="shared" si="30"/>
        <v>0</v>
      </c>
      <c r="W108" s="25">
        <f t="shared" ref="W108:X108" si="45">SUM(W109,W114)</f>
        <v>0</v>
      </c>
      <c r="X108" s="25">
        <f t="shared" si="45"/>
        <v>0</v>
      </c>
      <c r="Y108" s="25">
        <f t="shared" si="31"/>
        <v>0</v>
      </c>
      <c r="Z108" s="25">
        <f t="shared" ref="Z108:AA108" si="46">SUM(Z109,Z114)</f>
        <v>39274</v>
      </c>
      <c r="AA108" s="25">
        <f t="shared" si="46"/>
        <v>39274</v>
      </c>
      <c r="AB108" s="25">
        <f t="shared" si="32"/>
        <v>0</v>
      </c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1:249" ht="31.5" x14ac:dyDescent="0.25">
      <c r="A109" s="23" t="s">
        <v>100</v>
      </c>
      <c r="B109" s="25">
        <f t="shared" si="24"/>
        <v>26334</v>
      </c>
      <c r="C109" s="25">
        <f t="shared" si="24"/>
        <v>28039</v>
      </c>
      <c r="D109" s="25">
        <f t="shared" si="24"/>
        <v>1705</v>
      </c>
      <c r="E109" s="25">
        <f>SUM(E110:E113)</f>
        <v>0</v>
      </c>
      <c r="F109" s="25">
        <f>SUM(F110:F113)</f>
        <v>0</v>
      </c>
      <c r="G109" s="25">
        <f t="shared" si="25"/>
        <v>0</v>
      </c>
      <c r="H109" s="25">
        <f>SUM(H110:H113)</f>
        <v>0</v>
      </c>
      <c r="I109" s="25">
        <f>SUM(I110:I113)</f>
        <v>0</v>
      </c>
      <c r="J109" s="25">
        <f t="shared" si="26"/>
        <v>0</v>
      </c>
      <c r="K109" s="25">
        <f>SUM(K110:K113)</f>
        <v>3810</v>
      </c>
      <c r="L109" s="25">
        <f>SUM(L110:L113)</f>
        <v>3810</v>
      </c>
      <c r="M109" s="25">
        <f t="shared" si="27"/>
        <v>0</v>
      </c>
      <c r="N109" s="25">
        <f>SUM(N110:N113)</f>
        <v>0</v>
      </c>
      <c r="O109" s="25">
        <f>SUM(O110:O113)</f>
        <v>0</v>
      </c>
      <c r="P109" s="25">
        <f t="shared" si="28"/>
        <v>0</v>
      </c>
      <c r="Q109" s="25">
        <f>SUM(Q110:Q113)</f>
        <v>22524</v>
      </c>
      <c r="R109" s="25">
        <f>SUM(R110:R113)</f>
        <v>24229</v>
      </c>
      <c r="S109" s="25">
        <f t="shared" si="29"/>
        <v>1705</v>
      </c>
      <c r="T109" s="25">
        <f>SUM(T110:T113)</f>
        <v>0</v>
      </c>
      <c r="U109" s="25">
        <f>SUM(U110:U113)</f>
        <v>0</v>
      </c>
      <c r="V109" s="25">
        <f t="shared" si="30"/>
        <v>0</v>
      </c>
      <c r="W109" s="25">
        <f>SUM(W110:W113)</f>
        <v>0</v>
      </c>
      <c r="X109" s="25">
        <f>SUM(X110:X113)</f>
        <v>0</v>
      </c>
      <c r="Y109" s="25">
        <f t="shared" si="31"/>
        <v>0</v>
      </c>
      <c r="Z109" s="25">
        <f>SUM(Z110:Z113)</f>
        <v>0</v>
      </c>
      <c r="AA109" s="25">
        <f>SUM(AA110:AA113)</f>
        <v>0</v>
      </c>
      <c r="AB109" s="25">
        <f t="shared" si="32"/>
        <v>0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1:249" ht="31.5" x14ac:dyDescent="0.25">
      <c r="A110" s="37" t="s">
        <v>108</v>
      </c>
      <c r="B110" s="30">
        <f t="shared" si="24"/>
        <v>2524</v>
      </c>
      <c r="C110" s="30">
        <f t="shared" si="24"/>
        <v>2524</v>
      </c>
      <c r="D110" s="30">
        <f t="shared" si="24"/>
        <v>0</v>
      </c>
      <c r="E110" s="30">
        <v>0</v>
      </c>
      <c r="F110" s="30">
        <v>0</v>
      </c>
      <c r="G110" s="30">
        <f t="shared" si="25"/>
        <v>0</v>
      </c>
      <c r="H110" s="30">
        <v>0</v>
      </c>
      <c r="I110" s="30">
        <v>0</v>
      </c>
      <c r="J110" s="30">
        <f t="shared" si="26"/>
        <v>0</v>
      </c>
      <c r="K110" s="30">
        <v>0</v>
      </c>
      <c r="L110" s="30">
        <v>0</v>
      </c>
      <c r="M110" s="30">
        <f t="shared" si="27"/>
        <v>0</v>
      </c>
      <c r="N110" s="30">
        <v>0</v>
      </c>
      <c r="O110" s="30">
        <v>0</v>
      </c>
      <c r="P110" s="30">
        <f t="shared" si="28"/>
        <v>0</v>
      </c>
      <c r="Q110" s="30">
        <v>2524</v>
      </c>
      <c r="R110" s="30">
        <v>2524</v>
      </c>
      <c r="S110" s="30">
        <f t="shared" si="29"/>
        <v>0</v>
      </c>
      <c r="T110" s="30">
        <v>0</v>
      </c>
      <c r="U110" s="30">
        <v>0</v>
      </c>
      <c r="V110" s="30">
        <f t="shared" si="30"/>
        <v>0</v>
      </c>
      <c r="W110" s="30">
        <v>0</v>
      </c>
      <c r="X110" s="30">
        <v>0</v>
      </c>
      <c r="Y110" s="30">
        <f t="shared" si="31"/>
        <v>0</v>
      </c>
      <c r="Z110" s="30">
        <v>0</v>
      </c>
      <c r="AA110" s="30">
        <v>0</v>
      </c>
      <c r="AB110" s="30">
        <f t="shared" si="32"/>
        <v>0</v>
      </c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</row>
    <row r="111" spans="1:249" ht="31.5" x14ac:dyDescent="0.25">
      <c r="A111" s="29" t="s">
        <v>109</v>
      </c>
      <c r="B111" s="30">
        <f t="shared" si="24"/>
        <v>0</v>
      </c>
      <c r="C111" s="30">
        <f t="shared" si="24"/>
        <v>1705</v>
      </c>
      <c r="D111" s="30">
        <f t="shared" si="24"/>
        <v>1705</v>
      </c>
      <c r="E111" s="30">
        <v>0</v>
      </c>
      <c r="F111" s="30">
        <v>0</v>
      </c>
      <c r="G111" s="30">
        <f t="shared" si="25"/>
        <v>0</v>
      </c>
      <c r="H111" s="30">
        <v>0</v>
      </c>
      <c r="I111" s="30">
        <v>0</v>
      </c>
      <c r="J111" s="30">
        <f t="shared" si="26"/>
        <v>0</v>
      </c>
      <c r="K111" s="30">
        <v>0</v>
      </c>
      <c r="L111" s="30">
        <v>0</v>
      </c>
      <c r="M111" s="30">
        <f t="shared" si="27"/>
        <v>0</v>
      </c>
      <c r="N111" s="30">
        <v>0</v>
      </c>
      <c r="O111" s="30">
        <v>0</v>
      </c>
      <c r="P111" s="30">
        <f t="shared" si="28"/>
        <v>0</v>
      </c>
      <c r="Q111" s="30">
        <v>0</v>
      </c>
      <c r="R111" s="30">
        <v>1705</v>
      </c>
      <c r="S111" s="30">
        <f t="shared" si="29"/>
        <v>1705</v>
      </c>
      <c r="T111" s="30">
        <v>0</v>
      </c>
      <c r="U111" s="30">
        <v>0</v>
      </c>
      <c r="V111" s="30">
        <f t="shared" si="30"/>
        <v>0</v>
      </c>
      <c r="W111" s="30">
        <v>0</v>
      </c>
      <c r="X111" s="30">
        <v>0</v>
      </c>
      <c r="Y111" s="30">
        <f t="shared" si="31"/>
        <v>0</v>
      </c>
      <c r="Z111" s="30">
        <v>0</v>
      </c>
      <c r="AA111" s="30">
        <v>0</v>
      </c>
      <c r="AB111" s="30">
        <f t="shared" si="32"/>
        <v>0</v>
      </c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1:249" x14ac:dyDescent="0.25">
      <c r="A112" s="37" t="s">
        <v>110</v>
      </c>
      <c r="B112" s="30">
        <f t="shared" si="24"/>
        <v>20000</v>
      </c>
      <c r="C112" s="30">
        <f t="shared" si="24"/>
        <v>20000</v>
      </c>
      <c r="D112" s="30">
        <f t="shared" si="24"/>
        <v>0</v>
      </c>
      <c r="E112" s="30">
        <v>0</v>
      </c>
      <c r="F112" s="30">
        <v>0</v>
      </c>
      <c r="G112" s="30">
        <f t="shared" si="25"/>
        <v>0</v>
      </c>
      <c r="H112" s="30">
        <v>0</v>
      </c>
      <c r="I112" s="30">
        <v>0</v>
      </c>
      <c r="J112" s="30">
        <f t="shared" si="26"/>
        <v>0</v>
      </c>
      <c r="K112" s="30">
        <v>0</v>
      </c>
      <c r="L112" s="30">
        <v>0</v>
      </c>
      <c r="M112" s="30">
        <f t="shared" si="27"/>
        <v>0</v>
      </c>
      <c r="N112" s="30">
        <v>0</v>
      </c>
      <c r="O112" s="30">
        <v>0</v>
      </c>
      <c r="P112" s="30">
        <f t="shared" si="28"/>
        <v>0</v>
      </c>
      <c r="Q112" s="30">
        <v>20000</v>
      </c>
      <c r="R112" s="30">
        <v>20000</v>
      </c>
      <c r="S112" s="30">
        <f t="shared" si="29"/>
        <v>0</v>
      </c>
      <c r="T112" s="30">
        <v>0</v>
      </c>
      <c r="U112" s="30">
        <v>0</v>
      </c>
      <c r="V112" s="30">
        <f t="shared" si="30"/>
        <v>0</v>
      </c>
      <c r="W112" s="30">
        <v>0</v>
      </c>
      <c r="X112" s="30">
        <v>0</v>
      </c>
      <c r="Y112" s="30">
        <f t="shared" si="31"/>
        <v>0</v>
      </c>
      <c r="Z112" s="30">
        <v>0</v>
      </c>
      <c r="AA112" s="30">
        <v>0</v>
      </c>
      <c r="AB112" s="30">
        <f t="shared" si="32"/>
        <v>0</v>
      </c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1:249" ht="31.5" x14ac:dyDescent="0.25">
      <c r="A113" s="37" t="s">
        <v>111</v>
      </c>
      <c r="B113" s="30">
        <f t="shared" si="24"/>
        <v>3810</v>
      </c>
      <c r="C113" s="30">
        <f t="shared" si="24"/>
        <v>3810</v>
      </c>
      <c r="D113" s="30">
        <f t="shared" si="24"/>
        <v>0</v>
      </c>
      <c r="E113" s="30">
        <v>0</v>
      </c>
      <c r="F113" s="30">
        <v>0</v>
      </c>
      <c r="G113" s="30">
        <f t="shared" si="25"/>
        <v>0</v>
      </c>
      <c r="H113" s="30">
        <v>0</v>
      </c>
      <c r="I113" s="30">
        <v>0</v>
      </c>
      <c r="J113" s="30">
        <f t="shared" si="26"/>
        <v>0</v>
      </c>
      <c r="K113" s="30">
        <v>3810</v>
      </c>
      <c r="L113" s="30">
        <v>3810</v>
      </c>
      <c r="M113" s="30">
        <f t="shared" si="27"/>
        <v>0</v>
      </c>
      <c r="N113" s="30">
        <v>0</v>
      </c>
      <c r="O113" s="30">
        <v>0</v>
      </c>
      <c r="P113" s="30">
        <f t="shared" si="28"/>
        <v>0</v>
      </c>
      <c r="Q113" s="30">
        <v>0</v>
      </c>
      <c r="R113" s="30">
        <v>0</v>
      </c>
      <c r="S113" s="30">
        <f t="shared" si="29"/>
        <v>0</v>
      </c>
      <c r="T113" s="30">
        <v>0</v>
      </c>
      <c r="U113" s="30">
        <v>0</v>
      </c>
      <c r="V113" s="30">
        <f t="shared" si="30"/>
        <v>0</v>
      </c>
      <c r="W113" s="30">
        <v>0</v>
      </c>
      <c r="X113" s="30">
        <v>0</v>
      </c>
      <c r="Y113" s="30">
        <f t="shared" si="31"/>
        <v>0</v>
      </c>
      <c r="Z113" s="30">
        <v>0</v>
      </c>
      <c r="AA113" s="30">
        <v>0</v>
      </c>
      <c r="AB113" s="30">
        <f t="shared" si="32"/>
        <v>0</v>
      </c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</row>
    <row r="114" spans="1:249" x14ac:dyDescent="0.25">
      <c r="A114" s="23" t="s">
        <v>105</v>
      </c>
      <c r="B114" s="24">
        <f t="shared" si="24"/>
        <v>114400</v>
      </c>
      <c r="C114" s="24">
        <f t="shared" si="24"/>
        <v>114400</v>
      </c>
      <c r="D114" s="24">
        <f t="shared" si="24"/>
        <v>0</v>
      </c>
      <c r="E114" s="24">
        <f>SUM(E115:E116)</f>
        <v>0</v>
      </c>
      <c r="F114" s="24">
        <f>SUM(F115:F116)</f>
        <v>0</v>
      </c>
      <c r="G114" s="24">
        <f t="shared" si="25"/>
        <v>0</v>
      </c>
      <c r="H114" s="24">
        <f>SUM(H115:H116)</f>
        <v>0</v>
      </c>
      <c r="I114" s="24">
        <f>SUM(I115:I116)</f>
        <v>0</v>
      </c>
      <c r="J114" s="24">
        <f t="shared" si="26"/>
        <v>0</v>
      </c>
      <c r="K114" s="24">
        <f>SUM(K115:K116)</f>
        <v>0</v>
      </c>
      <c r="L114" s="24">
        <f>SUM(L115:L116)</f>
        <v>0</v>
      </c>
      <c r="M114" s="24">
        <f t="shared" si="27"/>
        <v>0</v>
      </c>
      <c r="N114" s="24">
        <f>SUM(N115:N116)</f>
        <v>0</v>
      </c>
      <c r="O114" s="24">
        <f>SUM(O115:O116)</f>
        <v>0</v>
      </c>
      <c r="P114" s="24">
        <f t="shared" si="28"/>
        <v>0</v>
      </c>
      <c r="Q114" s="24">
        <f>SUM(Q115:Q116)</f>
        <v>75126</v>
      </c>
      <c r="R114" s="24">
        <f>SUM(R115:R116)</f>
        <v>75126</v>
      </c>
      <c r="S114" s="24">
        <f t="shared" si="29"/>
        <v>0</v>
      </c>
      <c r="T114" s="24">
        <f>SUM(T115:T116)</f>
        <v>0</v>
      </c>
      <c r="U114" s="24">
        <f>SUM(U115:U116)</f>
        <v>0</v>
      </c>
      <c r="V114" s="24">
        <f t="shared" si="30"/>
        <v>0</v>
      </c>
      <c r="W114" s="24">
        <f>SUM(W115:W116)</f>
        <v>0</v>
      </c>
      <c r="X114" s="24">
        <f>SUM(X115:X116)</f>
        <v>0</v>
      </c>
      <c r="Y114" s="24">
        <f t="shared" si="31"/>
        <v>0</v>
      </c>
      <c r="Z114" s="24">
        <f>SUM(Z115:Z116)</f>
        <v>39274</v>
      </c>
      <c r="AA114" s="24">
        <f>SUM(AA115:AA116)</f>
        <v>39274</v>
      </c>
      <c r="AB114" s="24">
        <f t="shared" si="32"/>
        <v>0</v>
      </c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1:249" ht="31.5" x14ac:dyDescent="0.25">
      <c r="A115" s="32" t="s">
        <v>112</v>
      </c>
      <c r="B115" s="30">
        <f t="shared" si="24"/>
        <v>59400</v>
      </c>
      <c r="C115" s="30">
        <f t="shared" si="24"/>
        <v>59400</v>
      </c>
      <c r="D115" s="30">
        <f t="shared" si="24"/>
        <v>0</v>
      </c>
      <c r="E115" s="30">
        <v>0</v>
      </c>
      <c r="F115" s="30">
        <v>0</v>
      </c>
      <c r="G115" s="30">
        <f t="shared" si="25"/>
        <v>0</v>
      </c>
      <c r="H115" s="30">
        <v>0</v>
      </c>
      <c r="I115" s="30">
        <v>0</v>
      </c>
      <c r="J115" s="30">
        <f t="shared" si="26"/>
        <v>0</v>
      </c>
      <c r="K115" s="30">
        <v>0</v>
      </c>
      <c r="L115" s="30">
        <v>0</v>
      </c>
      <c r="M115" s="30">
        <f t="shared" si="27"/>
        <v>0</v>
      </c>
      <c r="N115" s="30">
        <v>0</v>
      </c>
      <c r="O115" s="30">
        <v>0</v>
      </c>
      <c r="P115" s="30">
        <f t="shared" si="28"/>
        <v>0</v>
      </c>
      <c r="Q115" s="30">
        <f>30400+29000</f>
        <v>59400</v>
      </c>
      <c r="R115" s="30">
        <f>30400+29000</f>
        <v>59400</v>
      </c>
      <c r="S115" s="30">
        <f t="shared" si="29"/>
        <v>0</v>
      </c>
      <c r="T115" s="30">
        <v>0</v>
      </c>
      <c r="U115" s="30">
        <v>0</v>
      </c>
      <c r="V115" s="30">
        <f t="shared" si="30"/>
        <v>0</v>
      </c>
      <c r="W115" s="30">
        <v>0</v>
      </c>
      <c r="X115" s="30">
        <v>0</v>
      </c>
      <c r="Y115" s="30">
        <f t="shared" si="31"/>
        <v>0</v>
      </c>
      <c r="Z115" s="30">
        <v>0</v>
      </c>
      <c r="AA115" s="30">
        <v>0</v>
      </c>
      <c r="AB115" s="30">
        <f t="shared" si="32"/>
        <v>0</v>
      </c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</row>
    <row r="116" spans="1:249" ht="31.5" x14ac:dyDescent="0.25">
      <c r="A116" s="32" t="s">
        <v>113</v>
      </c>
      <c r="B116" s="30">
        <f t="shared" si="24"/>
        <v>55000</v>
      </c>
      <c r="C116" s="30">
        <f t="shared" si="24"/>
        <v>55000</v>
      </c>
      <c r="D116" s="30">
        <f t="shared" si="24"/>
        <v>0</v>
      </c>
      <c r="E116" s="30">
        <v>0</v>
      </c>
      <c r="F116" s="30">
        <v>0</v>
      </c>
      <c r="G116" s="30">
        <f t="shared" si="25"/>
        <v>0</v>
      </c>
      <c r="H116" s="30">
        <v>0</v>
      </c>
      <c r="I116" s="30">
        <v>0</v>
      </c>
      <c r="J116" s="30">
        <f t="shared" si="26"/>
        <v>0</v>
      </c>
      <c r="K116" s="30">
        <v>0</v>
      </c>
      <c r="L116" s="30">
        <v>0</v>
      </c>
      <c r="M116" s="30">
        <f t="shared" si="27"/>
        <v>0</v>
      </c>
      <c r="N116" s="30">
        <v>0</v>
      </c>
      <c r="O116" s="30">
        <v>0</v>
      </c>
      <c r="P116" s="30">
        <f t="shared" si="28"/>
        <v>0</v>
      </c>
      <c r="Q116" s="30">
        <v>15726</v>
      </c>
      <c r="R116" s="30">
        <v>15726</v>
      </c>
      <c r="S116" s="30">
        <f t="shared" si="29"/>
        <v>0</v>
      </c>
      <c r="T116" s="30">
        <v>0</v>
      </c>
      <c r="U116" s="30">
        <v>0</v>
      </c>
      <c r="V116" s="30">
        <f t="shared" si="30"/>
        <v>0</v>
      </c>
      <c r="W116" s="30">
        <v>0</v>
      </c>
      <c r="X116" s="30">
        <v>0</v>
      </c>
      <c r="Y116" s="30">
        <f t="shared" si="31"/>
        <v>0</v>
      </c>
      <c r="Z116" s="30">
        <v>39274</v>
      </c>
      <c r="AA116" s="30">
        <v>39274</v>
      </c>
      <c r="AB116" s="30">
        <f t="shared" si="32"/>
        <v>0</v>
      </c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</row>
    <row r="117" spans="1:249" x14ac:dyDescent="0.25">
      <c r="A117" s="23" t="s">
        <v>32</v>
      </c>
      <c r="B117" s="24">
        <f t="shared" si="24"/>
        <v>9068483</v>
      </c>
      <c r="C117" s="24">
        <f t="shared" si="24"/>
        <v>9077946</v>
      </c>
      <c r="D117" s="24">
        <f t="shared" si="24"/>
        <v>9463</v>
      </c>
      <c r="E117" s="24">
        <f>SUM(E118,E129,E146,E126,E153)</f>
        <v>0</v>
      </c>
      <c r="F117" s="24">
        <f>SUM(F118,F129,F146,F126,F153)</f>
        <v>0</v>
      </c>
      <c r="G117" s="24">
        <f t="shared" si="25"/>
        <v>0</v>
      </c>
      <c r="H117" s="24">
        <f>SUM(H118,H129,H146,H126,H153)</f>
        <v>0</v>
      </c>
      <c r="I117" s="24">
        <f>SUM(I118,I129,I146,I126,I153)</f>
        <v>0</v>
      </c>
      <c r="J117" s="24">
        <f t="shared" si="26"/>
        <v>0</v>
      </c>
      <c r="K117" s="24">
        <f>SUM(K118,K129,K146,K126,K153)</f>
        <v>1164271</v>
      </c>
      <c r="L117" s="24">
        <f>SUM(L118,L129,L146,L126,L153)</f>
        <v>1173734</v>
      </c>
      <c r="M117" s="24">
        <f t="shared" si="27"/>
        <v>9463</v>
      </c>
      <c r="N117" s="24">
        <f>SUM(N118,N129,N146,N126,N153)</f>
        <v>2400</v>
      </c>
      <c r="O117" s="24">
        <f>SUM(O118,O129,O146,O126,O153)</f>
        <v>2400</v>
      </c>
      <c r="P117" s="24">
        <f t="shared" si="28"/>
        <v>0</v>
      </c>
      <c r="Q117" s="24">
        <f>SUM(Q118,Q129,Q146,Q126,Q153)</f>
        <v>215805</v>
      </c>
      <c r="R117" s="24">
        <f>SUM(R118,R129,R146,R126,R153)</f>
        <v>215805</v>
      </c>
      <c r="S117" s="24">
        <f t="shared" si="29"/>
        <v>0</v>
      </c>
      <c r="T117" s="24">
        <f>SUM(T118,T129,T146,T126,T153)</f>
        <v>1431997</v>
      </c>
      <c r="U117" s="24">
        <f>SUM(U118,U129,U146,U126,U153)</f>
        <v>1431997</v>
      </c>
      <c r="V117" s="24">
        <f t="shared" si="30"/>
        <v>0</v>
      </c>
      <c r="W117" s="24">
        <f>SUM(W118,W129,W146,W126,W153)</f>
        <v>0</v>
      </c>
      <c r="X117" s="24">
        <f>SUM(X118,X129,X146,X126,X153)</f>
        <v>0</v>
      </c>
      <c r="Y117" s="24">
        <f t="shared" si="31"/>
        <v>0</v>
      </c>
      <c r="Z117" s="24">
        <f>SUM(Z118,Z129,Z146,Z126,Z153)</f>
        <v>6254010</v>
      </c>
      <c r="AA117" s="24">
        <f>SUM(AA118,AA129,AA146,AA126,AA153)</f>
        <v>6254010</v>
      </c>
      <c r="AB117" s="24">
        <f t="shared" si="32"/>
        <v>0</v>
      </c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pans="1:249" x14ac:dyDescent="0.25">
      <c r="A118" s="23" t="s">
        <v>90</v>
      </c>
      <c r="B118" s="24">
        <f t="shared" si="24"/>
        <v>45872</v>
      </c>
      <c r="C118" s="24">
        <f t="shared" si="24"/>
        <v>50919</v>
      </c>
      <c r="D118" s="24">
        <f t="shared" si="24"/>
        <v>5047</v>
      </c>
      <c r="E118" s="24">
        <f>SUM(E119:E125)</f>
        <v>0</v>
      </c>
      <c r="F118" s="24">
        <f>SUM(F119:F125)</f>
        <v>0</v>
      </c>
      <c r="G118" s="24">
        <f t="shared" si="25"/>
        <v>0</v>
      </c>
      <c r="H118" s="24">
        <f>SUM(H119:H125)</f>
        <v>0</v>
      </c>
      <c r="I118" s="24">
        <f>SUM(I119:I125)</f>
        <v>0</v>
      </c>
      <c r="J118" s="24">
        <f t="shared" si="26"/>
        <v>0</v>
      </c>
      <c r="K118" s="24">
        <f>SUM(K119:K125)</f>
        <v>0</v>
      </c>
      <c r="L118" s="24">
        <f>SUM(L119:L125)</f>
        <v>5047</v>
      </c>
      <c r="M118" s="24">
        <f t="shared" si="27"/>
        <v>5047</v>
      </c>
      <c r="N118" s="24">
        <f>SUM(N119:N125)</f>
        <v>0</v>
      </c>
      <c r="O118" s="24">
        <f>SUM(O119:O125)</f>
        <v>0</v>
      </c>
      <c r="P118" s="24">
        <f t="shared" si="28"/>
        <v>0</v>
      </c>
      <c r="Q118" s="24">
        <f>SUM(Q119:Q125)</f>
        <v>45872</v>
      </c>
      <c r="R118" s="24">
        <f>SUM(R119:R125)</f>
        <v>45872</v>
      </c>
      <c r="S118" s="24">
        <f t="shared" si="29"/>
        <v>0</v>
      </c>
      <c r="T118" s="24">
        <f>SUM(T119:T125)</f>
        <v>0</v>
      </c>
      <c r="U118" s="24">
        <f>SUM(U119:U125)</f>
        <v>0</v>
      </c>
      <c r="V118" s="24">
        <f t="shared" si="30"/>
        <v>0</v>
      </c>
      <c r="W118" s="24">
        <f>SUM(W119:W125)</f>
        <v>0</v>
      </c>
      <c r="X118" s="24">
        <f>SUM(X119:X125)</f>
        <v>0</v>
      </c>
      <c r="Y118" s="24">
        <f t="shared" si="31"/>
        <v>0</v>
      </c>
      <c r="Z118" s="24">
        <f>SUM(Z119:Z125)</f>
        <v>0</v>
      </c>
      <c r="AA118" s="24">
        <f>SUM(AA119:AA125)</f>
        <v>0</v>
      </c>
      <c r="AB118" s="24">
        <f t="shared" si="32"/>
        <v>0</v>
      </c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</row>
    <row r="119" spans="1:249" ht="31.5" x14ac:dyDescent="0.25">
      <c r="A119" s="29" t="s">
        <v>114</v>
      </c>
      <c r="B119" s="30">
        <f t="shared" si="24"/>
        <v>30000</v>
      </c>
      <c r="C119" s="30">
        <f t="shared" si="24"/>
        <v>30000</v>
      </c>
      <c r="D119" s="30">
        <f t="shared" si="24"/>
        <v>0</v>
      </c>
      <c r="E119" s="30">
        <v>0</v>
      </c>
      <c r="F119" s="30">
        <v>0</v>
      </c>
      <c r="G119" s="30">
        <f t="shared" si="25"/>
        <v>0</v>
      </c>
      <c r="H119" s="30">
        <v>0</v>
      </c>
      <c r="I119" s="30">
        <v>0</v>
      </c>
      <c r="J119" s="30">
        <f t="shared" si="26"/>
        <v>0</v>
      </c>
      <c r="K119" s="30">
        <v>0</v>
      </c>
      <c r="L119" s="30">
        <v>0</v>
      </c>
      <c r="M119" s="30">
        <f t="shared" si="27"/>
        <v>0</v>
      </c>
      <c r="N119" s="30"/>
      <c r="O119" s="30"/>
      <c r="P119" s="30">
        <f t="shared" si="28"/>
        <v>0</v>
      </c>
      <c r="Q119" s="30">
        <v>30000</v>
      </c>
      <c r="R119" s="30">
        <v>30000</v>
      </c>
      <c r="S119" s="30">
        <f t="shared" si="29"/>
        <v>0</v>
      </c>
      <c r="T119" s="30">
        <v>0</v>
      </c>
      <c r="U119" s="30">
        <v>0</v>
      </c>
      <c r="V119" s="30">
        <f t="shared" si="30"/>
        <v>0</v>
      </c>
      <c r="W119" s="30">
        <v>0</v>
      </c>
      <c r="X119" s="30">
        <v>0</v>
      </c>
      <c r="Y119" s="30">
        <f t="shared" si="31"/>
        <v>0</v>
      </c>
      <c r="Z119" s="30">
        <v>0</v>
      </c>
      <c r="AA119" s="30">
        <v>0</v>
      </c>
      <c r="AB119" s="30">
        <f t="shared" si="32"/>
        <v>0</v>
      </c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pans="1:249" ht="31.5" x14ac:dyDescent="0.25">
      <c r="A120" s="29" t="s">
        <v>115</v>
      </c>
      <c r="B120" s="30">
        <f t="shared" si="24"/>
        <v>0</v>
      </c>
      <c r="C120" s="30">
        <f t="shared" si="24"/>
        <v>1422</v>
      </c>
      <c r="D120" s="30">
        <f t="shared" si="24"/>
        <v>1422</v>
      </c>
      <c r="E120" s="30">
        <v>0</v>
      </c>
      <c r="F120" s="30">
        <v>0</v>
      </c>
      <c r="G120" s="30">
        <f t="shared" si="25"/>
        <v>0</v>
      </c>
      <c r="H120" s="30">
        <v>0</v>
      </c>
      <c r="I120" s="30">
        <v>0</v>
      </c>
      <c r="J120" s="30">
        <f t="shared" si="26"/>
        <v>0</v>
      </c>
      <c r="K120" s="30"/>
      <c r="L120" s="30">
        <v>1422</v>
      </c>
      <c r="M120" s="30">
        <f t="shared" si="27"/>
        <v>1422</v>
      </c>
      <c r="N120" s="30">
        <v>0</v>
      </c>
      <c r="O120" s="30">
        <v>0</v>
      </c>
      <c r="P120" s="30">
        <f t="shared" si="28"/>
        <v>0</v>
      </c>
      <c r="Q120" s="30">
        <v>0</v>
      </c>
      <c r="R120" s="30">
        <v>0</v>
      </c>
      <c r="S120" s="30">
        <f t="shared" si="29"/>
        <v>0</v>
      </c>
      <c r="T120" s="30">
        <v>0</v>
      </c>
      <c r="U120" s="30">
        <v>0</v>
      </c>
      <c r="V120" s="30">
        <f t="shared" si="30"/>
        <v>0</v>
      </c>
      <c r="W120" s="30">
        <v>0</v>
      </c>
      <c r="X120" s="30">
        <v>0</v>
      </c>
      <c r="Y120" s="30">
        <f t="shared" si="31"/>
        <v>0</v>
      </c>
      <c r="Z120" s="30">
        <v>0</v>
      </c>
      <c r="AA120" s="30">
        <v>0</v>
      </c>
      <c r="AB120" s="30">
        <f t="shared" si="32"/>
        <v>0</v>
      </c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pans="1:249" ht="31.5" x14ac:dyDescent="0.25">
      <c r="A121" s="29" t="s">
        <v>116</v>
      </c>
      <c r="B121" s="30">
        <f t="shared" si="24"/>
        <v>0</v>
      </c>
      <c r="C121" s="30">
        <f t="shared" si="24"/>
        <v>2548</v>
      </c>
      <c r="D121" s="30">
        <f t="shared" si="24"/>
        <v>2548</v>
      </c>
      <c r="E121" s="30">
        <v>0</v>
      </c>
      <c r="F121" s="30">
        <v>0</v>
      </c>
      <c r="G121" s="30">
        <f t="shared" si="25"/>
        <v>0</v>
      </c>
      <c r="H121" s="30">
        <v>0</v>
      </c>
      <c r="I121" s="30">
        <v>0</v>
      </c>
      <c r="J121" s="30">
        <f t="shared" si="26"/>
        <v>0</v>
      </c>
      <c r="K121" s="30"/>
      <c r="L121" s="30">
        <v>2548</v>
      </c>
      <c r="M121" s="30">
        <f t="shared" si="27"/>
        <v>2548</v>
      </c>
      <c r="N121" s="30">
        <v>0</v>
      </c>
      <c r="O121" s="30">
        <v>0</v>
      </c>
      <c r="P121" s="30">
        <f t="shared" si="28"/>
        <v>0</v>
      </c>
      <c r="Q121" s="30">
        <v>0</v>
      </c>
      <c r="R121" s="30">
        <v>0</v>
      </c>
      <c r="S121" s="30">
        <f t="shared" si="29"/>
        <v>0</v>
      </c>
      <c r="T121" s="30">
        <v>0</v>
      </c>
      <c r="U121" s="30">
        <v>0</v>
      </c>
      <c r="V121" s="30">
        <f t="shared" si="30"/>
        <v>0</v>
      </c>
      <c r="W121" s="30">
        <v>0</v>
      </c>
      <c r="X121" s="30">
        <v>0</v>
      </c>
      <c r="Y121" s="30">
        <f t="shared" si="31"/>
        <v>0</v>
      </c>
      <c r="Z121" s="30">
        <v>0</v>
      </c>
      <c r="AA121" s="30">
        <v>0</v>
      </c>
      <c r="AB121" s="30">
        <f t="shared" si="32"/>
        <v>0</v>
      </c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pans="1:249" ht="31.5" x14ac:dyDescent="0.25">
      <c r="A122" s="29" t="s">
        <v>117</v>
      </c>
      <c r="B122" s="30">
        <f t="shared" si="24"/>
        <v>0</v>
      </c>
      <c r="C122" s="30">
        <f t="shared" si="24"/>
        <v>1077</v>
      </c>
      <c r="D122" s="30">
        <f t="shared" si="24"/>
        <v>1077</v>
      </c>
      <c r="E122" s="30">
        <v>0</v>
      </c>
      <c r="F122" s="30">
        <v>0</v>
      </c>
      <c r="G122" s="30">
        <f t="shared" si="25"/>
        <v>0</v>
      </c>
      <c r="H122" s="30">
        <v>0</v>
      </c>
      <c r="I122" s="30">
        <v>0</v>
      </c>
      <c r="J122" s="30">
        <f t="shared" si="26"/>
        <v>0</v>
      </c>
      <c r="K122" s="30"/>
      <c r="L122" s="30">
        <v>1077</v>
      </c>
      <c r="M122" s="30">
        <f t="shared" si="27"/>
        <v>1077</v>
      </c>
      <c r="N122" s="30">
        <v>0</v>
      </c>
      <c r="O122" s="30">
        <v>0</v>
      </c>
      <c r="P122" s="30">
        <f t="shared" si="28"/>
        <v>0</v>
      </c>
      <c r="Q122" s="30">
        <v>0</v>
      </c>
      <c r="R122" s="30">
        <v>0</v>
      </c>
      <c r="S122" s="30">
        <f t="shared" si="29"/>
        <v>0</v>
      </c>
      <c r="T122" s="30">
        <v>0</v>
      </c>
      <c r="U122" s="30">
        <v>0</v>
      </c>
      <c r="V122" s="30">
        <f t="shared" si="30"/>
        <v>0</v>
      </c>
      <c r="W122" s="30">
        <v>0</v>
      </c>
      <c r="X122" s="30">
        <v>0</v>
      </c>
      <c r="Y122" s="30">
        <f t="shared" si="31"/>
        <v>0</v>
      </c>
      <c r="Z122" s="30">
        <v>0</v>
      </c>
      <c r="AA122" s="30">
        <v>0</v>
      </c>
      <c r="AB122" s="30">
        <f t="shared" si="32"/>
        <v>0</v>
      </c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</row>
    <row r="123" spans="1:249" ht="31.5" x14ac:dyDescent="0.25">
      <c r="A123" s="29" t="s">
        <v>118</v>
      </c>
      <c r="B123" s="30">
        <f t="shared" si="24"/>
        <v>3645</v>
      </c>
      <c r="C123" s="30">
        <f t="shared" si="24"/>
        <v>3645</v>
      </c>
      <c r="D123" s="30">
        <f t="shared" si="24"/>
        <v>0</v>
      </c>
      <c r="E123" s="30">
        <v>0</v>
      </c>
      <c r="F123" s="30">
        <v>0</v>
      </c>
      <c r="G123" s="30">
        <f t="shared" si="25"/>
        <v>0</v>
      </c>
      <c r="H123" s="30">
        <v>0</v>
      </c>
      <c r="I123" s="30">
        <v>0</v>
      </c>
      <c r="J123" s="30">
        <f t="shared" si="26"/>
        <v>0</v>
      </c>
      <c r="K123" s="30">
        <v>0</v>
      </c>
      <c r="L123" s="30">
        <v>0</v>
      </c>
      <c r="M123" s="30">
        <f t="shared" si="27"/>
        <v>0</v>
      </c>
      <c r="N123" s="30"/>
      <c r="O123" s="30"/>
      <c r="P123" s="30">
        <f t="shared" si="28"/>
        <v>0</v>
      </c>
      <c r="Q123" s="30">
        <v>3645</v>
      </c>
      <c r="R123" s="30">
        <v>3645</v>
      </c>
      <c r="S123" s="30">
        <f t="shared" si="29"/>
        <v>0</v>
      </c>
      <c r="T123" s="30">
        <v>0</v>
      </c>
      <c r="U123" s="30">
        <v>0</v>
      </c>
      <c r="V123" s="30">
        <f t="shared" si="30"/>
        <v>0</v>
      </c>
      <c r="W123" s="30">
        <v>0</v>
      </c>
      <c r="X123" s="30">
        <v>0</v>
      </c>
      <c r="Y123" s="30">
        <f t="shared" si="31"/>
        <v>0</v>
      </c>
      <c r="Z123" s="30">
        <v>0</v>
      </c>
      <c r="AA123" s="30">
        <v>0</v>
      </c>
      <c r="AB123" s="30">
        <f t="shared" si="32"/>
        <v>0</v>
      </c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</row>
    <row r="124" spans="1:249" ht="47.25" x14ac:dyDescent="0.25">
      <c r="A124" s="29" t="s">
        <v>119</v>
      </c>
      <c r="B124" s="30">
        <f t="shared" si="24"/>
        <v>11355</v>
      </c>
      <c r="C124" s="30">
        <f t="shared" si="24"/>
        <v>11355</v>
      </c>
      <c r="D124" s="30">
        <f t="shared" si="24"/>
        <v>0</v>
      </c>
      <c r="E124" s="30">
        <v>0</v>
      </c>
      <c r="F124" s="30">
        <v>0</v>
      </c>
      <c r="G124" s="30">
        <f t="shared" si="25"/>
        <v>0</v>
      </c>
      <c r="H124" s="30">
        <v>0</v>
      </c>
      <c r="I124" s="30">
        <v>0</v>
      </c>
      <c r="J124" s="30">
        <f t="shared" si="26"/>
        <v>0</v>
      </c>
      <c r="K124" s="30">
        <v>0</v>
      </c>
      <c r="L124" s="30">
        <v>0</v>
      </c>
      <c r="M124" s="30">
        <f t="shared" si="27"/>
        <v>0</v>
      </c>
      <c r="N124" s="30"/>
      <c r="O124" s="30"/>
      <c r="P124" s="30">
        <f t="shared" si="28"/>
        <v>0</v>
      </c>
      <c r="Q124" s="30">
        <v>11355</v>
      </c>
      <c r="R124" s="30">
        <v>11355</v>
      </c>
      <c r="S124" s="30">
        <f t="shared" si="29"/>
        <v>0</v>
      </c>
      <c r="T124" s="30">
        <v>0</v>
      </c>
      <c r="U124" s="30">
        <v>0</v>
      </c>
      <c r="V124" s="30">
        <f t="shared" si="30"/>
        <v>0</v>
      </c>
      <c r="W124" s="30">
        <v>0</v>
      </c>
      <c r="X124" s="30">
        <v>0</v>
      </c>
      <c r="Y124" s="30">
        <f t="shared" si="31"/>
        <v>0</v>
      </c>
      <c r="Z124" s="30">
        <v>0</v>
      </c>
      <c r="AA124" s="30">
        <v>0</v>
      </c>
      <c r="AB124" s="30">
        <f t="shared" si="32"/>
        <v>0</v>
      </c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</row>
    <row r="125" spans="1:249" x14ac:dyDescent="0.25">
      <c r="A125" s="29" t="s">
        <v>120</v>
      </c>
      <c r="B125" s="30">
        <f t="shared" si="24"/>
        <v>872</v>
      </c>
      <c r="C125" s="30">
        <f t="shared" si="24"/>
        <v>872</v>
      </c>
      <c r="D125" s="30">
        <f t="shared" si="24"/>
        <v>0</v>
      </c>
      <c r="E125" s="30">
        <v>0</v>
      </c>
      <c r="F125" s="30">
        <v>0</v>
      </c>
      <c r="G125" s="30">
        <f t="shared" si="25"/>
        <v>0</v>
      </c>
      <c r="H125" s="30">
        <v>0</v>
      </c>
      <c r="I125" s="30">
        <v>0</v>
      </c>
      <c r="J125" s="30">
        <f t="shared" si="26"/>
        <v>0</v>
      </c>
      <c r="K125" s="30">
        <v>0</v>
      </c>
      <c r="L125" s="30">
        <v>0</v>
      </c>
      <c r="M125" s="30">
        <f t="shared" si="27"/>
        <v>0</v>
      </c>
      <c r="N125" s="30"/>
      <c r="O125" s="30"/>
      <c r="P125" s="30">
        <f t="shared" si="28"/>
        <v>0</v>
      </c>
      <c r="Q125" s="30">
        <v>872</v>
      </c>
      <c r="R125" s="30">
        <v>872</v>
      </c>
      <c r="S125" s="30">
        <f t="shared" si="29"/>
        <v>0</v>
      </c>
      <c r="T125" s="30">
        <v>0</v>
      </c>
      <c r="U125" s="30">
        <v>0</v>
      </c>
      <c r="V125" s="30">
        <f t="shared" si="30"/>
        <v>0</v>
      </c>
      <c r="W125" s="30">
        <v>0</v>
      </c>
      <c r="X125" s="30">
        <v>0</v>
      </c>
      <c r="Y125" s="30">
        <f t="shared" si="31"/>
        <v>0</v>
      </c>
      <c r="Z125" s="30">
        <v>0</v>
      </c>
      <c r="AA125" s="30">
        <v>0</v>
      </c>
      <c r="AB125" s="30">
        <f t="shared" si="32"/>
        <v>0</v>
      </c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pans="1:249" x14ac:dyDescent="0.25">
      <c r="A126" s="23" t="s">
        <v>98</v>
      </c>
      <c r="B126" s="24">
        <f t="shared" si="24"/>
        <v>8380326</v>
      </c>
      <c r="C126" s="24">
        <f t="shared" si="24"/>
        <v>8380326</v>
      </c>
      <c r="D126" s="24">
        <f t="shared" si="24"/>
        <v>0</v>
      </c>
      <c r="E126" s="24">
        <f>SUM(E127:E128)</f>
        <v>0</v>
      </c>
      <c r="F126" s="24">
        <f>SUM(F127:F128)</f>
        <v>0</v>
      </c>
      <c r="G126" s="24">
        <f t="shared" si="25"/>
        <v>0</v>
      </c>
      <c r="H126" s="24">
        <f>SUM(H127:H128)</f>
        <v>0</v>
      </c>
      <c r="I126" s="24">
        <f>SUM(I127:I128)</f>
        <v>0</v>
      </c>
      <c r="J126" s="24">
        <f t="shared" si="26"/>
        <v>0</v>
      </c>
      <c r="K126" s="24">
        <f>SUM(K127:K128)</f>
        <v>694319</v>
      </c>
      <c r="L126" s="24">
        <f>SUM(L127:L128)</f>
        <v>694319</v>
      </c>
      <c r="M126" s="24">
        <f t="shared" si="27"/>
        <v>0</v>
      </c>
      <c r="N126" s="24">
        <f>SUM(N127:N128)</f>
        <v>0</v>
      </c>
      <c r="O126" s="24">
        <f>SUM(O127:O128)</f>
        <v>0</v>
      </c>
      <c r="P126" s="24">
        <f t="shared" si="28"/>
        <v>0</v>
      </c>
      <c r="Q126" s="24">
        <f>SUM(Q127:Q128)</f>
        <v>0</v>
      </c>
      <c r="R126" s="24">
        <f>SUM(R127:R128)</f>
        <v>0</v>
      </c>
      <c r="S126" s="24">
        <f t="shared" si="29"/>
        <v>0</v>
      </c>
      <c r="T126" s="24">
        <f>SUM(T127:T128)</f>
        <v>1431997</v>
      </c>
      <c r="U126" s="24">
        <f>SUM(U127:U128)</f>
        <v>1431997</v>
      </c>
      <c r="V126" s="24">
        <f t="shared" si="30"/>
        <v>0</v>
      </c>
      <c r="W126" s="24">
        <f>SUM(W127:W128)</f>
        <v>0</v>
      </c>
      <c r="X126" s="24">
        <f>SUM(X127:X128)</f>
        <v>0</v>
      </c>
      <c r="Y126" s="24">
        <f t="shared" si="31"/>
        <v>0</v>
      </c>
      <c r="Z126" s="24">
        <f>SUM(Z127:Z128)</f>
        <v>6254010</v>
      </c>
      <c r="AA126" s="24">
        <f>SUM(AA127:AA128)</f>
        <v>6254010</v>
      </c>
      <c r="AB126" s="24">
        <f t="shared" si="32"/>
        <v>0</v>
      </c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</row>
    <row r="127" spans="1:249" ht="126" x14ac:dyDescent="0.25">
      <c r="A127" s="32" t="s">
        <v>121</v>
      </c>
      <c r="B127" s="30">
        <f t="shared" si="24"/>
        <v>1797512</v>
      </c>
      <c r="C127" s="30">
        <f t="shared" si="24"/>
        <v>1797512</v>
      </c>
      <c r="D127" s="30">
        <f t="shared" si="24"/>
        <v>0</v>
      </c>
      <c r="E127" s="30">
        <v>0</v>
      </c>
      <c r="F127" s="30">
        <v>0</v>
      </c>
      <c r="G127" s="30">
        <f t="shared" si="25"/>
        <v>0</v>
      </c>
      <c r="H127" s="30">
        <v>0</v>
      </c>
      <c r="I127" s="30">
        <v>0</v>
      </c>
      <c r="J127" s="30">
        <f t="shared" si="26"/>
        <v>0</v>
      </c>
      <c r="K127" s="30">
        <v>0</v>
      </c>
      <c r="L127" s="30">
        <v>0</v>
      </c>
      <c r="M127" s="30">
        <f t="shared" si="27"/>
        <v>0</v>
      </c>
      <c r="N127" s="30"/>
      <c r="O127" s="30"/>
      <c r="P127" s="30">
        <f t="shared" si="28"/>
        <v>0</v>
      </c>
      <c r="Q127" s="30">
        <v>0</v>
      </c>
      <c r="R127" s="30">
        <v>0</v>
      </c>
      <c r="S127" s="30">
        <f t="shared" si="29"/>
        <v>0</v>
      </c>
      <c r="T127" s="30">
        <v>0</v>
      </c>
      <c r="U127" s="30">
        <v>0</v>
      </c>
      <c r="V127" s="30">
        <f t="shared" si="30"/>
        <v>0</v>
      </c>
      <c r="W127" s="30">
        <v>0</v>
      </c>
      <c r="X127" s="30">
        <v>0</v>
      </c>
      <c r="Y127" s="30">
        <f t="shared" si="31"/>
        <v>0</v>
      </c>
      <c r="Z127" s="30">
        <v>1797512</v>
      </c>
      <c r="AA127" s="30">
        <v>1797512</v>
      </c>
      <c r="AB127" s="30">
        <f t="shared" si="32"/>
        <v>0</v>
      </c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</row>
    <row r="128" spans="1:249" ht="34.5" customHeight="1" x14ac:dyDescent="0.25">
      <c r="A128" s="29" t="s">
        <v>122</v>
      </c>
      <c r="B128" s="30">
        <f t="shared" si="24"/>
        <v>6582814</v>
      </c>
      <c r="C128" s="30">
        <f t="shared" si="24"/>
        <v>6582814</v>
      </c>
      <c r="D128" s="30">
        <f t="shared" si="24"/>
        <v>0</v>
      </c>
      <c r="E128" s="30">
        <v>0</v>
      </c>
      <c r="F128" s="30">
        <v>0</v>
      </c>
      <c r="G128" s="30">
        <f t="shared" si="25"/>
        <v>0</v>
      </c>
      <c r="H128" s="30">
        <v>0</v>
      </c>
      <c r="I128" s="30">
        <v>0</v>
      </c>
      <c r="J128" s="30">
        <f t="shared" si="26"/>
        <v>0</v>
      </c>
      <c r="K128" s="30">
        <f>1102+1000000+21831+52100-380714</f>
        <v>694319</v>
      </c>
      <c r="L128" s="30">
        <f>1102+1000000+21831+52100-380714</f>
        <v>694319</v>
      </c>
      <c r="M128" s="30">
        <f t="shared" si="27"/>
        <v>0</v>
      </c>
      <c r="N128" s="30">
        <v>0</v>
      </c>
      <c r="O128" s="30">
        <v>0</v>
      </c>
      <c r="P128" s="30">
        <f t="shared" si="28"/>
        <v>0</v>
      </c>
      <c r="Q128" s="30">
        <v>0</v>
      </c>
      <c r="R128" s="30">
        <v>0</v>
      </c>
      <c r="S128" s="30">
        <f t="shared" si="29"/>
        <v>0</v>
      </c>
      <c r="T128" s="30">
        <v>1431997</v>
      </c>
      <c r="U128" s="30">
        <v>1431997</v>
      </c>
      <c r="V128" s="30">
        <f t="shared" si="30"/>
        <v>0</v>
      </c>
      <c r="W128" s="30"/>
      <c r="X128" s="30"/>
      <c r="Y128" s="30">
        <f t="shared" si="31"/>
        <v>0</v>
      </c>
      <c r="Z128" s="30">
        <f>6189541+407673-14400-1102-693217-1431997</f>
        <v>4456498</v>
      </c>
      <c r="AA128" s="30">
        <f>6189541+407673-14400-1102-693217-1431997</f>
        <v>4456498</v>
      </c>
      <c r="AB128" s="30">
        <f t="shared" si="32"/>
        <v>0</v>
      </c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</row>
    <row r="129" spans="1:249" ht="31.5" x14ac:dyDescent="0.25">
      <c r="A129" s="23" t="s">
        <v>100</v>
      </c>
      <c r="B129" s="24">
        <f t="shared" ref="B129:D192" si="47">E129+H129+K129+N129+Q129+T129+W129+Z129</f>
        <v>430620</v>
      </c>
      <c r="C129" s="24">
        <f t="shared" si="47"/>
        <v>430620</v>
      </c>
      <c r="D129" s="24">
        <f t="shared" si="47"/>
        <v>0</v>
      </c>
      <c r="E129" s="24">
        <f>SUM(E130:E145)</f>
        <v>0</v>
      </c>
      <c r="F129" s="24">
        <f>SUM(F130:F145)</f>
        <v>0</v>
      </c>
      <c r="G129" s="24">
        <f t="shared" ref="G129:G192" si="48">F129-E129</f>
        <v>0</v>
      </c>
      <c r="H129" s="24">
        <f>SUM(H130:H145)</f>
        <v>0</v>
      </c>
      <c r="I129" s="24">
        <f>SUM(I130:I145)</f>
        <v>0</v>
      </c>
      <c r="J129" s="24">
        <f t="shared" ref="J129:J192" si="49">I129-H129</f>
        <v>0</v>
      </c>
      <c r="K129" s="24">
        <f>SUM(K130:K145)</f>
        <v>260624</v>
      </c>
      <c r="L129" s="24">
        <f>SUM(L130:L145)</f>
        <v>260624</v>
      </c>
      <c r="M129" s="24">
        <f t="shared" ref="M129:M192" si="50">L129-K129</f>
        <v>0</v>
      </c>
      <c r="N129" s="24">
        <f>SUM(N130:N145)</f>
        <v>2400</v>
      </c>
      <c r="O129" s="24">
        <f>SUM(O130:O145)</f>
        <v>2400</v>
      </c>
      <c r="P129" s="24">
        <f t="shared" ref="P129:P192" si="51">O129-N129</f>
        <v>0</v>
      </c>
      <c r="Q129" s="24">
        <f>SUM(Q130:Q145)</f>
        <v>167596</v>
      </c>
      <c r="R129" s="24">
        <f>SUM(R130:R145)</f>
        <v>167596</v>
      </c>
      <c r="S129" s="24">
        <f t="shared" ref="S129:S192" si="52">R129-Q129</f>
        <v>0</v>
      </c>
      <c r="T129" s="24">
        <f>SUM(T130:T145)</f>
        <v>0</v>
      </c>
      <c r="U129" s="24">
        <f>SUM(U130:U145)</f>
        <v>0</v>
      </c>
      <c r="V129" s="24">
        <f t="shared" ref="V129:V192" si="53">U129-T129</f>
        <v>0</v>
      </c>
      <c r="W129" s="24">
        <f>SUM(W130:W145)</f>
        <v>0</v>
      </c>
      <c r="X129" s="24">
        <f>SUM(X130:X145)</f>
        <v>0</v>
      </c>
      <c r="Y129" s="24">
        <f t="shared" ref="Y129:Y192" si="54">X129-W129</f>
        <v>0</v>
      </c>
      <c r="Z129" s="24">
        <f>SUM(Z130:Z145)</f>
        <v>0</v>
      </c>
      <c r="AA129" s="24">
        <f>SUM(AA130:AA145)</f>
        <v>0</v>
      </c>
      <c r="AB129" s="24">
        <f t="shared" ref="AB129:AB192" si="55">AA129-Z129</f>
        <v>0</v>
      </c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</row>
    <row r="130" spans="1:249" ht="47.25" x14ac:dyDescent="0.25">
      <c r="A130" s="29" t="s">
        <v>123</v>
      </c>
      <c r="B130" s="30">
        <f t="shared" si="47"/>
        <v>30000</v>
      </c>
      <c r="C130" s="30">
        <f t="shared" si="47"/>
        <v>30000</v>
      </c>
      <c r="D130" s="30">
        <f t="shared" si="47"/>
        <v>0</v>
      </c>
      <c r="E130" s="30">
        <v>0</v>
      </c>
      <c r="F130" s="30">
        <v>0</v>
      </c>
      <c r="G130" s="30">
        <f t="shared" si="48"/>
        <v>0</v>
      </c>
      <c r="H130" s="30">
        <v>0</v>
      </c>
      <c r="I130" s="30">
        <v>0</v>
      </c>
      <c r="J130" s="30">
        <f t="shared" si="49"/>
        <v>0</v>
      </c>
      <c r="K130" s="30">
        <v>0</v>
      </c>
      <c r="L130" s="30">
        <v>0</v>
      </c>
      <c r="M130" s="30">
        <f t="shared" si="50"/>
        <v>0</v>
      </c>
      <c r="N130" s="30">
        <v>0</v>
      </c>
      <c r="O130" s="30">
        <v>0</v>
      </c>
      <c r="P130" s="30">
        <f t="shared" si="51"/>
        <v>0</v>
      </c>
      <c r="Q130" s="30">
        <v>30000</v>
      </c>
      <c r="R130" s="30">
        <v>30000</v>
      </c>
      <c r="S130" s="30">
        <f t="shared" si="52"/>
        <v>0</v>
      </c>
      <c r="T130" s="30">
        <v>0</v>
      </c>
      <c r="U130" s="30">
        <v>0</v>
      </c>
      <c r="V130" s="30">
        <f t="shared" si="53"/>
        <v>0</v>
      </c>
      <c r="W130" s="30">
        <v>0</v>
      </c>
      <c r="X130" s="30">
        <v>0</v>
      </c>
      <c r="Y130" s="30">
        <f t="shared" si="54"/>
        <v>0</v>
      </c>
      <c r="Z130" s="30">
        <v>0</v>
      </c>
      <c r="AA130" s="30">
        <v>0</v>
      </c>
      <c r="AB130" s="30">
        <f t="shared" si="55"/>
        <v>0</v>
      </c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pans="1:249" ht="47.25" x14ac:dyDescent="0.25">
      <c r="A131" s="29" t="s">
        <v>124</v>
      </c>
      <c r="B131" s="30">
        <f t="shared" si="47"/>
        <v>224052</v>
      </c>
      <c r="C131" s="30">
        <f t="shared" si="47"/>
        <v>224052</v>
      </c>
      <c r="D131" s="30">
        <f t="shared" si="47"/>
        <v>0</v>
      </c>
      <c r="E131" s="30">
        <v>0</v>
      </c>
      <c r="F131" s="30">
        <v>0</v>
      </c>
      <c r="G131" s="30">
        <f t="shared" si="48"/>
        <v>0</v>
      </c>
      <c r="H131" s="30">
        <v>0</v>
      </c>
      <c r="I131" s="30">
        <v>0</v>
      </c>
      <c r="J131" s="30">
        <f t="shared" si="49"/>
        <v>0</v>
      </c>
      <c r="K131" s="30">
        <v>224052</v>
      </c>
      <c r="L131" s="30">
        <v>224052</v>
      </c>
      <c r="M131" s="30">
        <f t="shared" si="50"/>
        <v>0</v>
      </c>
      <c r="N131" s="30">
        <v>0</v>
      </c>
      <c r="O131" s="30">
        <v>0</v>
      </c>
      <c r="P131" s="30">
        <f t="shared" si="51"/>
        <v>0</v>
      </c>
      <c r="Q131" s="30">
        <v>0</v>
      </c>
      <c r="R131" s="30">
        <v>0</v>
      </c>
      <c r="S131" s="30">
        <f t="shared" si="52"/>
        <v>0</v>
      </c>
      <c r="T131" s="30">
        <f>224052-224052</f>
        <v>0</v>
      </c>
      <c r="U131" s="30">
        <f>224052-224052</f>
        <v>0</v>
      </c>
      <c r="V131" s="30">
        <f t="shared" si="53"/>
        <v>0</v>
      </c>
      <c r="W131" s="30">
        <v>0</v>
      </c>
      <c r="X131" s="30">
        <v>0</v>
      </c>
      <c r="Y131" s="30">
        <f t="shared" si="54"/>
        <v>0</v>
      </c>
      <c r="Z131" s="30">
        <v>0</v>
      </c>
      <c r="AA131" s="30">
        <v>0</v>
      </c>
      <c r="AB131" s="30">
        <f t="shared" si="55"/>
        <v>0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</row>
    <row r="132" spans="1:249" ht="31.5" x14ac:dyDescent="0.25">
      <c r="A132" s="29" t="s">
        <v>125</v>
      </c>
      <c r="B132" s="30">
        <f t="shared" si="47"/>
        <v>3061</v>
      </c>
      <c r="C132" s="30">
        <f t="shared" si="47"/>
        <v>3061</v>
      </c>
      <c r="D132" s="30">
        <f t="shared" si="47"/>
        <v>0</v>
      </c>
      <c r="E132" s="30">
        <v>0</v>
      </c>
      <c r="F132" s="30">
        <v>0</v>
      </c>
      <c r="G132" s="30">
        <f t="shared" si="48"/>
        <v>0</v>
      </c>
      <c r="H132" s="30">
        <v>0</v>
      </c>
      <c r="I132" s="30">
        <v>0</v>
      </c>
      <c r="J132" s="30">
        <f t="shared" si="49"/>
        <v>0</v>
      </c>
      <c r="K132" s="30">
        <v>0</v>
      </c>
      <c r="L132" s="30">
        <v>0</v>
      </c>
      <c r="M132" s="30">
        <f t="shared" si="50"/>
        <v>0</v>
      </c>
      <c r="N132" s="30">
        <v>0</v>
      </c>
      <c r="O132" s="30">
        <v>0</v>
      </c>
      <c r="P132" s="30">
        <f t="shared" si="51"/>
        <v>0</v>
      </c>
      <c r="Q132" s="30">
        <v>3061</v>
      </c>
      <c r="R132" s="30">
        <v>3061</v>
      </c>
      <c r="S132" s="30">
        <f t="shared" si="52"/>
        <v>0</v>
      </c>
      <c r="T132" s="30">
        <v>0</v>
      </c>
      <c r="U132" s="30">
        <v>0</v>
      </c>
      <c r="V132" s="30">
        <f t="shared" si="53"/>
        <v>0</v>
      </c>
      <c r="W132" s="30">
        <v>0</v>
      </c>
      <c r="X132" s="30">
        <v>0</v>
      </c>
      <c r="Y132" s="30">
        <f t="shared" si="54"/>
        <v>0</v>
      </c>
      <c r="Z132" s="30">
        <v>0</v>
      </c>
      <c r="AA132" s="30">
        <v>0</v>
      </c>
      <c r="AB132" s="30">
        <f t="shared" si="55"/>
        <v>0</v>
      </c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</row>
    <row r="133" spans="1:249" ht="47.25" x14ac:dyDescent="0.25">
      <c r="A133" s="29" t="s">
        <v>126</v>
      </c>
      <c r="B133" s="30">
        <f t="shared" si="47"/>
        <v>3000</v>
      </c>
      <c r="C133" s="30">
        <f t="shared" si="47"/>
        <v>3000</v>
      </c>
      <c r="D133" s="30">
        <f t="shared" si="47"/>
        <v>0</v>
      </c>
      <c r="E133" s="30">
        <v>0</v>
      </c>
      <c r="F133" s="30">
        <v>0</v>
      </c>
      <c r="G133" s="30">
        <f t="shared" si="48"/>
        <v>0</v>
      </c>
      <c r="H133" s="30">
        <v>0</v>
      </c>
      <c r="I133" s="30">
        <v>0</v>
      </c>
      <c r="J133" s="30">
        <f t="shared" si="49"/>
        <v>0</v>
      </c>
      <c r="K133" s="30">
        <v>3000</v>
      </c>
      <c r="L133" s="30">
        <v>3000</v>
      </c>
      <c r="M133" s="30">
        <f t="shared" si="50"/>
        <v>0</v>
      </c>
      <c r="N133" s="30">
        <v>0</v>
      </c>
      <c r="O133" s="30">
        <v>0</v>
      </c>
      <c r="P133" s="30">
        <f t="shared" si="51"/>
        <v>0</v>
      </c>
      <c r="Q133" s="30"/>
      <c r="R133" s="30"/>
      <c r="S133" s="30">
        <f t="shared" si="52"/>
        <v>0</v>
      </c>
      <c r="T133" s="30">
        <v>0</v>
      </c>
      <c r="U133" s="30">
        <v>0</v>
      </c>
      <c r="V133" s="30">
        <f t="shared" si="53"/>
        <v>0</v>
      </c>
      <c r="W133" s="30">
        <v>0</v>
      </c>
      <c r="X133" s="30">
        <v>0</v>
      </c>
      <c r="Y133" s="30">
        <f t="shared" si="54"/>
        <v>0</v>
      </c>
      <c r="Z133" s="30">
        <v>0</v>
      </c>
      <c r="AA133" s="30">
        <v>0</v>
      </c>
      <c r="AB133" s="30">
        <f t="shared" si="55"/>
        <v>0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</row>
    <row r="134" spans="1:249" ht="31.5" x14ac:dyDescent="0.25">
      <c r="A134" s="29" t="s">
        <v>127</v>
      </c>
      <c r="B134" s="30">
        <f t="shared" si="47"/>
        <v>23025</v>
      </c>
      <c r="C134" s="30">
        <f t="shared" si="47"/>
        <v>23025</v>
      </c>
      <c r="D134" s="30">
        <f t="shared" si="47"/>
        <v>0</v>
      </c>
      <c r="E134" s="30">
        <v>0</v>
      </c>
      <c r="F134" s="30">
        <v>0</v>
      </c>
      <c r="G134" s="30">
        <f t="shared" si="48"/>
        <v>0</v>
      </c>
      <c r="H134" s="30">
        <v>0</v>
      </c>
      <c r="I134" s="30">
        <v>0</v>
      </c>
      <c r="J134" s="30">
        <f t="shared" si="49"/>
        <v>0</v>
      </c>
      <c r="K134" s="30">
        <f>18949+4076</f>
        <v>23025</v>
      </c>
      <c r="L134" s="30">
        <f>18949+4076</f>
        <v>23025</v>
      </c>
      <c r="M134" s="30">
        <f t="shared" si="50"/>
        <v>0</v>
      </c>
      <c r="N134" s="30">
        <v>0</v>
      </c>
      <c r="O134" s="30">
        <v>0</v>
      </c>
      <c r="P134" s="30">
        <f t="shared" si="51"/>
        <v>0</v>
      </c>
      <c r="Q134" s="30"/>
      <c r="R134" s="30"/>
      <c r="S134" s="30">
        <f t="shared" si="52"/>
        <v>0</v>
      </c>
      <c r="T134" s="30">
        <v>0</v>
      </c>
      <c r="U134" s="30">
        <v>0</v>
      </c>
      <c r="V134" s="30">
        <f t="shared" si="53"/>
        <v>0</v>
      </c>
      <c r="W134" s="30">
        <v>0</v>
      </c>
      <c r="X134" s="30">
        <v>0</v>
      </c>
      <c r="Y134" s="30">
        <f t="shared" si="54"/>
        <v>0</v>
      </c>
      <c r="Z134" s="30">
        <v>0</v>
      </c>
      <c r="AA134" s="30">
        <v>0</v>
      </c>
      <c r="AB134" s="30">
        <f t="shared" si="55"/>
        <v>0</v>
      </c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</row>
    <row r="135" spans="1:249" ht="31.5" x14ac:dyDescent="0.25">
      <c r="A135" s="29" t="s">
        <v>128</v>
      </c>
      <c r="B135" s="30">
        <f t="shared" si="47"/>
        <v>2948</v>
      </c>
      <c r="C135" s="30">
        <f t="shared" si="47"/>
        <v>2948</v>
      </c>
      <c r="D135" s="30">
        <f t="shared" si="47"/>
        <v>0</v>
      </c>
      <c r="E135" s="30">
        <v>0</v>
      </c>
      <c r="F135" s="30">
        <v>0</v>
      </c>
      <c r="G135" s="30">
        <f t="shared" si="48"/>
        <v>0</v>
      </c>
      <c r="H135" s="30">
        <v>0</v>
      </c>
      <c r="I135" s="30">
        <v>0</v>
      </c>
      <c r="J135" s="30">
        <f t="shared" si="49"/>
        <v>0</v>
      </c>
      <c r="K135" s="30">
        <v>2948</v>
      </c>
      <c r="L135" s="30">
        <v>2948</v>
      </c>
      <c r="M135" s="30">
        <f t="shared" si="50"/>
        <v>0</v>
      </c>
      <c r="N135" s="30">
        <v>0</v>
      </c>
      <c r="O135" s="30">
        <v>0</v>
      </c>
      <c r="P135" s="30">
        <f t="shared" si="51"/>
        <v>0</v>
      </c>
      <c r="Q135" s="30"/>
      <c r="R135" s="30"/>
      <c r="S135" s="30">
        <f t="shared" si="52"/>
        <v>0</v>
      </c>
      <c r="T135" s="30">
        <v>0</v>
      </c>
      <c r="U135" s="30">
        <v>0</v>
      </c>
      <c r="V135" s="30">
        <f t="shared" si="53"/>
        <v>0</v>
      </c>
      <c r="W135" s="30">
        <v>0</v>
      </c>
      <c r="X135" s="30">
        <v>0</v>
      </c>
      <c r="Y135" s="30">
        <f t="shared" si="54"/>
        <v>0</v>
      </c>
      <c r="Z135" s="30">
        <v>0</v>
      </c>
      <c r="AA135" s="30">
        <v>0</v>
      </c>
      <c r="AB135" s="30">
        <f t="shared" si="55"/>
        <v>0</v>
      </c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</row>
    <row r="136" spans="1:249" ht="31.5" x14ac:dyDescent="0.25">
      <c r="A136" s="29" t="s">
        <v>129</v>
      </c>
      <c r="B136" s="30">
        <f t="shared" si="47"/>
        <v>1920</v>
      </c>
      <c r="C136" s="30">
        <f t="shared" si="47"/>
        <v>1920</v>
      </c>
      <c r="D136" s="30">
        <f t="shared" si="47"/>
        <v>0</v>
      </c>
      <c r="E136" s="30">
        <v>0</v>
      </c>
      <c r="F136" s="30">
        <v>0</v>
      </c>
      <c r="G136" s="30">
        <f t="shared" si="48"/>
        <v>0</v>
      </c>
      <c r="H136" s="30">
        <v>0</v>
      </c>
      <c r="I136" s="30">
        <v>0</v>
      </c>
      <c r="J136" s="30">
        <f t="shared" si="49"/>
        <v>0</v>
      </c>
      <c r="K136" s="30">
        <v>0</v>
      </c>
      <c r="L136" s="30">
        <v>0</v>
      </c>
      <c r="M136" s="30">
        <f t="shared" si="50"/>
        <v>0</v>
      </c>
      <c r="N136" s="30">
        <v>0</v>
      </c>
      <c r="O136" s="30">
        <v>0</v>
      </c>
      <c r="P136" s="30">
        <f t="shared" si="51"/>
        <v>0</v>
      </c>
      <c r="Q136" s="30">
        <v>1920</v>
      </c>
      <c r="R136" s="30">
        <v>1920</v>
      </c>
      <c r="S136" s="30">
        <f t="shared" si="52"/>
        <v>0</v>
      </c>
      <c r="T136" s="30">
        <v>0</v>
      </c>
      <c r="U136" s="30">
        <v>0</v>
      </c>
      <c r="V136" s="30">
        <f t="shared" si="53"/>
        <v>0</v>
      </c>
      <c r="W136" s="30">
        <v>0</v>
      </c>
      <c r="X136" s="30">
        <v>0</v>
      </c>
      <c r="Y136" s="30">
        <f t="shared" si="54"/>
        <v>0</v>
      </c>
      <c r="Z136" s="30">
        <v>0</v>
      </c>
      <c r="AA136" s="30">
        <v>0</v>
      </c>
      <c r="AB136" s="30">
        <f t="shared" si="55"/>
        <v>0</v>
      </c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</row>
    <row r="137" spans="1:249" ht="31.5" x14ac:dyDescent="0.25">
      <c r="A137" s="29" t="s">
        <v>130</v>
      </c>
      <c r="B137" s="30">
        <f t="shared" si="47"/>
        <v>2599</v>
      </c>
      <c r="C137" s="30">
        <f t="shared" si="47"/>
        <v>2599</v>
      </c>
      <c r="D137" s="30">
        <f t="shared" si="47"/>
        <v>0</v>
      </c>
      <c r="E137" s="30">
        <v>0</v>
      </c>
      <c r="F137" s="30">
        <v>0</v>
      </c>
      <c r="G137" s="30">
        <f t="shared" si="48"/>
        <v>0</v>
      </c>
      <c r="H137" s="30">
        <v>0</v>
      </c>
      <c r="I137" s="30">
        <v>0</v>
      </c>
      <c r="J137" s="30">
        <f t="shared" si="49"/>
        <v>0</v>
      </c>
      <c r="K137" s="30">
        <v>2599</v>
      </c>
      <c r="L137" s="30">
        <v>2599</v>
      </c>
      <c r="M137" s="30">
        <f t="shared" si="50"/>
        <v>0</v>
      </c>
      <c r="N137" s="30">
        <v>0</v>
      </c>
      <c r="O137" s="30">
        <v>0</v>
      </c>
      <c r="P137" s="30">
        <f t="shared" si="51"/>
        <v>0</v>
      </c>
      <c r="Q137" s="30"/>
      <c r="R137" s="30"/>
      <c r="S137" s="30">
        <f t="shared" si="52"/>
        <v>0</v>
      </c>
      <c r="T137" s="30">
        <v>0</v>
      </c>
      <c r="U137" s="30">
        <v>0</v>
      </c>
      <c r="V137" s="30">
        <f t="shared" si="53"/>
        <v>0</v>
      </c>
      <c r="W137" s="30">
        <v>0</v>
      </c>
      <c r="X137" s="30">
        <v>0</v>
      </c>
      <c r="Y137" s="30">
        <f t="shared" si="54"/>
        <v>0</v>
      </c>
      <c r="Z137" s="30">
        <v>0</v>
      </c>
      <c r="AA137" s="30">
        <v>0</v>
      </c>
      <c r="AB137" s="30">
        <f t="shared" si="55"/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</row>
    <row r="138" spans="1:249" ht="78.75" x14ac:dyDescent="0.25">
      <c r="A138" s="29" t="s">
        <v>131</v>
      </c>
      <c r="B138" s="30">
        <f t="shared" si="47"/>
        <v>4052</v>
      </c>
      <c r="C138" s="30">
        <f t="shared" si="47"/>
        <v>4052</v>
      </c>
      <c r="D138" s="30">
        <f t="shared" si="47"/>
        <v>0</v>
      </c>
      <c r="E138" s="30">
        <v>0</v>
      </c>
      <c r="F138" s="30">
        <v>0</v>
      </c>
      <c r="G138" s="30">
        <f t="shared" si="48"/>
        <v>0</v>
      </c>
      <c r="H138" s="30">
        <v>0</v>
      </c>
      <c r="I138" s="30">
        <v>0</v>
      </c>
      <c r="J138" s="30">
        <f t="shared" si="49"/>
        <v>0</v>
      </c>
      <c r="K138" s="30">
        <v>0</v>
      </c>
      <c r="L138" s="30">
        <v>0</v>
      </c>
      <c r="M138" s="30">
        <f t="shared" si="50"/>
        <v>0</v>
      </c>
      <c r="N138" s="30">
        <v>0</v>
      </c>
      <c r="O138" s="30">
        <v>0</v>
      </c>
      <c r="P138" s="30">
        <f t="shared" si="51"/>
        <v>0</v>
      </c>
      <c r="Q138" s="30">
        <v>4052</v>
      </c>
      <c r="R138" s="30">
        <v>4052</v>
      </c>
      <c r="S138" s="30">
        <f t="shared" si="52"/>
        <v>0</v>
      </c>
      <c r="T138" s="30">
        <v>0</v>
      </c>
      <c r="U138" s="30">
        <v>0</v>
      </c>
      <c r="V138" s="30">
        <f t="shared" si="53"/>
        <v>0</v>
      </c>
      <c r="W138" s="30">
        <v>0</v>
      </c>
      <c r="X138" s="30">
        <v>0</v>
      </c>
      <c r="Y138" s="30">
        <f t="shared" si="54"/>
        <v>0</v>
      </c>
      <c r="Z138" s="30">
        <v>0</v>
      </c>
      <c r="AA138" s="30">
        <v>0</v>
      </c>
      <c r="AB138" s="30">
        <f t="shared" si="55"/>
        <v>0</v>
      </c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</row>
    <row r="139" spans="1:249" ht="63" x14ac:dyDescent="0.25">
      <c r="A139" s="29" t="s">
        <v>132</v>
      </c>
      <c r="B139" s="30">
        <f t="shared" si="47"/>
        <v>13167</v>
      </c>
      <c r="C139" s="30">
        <f t="shared" si="47"/>
        <v>13167</v>
      </c>
      <c r="D139" s="30">
        <f t="shared" si="47"/>
        <v>0</v>
      </c>
      <c r="E139" s="30">
        <v>0</v>
      </c>
      <c r="F139" s="30">
        <v>0</v>
      </c>
      <c r="G139" s="30">
        <f t="shared" si="48"/>
        <v>0</v>
      </c>
      <c r="H139" s="30">
        <v>0</v>
      </c>
      <c r="I139" s="30">
        <v>0</v>
      </c>
      <c r="J139" s="30">
        <f t="shared" si="49"/>
        <v>0</v>
      </c>
      <c r="K139" s="30">
        <v>0</v>
      </c>
      <c r="L139" s="30">
        <v>0</v>
      </c>
      <c r="M139" s="30">
        <f t="shared" si="50"/>
        <v>0</v>
      </c>
      <c r="N139" s="30">
        <v>0</v>
      </c>
      <c r="O139" s="30">
        <v>0</v>
      </c>
      <c r="P139" s="30">
        <f t="shared" si="51"/>
        <v>0</v>
      </c>
      <c r="Q139" s="30">
        <v>13167</v>
      </c>
      <c r="R139" s="30">
        <v>13167</v>
      </c>
      <c r="S139" s="30">
        <f t="shared" si="52"/>
        <v>0</v>
      </c>
      <c r="T139" s="30">
        <v>0</v>
      </c>
      <c r="U139" s="30">
        <v>0</v>
      </c>
      <c r="V139" s="30">
        <f t="shared" si="53"/>
        <v>0</v>
      </c>
      <c r="W139" s="30">
        <v>0</v>
      </c>
      <c r="X139" s="30">
        <v>0</v>
      </c>
      <c r="Y139" s="30">
        <f t="shared" si="54"/>
        <v>0</v>
      </c>
      <c r="Z139" s="30">
        <v>0</v>
      </c>
      <c r="AA139" s="30">
        <v>0</v>
      </c>
      <c r="AB139" s="30">
        <f t="shared" si="55"/>
        <v>0</v>
      </c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</row>
    <row r="140" spans="1:249" ht="63" x14ac:dyDescent="0.25">
      <c r="A140" s="29" t="s">
        <v>133</v>
      </c>
      <c r="B140" s="30">
        <f t="shared" si="47"/>
        <v>10576</v>
      </c>
      <c r="C140" s="30">
        <f t="shared" si="47"/>
        <v>10576</v>
      </c>
      <c r="D140" s="30">
        <f t="shared" si="47"/>
        <v>0</v>
      </c>
      <c r="E140" s="30">
        <v>0</v>
      </c>
      <c r="F140" s="30">
        <v>0</v>
      </c>
      <c r="G140" s="30">
        <f t="shared" si="48"/>
        <v>0</v>
      </c>
      <c r="H140" s="30">
        <v>0</v>
      </c>
      <c r="I140" s="30">
        <v>0</v>
      </c>
      <c r="J140" s="30">
        <f t="shared" si="49"/>
        <v>0</v>
      </c>
      <c r="K140" s="30">
        <v>0</v>
      </c>
      <c r="L140" s="30">
        <v>0</v>
      </c>
      <c r="M140" s="30">
        <f t="shared" si="50"/>
        <v>0</v>
      </c>
      <c r="N140" s="30">
        <v>0</v>
      </c>
      <c r="O140" s="30">
        <v>0</v>
      </c>
      <c r="P140" s="30">
        <f t="shared" si="51"/>
        <v>0</v>
      </c>
      <c r="Q140" s="30">
        <v>10576</v>
      </c>
      <c r="R140" s="30">
        <v>10576</v>
      </c>
      <c r="S140" s="30">
        <f t="shared" si="52"/>
        <v>0</v>
      </c>
      <c r="T140" s="30">
        <v>0</v>
      </c>
      <c r="U140" s="30">
        <v>0</v>
      </c>
      <c r="V140" s="30">
        <f t="shared" si="53"/>
        <v>0</v>
      </c>
      <c r="W140" s="30">
        <v>0</v>
      </c>
      <c r="X140" s="30">
        <v>0</v>
      </c>
      <c r="Y140" s="30">
        <f t="shared" si="54"/>
        <v>0</v>
      </c>
      <c r="Z140" s="30">
        <v>0</v>
      </c>
      <c r="AA140" s="30">
        <v>0</v>
      </c>
      <c r="AB140" s="30">
        <f t="shared" si="55"/>
        <v>0</v>
      </c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</row>
    <row r="141" spans="1:249" ht="31.5" x14ac:dyDescent="0.25">
      <c r="A141" s="32" t="s">
        <v>134</v>
      </c>
      <c r="B141" s="30">
        <f t="shared" si="47"/>
        <v>82100</v>
      </c>
      <c r="C141" s="30">
        <f t="shared" si="47"/>
        <v>82100</v>
      </c>
      <c r="D141" s="30">
        <f t="shared" si="47"/>
        <v>0</v>
      </c>
      <c r="E141" s="30">
        <v>0</v>
      </c>
      <c r="F141" s="30">
        <v>0</v>
      </c>
      <c r="G141" s="30">
        <f t="shared" si="48"/>
        <v>0</v>
      </c>
      <c r="H141" s="30">
        <v>0</v>
      </c>
      <c r="I141" s="30">
        <v>0</v>
      </c>
      <c r="J141" s="30">
        <f t="shared" si="49"/>
        <v>0</v>
      </c>
      <c r="K141" s="30">
        <v>0</v>
      </c>
      <c r="L141" s="30">
        <v>0</v>
      </c>
      <c r="M141" s="30">
        <f t="shared" si="50"/>
        <v>0</v>
      </c>
      <c r="N141" s="30">
        <v>0</v>
      </c>
      <c r="O141" s="30">
        <v>0</v>
      </c>
      <c r="P141" s="30">
        <f t="shared" si="51"/>
        <v>0</v>
      </c>
      <c r="Q141" s="30">
        <v>82100</v>
      </c>
      <c r="R141" s="30">
        <v>82100</v>
      </c>
      <c r="S141" s="30">
        <f t="shared" si="52"/>
        <v>0</v>
      </c>
      <c r="T141" s="30">
        <v>0</v>
      </c>
      <c r="U141" s="30">
        <v>0</v>
      </c>
      <c r="V141" s="30">
        <f t="shared" si="53"/>
        <v>0</v>
      </c>
      <c r="W141" s="30">
        <v>0</v>
      </c>
      <c r="X141" s="30">
        <v>0</v>
      </c>
      <c r="Y141" s="30">
        <f t="shared" si="54"/>
        <v>0</v>
      </c>
      <c r="Z141" s="30">
        <v>0</v>
      </c>
      <c r="AA141" s="30">
        <v>0</v>
      </c>
      <c r="AB141" s="30">
        <f t="shared" si="55"/>
        <v>0</v>
      </c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</row>
    <row r="142" spans="1:249" ht="31.5" x14ac:dyDescent="0.25">
      <c r="A142" s="29" t="s">
        <v>135</v>
      </c>
      <c r="B142" s="30">
        <f t="shared" si="47"/>
        <v>22720</v>
      </c>
      <c r="C142" s="30">
        <f t="shared" si="47"/>
        <v>22720</v>
      </c>
      <c r="D142" s="30">
        <f t="shared" si="47"/>
        <v>0</v>
      </c>
      <c r="E142" s="30">
        <v>0</v>
      </c>
      <c r="F142" s="30">
        <v>0</v>
      </c>
      <c r="G142" s="30">
        <f t="shared" si="48"/>
        <v>0</v>
      </c>
      <c r="H142" s="30">
        <v>0</v>
      </c>
      <c r="I142" s="30">
        <v>0</v>
      </c>
      <c r="J142" s="30">
        <f t="shared" si="49"/>
        <v>0</v>
      </c>
      <c r="K142" s="30">
        <v>0</v>
      </c>
      <c r="L142" s="30">
        <v>0</v>
      </c>
      <c r="M142" s="30">
        <f t="shared" si="50"/>
        <v>0</v>
      </c>
      <c r="N142" s="30"/>
      <c r="O142" s="30"/>
      <c r="P142" s="30">
        <f t="shared" si="51"/>
        <v>0</v>
      </c>
      <c r="Q142" s="30">
        <v>22720</v>
      </c>
      <c r="R142" s="30">
        <v>22720</v>
      </c>
      <c r="S142" s="30">
        <f t="shared" si="52"/>
        <v>0</v>
      </c>
      <c r="T142" s="30">
        <v>0</v>
      </c>
      <c r="U142" s="30">
        <v>0</v>
      </c>
      <c r="V142" s="30">
        <f t="shared" si="53"/>
        <v>0</v>
      </c>
      <c r="W142" s="30">
        <v>0</v>
      </c>
      <c r="X142" s="30">
        <v>0</v>
      </c>
      <c r="Y142" s="30">
        <f t="shared" si="54"/>
        <v>0</v>
      </c>
      <c r="Z142" s="30">
        <v>0</v>
      </c>
      <c r="AA142" s="30">
        <v>0</v>
      </c>
      <c r="AB142" s="30">
        <f t="shared" si="55"/>
        <v>0</v>
      </c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</row>
    <row r="143" spans="1:249" ht="126" x14ac:dyDescent="0.25">
      <c r="A143" s="32" t="s">
        <v>121</v>
      </c>
      <c r="B143" s="30">
        <f t="shared" si="47"/>
        <v>1200</v>
      </c>
      <c r="C143" s="30">
        <f t="shared" si="47"/>
        <v>1200</v>
      </c>
      <c r="D143" s="30">
        <f t="shared" si="47"/>
        <v>0</v>
      </c>
      <c r="E143" s="30">
        <v>0</v>
      </c>
      <c r="F143" s="30">
        <v>0</v>
      </c>
      <c r="G143" s="30">
        <f t="shared" si="48"/>
        <v>0</v>
      </c>
      <c r="H143" s="30">
        <v>0</v>
      </c>
      <c r="I143" s="30">
        <v>0</v>
      </c>
      <c r="J143" s="30">
        <f t="shared" si="49"/>
        <v>0</v>
      </c>
      <c r="K143" s="30">
        <v>0</v>
      </c>
      <c r="L143" s="30">
        <v>0</v>
      </c>
      <c r="M143" s="30">
        <f t="shared" si="50"/>
        <v>0</v>
      </c>
      <c r="N143" s="30">
        <v>1200</v>
      </c>
      <c r="O143" s="30">
        <v>1200</v>
      </c>
      <c r="P143" s="30">
        <f t="shared" si="51"/>
        <v>0</v>
      </c>
      <c r="Q143" s="30">
        <v>0</v>
      </c>
      <c r="R143" s="30">
        <v>0</v>
      </c>
      <c r="S143" s="30">
        <f t="shared" si="52"/>
        <v>0</v>
      </c>
      <c r="T143" s="30">
        <v>0</v>
      </c>
      <c r="U143" s="30">
        <v>0</v>
      </c>
      <c r="V143" s="30">
        <f t="shared" si="53"/>
        <v>0</v>
      </c>
      <c r="W143" s="30">
        <v>0</v>
      </c>
      <c r="X143" s="30">
        <v>0</v>
      </c>
      <c r="Y143" s="30">
        <f t="shared" si="54"/>
        <v>0</v>
      </c>
      <c r="Z143" s="30"/>
      <c r="AA143" s="30"/>
      <c r="AB143" s="30">
        <f t="shared" si="55"/>
        <v>0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</row>
    <row r="144" spans="1:249" ht="78.75" x14ac:dyDescent="0.25">
      <c r="A144" s="33" t="s">
        <v>136</v>
      </c>
      <c r="B144" s="30">
        <f t="shared" si="47"/>
        <v>1200</v>
      </c>
      <c r="C144" s="30">
        <f t="shared" si="47"/>
        <v>1200</v>
      </c>
      <c r="D144" s="30">
        <f t="shared" si="47"/>
        <v>0</v>
      </c>
      <c r="E144" s="30">
        <v>0</v>
      </c>
      <c r="F144" s="30">
        <v>0</v>
      </c>
      <c r="G144" s="30">
        <f t="shared" si="48"/>
        <v>0</v>
      </c>
      <c r="H144" s="30">
        <v>0</v>
      </c>
      <c r="I144" s="30">
        <v>0</v>
      </c>
      <c r="J144" s="30">
        <f t="shared" si="49"/>
        <v>0</v>
      </c>
      <c r="K144" s="30">
        <v>0</v>
      </c>
      <c r="L144" s="30">
        <v>0</v>
      </c>
      <c r="M144" s="30">
        <f t="shared" si="50"/>
        <v>0</v>
      </c>
      <c r="N144" s="30">
        <v>1200</v>
      </c>
      <c r="O144" s="30">
        <v>1200</v>
      </c>
      <c r="P144" s="30">
        <f t="shared" si="51"/>
        <v>0</v>
      </c>
      <c r="Q144" s="30">
        <v>0</v>
      </c>
      <c r="R144" s="30">
        <v>0</v>
      </c>
      <c r="S144" s="30">
        <f t="shared" si="52"/>
        <v>0</v>
      </c>
      <c r="T144" s="30"/>
      <c r="U144" s="30"/>
      <c r="V144" s="30">
        <f t="shared" si="53"/>
        <v>0</v>
      </c>
      <c r="W144" s="30">
        <v>0</v>
      </c>
      <c r="X144" s="30">
        <v>0</v>
      </c>
      <c r="Y144" s="30">
        <f t="shared" si="54"/>
        <v>0</v>
      </c>
      <c r="Z144" s="30">
        <v>0</v>
      </c>
      <c r="AA144" s="30">
        <v>0</v>
      </c>
      <c r="AB144" s="30">
        <f t="shared" si="55"/>
        <v>0</v>
      </c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</row>
    <row r="145" spans="1:249" x14ac:dyDescent="0.25">
      <c r="A145" s="29" t="s">
        <v>137</v>
      </c>
      <c r="B145" s="30">
        <f t="shared" si="47"/>
        <v>5000</v>
      </c>
      <c r="C145" s="30">
        <f t="shared" si="47"/>
        <v>5000</v>
      </c>
      <c r="D145" s="30">
        <f t="shared" si="47"/>
        <v>0</v>
      </c>
      <c r="E145" s="30">
        <v>0</v>
      </c>
      <c r="F145" s="30">
        <v>0</v>
      </c>
      <c r="G145" s="30">
        <f t="shared" si="48"/>
        <v>0</v>
      </c>
      <c r="H145" s="30">
        <v>0</v>
      </c>
      <c r="I145" s="30">
        <v>0</v>
      </c>
      <c r="J145" s="30">
        <f t="shared" si="49"/>
        <v>0</v>
      </c>
      <c r="K145" s="30">
        <v>5000</v>
      </c>
      <c r="L145" s="30">
        <v>5000</v>
      </c>
      <c r="M145" s="30">
        <f t="shared" si="50"/>
        <v>0</v>
      </c>
      <c r="N145" s="30">
        <v>0</v>
      </c>
      <c r="O145" s="30">
        <v>0</v>
      </c>
      <c r="P145" s="30">
        <f t="shared" si="51"/>
        <v>0</v>
      </c>
      <c r="Q145" s="30"/>
      <c r="R145" s="30"/>
      <c r="S145" s="30">
        <f t="shared" si="52"/>
        <v>0</v>
      </c>
      <c r="T145" s="30">
        <v>0</v>
      </c>
      <c r="U145" s="30">
        <v>0</v>
      </c>
      <c r="V145" s="30">
        <f t="shared" si="53"/>
        <v>0</v>
      </c>
      <c r="W145" s="30">
        <v>0</v>
      </c>
      <c r="X145" s="30">
        <v>0</v>
      </c>
      <c r="Y145" s="30">
        <f t="shared" si="54"/>
        <v>0</v>
      </c>
      <c r="Z145" s="30">
        <v>0</v>
      </c>
      <c r="AA145" s="30">
        <v>0</v>
      </c>
      <c r="AB145" s="30">
        <f t="shared" si="55"/>
        <v>0</v>
      </c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</row>
    <row r="146" spans="1:249" ht="19.5" customHeight="1" x14ac:dyDescent="0.25">
      <c r="A146" s="23" t="s">
        <v>107</v>
      </c>
      <c r="B146" s="24">
        <f t="shared" si="47"/>
        <v>11665</v>
      </c>
      <c r="C146" s="24">
        <f t="shared" si="47"/>
        <v>16081</v>
      </c>
      <c r="D146" s="24">
        <f t="shared" si="47"/>
        <v>4416</v>
      </c>
      <c r="E146" s="24">
        <f>SUM(E147:E152)</f>
        <v>0</v>
      </c>
      <c r="F146" s="24">
        <f>SUM(F147:F152)</f>
        <v>0</v>
      </c>
      <c r="G146" s="24">
        <f t="shared" si="48"/>
        <v>0</v>
      </c>
      <c r="H146" s="24">
        <f>SUM(H147:H152)</f>
        <v>0</v>
      </c>
      <c r="I146" s="24">
        <f>SUM(I147:I152)</f>
        <v>0</v>
      </c>
      <c r="J146" s="24">
        <f t="shared" si="49"/>
        <v>0</v>
      </c>
      <c r="K146" s="24">
        <f>SUM(K147:K152)</f>
        <v>9328</v>
      </c>
      <c r="L146" s="24">
        <f>SUM(L147:L152)</f>
        <v>13744</v>
      </c>
      <c r="M146" s="24">
        <f t="shared" si="50"/>
        <v>4416</v>
      </c>
      <c r="N146" s="24">
        <f>SUM(N147:N152)</f>
        <v>0</v>
      </c>
      <c r="O146" s="24">
        <f>SUM(O147:O152)</f>
        <v>0</v>
      </c>
      <c r="P146" s="24">
        <f t="shared" si="51"/>
        <v>0</v>
      </c>
      <c r="Q146" s="24">
        <f>SUM(Q147:Q152)</f>
        <v>2337</v>
      </c>
      <c r="R146" s="24">
        <f>SUM(R147:R152)</f>
        <v>2337</v>
      </c>
      <c r="S146" s="24">
        <f t="shared" si="52"/>
        <v>0</v>
      </c>
      <c r="T146" s="24">
        <f>SUM(T147:T152)</f>
        <v>0</v>
      </c>
      <c r="U146" s="24">
        <f>SUM(U147:U152)</f>
        <v>0</v>
      </c>
      <c r="V146" s="24">
        <f t="shared" si="53"/>
        <v>0</v>
      </c>
      <c r="W146" s="24">
        <f>SUM(W147:W152)</f>
        <v>0</v>
      </c>
      <c r="X146" s="24">
        <f>SUM(X147:X152)</f>
        <v>0</v>
      </c>
      <c r="Y146" s="24">
        <f t="shared" si="54"/>
        <v>0</v>
      </c>
      <c r="Z146" s="24">
        <f>SUM(Z147:Z152)</f>
        <v>0</v>
      </c>
      <c r="AA146" s="24">
        <f>SUM(AA147:AA152)</f>
        <v>0</v>
      </c>
      <c r="AB146" s="24">
        <f t="shared" si="55"/>
        <v>0</v>
      </c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</row>
    <row r="147" spans="1:249" ht="31.5" x14ac:dyDescent="0.25">
      <c r="A147" s="29" t="s">
        <v>138</v>
      </c>
      <c r="B147" s="30">
        <f t="shared" si="47"/>
        <v>0</v>
      </c>
      <c r="C147" s="30">
        <f t="shared" si="47"/>
        <v>4416</v>
      </c>
      <c r="D147" s="30">
        <f t="shared" si="47"/>
        <v>4416</v>
      </c>
      <c r="E147" s="30">
        <v>0</v>
      </c>
      <c r="F147" s="30">
        <v>0</v>
      </c>
      <c r="G147" s="30">
        <f t="shared" si="48"/>
        <v>0</v>
      </c>
      <c r="H147" s="30">
        <v>0</v>
      </c>
      <c r="I147" s="30">
        <v>0</v>
      </c>
      <c r="J147" s="30">
        <f t="shared" si="49"/>
        <v>0</v>
      </c>
      <c r="K147" s="30">
        <v>0</v>
      </c>
      <c r="L147" s="30">
        <v>4416</v>
      </c>
      <c r="M147" s="30">
        <f t="shared" si="50"/>
        <v>4416</v>
      </c>
      <c r="N147" s="30">
        <v>0</v>
      </c>
      <c r="O147" s="30">
        <v>0</v>
      </c>
      <c r="P147" s="30">
        <f t="shared" si="51"/>
        <v>0</v>
      </c>
      <c r="Q147" s="30"/>
      <c r="R147" s="30"/>
      <c r="S147" s="30">
        <f t="shared" si="52"/>
        <v>0</v>
      </c>
      <c r="T147" s="30">
        <v>0</v>
      </c>
      <c r="U147" s="30">
        <v>0</v>
      </c>
      <c r="V147" s="30">
        <f t="shared" si="53"/>
        <v>0</v>
      </c>
      <c r="W147" s="30">
        <v>0</v>
      </c>
      <c r="X147" s="30">
        <v>0</v>
      </c>
      <c r="Y147" s="30">
        <f t="shared" si="54"/>
        <v>0</v>
      </c>
      <c r="Z147" s="30">
        <v>0</v>
      </c>
      <c r="AA147" s="30">
        <v>0</v>
      </c>
      <c r="AB147" s="30">
        <f t="shared" si="55"/>
        <v>0</v>
      </c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</row>
    <row r="148" spans="1:249" ht="31.5" x14ac:dyDescent="0.25">
      <c r="A148" s="29" t="s">
        <v>139</v>
      </c>
      <c r="B148" s="30">
        <f t="shared" si="47"/>
        <v>2199</v>
      </c>
      <c r="C148" s="30">
        <f t="shared" si="47"/>
        <v>2199</v>
      </c>
      <c r="D148" s="30">
        <f t="shared" si="47"/>
        <v>0</v>
      </c>
      <c r="E148" s="30">
        <v>0</v>
      </c>
      <c r="F148" s="30">
        <v>0</v>
      </c>
      <c r="G148" s="30">
        <f t="shared" si="48"/>
        <v>0</v>
      </c>
      <c r="H148" s="30">
        <v>0</v>
      </c>
      <c r="I148" s="30">
        <v>0</v>
      </c>
      <c r="J148" s="30">
        <f t="shared" si="49"/>
        <v>0</v>
      </c>
      <c r="K148" s="30">
        <v>2199</v>
      </c>
      <c r="L148" s="30">
        <v>2199</v>
      </c>
      <c r="M148" s="30">
        <f t="shared" si="50"/>
        <v>0</v>
      </c>
      <c r="N148" s="30">
        <v>0</v>
      </c>
      <c r="O148" s="30">
        <v>0</v>
      </c>
      <c r="P148" s="30">
        <f t="shared" si="51"/>
        <v>0</v>
      </c>
      <c r="Q148" s="30"/>
      <c r="R148" s="30"/>
      <c r="S148" s="30">
        <f t="shared" si="52"/>
        <v>0</v>
      </c>
      <c r="T148" s="30">
        <v>0</v>
      </c>
      <c r="U148" s="30">
        <v>0</v>
      </c>
      <c r="V148" s="30">
        <f t="shared" si="53"/>
        <v>0</v>
      </c>
      <c r="W148" s="30">
        <v>0</v>
      </c>
      <c r="X148" s="30">
        <v>0</v>
      </c>
      <c r="Y148" s="30">
        <f t="shared" si="54"/>
        <v>0</v>
      </c>
      <c r="Z148" s="30">
        <v>0</v>
      </c>
      <c r="AA148" s="30">
        <v>0</v>
      </c>
      <c r="AB148" s="30">
        <f t="shared" si="55"/>
        <v>0</v>
      </c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</row>
    <row r="149" spans="1:249" ht="47.25" x14ac:dyDescent="0.25">
      <c r="A149" s="29" t="s">
        <v>140</v>
      </c>
      <c r="B149" s="30">
        <f t="shared" si="47"/>
        <v>3282</v>
      </c>
      <c r="C149" s="30">
        <f t="shared" si="47"/>
        <v>3282</v>
      </c>
      <c r="D149" s="30">
        <f t="shared" si="47"/>
        <v>0</v>
      </c>
      <c r="E149" s="30">
        <v>0</v>
      </c>
      <c r="F149" s="30">
        <v>0</v>
      </c>
      <c r="G149" s="30">
        <f t="shared" si="48"/>
        <v>0</v>
      </c>
      <c r="H149" s="30">
        <v>0</v>
      </c>
      <c r="I149" s="30">
        <v>0</v>
      </c>
      <c r="J149" s="30">
        <f t="shared" si="49"/>
        <v>0</v>
      </c>
      <c r="K149" s="30">
        <v>3282</v>
      </c>
      <c r="L149" s="30">
        <v>3282</v>
      </c>
      <c r="M149" s="30">
        <f t="shared" si="50"/>
        <v>0</v>
      </c>
      <c r="N149" s="30">
        <v>0</v>
      </c>
      <c r="O149" s="30">
        <v>0</v>
      </c>
      <c r="P149" s="30">
        <f t="shared" si="51"/>
        <v>0</v>
      </c>
      <c r="Q149" s="30"/>
      <c r="R149" s="30"/>
      <c r="S149" s="30">
        <f t="shared" si="52"/>
        <v>0</v>
      </c>
      <c r="T149" s="30">
        <v>0</v>
      </c>
      <c r="U149" s="30">
        <v>0</v>
      </c>
      <c r="V149" s="30">
        <f t="shared" si="53"/>
        <v>0</v>
      </c>
      <c r="W149" s="30">
        <v>0</v>
      </c>
      <c r="X149" s="30">
        <v>0</v>
      </c>
      <c r="Y149" s="30">
        <f t="shared" si="54"/>
        <v>0</v>
      </c>
      <c r="Z149" s="30">
        <v>0</v>
      </c>
      <c r="AA149" s="30">
        <v>0</v>
      </c>
      <c r="AB149" s="30">
        <f t="shared" si="55"/>
        <v>0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</row>
    <row r="150" spans="1:249" ht="31.5" x14ac:dyDescent="0.25">
      <c r="A150" s="29" t="s">
        <v>141</v>
      </c>
      <c r="B150" s="30">
        <f t="shared" si="47"/>
        <v>2175</v>
      </c>
      <c r="C150" s="30">
        <f t="shared" si="47"/>
        <v>2175</v>
      </c>
      <c r="D150" s="30">
        <f t="shared" si="47"/>
        <v>0</v>
      </c>
      <c r="E150" s="30">
        <v>0</v>
      </c>
      <c r="F150" s="30">
        <v>0</v>
      </c>
      <c r="G150" s="30">
        <f t="shared" si="48"/>
        <v>0</v>
      </c>
      <c r="H150" s="30">
        <v>0</v>
      </c>
      <c r="I150" s="30">
        <v>0</v>
      </c>
      <c r="J150" s="30">
        <f t="shared" si="49"/>
        <v>0</v>
      </c>
      <c r="K150" s="30">
        <v>2175</v>
      </c>
      <c r="L150" s="30">
        <v>2175</v>
      </c>
      <c r="M150" s="30">
        <f t="shared" si="50"/>
        <v>0</v>
      </c>
      <c r="N150" s="30">
        <v>0</v>
      </c>
      <c r="O150" s="30">
        <v>0</v>
      </c>
      <c r="P150" s="30">
        <f t="shared" si="51"/>
        <v>0</v>
      </c>
      <c r="Q150" s="30"/>
      <c r="R150" s="30"/>
      <c r="S150" s="30">
        <f t="shared" si="52"/>
        <v>0</v>
      </c>
      <c r="T150" s="30">
        <v>0</v>
      </c>
      <c r="U150" s="30">
        <v>0</v>
      </c>
      <c r="V150" s="30">
        <f t="shared" si="53"/>
        <v>0</v>
      </c>
      <c r="W150" s="30">
        <v>0</v>
      </c>
      <c r="X150" s="30">
        <v>0</v>
      </c>
      <c r="Y150" s="30">
        <f t="shared" si="54"/>
        <v>0</v>
      </c>
      <c r="Z150" s="30">
        <v>0</v>
      </c>
      <c r="AA150" s="30">
        <v>0</v>
      </c>
      <c r="AB150" s="30">
        <f t="shared" si="55"/>
        <v>0</v>
      </c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</row>
    <row r="151" spans="1:249" ht="31.5" x14ac:dyDescent="0.25">
      <c r="A151" s="29" t="s">
        <v>142</v>
      </c>
      <c r="B151" s="30">
        <f t="shared" si="47"/>
        <v>1672</v>
      </c>
      <c r="C151" s="30">
        <f t="shared" si="47"/>
        <v>1672</v>
      </c>
      <c r="D151" s="30">
        <f t="shared" si="47"/>
        <v>0</v>
      </c>
      <c r="E151" s="30">
        <v>0</v>
      </c>
      <c r="F151" s="30">
        <v>0</v>
      </c>
      <c r="G151" s="30">
        <f t="shared" si="48"/>
        <v>0</v>
      </c>
      <c r="H151" s="30">
        <v>0</v>
      </c>
      <c r="I151" s="30">
        <v>0</v>
      </c>
      <c r="J151" s="30">
        <f t="shared" si="49"/>
        <v>0</v>
      </c>
      <c r="K151" s="30">
        <v>1672</v>
      </c>
      <c r="L151" s="30">
        <v>1672</v>
      </c>
      <c r="M151" s="30">
        <f t="shared" si="50"/>
        <v>0</v>
      </c>
      <c r="N151" s="30">
        <v>0</v>
      </c>
      <c r="O151" s="30">
        <v>0</v>
      </c>
      <c r="P151" s="30">
        <f t="shared" si="51"/>
        <v>0</v>
      </c>
      <c r="Q151" s="30"/>
      <c r="R151" s="30"/>
      <c r="S151" s="30">
        <f t="shared" si="52"/>
        <v>0</v>
      </c>
      <c r="T151" s="30">
        <v>0</v>
      </c>
      <c r="U151" s="30">
        <v>0</v>
      </c>
      <c r="V151" s="30">
        <f t="shared" si="53"/>
        <v>0</v>
      </c>
      <c r="W151" s="30">
        <v>0</v>
      </c>
      <c r="X151" s="30">
        <v>0</v>
      </c>
      <c r="Y151" s="30">
        <f t="shared" si="54"/>
        <v>0</v>
      </c>
      <c r="Z151" s="30">
        <v>0</v>
      </c>
      <c r="AA151" s="30">
        <v>0</v>
      </c>
      <c r="AB151" s="30">
        <f t="shared" si="55"/>
        <v>0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</row>
    <row r="152" spans="1:249" ht="31.5" x14ac:dyDescent="0.25">
      <c r="A152" s="29" t="s">
        <v>143</v>
      </c>
      <c r="B152" s="30">
        <f t="shared" si="47"/>
        <v>2337</v>
      </c>
      <c r="C152" s="30">
        <f t="shared" si="47"/>
        <v>2337</v>
      </c>
      <c r="D152" s="30">
        <f t="shared" si="47"/>
        <v>0</v>
      </c>
      <c r="E152" s="30">
        <v>0</v>
      </c>
      <c r="F152" s="30">
        <v>0</v>
      </c>
      <c r="G152" s="30">
        <f t="shared" si="48"/>
        <v>0</v>
      </c>
      <c r="H152" s="30">
        <v>0</v>
      </c>
      <c r="I152" s="30">
        <v>0</v>
      </c>
      <c r="J152" s="30">
        <f t="shared" si="49"/>
        <v>0</v>
      </c>
      <c r="K152" s="30"/>
      <c r="L152" s="30"/>
      <c r="M152" s="30">
        <f t="shared" si="50"/>
        <v>0</v>
      </c>
      <c r="N152" s="30">
        <v>0</v>
      </c>
      <c r="O152" s="30">
        <v>0</v>
      </c>
      <c r="P152" s="30">
        <f t="shared" si="51"/>
        <v>0</v>
      </c>
      <c r="Q152" s="30">
        <f>2337</f>
        <v>2337</v>
      </c>
      <c r="R152" s="30">
        <f>2337</f>
        <v>2337</v>
      </c>
      <c r="S152" s="30">
        <f t="shared" si="52"/>
        <v>0</v>
      </c>
      <c r="T152" s="30">
        <v>0</v>
      </c>
      <c r="U152" s="30">
        <v>0</v>
      </c>
      <c r="V152" s="30">
        <f t="shared" si="53"/>
        <v>0</v>
      </c>
      <c r="W152" s="30">
        <v>0</v>
      </c>
      <c r="X152" s="30">
        <v>0</v>
      </c>
      <c r="Y152" s="30">
        <f t="shared" si="54"/>
        <v>0</v>
      </c>
      <c r="Z152" s="30">
        <v>0</v>
      </c>
      <c r="AA152" s="30">
        <v>0</v>
      </c>
      <c r="AB152" s="30">
        <f t="shared" si="55"/>
        <v>0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</row>
    <row r="153" spans="1:249" x14ac:dyDescent="0.25">
      <c r="A153" s="23" t="s">
        <v>144</v>
      </c>
      <c r="B153" s="24">
        <f t="shared" si="47"/>
        <v>200000</v>
      </c>
      <c r="C153" s="24">
        <f t="shared" si="47"/>
        <v>200000</v>
      </c>
      <c r="D153" s="24">
        <f t="shared" si="47"/>
        <v>0</v>
      </c>
      <c r="E153" s="24">
        <f>SUM(E154:E154)</f>
        <v>0</v>
      </c>
      <c r="F153" s="24">
        <f>SUM(F154:F154)</f>
        <v>0</v>
      </c>
      <c r="G153" s="24">
        <f t="shared" si="48"/>
        <v>0</v>
      </c>
      <c r="H153" s="24">
        <f>SUM(H154:H154)</f>
        <v>0</v>
      </c>
      <c r="I153" s="24">
        <f>SUM(I154:I154)</f>
        <v>0</v>
      </c>
      <c r="J153" s="24">
        <f t="shared" si="49"/>
        <v>0</v>
      </c>
      <c r="K153" s="24">
        <f>SUM(K154:K154)</f>
        <v>200000</v>
      </c>
      <c r="L153" s="24">
        <f>SUM(L154:L154)</f>
        <v>200000</v>
      </c>
      <c r="M153" s="24">
        <f t="shared" si="50"/>
        <v>0</v>
      </c>
      <c r="N153" s="24">
        <f>SUM(N154:N154)</f>
        <v>0</v>
      </c>
      <c r="O153" s="24">
        <f>SUM(O154:O154)</f>
        <v>0</v>
      </c>
      <c r="P153" s="24">
        <f t="shared" si="51"/>
        <v>0</v>
      </c>
      <c r="Q153" s="24">
        <f>SUM(Q154:Q154)</f>
        <v>0</v>
      </c>
      <c r="R153" s="24">
        <f>SUM(R154:R154)</f>
        <v>0</v>
      </c>
      <c r="S153" s="24">
        <f t="shared" si="52"/>
        <v>0</v>
      </c>
      <c r="T153" s="24">
        <f>SUM(T154:T154)</f>
        <v>0</v>
      </c>
      <c r="U153" s="24">
        <f>SUM(U154:U154)</f>
        <v>0</v>
      </c>
      <c r="V153" s="24">
        <f t="shared" si="53"/>
        <v>0</v>
      </c>
      <c r="W153" s="24">
        <f>SUM(W154:W154)</f>
        <v>0</v>
      </c>
      <c r="X153" s="24">
        <f>SUM(X154:X154)</f>
        <v>0</v>
      </c>
      <c r="Y153" s="24">
        <f t="shared" si="54"/>
        <v>0</v>
      </c>
      <c r="Z153" s="24">
        <f>SUM(Z154:Z154)</f>
        <v>0</v>
      </c>
      <c r="AA153" s="24">
        <f>SUM(AA154:AA154)</f>
        <v>0</v>
      </c>
      <c r="AB153" s="24">
        <f t="shared" si="55"/>
        <v>0</v>
      </c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</row>
    <row r="154" spans="1:249" ht="29.25" customHeight="1" x14ac:dyDescent="0.25">
      <c r="A154" s="29" t="s">
        <v>145</v>
      </c>
      <c r="B154" s="30">
        <f t="shared" si="47"/>
        <v>200000</v>
      </c>
      <c r="C154" s="30">
        <f t="shared" si="47"/>
        <v>200000</v>
      </c>
      <c r="D154" s="30">
        <f t="shared" si="47"/>
        <v>0</v>
      </c>
      <c r="E154" s="30">
        <v>0</v>
      </c>
      <c r="F154" s="30">
        <v>0</v>
      </c>
      <c r="G154" s="30">
        <f t="shared" si="48"/>
        <v>0</v>
      </c>
      <c r="H154" s="30">
        <v>0</v>
      </c>
      <c r="I154" s="30">
        <v>0</v>
      </c>
      <c r="J154" s="30">
        <f t="shared" si="49"/>
        <v>0</v>
      </c>
      <c r="K154" s="30">
        <v>200000</v>
      </c>
      <c r="L154" s="30">
        <v>200000</v>
      </c>
      <c r="M154" s="30">
        <f t="shared" si="50"/>
        <v>0</v>
      </c>
      <c r="N154" s="30">
        <v>0</v>
      </c>
      <c r="O154" s="30">
        <v>0</v>
      </c>
      <c r="P154" s="30">
        <f t="shared" si="51"/>
        <v>0</v>
      </c>
      <c r="Q154" s="30"/>
      <c r="R154" s="30"/>
      <c r="S154" s="30">
        <f t="shared" si="52"/>
        <v>0</v>
      </c>
      <c r="T154" s="30">
        <v>0</v>
      </c>
      <c r="U154" s="30">
        <v>0</v>
      </c>
      <c r="V154" s="30">
        <f t="shared" si="53"/>
        <v>0</v>
      </c>
      <c r="W154" s="30">
        <v>0</v>
      </c>
      <c r="X154" s="30">
        <v>0</v>
      </c>
      <c r="Y154" s="30">
        <f t="shared" si="54"/>
        <v>0</v>
      </c>
      <c r="Z154" s="30">
        <v>0</v>
      </c>
      <c r="AA154" s="30">
        <v>0</v>
      </c>
      <c r="AB154" s="30">
        <f t="shared" si="55"/>
        <v>0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</row>
    <row r="155" spans="1:249" x14ac:dyDescent="0.25">
      <c r="A155" s="23" t="s">
        <v>40</v>
      </c>
      <c r="B155" s="24">
        <f t="shared" si="47"/>
        <v>197680</v>
      </c>
      <c r="C155" s="24">
        <f t="shared" si="47"/>
        <v>201644</v>
      </c>
      <c r="D155" s="24">
        <f t="shared" si="47"/>
        <v>3964</v>
      </c>
      <c r="E155" s="24">
        <f>SUM(E156,E161,E165,E159)</f>
        <v>0</v>
      </c>
      <c r="F155" s="24">
        <f>SUM(F156,F161,F165,F159)</f>
        <v>0</v>
      </c>
      <c r="G155" s="24">
        <f t="shared" si="48"/>
        <v>0</v>
      </c>
      <c r="H155" s="24">
        <f>SUM(H156,H161,H165,H159)</f>
        <v>0</v>
      </c>
      <c r="I155" s="24">
        <f>SUM(I156,I161,I165,I159)</f>
        <v>0</v>
      </c>
      <c r="J155" s="24">
        <f t="shared" si="49"/>
        <v>0</v>
      </c>
      <c r="K155" s="24">
        <f>SUM(K156,K161,K165,K159)</f>
        <v>0</v>
      </c>
      <c r="L155" s="24">
        <f>SUM(L156,L161,L165,L159)</f>
        <v>0</v>
      </c>
      <c r="M155" s="24">
        <f t="shared" si="50"/>
        <v>0</v>
      </c>
      <c r="N155" s="24">
        <f>SUM(N156,N161,N165,N159)</f>
        <v>17356</v>
      </c>
      <c r="O155" s="24">
        <f>SUM(O156,O161,O165,O159)</f>
        <v>17356</v>
      </c>
      <c r="P155" s="24">
        <f t="shared" si="51"/>
        <v>0</v>
      </c>
      <c r="Q155" s="24">
        <f>SUM(Q156,Q161,Q165,Q159)</f>
        <v>180324</v>
      </c>
      <c r="R155" s="24">
        <f>SUM(R156,R161,R165,R159)</f>
        <v>184288</v>
      </c>
      <c r="S155" s="24">
        <f t="shared" si="52"/>
        <v>3964</v>
      </c>
      <c r="T155" s="24">
        <f>SUM(T156,T161,T165,T159)</f>
        <v>0</v>
      </c>
      <c r="U155" s="24">
        <f>SUM(U156,U161,U165,U159)</f>
        <v>0</v>
      </c>
      <c r="V155" s="24">
        <f t="shared" si="53"/>
        <v>0</v>
      </c>
      <c r="W155" s="24">
        <f>SUM(W156,W161,W165,W159)</f>
        <v>0</v>
      </c>
      <c r="X155" s="24">
        <f>SUM(X156,X161,X165,X159)</f>
        <v>0</v>
      </c>
      <c r="Y155" s="24">
        <f t="shared" si="54"/>
        <v>0</v>
      </c>
      <c r="Z155" s="24">
        <f>SUM(Z156,Z161,Z165,Z159)</f>
        <v>0</v>
      </c>
      <c r="AA155" s="24">
        <f>SUM(AA156,AA161,AA165,AA159)</f>
        <v>0</v>
      </c>
      <c r="AB155" s="24">
        <f t="shared" si="55"/>
        <v>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</row>
    <row r="156" spans="1:249" x14ac:dyDescent="0.25">
      <c r="A156" s="23" t="s">
        <v>90</v>
      </c>
      <c r="B156" s="24">
        <f t="shared" si="47"/>
        <v>0</v>
      </c>
      <c r="C156" s="24">
        <f t="shared" si="47"/>
        <v>2734</v>
      </c>
      <c r="D156" s="24">
        <f t="shared" si="47"/>
        <v>2734</v>
      </c>
      <c r="E156" s="24">
        <f>SUM(E157:E158)</f>
        <v>0</v>
      </c>
      <c r="F156" s="24">
        <f>SUM(F157:F158)</f>
        <v>0</v>
      </c>
      <c r="G156" s="24">
        <f t="shared" si="48"/>
        <v>0</v>
      </c>
      <c r="H156" s="24">
        <f>SUM(H157:H158)</f>
        <v>0</v>
      </c>
      <c r="I156" s="24">
        <f>SUM(I157:I158)</f>
        <v>0</v>
      </c>
      <c r="J156" s="24">
        <f t="shared" si="49"/>
        <v>0</v>
      </c>
      <c r="K156" s="24">
        <f>SUM(K157:K158)</f>
        <v>0</v>
      </c>
      <c r="L156" s="24">
        <f>SUM(L157:L158)</f>
        <v>0</v>
      </c>
      <c r="M156" s="24">
        <f t="shared" si="50"/>
        <v>0</v>
      </c>
      <c r="N156" s="24">
        <f>SUM(N157:N158)</f>
        <v>0</v>
      </c>
      <c r="O156" s="24">
        <f>SUM(O157:O158)</f>
        <v>0</v>
      </c>
      <c r="P156" s="24">
        <f t="shared" si="51"/>
        <v>0</v>
      </c>
      <c r="Q156" s="24">
        <f>SUM(Q157:Q158)</f>
        <v>0</v>
      </c>
      <c r="R156" s="24">
        <f>SUM(R157:R158)</f>
        <v>2734</v>
      </c>
      <c r="S156" s="24">
        <f t="shared" si="52"/>
        <v>2734</v>
      </c>
      <c r="T156" s="24">
        <f>SUM(T157:T158)</f>
        <v>0</v>
      </c>
      <c r="U156" s="24">
        <f>SUM(U157:U158)</f>
        <v>0</v>
      </c>
      <c r="V156" s="24">
        <f t="shared" si="53"/>
        <v>0</v>
      </c>
      <c r="W156" s="24">
        <f>SUM(W157:W158)</f>
        <v>0</v>
      </c>
      <c r="X156" s="24">
        <f>SUM(X157:X158)</f>
        <v>0</v>
      </c>
      <c r="Y156" s="24">
        <f t="shared" si="54"/>
        <v>0</v>
      </c>
      <c r="Z156" s="24">
        <f>SUM(Z157:Z158)</f>
        <v>0</v>
      </c>
      <c r="AA156" s="24">
        <f>SUM(AA157:AA158)</f>
        <v>0</v>
      </c>
      <c r="AB156" s="24">
        <f t="shared" si="55"/>
        <v>0</v>
      </c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</row>
    <row r="157" spans="1:249" ht="31.5" x14ac:dyDescent="0.25">
      <c r="A157" s="29" t="s">
        <v>146</v>
      </c>
      <c r="B157" s="30">
        <f t="shared" si="47"/>
        <v>0</v>
      </c>
      <c r="C157" s="30">
        <f t="shared" si="47"/>
        <v>1367</v>
      </c>
      <c r="D157" s="30">
        <f t="shared" si="47"/>
        <v>1367</v>
      </c>
      <c r="E157" s="30">
        <v>0</v>
      </c>
      <c r="F157" s="30">
        <v>0</v>
      </c>
      <c r="G157" s="30">
        <f t="shared" si="48"/>
        <v>0</v>
      </c>
      <c r="H157" s="30">
        <v>0</v>
      </c>
      <c r="I157" s="30">
        <v>0</v>
      </c>
      <c r="J157" s="30">
        <f t="shared" si="49"/>
        <v>0</v>
      </c>
      <c r="K157" s="30">
        <v>0</v>
      </c>
      <c r="L157" s="30">
        <v>0</v>
      </c>
      <c r="M157" s="30">
        <f t="shared" si="50"/>
        <v>0</v>
      </c>
      <c r="N157" s="30">
        <v>0</v>
      </c>
      <c r="O157" s="30">
        <v>0</v>
      </c>
      <c r="P157" s="30">
        <f t="shared" si="51"/>
        <v>0</v>
      </c>
      <c r="Q157" s="30"/>
      <c r="R157" s="30">
        <v>1367</v>
      </c>
      <c r="S157" s="30">
        <f t="shared" si="52"/>
        <v>1367</v>
      </c>
      <c r="T157" s="30">
        <v>0</v>
      </c>
      <c r="U157" s="30">
        <v>0</v>
      </c>
      <c r="V157" s="30">
        <f t="shared" si="53"/>
        <v>0</v>
      </c>
      <c r="W157" s="30">
        <v>0</v>
      </c>
      <c r="X157" s="30">
        <v>0</v>
      </c>
      <c r="Y157" s="30">
        <f t="shared" si="54"/>
        <v>0</v>
      </c>
      <c r="Z157" s="30">
        <v>0</v>
      </c>
      <c r="AA157" s="30">
        <v>0</v>
      </c>
      <c r="AB157" s="30">
        <f t="shared" si="55"/>
        <v>0</v>
      </c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</row>
    <row r="158" spans="1:249" ht="47.25" x14ac:dyDescent="0.25">
      <c r="A158" s="29" t="s">
        <v>147</v>
      </c>
      <c r="B158" s="30">
        <f t="shared" si="47"/>
        <v>0</v>
      </c>
      <c r="C158" s="30">
        <f t="shared" si="47"/>
        <v>1367</v>
      </c>
      <c r="D158" s="30">
        <f t="shared" si="47"/>
        <v>1367</v>
      </c>
      <c r="E158" s="30">
        <v>0</v>
      </c>
      <c r="F158" s="30">
        <v>0</v>
      </c>
      <c r="G158" s="30">
        <f t="shared" si="48"/>
        <v>0</v>
      </c>
      <c r="H158" s="30">
        <v>0</v>
      </c>
      <c r="I158" s="30">
        <v>0</v>
      </c>
      <c r="J158" s="30">
        <f t="shared" si="49"/>
        <v>0</v>
      </c>
      <c r="K158" s="30">
        <v>0</v>
      </c>
      <c r="L158" s="30">
        <v>0</v>
      </c>
      <c r="M158" s="30">
        <f t="shared" si="50"/>
        <v>0</v>
      </c>
      <c r="N158" s="30">
        <v>0</v>
      </c>
      <c r="O158" s="30">
        <v>0</v>
      </c>
      <c r="P158" s="30">
        <f t="shared" si="51"/>
        <v>0</v>
      </c>
      <c r="Q158" s="30"/>
      <c r="R158" s="30">
        <v>1367</v>
      </c>
      <c r="S158" s="30">
        <f t="shared" si="52"/>
        <v>1367</v>
      </c>
      <c r="T158" s="30">
        <v>0</v>
      </c>
      <c r="U158" s="30">
        <v>0</v>
      </c>
      <c r="V158" s="30">
        <f t="shared" si="53"/>
        <v>0</v>
      </c>
      <c r="W158" s="30">
        <v>0</v>
      </c>
      <c r="X158" s="30">
        <v>0</v>
      </c>
      <c r="Y158" s="30">
        <f t="shared" si="54"/>
        <v>0</v>
      </c>
      <c r="Z158" s="30">
        <v>0</v>
      </c>
      <c r="AA158" s="30">
        <v>0</v>
      </c>
      <c r="AB158" s="30">
        <f t="shared" si="55"/>
        <v>0</v>
      </c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</row>
    <row r="159" spans="1:249" x14ac:dyDescent="0.25">
      <c r="A159" s="23" t="s">
        <v>98</v>
      </c>
      <c r="B159" s="24">
        <f t="shared" si="47"/>
        <v>17356</v>
      </c>
      <c r="C159" s="24">
        <f t="shared" si="47"/>
        <v>17356</v>
      </c>
      <c r="D159" s="24">
        <f t="shared" si="47"/>
        <v>0</v>
      </c>
      <c r="E159" s="24">
        <f>SUM(E160:E160)</f>
        <v>0</v>
      </c>
      <c r="F159" s="24">
        <f>SUM(F160:F160)</f>
        <v>0</v>
      </c>
      <c r="G159" s="24">
        <f t="shared" si="48"/>
        <v>0</v>
      </c>
      <c r="H159" s="24">
        <f>SUM(H160:H160)</f>
        <v>0</v>
      </c>
      <c r="I159" s="24">
        <f>SUM(I160:I160)</f>
        <v>0</v>
      </c>
      <c r="J159" s="24">
        <f t="shared" si="49"/>
        <v>0</v>
      </c>
      <c r="K159" s="24">
        <f>SUM(K160:K160)</f>
        <v>0</v>
      </c>
      <c r="L159" s="24">
        <f>SUM(L160:L160)</f>
        <v>0</v>
      </c>
      <c r="M159" s="24">
        <f t="shared" si="50"/>
        <v>0</v>
      </c>
      <c r="N159" s="24">
        <f>SUM(N160:N160)</f>
        <v>17356</v>
      </c>
      <c r="O159" s="24">
        <f>SUM(O160:O160)</f>
        <v>17356</v>
      </c>
      <c r="P159" s="24">
        <f t="shared" si="51"/>
        <v>0</v>
      </c>
      <c r="Q159" s="24">
        <f>SUM(Q160:Q160)</f>
        <v>0</v>
      </c>
      <c r="R159" s="24">
        <f>SUM(R160:R160)</f>
        <v>0</v>
      </c>
      <c r="S159" s="24">
        <f t="shared" si="52"/>
        <v>0</v>
      </c>
      <c r="T159" s="24">
        <f>SUM(T160:T160)</f>
        <v>0</v>
      </c>
      <c r="U159" s="24">
        <f>SUM(U160:U160)</f>
        <v>0</v>
      </c>
      <c r="V159" s="24">
        <f t="shared" si="53"/>
        <v>0</v>
      </c>
      <c r="W159" s="24">
        <f>SUM(W160:W160)</f>
        <v>0</v>
      </c>
      <c r="X159" s="24">
        <f>SUM(X160:X160)</f>
        <v>0</v>
      </c>
      <c r="Y159" s="24">
        <f t="shared" si="54"/>
        <v>0</v>
      </c>
      <c r="Z159" s="24">
        <f>SUM(Z160:Z160)</f>
        <v>0</v>
      </c>
      <c r="AA159" s="24">
        <f>SUM(AA160:AA160)</f>
        <v>0</v>
      </c>
      <c r="AB159" s="24">
        <f t="shared" si="55"/>
        <v>0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</row>
    <row r="160" spans="1:249" ht="94.5" x14ac:dyDescent="0.25">
      <c r="A160" s="29" t="s">
        <v>148</v>
      </c>
      <c r="B160" s="30">
        <f t="shared" si="47"/>
        <v>17356</v>
      </c>
      <c r="C160" s="30">
        <f t="shared" si="47"/>
        <v>17356</v>
      </c>
      <c r="D160" s="30">
        <f t="shared" si="47"/>
        <v>0</v>
      </c>
      <c r="E160" s="30">
        <v>0</v>
      </c>
      <c r="F160" s="30">
        <v>0</v>
      </c>
      <c r="G160" s="30">
        <f t="shared" si="48"/>
        <v>0</v>
      </c>
      <c r="H160" s="30">
        <v>0</v>
      </c>
      <c r="I160" s="30">
        <v>0</v>
      </c>
      <c r="J160" s="30">
        <f t="shared" si="49"/>
        <v>0</v>
      </c>
      <c r="K160" s="30"/>
      <c r="L160" s="30"/>
      <c r="M160" s="30">
        <f t="shared" si="50"/>
        <v>0</v>
      </c>
      <c r="N160" s="30">
        <v>17356</v>
      </c>
      <c r="O160" s="30">
        <v>17356</v>
      </c>
      <c r="P160" s="30">
        <f t="shared" si="51"/>
        <v>0</v>
      </c>
      <c r="Q160" s="30">
        <v>0</v>
      </c>
      <c r="R160" s="30">
        <v>0</v>
      </c>
      <c r="S160" s="30">
        <f t="shared" si="52"/>
        <v>0</v>
      </c>
      <c r="T160" s="30">
        <v>0</v>
      </c>
      <c r="U160" s="30">
        <v>0</v>
      </c>
      <c r="V160" s="30">
        <f t="shared" si="53"/>
        <v>0</v>
      </c>
      <c r="W160" s="30">
        <v>0</v>
      </c>
      <c r="X160" s="30">
        <v>0</v>
      </c>
      <c r="Y160" s="30">
        <f t="shared" si="54"/>
        <v>0</v>
      </c>
      <c r="Z160" s="30">
        <v>0</v>
      </c>
      <c r="AA160" s="30">
        <v>0</v>
      </c>
      <c r="AB160" s="30">
        <f t="shared" si="55"/>
        <v>0</v>
      </c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</row>
    <row r="161" spans="1:249" ht="31.5" x14ac:dyDescent="0.25">
      <c r="A161" s="23" t="s">
        <v>100</v>
      </c>
      <c r="B161" s="24">
        <f t="shared" si="47"/>
        <v>180324</v>
      </c>
      <c r="C161" s="24">
        <f t="shared" si="47"/>
        <v>180324</v>
      </c>
      <c r="D161" s="24">
        <f t="shared" si="47"/>
        <v>0</v>
      </c>
      <c r="E161" s="24">
        <f>SUM(E162:E164)</f>
        <v>0</v>
      </c>
      <c r="F161" s="24">
        <f>SUM(F162:F164)</f>
        <v>0</v>
      </c>
      <c r="G161" s="24">
        <f t="shared" si="48"/>
        <v>0</v>
      </c>
      <c r="H161" s="24">
        <f>SUM(H162:H164)</f>
        <v>0</v>
      </c>
      <c r="I161" s="24">
        <f>SUM(I162:I164)</f>
        <v>0</v>
      </c>
      <c r="J161" s="24">
        <f t="shared" si="49"/>
        <v>0</v>
      </c>
      <c r="K161" s="24">
        <f>SUM(K162:K164)</f>
        <v>0</v>
      </c>
      <c r="L161" s="24">
        <f>SUM(L162:L164)</f>
        <v>0</v>
      </c>
      <c r="M161" s="24">
        <f t="shared" si="50"/>
        <v>0</v>
      </c>
      <c r="N161" s="24">
        <f>SUM(N162:N164)</f>
        <v>0</v>
      </c>
      <c r="O161" s="24">
        <f>SUM(O162:O164)</f>
        <v>0</v>
      </c>
      <c r="P161" s="24">
        <f t="shared" si="51"/>
        <v>0</v>
      </c>
      <c r="Q161" s="24">
        <f>SUM(Q162:Q164)</f>
        <v>180324</v>
      </c>
      <c r="R161" s="24">
        <f>SUM(R162:R164)</f>
        <v>180324</v>
      </c>
      <c r="S161" s="24">
        <f t="shared" si="52"/>
        <v>0</v>
      </c>
      <c r="T161" s="24">
        <f>SUM(T162:T164)</f>
        <v>0</v>
      </c>
      <c r="U161" s="24">
        <f>SUM(U162:U164)</f>
        <v>0</v>
      </c>
      <c r="V161" s="24">
        <f t="shared" si="53"/>
        <v>0</v>
      </c>
      <c r="W161" s="24">
        <f>SUM(W162:W164)</f>
        <v>0</v>
      </c>
      <c r="X161" s="24">
        <f>SUM(X162:X164)</f>
        <v>0</v>
      </c>
      <c r="Y161" s="24">
        <f t="shared" si="54"/>
        <v>0</v>
      </c>
      <c r="Z161" s="24">
        <f>SUM(Z162:Z164)</f>
        <v>0</v>
      </c>
      <c r="AA161" s="24">
        <f>SUM(AA162:AA164)</f>
        <v>0</v>
      </c>
      <c r="AB161" s="24">
        <f t="shared" si="55"/>
        <v>0</v>
      </c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</row>
    <row r="162" spans="1:249" x14ac:dyDescent="0.25">
      <c r="A162" s="29" t="s">
        <v>149</v>
      </c>
      <c r="B162" s="30">
        <f t="shared" si="47"/>
        <v>14761</v>
      </c>
      <c r="C162" s="30">
        <f t="shared" si="47"/>
        <v>14761</v>
      </c>
      <c r="D162" s="30">
        <f t="shared" si="47"/>
        <v>0</v>
      </c>
      <c r="E162" s="30">
        <v>0</v>
      </c>
      <c r="F162" s="30">
        <v>0</v>
      </c>
      <c r="G162" s="30">
        <f t="shared" si="48"/>
        <v>0</v>
      </c>
      <c r="H162" s="30">
        <v>0</v>
      </c>
      <c r="I162" s="30">
        <v>0</v>
      </c>
      <c r="J162" s="30">
        <f t="shared" si="49"/>
        <v>0</v>
      </c>
      <c r="K162" s="30"/>
      <c r="L162" s="30"/>
      <c r="M162" s="30">
        <f t="shared" si="50"/>
        <v>0</v>
      </c>
      <c r="N162" s="30">
        <v>0</v>
      </c>
      <c r="O162" s="30">
        <v>0</v>
      </c>
      <c r="P162" s="30">
        <f t="shared" si="51"/>
        <v>0</v>
      </c>
      <c r="Q162" s="30">
        <v>14761</v>
      </c>
      <c r="R162" s="30">
        <v>14761</v>
      </c>
      <c r="S162" s="30">
        <f t="shared" si="52"/>
        <v>0</v>
      </c>
      <c r="T162" s="30">
        <v>0</v>
      </c>
      <c r="U162" s="30">
        <v>0</v>
      </c>
      <c r="V162" s="30">
        <f t="shared" si="53"/>
        <v>0</v>
      </c>
      <c r="W162" s="30">
        <v>0</v>
      </c>
      <c r="X162" s="30">
        <v>0</v>
      </c>
      <c r="Y162" s="30">
        <f t="shared" si="54"/>
        <v>0</v>
      </c>
      <c r="Z162" s="30">
        <v>0</v>
      </c>
      <c r="AA162" s="30">
        <v>0</v>
      </c>
      <c r="AB162" s="30">
        <f t="shared" si="55"/>
        <v>0</v>
      </c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</row>
    <row r="163" spans="1:249" x14ac:dyDescent="0.25">
      <c r="A163" s="29" t="s">
        <v>150</v>
      </c>
      <c r="B163" s="30">
        <f t="shared" si="47"/>
        <v>18540</v>
      </c>
      <c r="C163" s="30">
        <f t="shared" si="47"/>
        <v>18540</v>
      </c>
      <c r="D163" s="30">
        <f t="shared" si="47"/>
        <v>0</v>
      </c>
      <c r="E163" s="30">
        <v>0</v>
      </c>
      <c r="F163" s="30">
        <v>0</v>
      </c>
      <c r="G163" s="30">
        <f t="shared" si="48"/>
        <v>0</v>
      </c>
      <c r="H163" s="30">
        <v>0</v>
      </c>
      <c r="I163" s="30">
        <v>0</v>
      </c>
      <c r="J163" s="30">
        <f t="shared" si="49"/>
        <v>0</v>
      </c>
      <c r="K163" s="30"/>
      <c r="L163" s="30"/>
      <c r="M163" s="30">
        <f t="shared" si="50"/>
        <v>0</v>
      </c>
      <c r="N163" s="30">
        <v>0</v>
      </c>
      <c r="O163" s="30">
        <v>0</v>
      </c>
      <c r="P163" s="30">
        <f t="shared" si="51"/>
        <v>0</v>
      </c>
      <c r="Q163" s="30">
        <v>18540</v>
      </c>
      <c r="R163" s="30">
        <v>18540</v>
      </c>
      <c r="S163" s="30">
        <f t="shared" si="52"/>
        <v>0</v>
      </c>
      <c r="T163" s="30">
        <v>0</v>
      </c>
      <c r="U163" s="30">
        <v>0</v>
      </c>
      <c r="V163" s="30">
        <f t="shared" si="53"/>
        <v>0</v>
      </c>
      <c r="W163" s="30">
        <v>0</v>
      </c>
      <c r="X163" s="30">
        <v>0</v>
      </c>
      <c r="Y163" s="30">
        <f t="shared" si="54"/>
        <v>0</v>
      </c>
      <c r="Z163" s="30">
        <v>0</v>
      </c>
      <c r="AA163" s="30">
        <v>0</v>
      </c>
      <c r="AB163" s="30">
        <f t="shared" si="55"/>
        <v>0</v>
      </c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</row>
    <row r="164" spans="1:249" ht="31.5" x14ac:dyDescent="0.25">
      <c r="A164" s="29" t="s">
        <v>151</v>
      </c>
      <c r="B164" s="30">
        <f t="shared" si="47"/>
        <v>147023</v>
      </c>
      <c r="C164" s="30">
        <f t="shared" si="47"/>
        <v>147023</v>
      </c>
      <c r="D164" s="30">
        <f t="shared" si="47"/>
        <v>0</v>
      </c>
      <c r="E164" s="30">
        <v>0</v>
      </c>
      <c r="F164" s="30">
        <v>0</v>
      </c>
      <c r="G164" s="30">
        <f t="shared" si="48"/>
        <v>0</v>
      </c>
      <c r="H164" s="30">
        <v>0</v>
      </c>
      <c r="I164" s="30">
        <v>0</v>
      </c>
      <c r="J164" s="30">
        <f t="shared" si="49"/>
        <v>0</v>
      </c>
      <c r="K164" s="30">
        <v>0</v>
      </c>
      <c r="L164" s="30">
        <v>0</v>
      </c>
      <c r="M164" s="30">
        <f t="shared" si="50"/>
        <v>0</v>
      </c>
      <c r="N164" s="30"/>
      <c r="O164" s="30"/>
      <c r="P164" s="30">
        <f t="shared" si="51"/>
        <v>0</v>
      </c>
      <c r="Q164" s="30">
        <v>147023</v>
      </c>
      <c r="R164" s="30">
        <v>147023</v>
      </c>
      <c r="S164" s="30">
        <f t="shared" si="52"/>
        <v>0</v>
      </c>
      <c r="T164" s="30">
        <v>0</v>
      </c>
      <c r="U164" s="30">
        <v>0</v>
      </c>
      <c r="V164" s="30">
        <f t="shared" si="53"/>
        <v>0</v>
      </c>
      <c r="W164" s="30">
        <v>0</v>
      </c>
      <c r="X164" s="30">
        <v>0</v>
      </c>
      <c r="Y164" s="30">
        <f t="shared" si="54"/>
        <v>0</v>
      </c>
      <c r="Z164" s="30">
        <v>0</v>
      </c>
      <c r="AA164" s="30">
        <v>0</v>
      </c>
      <c r="AB164" s="30">
        <f t="shared" si="55"/>
        <v>0</v>
      </c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</row>
    <row r="165" spans="1:249" x14ac:dyDescent="0.25">
      <c r="A165" s="23" t="s">
        <v>107</v>
      </c>
      <c r="B165" s="24">
        <f t="shared" si="47"/>
        <v>0</v>
      </c>
      <c r="C165" s="24">
        <f t="shared" si="47"/>
        <v>1230</v>
      </c>
      <c r="D165" s="24">
        <f t="shared" si="47"/>
        <v>1230</v>
      </c>
      <c r="E165" s="24">
        <f>SUM(E166:E166)</f>
        <v>0</v>
      </c>
      <c r="F165" s="24">
        <f>SUM(F166:F166)</f>
        <v>0</v>
      </c>
      <c r="G165" s="24">
        <f t="shared" si="48"/>
        <v>0</v>
      </c>
      <c r="H165" s="24">
        <f>SUM(H166:H166)</f>
        <v>0</v>
      </c>
      <c r="I165" s="24">
        <f>SUM(I166:I166)</f>
        <v>0</v>
      </c>
      <c r="J165" s="24">
        <f t="shared" si="49"/>
        <v>0</v>
      </c>
      <c r="K165" s="24">
        <f>SUM(K166:K166)</f>
        <v>0</v>
      </c>
      <c r="L165" s="24">
        <f>SUM(L166:L166)</f>
        <v>0</v>
      </c>
      <c r="M165" s="24">
        <f t="shared" si="50"/>
        <v>0</v>
      </c>
      <c r="N165" s="24">
        <f>SUM(N166:N166)</f>
        <v>0</v>
      </c>
      <c r="O165" s="24">
        <f>SUM(O166:O166)</f>
        <v>0</v>
      </c>
      <c r="P165" s="24">
        <f t="shared" si="51"/>
        <v>0</v>
      </c>
      <c r="Q165" s="24">
        <f>SUM(Q166:Q166)</f>
        <v>0</v>
      </c>
      <c r="R165" s="24">
        <f>SUM(R166:R166)</f>
        <v>1230</v>
      </c>
      <c r="S165" s="24">
        <f t="shared" si="52"/>
        <v>1230</v>
      </c>
      <c r="T165" s="24">
        <f>SUM(T166:T166)</f>
        <v>0</v>
      </c>
      <c r="U165" s="24">
        <f>SUM(U166:U166)</f>
        <v>0</v>
      </c>
      <c r="V165" s="24">
        <f t="shared" si="53"/>
        <v>0</v>
      </c>
      <c r="W165" s="24">
        <f>SUM(W166:W166)</f>
        <v>0</v>
      </c>
      <c r="X165" s="24">
        <f>SUM(X166:X166)</f>
        <v>0</v>
      </c>
      <c r="Y165" s="24">
        <f t="shared" si="54"/>
        <v>0</v>
      </c>
      <c r="Z165" s="24">
        <f>SUM(Z166:Z166)</f>
        <v>0</v>
      </c>
      <c r="AA165" s="24">
        <f>SUM(AA166:AA166)</f>
        <v>0</v>
      </c>
      <c r="AB165" s="24">
        <f t="shared" si="55"/>
        <v>0</v>
      </c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</row>
    <row r="166" spans="1:249" ht="31.5" x14ac:dyDescent="0.25">
      <c r="A166" s="29" t="s">
        <v>152</v>
      </c>
      <c r="B166" s="30">
        <f t="shared" si="47"/>
        <v>0</v>
      </c>
      <c r="C166" s="30">
        <f t="shared" si="47"/>
        <v>1230</v>
      </c>
      <c r="D166" s="30">
        <f t="shared" si="47"/>
        <v>1230</v>
      </c>
      <c r="E166" s="30">
        <v>0</v>
      </c>
      <c r="F166" s="30">
        <v>0</v>
      </c>
      <c r="G166" s="30">
        <f t="shared" si="48"/>
        <v>0</v>
      </c>
      <c r="H166" s="30">
        <v>0</v>
      </c>
      <c r="I166" s="30">
        <v>0</v>
      </c>
      <c r="J166" s="30">
        <f t="shared" si="49"/>
        <v>0</v>
      </c>
      <c r="K166" s="30">
        <v>0</v>
      </c>
      <c r="L166" s="30">
        <v>0</v>
      </c>
      <c r="M166" s="30">
        <f t="shared" si="50"/>
        <v>0</v>
      </c>
      <c r="N166" s="30">
        <v>0</v>
      </c>
      <c r="O166" s="30">
        <v>0</v>
      </c>
      <c r="P166" s="30">
        <f t="shared" si="51"/>
        <v>0</v>
      </c>
      <c r="Q166" s="30"/>
      <c r="R166" s="30">
        <v>1230</v>
      </c>
      <c r="S166" s="30">
        <f t="shared" si="52"/>
        <v>1230</v>
      </c>
      <c r="T166" s="30">
        <v>0</v>
      </c>
      <c r="U166" s="30">
        <v>0</v>
      </c>
      <c r="V166" s="30">
        <f t="shared" si="53"/>
        <v>0</v>
      </c>
      <c r="W166" s="30">
        <v>0</v>
      </c>
      <c r="X166" s="30">
        <v>0</v>
      </c>
      <c r="Y166" s="30">
        <f t="shared" si="54"/>
        <v>0</v>
      </c>
      <c r="Z166" s="30">
        <v>0</v>
      </c>
      <c r="AA166" s="30">
        <v>0</v>
      </c>
      <c r="AB166" s="30">
        <f t="shared" si="55"/>
        <v>0</v>
      </c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</row>
    <row r="167" spans="1:249" ht="31.5" x14ac:dyDescent="0.25">
      <c r="A167" s="23" t="s">
        <v>47</v>
      </c>
      <c r="B167" s="24">
        <f t="shared" si="47"/>
        <v>701671</v>
      </c>
      <c r="C167" s="24">
        <f t="shared" si="47"/>
        <v>774698</v>
      </c>
      <c r="D167" s="24">
        <f t="shared" si="47"/>
        <v>73027</v>
      </c>
      <c r="E167" s="24">
        <f>SUM(E168,E176,E186,E189,E191)</f>
        <v>0</v>
      </c>
      <c r="F167" s="24">
        <f>SUM(F168,F176,F186,F189,F191)</f>
        <v>0</v>
      </c>
      <c r="G167" s="24">
        <f t="shared" si="48"/>
        <v>0</v>
      </c>
      <c r="H167" s="24">
        <f>SUM(H168,H176,H186,H189,H191)</f>
        <v>0</v>
      </c>
      <c r="I167" s="24">
        <f>SUM(I168,I176,I186,I189,I191)</f>
        <v>0</v>
      </c>
      <c r="J167" s="24">
        <f t="shared" si="49"/>
        <v>0</v>
      </c>
      <c r="K167" s="24">
        <f>SUM(K168,K176,K186,K189,K191)</f>
        <v>29772</v>
      </c>
      <c r="L167" s="24">
        <f>SUM(L168,L176,L186,L189,L191)</f>
        <v>39006</v>
      </c>
      <c r="M167" s="24">
        <f t="shared" si="50"/>
        <v>9234</v>
      </c>
      <c r="N167" s="24">
        <f>SUM(N168,N176,N186,N189,N191)</f>
        <v>0</v>
      </c>
      <c r="O167" s="24">
        <f>SUM(O168,O176,O186,O189,O191)</f>
        <v>0</v>
      </c>
      <c r="P167" s="24">
        <f t="shared" si="51"/>
        <v>0</v>
      </c>
      <c r="Q167" s="24">
        <f>SUM(Q168,Q176,Q186,Q189,Q191)</f>
        <v>343010</v>
      </c>
      <c r="R167" s="24">
        <f>SUM(R168,R176,R186,R189,R191)</f>
        <v>372065</v>
      </c>
      <c r="S167" s="24">
        <f t="shared" si="52"/>
        <v>29055</v>
      </c>
      <c r="T167" s="24">
        <f>SUM(T168,T176,T186,T189,T191)</f>
        <v>0</v>
      </c>
      <c r="U167" s="24">
        <f>SUM(U168,U176,U186,U189,U191)</f>
        <v>0</v>
      </c>
      <c r="V167" s="24">
        <f t="shared" si="53"/>
        <v>0</v>
      </c>
      <c r="W167" s="24">
        <f>SUM(W168,W176,W186,W189,W191)</f>
        <v>0</v>
      </c>
      <c r="X167" s="24">
        <f>SUM(X168,X176,X186,X189,X191)</f>
        <v>34738</v>
      </c>
      <c r="Y167" s="24">
        <f t="shared" si="54"/>
        <v>34738</v>
      </c>
      <c r="Z167" s="24">
        <f>SUM(Z168,Z176,Z186,Z189,Z191)</f>
        <v>328889</v>
      </c>
      <c r="AA167" s="24">
        <f>SUM(AA168,AA176,AA186,AA189,AA191)</f>
        <v>328889</v>
      </c>
      <c r="AB167" s="24">
        <f t="shared" si="55"/>
        <v>0</v>
      </c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</row>
    <row r="168" spans="1:249" x14ac:dyDescent="0.25">
      <c r="A168" s="23" t="s">
        <v>90</v>
      </c>
      <c r="B168" s="24">
        <f t="shared" si="47"/>
        <v>0</v>
      </c>
      <c r="C168" s="24">
        <f t="shared" si="47"/>
        <v>31935</v>
      </c>
      <c r="D168" s="24">
        <f t="shared" si="47"/>
        <v>31935</v>
      </c>
      <c r="E168" s="24">
        <f>SUM(E169:E175)</f>
        <v>0</v>
      </c>
      <c r="F168" s="24">
        <f>SUM(F169:F175)</f>
        <v>0</v>
      </c>
      <c r="G168" s="24">
        <f t="shared" si="48"/>
        <v>0</v>
      </c>
      <c r="H168" s="24">
        <f>SUM(H169:H175)</f>
        <v>0</v>
      </c>
      <c r="I168" s="24">
        <f>SUM(I169:I175)</f>
        <v>0</v>
      </c>
      <c r="J168" s="24">
        <f t="shared" si="49"/>
        <v>0</v>
      </c>
      <c r="K168" s="24">
        <f>SUM(K169:K175)</f>
        <v>0</v>
      </c>
      <c r="L168" s="24">
        <f>SUM(L169:L175)</f>
        <v>605</v>
      </c>
      <c r="M168" s="24">
        <f t="shared" si="50"/>
        <v>605</v>
      </c>
      <c r="N168" s="24">
        <f>SUM(N169:N175)</f>
        <v>0</v>
      </c>
      <c r="O168" s="24">
        <f>SUM(O169:O175)</f>
        <v>0</v>
      </c>
      <c r="P168" s="24">
        <f t="shared" si="51"/>
        <v>0</v>
      </c>
      <c r="Q168" s="24">
        <f>SUM(Q169:Q175)</f>
        <v>0</v>
      </c>
      <c r="R168" s="24">
        <f>SUM(R169:R175)</f>
        <v>29055</v>
      </c>
      <c r="S168" s="24">
        <f t="shared" si="52"/>
        <v>29055</v>
      </c>
      <c r="T168" s="24">
        <f>SUM(T169:T175)</f>
        <v>0</v>
      </c>
      <c r="U168" s="24">
        <f>SUM(U169:U175)</f>
        <v>0</v>
      </c>
      <c r="V168" s="24">
        <f t="shared" si="53"/>
        <v>0</v>
      </c>
      <c r="W168" s="24">
        <f>SUM(W169:W175)</f>
        <v>0</v>
      </c>
      <c r="X168" s="24">
        <f>SUM(X169:X175)</f>
        <v>2275</v>
      </c>
      <c r="Y168" s="24">
        <f t="shared" si="54"/>
        <v>2275</v>
      </c>
      <c r="Z168" s="24">
        <f>SUM(Z169:Z175)</f>
        <v>0</v>
      </c>
      <c r="AA168" s="24">
        <f>SUM(AA169:AA175)</f>
        <v>0</v>
      </c>
      <c r="AB168" s="24">
        <f t="shared" si="55"/>
        <v>0</v>
      </c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</row>
    <row r="169" spans="1:249" ht="63" x14ac:dyDescent="0.25">
      <c r="A169" s="32" t="s">
        <v>153</v>
      </c>
      <c r="B169" s="35">
        <f t="shared" si="47"/>
        <v>0</v>
      </c>
      <c r="C169" s="35">
        <f t="shared" si="47"/>
        <v>2880</v>
      </c>
      <c r="D169" s="35">
        <f t="shared" si="47"/>
        <v>2880</v>
      </c>
      <c r="E169" s="35">
        <v>0</v>
      </c>
      <c r="F169" s="35">
        <v>0</v>
      </c>
      <c r="G169" s="35">
        <f t="shared" si="48"/>
        <v>0</v>
      </c>
      <c r="H169" s="35">
        <v>0</v>
      </c>
      <c r="I169" s="35">
        <v>0</v>
      </c>
      <c r="J169" s="35">
        <f t="shared" si="49"/>
        <v>0</v>
      </c>
      <c r="K169" s="35"/>
      <c r="L169" s="35">
        <v>605</v>
      </c>
      <c r="M169" s="35">
        <f t="shared" si="50"/>
        <v>605</v>
      </c>
      <c r="N169" s="35">
        <v>0</v>
      </c>
      <c r="O169" s="35">
        <v>0</v>
      </c>
      <c r="P169" s="35">
        <f t="shared" si="51"/>
        <v>0</v>
      </c>
      <c r="Q169" s="35">
        <v>0</v>
      </c>
      <c r="R169" s="35">
        <v>0</v>
      </c>
      <c r="S169" s="35">
        <f t="shared" si="52"/>
        <v>0</v>
      </c>
      <c r="T169" s="35">
        <v>0</v>
      </c>
      <c r="U169" s="35">
        <v>0</v>
      </c>
      <c r="V169" s="35">
        <f t="shared" si="53"/>
        <v>0</v>
      </c>
      <c r="W169" s="35">
        <v>0</v>
      </c>
      <c r="X169" s="35">
        <v>2275</v>
      </c>
      <c r="Y169" s="35">
        <f t="shared" si="54"/>
        <v>2275</v>
      </c>
      <c r="Z169" s="35">
        <v>0</v>
      </c>
      <c r="AA169" s="35">
        <v>0</v>
      </c>
      <c r="AB169" s="35">
        <f t="shared" si="55"/>
        <v>0</v>
      </c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</row>
    <row r="170" spans="1:249" ht="47.25" x14ac:dyDescent="0.25">
      <c r="A170" s="32" t="s">
        <v>154</v>
      </c>
      <c r="B170" s="27">
        <f t="shared" si="47"/>
        <v>0</v>
      </c>
      <c r="C170" s="27">
        <f t="shared" si="47"/>
        <v>1367</v>
      </c>
      <c r="D170" s="27">
        <f t="shared" si="47"/>
        <v>1367</v>
      </c>
      <c r="E170" s="27">
        <v>0</v>
      </c>
      <c r="F170" s="27">
        <v>0</v>
      </c>
      <c r="G170" s="27">
        <f t="shared" si="48"/>
        <v>0</v>
      </c>
      <c r="H170" s="27">
        <v>0</v>
      </c>
      <c r="I170" s="27">
        <v>0</v>
      </c>
      <c r="J170" s="27">
        <f t="shared" si="49"/>
        <v>0</v>
      </c>
      <c r="K170" s="27">
        <v>0</v>
      </c>
      <c r="L170" s="27">
        <v>0</v>
      </c>
      <c r="M170" s="27">
        <f t="shared" si="50"/>
        <v>0</v>
      </c>
      <c r="N170" s="27"/>
      <c r="O170" s="27"/>
      <c r="P170" s="27">
        <f t="shared" si="51"/>
        <v>0</v>
      </c>
      <c r="Q170" s="27">
        <v>0</v>
      </c>
      <c r="R170" s="27">
        <v>1367</v>
      </c>
      <c r="S170" s="27">
        <f t="shared" si="52"/>
        <v>1367</v>
      </c>
      <c r="T170" s="27">
        <v>0</v>
      </c>
      <c r="U170" s="27">
        <v>0</v>
      </c>
      <c r="V170" s="27">
        <f t="shared" si="53"/>
        <v>0</v>
      </c>
      <c r="W170" s="27">
        <v>0</v>
      </c>
      <c r="X170" s="27">
        <v>0</v>
      </c>
      <c r="Y170" s="27">
        <f t="shared" si="54"/>
        <v>0</v>
      </c>
      <c r="Z170" s="27">
        <v>0</v>
      </c>
      <c r="AA170" s="27">
        <v>0</v>
      </c>
      <c r="AB170" s="27">
        <f t="shared" si="55"/>
        <v>0</v>
      </c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</row>
    <row r="171" spans="1:249" ht="63" x14ac:dyDescent="0.25">
      <c r="A171" s="32" t="s">
        <v>155</v>
      </c>
      <c r="B171" s="27">
        <f t="shared" si="47"/>
        <v>0</v>
      </c>
      <c r="C171" s="27">
        <f t="shared" si="47"/>
        <v>4856</v>
      </c>
      <c r="D171" s="27">
        <f t="shared" si="47"/>
        <v>4856</v>
      </c>
      <c r="E171" s="27">
        <v>0</v>
      </c>
      <c r="F171" s="27">
        <v>0</v>
      </c>
      <c r="G171" s="27">
        <f t="shared" si="48"/>
        <v>0</v>
      </c>
      <c r="H171" s="27">
        <v>0</v>
      </c>
      <c r="I171" s="27">
        <v>0</v>
      </c>
      <c r="J171" s="27">
        <f t="shared" si="49"/>
        <v>0</v>
      </c>
      <c r="K171" s="27">
        <v>0</v>
      </c>
      <c r="L171" s="27">
        <v>0</v>
      </c>
      <c r="M171" s="27">
        <f t="shared" si="50"/>
        <v>0</v>
      </c>
      <c r="N171" s="27"/>
      <c r="O171" s="27"/>
      <c r="P171" s="27">
        <f t="shared" si="51"/>
        <v>0</v>
      </c>
      <c r="Q171" s="27">
        <v>0</v>
      </c>
      <c r="R171" s="27">
        <v>4856</v>
      </c>
      <c r="S171" s="27">
        <f t="shared" si="52"/>
        <v>4856</v>
      </c>
      <c r="T171" s="27">
        <v>0</v>
      </c>
      <c r="U171" s="27">
        <v>0</v>
      </c>
      <c r="V171" s="27">
        <f t="shared" si="53"/>
        <v>0</v>
      </c>
      <c r="W171" s="27">
        <v>0</v>
      </c>
      <c r="X171" s="27">
        <v>0</v>
      </c>
      <c r="Y171" s="27">
        <f t="shared" si="54"/>
        <v>0</v>
      </c>
      <c r="Z171" s="27">
        <v>0</v>
      </c>
      <c r="AA171" s="27">
        <v>0</v>
      </c>
      <c r="AB171" s="27">
        <f t="shared" si="55"/>
        <v>0</v>
      </c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</row>
    <row r="172" spans="1:249" ht="47.25" x14ac:dyDescent="0.25">
      <c r="A172" s="32" t="s">
        <v>156</v>
      </c>
      <c r="B172" s="27">
        <f t="shared" si="47"/>
        <v>0</v>
      </c>
      <c r="C172" s="27">
        <f t="shared" si="47"/>
        <v>12558</v>
      </c>
      <c r="D172" s="27">
        <f t="shared" si="47"/>
        <v>12558</v>
      </c>
      <c r="E172" s="27">
        <v>0</v>
      </c>
      <c r="F172" s="27">
        <v>0</v>
      </c>
      <c r="G172" s="27">
        <f t="shared" si="48"/>
        <v>0</v>
      </c>
      <c r="H172" s="27">
        <v>0</v>
      </c>
      <c r="I172" s="27">
        <v>0</v>
      </c>
      <c r="J172" s="27">
        <f t="shared" si="49"/>
        <v>0</v>
      </c>
      <c r="K172" s="27">
        <v>0</v>
      </c>
      <c r="L172" s="27">
        <v>0</v>
      </c>
      <c r="M172" s="27">
        <f t="shared" si="50"/>
        <v>0</v>
      </c>
      <c r="N172" s="27"/>
      <c r="O172" s="27"/>
      <c r="P172" s="27">
        <f t="shared" si="51"/>
        <v>0</v>
      </c>
      <c r="Q172" s="27">
        <v>0</v>
      </c>
      <c r="R172" s="27">
        <v>12558</v>
      </c>
      <c r="S172" s="27">
        <f t="shared" si="52"/>
        <v>12558</v>
      </c>
      <c r="T172" s="27">
        <v>0</v>
      </c>
      <c r="U172" s="27">
        <v>0</v>
      </c>
      <c r="V172" s="27">
        <f t="shared" si="53"/>
        <v>0</v>
      </c>
      <c r="W172" s="27">
        <v>0</v>
      </c>
      <c r="X172" s="27">
        <v>0</v>
      </c>
      <c r="Y172" s="27">
        <f t="shared" si="54"/>
        <v>0</v>
      </c>
      <c r="Z172" s="27">
        <v>0</v>
      </c>
      <c r="AA172" s="27">
        <v>0</v>
      </c>
      <c r="AB172" s="27">
        <f t="shared" si="55"/>
        <v>0</v>
      </c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</row>
    <row r="173" spans="1:249" ht="63" x14ac:dyDescent="0.25">
      <c r="A173" s="32" t="s">
        <v>157</v>
      </c>
      <c r="B173" s="27">
        <f t="shared" si="47"/>
        <v>0</v>
      </c>
      <c r="C173" s="27">
        <f t="shared" si="47"/>
        <v>4478</v>
      </c>
      <c r="D173" s="27">
        <f t="shared" si="47"/>
        <v>4478</v>
      </c>
      <c r="E173" s="27">
        <v>0</v>
      </c>
      <c r="F173" s="27">
        <v>0</v>
      </c>
      <c r="G173" s="27">
        <f t="shared" si="48"/>
        <v>0</v>
      </c>
      <c r="H173" s="27">
        <v>0</v>
      </c>
      <c r="I173" s="27">
        <v>0</v>
      </c>
      <c r="J173" s="27">
        <f t="shared" si="49"/>
        <v>0</v>
      </c>
      <c r="K173" s="27">
        <v>0</v>
      </c>
      <c r="L173" s="27">
        <v>0</v>
      </c>
      <c r="M173" s="27">
        <f t="shared" si="50"/>
        <v>0</v>
      </c>
      <c r="N173" s="27"/>
      <c r="O173" s="27"/>
      <c r="P173" s="27">
        <f t="shared" si="51"/>
        <v>0</v>
      </c>
      <c r="Q173" s="27">
        <v>0</v>
      </c>
      <c r="R173" s="27">
        <v>4478</v>
      </c>
      <c r="S173" s="27">
        <f t="shared" si="52"/>
        <v>4478</v>
      </c>
      <c r="T173" s="27">
        <v>0</v>
      </c>
      <c r="U173" s="27">
        <v>0</v>
      </c>
      <c r="V173" s="27">
        <f t="shared" si="53"/>
        <v>0</v>
      </c>
      <c r="W173" s="27">
        <v>0</v>
      </c>
      <c r="X173" s="27">
        <v>0</v>
      </c>
      <c r="Y173" s="27">
        <f t="shared" si="54"/>
        <v>0</v>
      </c>
      <c r="Z173" s="27">
        <v>0</v>
      </c>
      <c r="AA173" s="27">
        <v>0</v>
      </c>
      <c r="AB173" s="27">
        <f t="shared" si="55"/>
        <v>0</v>
      </c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</row>
    <row r="174" spans="1:249" ht="47.25" x14ac:dyDescent="0.25">
      <c r="A174" s="32" t="s">
        <v>158</v>
      </c>
      <c r="B174" s="27">
        <f t="shared" si="47"/>
        <v>0</v>
      </c>
      <c r="C174" s="27">
        <f t="shared" si="47"/>
        <v>2273</v>
      </c>
      <c r="D174" s="27">
        <f t="shared" si="47"/>
        <v>2273</v>
      </c>
      <c r="E174" s="27">
        <v>0</v>
      </c>
      <c r="F174" s="27">
        <v>0</v>
      </c>
      <c r="G174" s="27">
        <f t="shared" si="48"/>
        <v>0</v>
      </c>
      <c r="H174" s="27">
        <v>0</v>
      </c>
      <c r="I174" s="27">
        <v>0</v>
      </c>
      <c r="J174" s="27">
        <f t="shared" si="49"/>
        <v>0</v>
      </c>
      <c r="K174" s="27">
        <v>0</v>
      </c>
      <c r="L174" s="27">
        <v>0</v>
      </c>
      <c r="M174" s="27">
        <f t="shared" si="50"/>
        <v>0</v>
      </c>
      <c r="N174" s="27"/>
      <c r="O174" s="27"/>
      <c r="P174" s="27">
        <f t="shared" si="51"/>
        <v>0</v>
      </c>
      <c r="Q174" s="27">
        <v>0</v>
      </c>
      <c r="R174" s="27">
        <v>2273</v>
      </c>
      <c r="S174" s="27">
        <f t="shared" si="52"/>
        <v>2273</v>
      </c>
      <c r="T174" s="27">
        <v>0</v>
      </c>
      <c r="U174" s="27">
        <v>0</v>
      </c>
      <c r="V174" s="27">
        <f t="shared" si="53"/>
        <v>0</v>
      </c>
      <c r="W174" s="27">
        <v>0</v>
      </c>
      <c r="X174" s="27">
        <v>0</v>
      </c>
      <c r="Y174" s="27">
        <f t="shared" si="54"/>
        <v>0</v>
      </c>
      <c r="Z174" s="27">
        <v>0</v>
      </c>
      <c r="AA174" s="27">
        <v>0</v>
      </c>
      <c r="AB174" s="27">
        <f t="shared" si="55"/>
        <v>0</v>
      </c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</row>
    <row r="175" spans="1:249" ht="31.5" x14ac:dyDescent="0.25">
      <c r="A175" s="32" t="s">
        <v>159</v>
      </c>
      <c r="B175" s="27">
        <f t="shared" si="47"/>
        <v>0</v>
      </c>
      <c r="C175" s="27">
        <f t="shared" si="47"/>
        <v>3523</v>
      </c>
      <c r="D175" s="27">
        <f t="shared" si="47"/>
        <v>3523</v>
      </c>
      <c r="E175" s="27">
        <v>0</v>
      </c>
      <c r="F175" s="27">
        <v>0</v>
      </c>
      <c r="G175" s="27">
        <f t="shared" si="48"/>
        <v>0</v>
      </c>
      <c r="H175" s="27">
        <v>0</v>
      </c>
      <c r="I175" s="27">
        <v>0</v>
      </c>
      <c r="J175" s="27">
        <f t="shared" si="49"/>
        <v>0</v>
      </c>
      <c r="K175" s="27">
        <v>0</v>
      </c>
      <c r="L175" s="27">
        <v>0</v>
      </c>
      <c r="M175" s="27">
        <f t="shared" si="50"/>
        <v>0</v>
      </c>
      <c r="N175" s="27"/>
      <c r="O175" s="27"/>
      <c r="P175" s="27">
        <f t="shared" si="51"/>
        <v>0</v>
      </c>
      <c r="Q175" s="27">
        <v>0</v>
      </c>
      <c r="R175" s="27">
        <v>3523</v>
      </c>
      <c r="S175" s="27">
        <f t="shared" si="52"/>
        <v>3523</v>
      </c>
      <c r="T175" s="27">
        <v>0</v>
      </c>
      <c r="U175" s="27">
        <v>0</v>
      </c>
      <c r="V175" s="27">
        <f t="shared" si="53"/>
        <v>0</v>
      </c>
      <c r="W175" s="27">
        <v>0</v>
      </c>
      <c r="X175" s="27">
        <v>0</v>
      </c>
      <c r="Y175" s="27">
        <f t="shared" si="54"/>
        <v>0</v>
      </c>
      <c r="Z175" s="27">
        <v>0</v>
      </c>
      <c r="AA175" s="27">
        <v>0</v>
      </c>
      <c r="AB175" s="27">
        <f t="shared" si="55"/>
        <v>0</v>
      </c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</row>
    <row r="176" spans="1:249" ht="31.5" x14ac:dyDescent="0.25">
      <c r="A176" s="23" t="s">
        <v>100</v>
      </c>
      <c r="B176" s="24">
        <f t="shared" si="47"/>
        <v>372782</v>
      </c>
      <c r="C176" s="24">
        <f t="shared" si="47"/>
        <v>372782</v>
      </c>
      <c r="D176" s="24">
        <f t="shared" si="47"/>
        <v>0</v>
      </c>
      <c r="E176" s="24">
        <f>SUM(E177:E185)</f>
        <v>0</v>
      </c>
      <c r="F176" s="24">
        <f>SUM(F177:F185)</f>
        <v>0</v>
      </c>
      <c r="G176" s="24">
        <f t="shared" si="48"/>
        <v>0</v>
      </c>
      <c r="H176" s="24">
        <f>SUM(H177:H185)</f>
        <v>0</v>
      </c>
      <c r="I176" s="24">
        <f>SUM(I177:I185)</f>
        <v>0</v>
      </c>
      <c r="J176" s="24">
        <f t="shared" si="49"/>
        <v>0</v>
      </c>
      <c r="K176" s="24">
        <f>SUM(K177:K185)</f>
        <v>29772</v>
      </c>
      <c r="L176" s="24">
        <f>SUM(L177:L185)</f>
        <v>29772</v>
      </c>
      <c r="M176" s="24">
        <f t="shared" si="50"/>
        <v>0</v>
      </c>
      <c r="N176" s="24">
        <f>SUM(N177:N185)</f>
        <v>0</v>
      </c>
      <c r="O176" s="24">
        <f>SUM(O177:O185)</f>
        <v>0</v>
      </c>
      <c r="P176" s="24">
        <f t="shared" si="51"/>
        <v>0</v>
      </c>
      <c r="Q176" s="24">
        <f>SUM(Q177:Q185)</f>
        <v>343010</v>
      </c>
      <c r="R176" s="24">
        <f>SUM(R177:R185)</f>
        <v>343010</v>
      </c>
      <c r="S176" s="24">
        <f t="shared" si="52"/>
        <v>0</v>
      </c>
      <c r="T176" s="24">
        <f>SUM(T177:T185)</f>
        <v>0</v>
      </c>
      <c r="U176" s="24">
        <f>SUM(U177:U185)</f>
        <v>0</v>
      </c>
      <c r="V176" s="24">
        <f t="shared" si="53"/>
        <v>0</v>
      </c>
      <c r="W176" s="24">
        <f>SUM(W177:W185)</f>
        <v>0</v>
      </c>
      <c r="X176" s="24">
        <f>SUM(X177:X185)</f>
        <v>0</v>
      </c>
      <c r="Y176" s="24">
        <f t="shared" si="54"/>
        <v>0</v>
      </c>
      <c r="Z176" s="24">
        <f>SUM(Z177:Z185)</f>
        <v>0</v>
      </c>
      <c r="AA176" s="24">
        <f>SUM(AA177:AA185)</f>
        <v>0</v>
      </c>
      <c r="AB176" s="24">
        <f t="shared" si="55"/>
        <v>0</v>
      </c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</row>
    <row r="177" spans="1:249" ht="31.5" x14ac:dyDescent="0.25">
      <c r="A177" s="32" t="s">
        <v>160</v>
      </c>
      <c r="B177" s="35">
        <f t="shared" si="47"/>
        <v>3145</v>
      </c>
      <c r="C177" s="35">
        <f t="shared" si="47"/>
        <v>3145</v>
      </c>
      <c r="D177" s="35">
        <f t="shared" si="47"/>
        <v>0</v>
      </c>
      <c r="E177" s="35">
        <v>0</v>
      </c>
      <c r="F177" s="35">
        <v>0</v>
      </c>
      <c r="G177" s="35">
        <f t="shared" si="48"/>
        <v>0</v>
      </c>
      <c r="H177" s="35">
        <v>0</v>
      </c>
      <c r="I177" s="35">
        <v>0</v>
      </c>
      <c r="J177" s="35">
        <f t="shared" si="49"/>
        <v>0</v>
      </c>
      <c r="K177" s="35">
        <v>0</v>
      </c>
      <c r="L177" s="35">
        <v>0</v>
      </c>
      <c r="M177" s="35">
        <f t="shared" si="50"/>
        <v>0</v>
      </c>
      <c r="N177" s="35">
        <v>0</v>
      </c>
      <c r="O177" s="35">
        <v>0</v>
      </c>
      <c r="P177" s="35">
        <f t="shared" si="51"/>
        <v>0</v>
      </c>
      <c r="Q177" s="35">
        <v>3145</v>
      </c>
      <c r="R177" s="35">
        <v>3145</v>
      </c>
      <c r="S177" s="35">
        <f t="shared" si="52"/>
        <v>0</v>
      </c>
      <c r="T177" s="35">
        <v>0</v>
      </c>
      <c r="U177" s="35">
        <v>0</v>
      </c>
      <c r="V177" s="35">
        <f t="shared" si="53"/>
        <v>0</v>
      </c>
      <c r="W177" s="35">
        <v>0</v>
      </c>
      <c r="X177" s="35">
        <v>0</v>
      </c>
      <c r="Y177" s="35">
        <f t="shared" si="54"/>
        <v>0</v>
      </c>
      <c r="Z177" s="35">
        <v>0</v>
      </c>
      <c r="AA177" s="35">
        <v>0</v>
      </c>
      <c r="AB177" s="35">
        <f t="shared" si="55"/>
        <v>0</v>
      </c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</row>
    <row r="178" spans="1:249" ht="31.5" x14ac:dyDescent="0.25">
      <c r="A178" s="29" t="s">
        <v>161</v>
      </c>
      <c r="B178" s="30">
        <f t="shared" si="47"/>
        <v>9114</v>
      </c>
      <c r="C178" s="30">
        <f t="shared" si="47"/>
        <v>9114</v>
      </c>
      <c r="D178" s="30">
        <f t="shared" si="47"/>
        <v>0</v>
      </c>
      <c r="E178" s="30">
        <v>0</v>
      </c>
      <c r="F178" s="30">
        <v>0</v>
      </c>
      <c r="G178" s="30">
        <f t="shared" si="48"/>
        <v>0</v>
      </c>
      <c r="H178" s="30">
        <v>0</v>
      </c>
      <c r="I178" s="30">
        <v>0</v>
      </c>
      <c r="J178" s="30">
        <f t="shared" si="49"/>
        <v>0</v>
      </c>
      <c r="K178" s="30">
        <v>9114</v>
      </c>
      <c r="L178" s="30">
        <v>9114</v>
      </c>
      <c r="M178" s="30">
        <f t="shared" si="50"/>
        <v>0</v>
      </c>
      <c r="N178" s="30">
        <v>0</v>
      </c>
      <c r="O178" s="30">
        <v>0</v>
      </c>
      <c r="P178" s="30">
        <f t="shared" si="51"/>
        <v>0</v>
      </c>
      <c r="Q178" s="30"/>
      <c r="R178" s="30"/>
      <c r="S178" s="30">
        <f t="shared" si="52"/>
        <v>0</v>
      </c>
      <c r="T178" s="30">
        <v>0</v>
      </c>
      <c r="U178" s="30">
        <v>0</v>
      </c>
      <c r="V178" s="30">
        <f t="shared" si="53"/>
        <v>0</v>
      </c>
      <c r="W178" s="30">
        <v>0</v>
      </c>
      <c r="X178" s="30">
        <v>0</v>
      </c>
      <c r="Y178" s="30">
        <f t="shared" si="54"/>
        <v>0</v>
      </c>
      <c r="Z178" s="30">
        <v>0</v>
      </c>
      <c r="AA178" s="30">
        <v>0</v>
      </c>
      <c r="AB178" s="30">
        <f t="shared" si="55"/>
        <v>0</v>
      </c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</row>
    <row r="179" spans="1:249" ht="47.25" x14ac:dyDescent="0.25">
      <c r="A179" s="29" t="s">
        <v>162</v>
      </c>
      <c r="B179" s="30">
        <f t="shared" si="47"/>
        <v>11851</v>
      </c>
      <c r="C179" s="30">
        <f t="shared" si="47"/>
        <v>11851</v>
      </c>
      <c r="D179" s="30">
        <f t="shared" si="47"/>
        <v>0</v>
      </c>
      <c r="E179" s="30">
        <v>0</v>
      </c>
      <c r="F179" s="30">
        <v>0</v>
      </c>
      <c r="G179" s="30">
        <f t="shared" si="48"/>
        <v>0</v>
      </c>
      <c r="H179" s="30">
        <v>0</v>
      </c>
      <c r="I179" s="30">
        <v>0</v>
      </c>
      <c r="J179" s="30">
        <f t="shared" si="49"/>
        <v>0</v>
      </c>
      <c r="K179" s="30">
        <v>11851</v>
      </c>
      <c r="L179" s="30">
        <v>11851</v>
      </c>
      <c r="M179" s="30">
        <f t="shared" si="50"/>
        <v>0</v>
      </c>
      <c r="N179" s="30">
        <v>0</v>
      </c>
      <c r="O179" s="30">
        <v>0</v>
      </c>
      <c r="P179" s="30">
        <f t="shared" si="51"/>
        <v>0</v>
      </c>
      <c r="Q179" s="30"/>
      <c r="R179" s="30"/>
      <c r="S179" s="30">
        <f t="shared" si="52"/>
        <v>0</v>
      </c>
      <c r="T179" s="30">
        <v>0</v>
      </c>
      <c r="U179" s="30">
        <v>0</v>
      </c>
      <c r="V179" s="30">
        <f t="shared" si="53"/>
        <v>0</v>
      </c>
      <c r="W179" s="30">
        <v>0</v>
      </c>
      <c r="X179" s="30">
        <v>0</v>
      </c>
      <c r="Y179" s="30">
        <f t="shared" si="54"/>
        <v>0</v>
      </c>
      <c r="Z179" s="30">
        <v>0</v>
      </c>
      <c r="AA179" s="30">
        <v>0</v>
      </c>
      <c r="AB179" s="30">
        <f t="shared" si="55"/>
        <v>0</v>
      </c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</row>
    <row r="180" spans="1:249" ht="31.5" x14ac:dyDescent="0.25">
      <c r="A180" s="29" t="s">
        <v>163</v>
      </c>
      <c r="B180" s="30">
        <f t="shared" si="47"/>
        <v>2890</v>
      </c>
      <c r="C180" s="30">
        <f t="shared" si="47"/>
        <v>2890</v>
      </c>
      <c r="D180" s="30">
        <f t="shared" si="47"/>
        <v>0</v>
      </c>
      <c r="E180" s="30">
        <v>0</v>
      </c>
      <c r="F180" s="30">
        <v>0</v>
      </c>
      <c r="G180" s="30">
        <f t="shared" si="48"/>
        <v>0</v>
      </c>
      <c r="H180" s="30">
        <v>0</v>
      </c>
      <c r="I180" s="30">
        <v>0</v>
      </c>
      <c r="J180" s="30">
        <f t="shared" si="49"/>
        <v>0</v>
      </c>
      <c r="K180" s="30">
        <v>2890</v>
      </c>
      <c r="L180" s="30">
        <v>2890</v>
      </c>
      <c r="M180" s="30">
        <f t="shared" si="50"/>
        <v>0</v>
      </c>
      <c r="N180" s="30">
        <v>0</v>
      </c>
      <c r="O180" s="30">
        <v>0</v>
      </c>
      <c r="P180" s="30">
        <f t="shared" si="51"/>
        <v>0</v>
      </c>
      <c r="Q180" s="30"/>
      <c r="R180" s="30"/>
      <c r="S180" s="30">
        <f t="shared" si="52"/>
        <v>0</v>
      </c>
      <c r="T180" s="30">
        <v>0</v>
      </c>
      <c r="U180" s="30">
        <v>0</v>
      </c>
      <c r="V180" s="30">
        <f t="shared" si="53"/>
        <v>0</v>
      </c>
      <c r="W180" s="30">
        <v>0</v>
      </c>
      <c r="X180" s="30">
        <v>0</v>
      </c>
      <c r="Y180" s="30">
        <f t="shared" si="54"/>
        <v>0</v>
      </c>
      <c r="Z180" s="30">
        <v>0</v>
      </c>
      <c r="AA180" s="30">
        <v>0</v>
      </c>
      <c r="AB180" s="30">
        <f t="shared" si="55"/>
        <v>0</v>
      </c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</row>
    <row r="181" spans="1:249" ht="31.5" x14ac:dyDescent="0.25">
      <c r="A181" s="29" t="s">
        <v>164</v>
      </c>
      <c r="B181" s="30">
        <f t="shared" si="47"/>
        <v>2195</v>
      </c>
      <c r="C181" s="30">
        <f t="shared" si="47"/>
        <v>2195</v>
      </c>
      <c r="D181" s="30">
        <f t="shared" si="47"/>
        <v>0</v>
      </c>
      <c r="E181" s="30">
        <v>0</v>
      </c>
      <c r="F181" s="30">
        <v>0</v>
      </c>
      <c r="G181" s="30">
        <f t="shared" si="48"/>
        <v>0</v>
      </c>
      <c r="H181" s="30">
        <v>0</v>
      </c>
      <c r="I181" s="30">
        <v>0</v>
      </c>
      <c r="J181" s="30">
        <f t="shared" si="49"/>
        <v>0</v>
      </c>
      <c r="K181" s="30">
        <v>0</v>
      </c>
      <c r="L181" s="30">
        <v>0</v>
      </c>
      <c r="M181" s="30">
        <f t="shared" si="50"/>
        <v>0</v>
      </c>
      <c r="N181" s="30">
        <v>0</v>
      </c>
      <c r="O181" s="30">
        <v>0</v>
      </c>
      <c r="P181" s="30">
        <f t="shared" si="51"/>
        <v>0</v>
      </c>
      <c r="Q181" s="30">
        <v>2195</v>
      </c>
      <c r="R181" s="30">
        <v>2195</v>
      </c>
      <c r="S181" s="30">
        <f t="shared" si="52"/>
        <v>0</v>
      </c>
      <c r="T181" s="30">
        <v>0</v>
      </c>
      <c r="U181" s="30">
        <v>0</v>
      </c>
      <c r="V181" s="30">
        <f t="shared" si="53"/>
        <v>0</v>
      </c>
      <c r="W181" s="30">
        <v>0</v>
      </c>
      <c r="X181" s="30">
        <v>0</v>
      </c>
      <c r="Y181" s="30">
        <f t="shared" si="54"/>
        <v>0</v>
      </c>
      <c r="Z181" s="30">
        <v>0</v>
      </c>
      <c r="AA181" s="30">
        <v>0</v>
      </c>
      <c r="AB181" s="30">
        <f t="shared" si="55"/>
        <v>0</v>
      </c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</row>
    <row r="182" spans="1:249" ht="31.5" x14ac:dyDescent="0.25">
      <c r="A182" s="29" t="s">
        <v>164</v>
      </c>
      <c r="B182" s="30">
        <f t="shared" si="47"/>
        <v>17328</v>
      </c>
      <c r="C182" s="30">
        <f t="shared" si="47"/>
        <v>17328</v>
      </c>
      <c r="D182" s="30">
        <f t="shared" si="47"/>
        <v>0</v>
      </c>
      <c r="E182" s="30">
        <v>0</v>
      </c>
      <c r="F182" s="30">
        <v>0</v>
      </c>
      <c r="G182" s="30">
        <f t="shared" si="48"/>
        <v>0</v>
      </c>
      <c r="H182" s="30">
        <v>0</v>
      </c>
      <c r="I182" s="30">
        <v>0</v>
      </c>
      <c r="J182" s="30">
        <f t="shared" si="49"/>
        <v>0</v>
      </c>
      <c r="K182" s="30">
        <v>0</v>
      </c>
      <c r="L182" s="30">
        <v>0</v>
      </c>
      <c r="M182" s="30">
        <f t="shared" si="50"/>
        <v>0</v>
      </c>
      <c r="N182" s="30">
        <v>0</v>
      </c>
      <c r="O182" s="30">
        <v>0</v>
      </c>
      <c r="P182" s="30">
        <f t="shared" si="51"/>
        <v>0</v>
      </c>
      <c r="Q182" s="30">
        <v>17328</v>
      </c>
      <c r="R182" s="30">
        <v>17328</v>
      </c>
      <c r="S182" s="30">
        <f t="shared" si="52"/>
        <v>0</v>
      </c>
      <c r="T182" s="30">
        <v>0</v>
      </c>
      <c r="U182" s="30">
        <v>0</v>
      </c>
      <c r="V182" s="30">
        <f t="shared" si="53"/>
        <v>0</v>
      </c>
      <c r="W182" s="30">
        <v>0</v>
      </c>
      <c r="X182" s="30">
        <v>0</v>
      </c>
      <c r="Y182" s="30">
        <f t="shared" si="54"/>
        <v>0</v>
      </c>
      <c r="Z182" s="30">
        <v>0</v>
      </c>
      <c r="AA182" s="30">
        <v>0</v>
      </c>
      <c r="AB182" s="30">
        <f t="shared" si="55"/>
        <v>0</v>
      </c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</row>
    <row r="183" spans="1:249" ht="47.25" x14ac:dyDescent="0.25">
      <c r="A183" s="29" t="s">
        <v>165</v>
      </c>
      <c r="B183" s="30">
        <f t="shared" si="47"/>
        <v>290620</v>
      </c>
      <c r="C183" s="30">
        <f t="shared" si="47"/>
        <v>290620</v>
      </c>
      <c r="D183" s="30">
        <f t="shared" si="47"/>
        <v>0</v>
      </c>
      <c r="E183" s="30">
        <v>0</v>
      </c>
      <c r="F183" s="30">
        <v>0</v>
      </c>
      <c r="G183" s="30">
        <f t="shared" si="48"/>
        <v>0</v>
      </c>
      <c r="H183" s="30">
        <v>0</v>
      </c>
      <c r="I183" s="30">
        <v>0</v>
      </c>
      <c r="J183" s="30">
        <f t="shared" si="49"/>
        <v>0</v>
      </c>
      <c r="K183" s="30">
        <v>0</v>
      </c>
      <c r="L183" s="30">
        <v>0</v>
      </c>
      <c r="M183" s="30">
        <f t="shared" si="50"/>
        <v>0</v>
      </c>
      <c r="N183" s="30">
        <v>0</v>
      </c>
      <c r="O183" s="30">
        <v>0</v>
      </c>
      <c r="P183" s="30">
        <f t="shared" si="51"/>
        <v>0</v>
      </c>
      <c r="Q183" s="30">
        <f>285500+5120</f>
        <v>290620</v>
      </c>
      <c r="R183" s="30">
        <f>285500+5120</f>
        <v>290620</v>
      </c>
      <c r="S183" s="30">
        <f t="shared" si="52"/>
        <v>0</v>
      </c>
      <c r="T183" s="30">
        <v>0</v>
      </c>
      <c r="U183" s="30">
        <v>0</v>
      </c>
      <c r="V183" s="30">
        <f t="shared" si="53"/>
        <v>0</v>
      </c>
      <c r="W183" s="30">
        <v>0</v>
      </c>
      <c r="X183" s="30">
        <v>0</v>
      </c>
      <c r="Y183" s="30">
        <f t="shared" si="54"/>
        <v>0</v>
      </c>
      <c r="Z183" s="30">
        <v>0</v>
      </c>
      <c r="AA183" s="30">
        <v>0</v>
      </c>
      <c r="AB183" s="30">
        <f t="shared" si="55"/>
        <v>0</v>
      </c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</row>
    <row r="184" spans="1:249" ht="27.75" customHeight="1" x14ac:dyDescent="0.25">
      <c r="A184" s="32" t="s">
        <v>166</v>
      </c>
      <c r="B184" s="27">
        <f t="shared" si="47"/>
        <v>5917</v>
      </c>
      <c r="C184" s="27">
        <f t="shared" si="47"/>
        <v>5917</v>
      </c>
      <c r="D184" s="27">
        <f t="shared" si="47"/>
        <v>0</v>
      </c>
      <c r="E184" s="27">
        <v>0</v>
      </c>
      <c r="F184" s="27">
        <v>0</v>
      </c>
      <c r="G184" s="27">
        <f t="shared" si="48"/>
        <v>0</v>
      </c>
      <c r="H184" s="27">
        <v>0</v>
      </c>
      <c r="I184" s="27">
        <v>0</v>
      </c>
      <c r="J184" s="27">
        <f t="shared" si="49"/>
        <v>0</v>
      </c>
      <c r="K184" s="27">
        <v>5917</v>
      </c>
      <c r="L184" s="27">
        <v>5917</v>
      </c>
      <c r="M184" s="27">
        <f t="shared" si="50"/>
        <v>0</v>
      </c>
      <c r="N184" s="27">
        <v>0</v>
      </c>
      <c r="O184" s="27">
        <v>0</v>
      </c>
      <c r="P184" s="27">
        <f t="shared" si="51"/>
        <v>0</v>
      </c>
      <c r="Q184" s="27"/>
      <c r="R184" s="27"/>
      <c r="S184" s="27">
        <f t="shared" si="52"/>
        <v>0</v>
      </c>
      <c r="T184" s="27">
        <v>0</v>
      </c>
      <c r="U184" s="27">
        <v>0</v>
      </c>
      <c r="V184" s="27">
        <f t="shared" si="53"/>
        <v>0</v>
      </c>
      <c r="W184" s="27">
        <v>0</v>
      </c>
      <c r="X184" s="27">
        <v>0</v>
      </c>
      <c r="Y184" s="27">
        <f t="shared" si="54"/>
        <v>0</v>
      </c>
      <c r="Z184" s="27">
        <v>0</v>
      </c>
      <c r="AA184" s="27">
        <v>0</v>
      </c>
      <c r="AB184" s="27">
        <f t="shared" si="55"/>
        <v>0</v>
      </c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 x14ac:dyDescent="0.25">
      <c r="A185" s="29" t="s">
        <v>167</v>
      </c>
      <c r="B185" s="30">
        <f t="shared" si="47"/>
        <v>29722</v>
      </c>
      <c r="C185" s="30">
        <f t="shared" si="47"/>
        <v>29722</v>
      </c>
      <c r="D185" s="30">
        <f t="shared" si="47"/>
        <v>0</v>
      </c>
      <c r="E185" s="30">
        <v>0</v>
      </c>
      <c r="F185" s="30">
        <v>0</v>
      </c>
      <c r="G185" s="30">
        <f t="shared" si="48"/>
        <v>0</v>
      </c>
      <c r="H185" s="30">
        <v>0</v>
      </c>
      <c r="I185" s="30">
        <v>0</v>
      </c>
      <c r="J185" s="30">
        <f t="shared" si="49"/>
        <v>0</v>
      </c>
      <c r="K185" s="30">
        <v>0</v>
      </c>
      <c r="L185" s="30">
        <v>0</v>
      </c>
      <c r="M185" s="30">
        <f t="shared" si="50"/>
        <v>0</v>
      </c>
      <c r="N185" s="30">
        <v>0</v>
      </c>
      <c r="O185" s="30">
        <v>0</v>
      </c>
      <c r="P185" s="30">
        <f t="shared" si="51"/>
        <v>0</v>
      </c>
      <c r="Q185" s="30">
        <v>29722</v>
      </c>
      <c r="R185" s="30">
        <v>29722</v>
      </c>
      <c r="S185" s="30">
        <f t="shared" si="52"/>
        <v>0</v>
      </c>
      <c r="T185" s="30">
        <v>0</v>
      </c>
      <c r="U185" s="30">
        <v>0</v>
      </c>
      <c r="V185" s="30">
        <f t="shared" si="53"/>
        <v>0</v>
      </c>
      <c r="W185" s="30">
        <v>0</v>
      </c>
      <c r="X185" s="30">
        <v>0</v>
      </c>
      <c r="Y185" s="30">
        <f t="shared" si="54"/>
        <v>0</v>
      </c>
      <c r="Z185" s="30">
        <v>0</v>
      </c>
      <c r="AA185" s="30">
        <v>0</v>
      </c>
      <c r="AB185" s="30">
        <f t="shared" si="55"/>
        <v>0</v>
      </c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 x14ac:dyDescent="0.25">
      <c r="A186" s="23" t="s">
        <v>105</v>
      </c>
      <c r="B186" s="24">
        <f t="shared" si="47"/>
        <v>148889</v>
      </c>
      <c r="C186" s="24">
        <f t="shared" si="47"/>
        <v>148889</v>
      </c>
      <c r="D186" s="24">
        <f t="shared" si="47"/>
        <v>0</v>
      </c>
      <c r="E186" s="24">
        <f>SUM(E187:E188)</f>
        <v>0</v>
      </c>
      <c r="F186" s="24">
        <f>SUM(F187:F188)</f>
        <v>0</v>
      </c>
      <c r="G186" s="24">
        <f t="shared" si="48"/>
        <v>0</v>
      </c>
      <c r="H186" s="24">
        <f>SUM(H187:H188)</f>
        <v>0</v>
      </c>
      <c r="I186" s="24">
        <f>SUM(I187:I188)</f>
        <v>0</v>
      </c>
      <c r="J186" s="24">
        <f t="shared" si="49"/>
        <v>0</v>
      </c>
      <c r="K186" s="24">
        <f>SUM(K187:K188)</f>
        <v>0</v>
      </c>
      <c r="L186" s="24">
        <f>SUM(L187:L188)</f>
        <v>0</v>
      </c>
      <c r="M186" s="24">
        <f t="shared" si="50"/>
        <v>0</v>
      </c>
      <c r="N186" s="24">
        <f>SUM(N187:N188)</f>
        <v>0</v>
      </c>
      <c r="O186" s="24">
        <f>SUM(O187:O188)</f>
        <v>0</v>
      </c>
      <c r="P186" s="24">
        <f t="shared" si="51"/>
        <v>0</v>
      </c>
      <c r="Q186" s="24">
        <f>SUM(Q187:Q188)</f>
        <v>0</v>
      </c>
      <c r="R186" s="24">
        <f>SUM(R187:R188)</f>
        <v>0</v>
      </c>
      <c r="S186" s="24">
        <f t="shared" si="52"/>
        <v>0</v>
      </c>
      <c r="T186" s="24">
        <f>SUM(T187:T188)</f>
        <v>0</v>
      </c>
      <c r="U186" s="24">
        <f>SUM(U187:U188)</f>
        <v>0</v>
      </c>
      <c r="V186" s="24">
        <f t="shared" si="53"/>
        <v>0</v>
      </c>
      <c r="W186" s="24">
        <f>SUM(W187:W188)</f>
        <v>0</v>
      </c>
      <c r="X186" s="24">
        <f>SUM(X187:X188)</f>
        <v>0</v>
      </c>
      <c r="Y186" s="24">
        <f t="shared" si="54"/>
        <v>0</v>
      </c>
      <c r="Z186" s="24">
        <f>SUM(Z187:Z188)</f>
        <v>148889</v>
      </c>
      <c r="AA186" s="24">
        <f>SUM(AA187:AA188)</f>
        <v>148889</v>
      </c>
      <c r="AB186" s="24">
        <f t="shared" si="55"/>
        <v>0</v>
      </c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</row>
    <row r="187" spans="1:249" ht="31.5" x14ac:dyDescent="0.25">
      <c r="A187" s="32" t="s">
        <v>168</v>
      </c>
      <c r="B187" s="35">
        <f t="shared" si="47"/>
        <v>96079</v>
      </c>
      <c r="C187" s="35">
        <f t="shared" si="47"/>
        <v>96079</v>
      </c>
      <c r="D187" s="35">
        <f t="shared" si="47"/>
        <v>0</v>
      </c>
      <c r="E187" s="35">
        <v>0</v>
      </c>
      <c r="F187" s="35">
        <v>0</v>
      </c>
      <c r="G187" s="35">
        <f t="shared" si="48"/>
        <v>0</v>
      </c>
      <c r="H187" s="35">
        <v>0</v>
      </c>
      <c r="I187" s="35">
        <v>0</v>
      </c>
      <c r="J187" s="35">
        <f t="shared" si="49"/>
        <v>0</v>
      </c>
      <c r="K187" s="35"/>
      <c r="L187" s="35"/>
      <c r="M187" s="35">
        <f t="shared" si="50"/>
        <v>0</v>
      </c>
      <c r="N187" s="35">
        <v>0</v>
      </c>
      <c r="O187" s="35">
        <v>0</v>
      </c>
      <c r="P187" s="35">
        <f t="shared" si="51"/>
        <v>0</v>
      </c>
      <c r="Q187" s="35">
        <v>0</v>
      </c>
      <c r="R187" s="35">
        <v>0</v>
      </c>
      <c r="S187" s="35">
        <f t="shared" si="52"/>
        <v>0</v>
      </c>
      <c r="T187" s="35">
        <v>0</v>
      </c>
      <c r="U187" s="35">
        <v>0</v>
      </c>
      <c r="V187" s="35">
        <f t="shared" si="53"/>
        <v>0</v>
      </c>
      <c r="W187" s="35"/>
      <c r="X187" s="35"/>
      <c r="Y187" s="35">
        <f t="shared" si="54"/>
        <v>0</v>
      </c>
      <c r="Z187" s="35">
        <v>96079</v>
      </c>
      <c r="AA187" s="35">
        <v>96079</v>
      </c>
      <c r="AB187" s="35">
        <f t="shared" si="55"/>
        <v>0</v>
      </c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</row>
    <row r="188" spans="1:249" ht="31.5" x14ac:dyDescent="0.25">
      <c r="A188" s="32" t="s">
        <v>169</v>
      </c>
      <c r="B188" s="35">
        <f t="shared" si="47"/>
        <v>52810</v>
      </c>
      <c r="C188" s="35">
        <f t="shared" si="47"/>
        <v>52810</v>
      </c>
      <c r="D188" s="35">
        <f t="shared" si="47"/>
        <v>0</v>
      </c>
      <c r="E188" s="35">
        <v>0</v>
      </c>
      <c r="F188" s="35">
        <v>0</v>
      </c>
      <c r="G188" s="35">
        <f t="shared" si="48"/>
        <v>0</v>
      </c>
      <c r="H188" s="35">
        <v>0</v>
      </c>
      <c r="I188" s="35">
        <v>0</v>
      </c>
      <c r="J188" s="35">
        <f t="shared" si="49"/>
        <v>0</v>
      </c>
      <c r="K188" s="35"/>
      <c r="L188" s="35"/>
      <c r="M188" s="35">
        <f t="shared" si="50"/>
        <v>0</v>
      </c>
      <c r="N188" s="35">
        <v>0</v>
      </c>
      <c r="O188" s="35">
        <v>0</v>
      </c>
      <c r="P188" s="35">
        <f t="shared" si="51"/>
        <v>0</v>
      </c>
      <c r="Q188" s="35">
        <v>0</v>
      </c>
      <c r="R188" s="35">
        <v>0</v>
      </c>
      <c r="S188" s="35">
        <f t="shared" si="52"/>
        <v>0</v>
      </c>
      <c r="T188" s="35">
        <v>0</v>
      </c>
      <c r="U188" s="35">
        <v>0</v>
      </c>
      <c r="V188" s="35">
        <f t="shared" si="53"/>
        <v>0</v>
      </c>
      <c r="W188" s="35"/>
      <c r="X188" s="35"/>
      <c r="Y188" s="35">
        <f t="shared" si="54"/>
        <v>0</v>
      </c>
      <c r="Z188" s="35">
        <v>52810</v>
      </c>
      <c r="AA188" s="35">
        <v>52810</v>
      </c>
      <c r="AB188" s="35">
        <f t="shared" si="55"/>
        <v>0</v>
      </c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</row>
    <row r="189" spans="1:249" x14ac:dyDescent="0.25">
      <c r="A189" s="23" t="s">
        <v>107</v>
      </c>
      <c r="B189" s="24">
        <f t="shared" si="47"/>
        <v>0</v>
      </c>
      <c r="C189" s="24">
        <f t="shared" si="47"/>
        <v>41092</v>
      </c>
      <c r="D189" s="24">
        <f t="shared" si="47"/>
        <v>41092</v>
      </c>
      <c r="E189" s="24">
        <f>SUM(E190:E190)</f>
        <v>0</v>
      </c>
      <c r="F189" s="24">
        <f>SUM(F190:F190)</f>
        <v>0</v>
      </c>
      <c r="G189" s="24">
        <f t="shared" si="48"/>
        <v>0</v>
      </c>
      <c r="H189" s="24">
        <f>SUM(H190:H190)</f>
        <v>0</v>
      </c>
      <c r="I189" s="24">
        <f>SUM(I190:I190)</f>
        <v>0</v>
      </c>
      <c r="J189" s="24">
        <f t="shared" si="49"/>
        <v>0</v>
      </c>
      <c r="K189" s="24">
        <f>SUM(K190:K190)</f>
        <v>0</v>
      </c>
      <c r="L189" s="24">
        <f>SUM(L190:L190)</f>
        <v>8629</v>
      </c>
      <c r="M189" s="24">
        <f t="shared" si="50"/>
        <v>8629</v>
      </c>
      <c r="N189" s="24">
        <f>SUM(N190:N190)</f>
        <v>0</v>
      </c>
      <c r="O189" s="24">
        <f>SUM(O190:O190)</f>
        <v>0</v>
      </c>
      <c r="P189" s="24">
        <f t="shared" si="51"/>
        <v>0</v>
      </c>
      <c r="Q189" s="24">
        <f>SUM(Q190:Q190)</f>
        <v>0</v>
      </c>
      <c r="R189" s="24">
        <f>SUM(R190:R190)</f>
        <v>0</v>
      </c>
      <c r="S189" s="24">
        <f t="shared" si="52"/>
        <v>0</v>
      </c>
      <c r="T189" s="24">
        <f>SUM(T190:T190)</f>
        <v>0</v>
      </c>
      <c r="U189" s="24">
        <f>SUM(U190:U190)</f>
        <v>0</v>
      </c>
      <c r="V189" s="24">
        <f t="shared" si="53"/>
        <v>0</v>
      </c>
      <c r="W189" s="24">
        <f>SUM(W190:W190)</f>
        <v>0</v>
      </c>
      <c r="X189" s="24">
        <f>SUM(X190:X190)</f>
        <v>32463</v>
      </c>
      <c r="Y189" s="24">
        <f t="shared" si="54"/>
        <v>32463</v>
      </c>
      <c r="Z189" s="24">
        <f>SUM(Z190:Z190)</f>
        <v>0</v>
      </c>
      <c r="AA189" s="24">
        <f>SUM(AA190:AA190)</f>
        <v>0</v>
      </c>
      <c r="AB189" s="24">
        <f t="shared" si="55"/>
        <v>0</v>
      </c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63" x14ac:dyDescent="0.25">
      <c r="A190" s="32" t="s">
        <v>170</v>
      </c>
      <c r="B190" s="35">
        <f t="shared" si="47"/>
        <v>0</v>
      </c>
      <c r="C190" s="35">
        <f t="shared" si="47"/>
        <v>41092</v>
      </c>
      <c r="D190" s="35">
        <f t="shared" si="47"/>
        <v>41092</v>
      </c>
      <c r="E190" s="35">
        <v>0</v>
      </c>
      <c r="F190" s="35">
        <v>0</v>
      </c>
      <c r="G190" s="35">
        <f t="shared" si="48"/>
        <v>0</v>
      </c>
      <c r="H190" s="35">
        <v>0</v>
      </c>
      <c r="I190" s="35">
        <v>0</v>
      </c>
      <c r="J190" s="35">
        <f t="shared" si="49"/>
        <v>0</v>
      </c>
      <c r="K190" s="35"/>
      <c r="L190" s="35">
        <v>8629</v>
      </c>
      <c r="M190" s="35">
        <f t="shared" si="50"/>
        <v>8629</v>
      </c>
      <c r="N190" s="35">
        <v>0</v>
      </c>
      <c r="O190" s="35">
        <v>0</v>
      </c>
      <c r="P190" s="35">
        <f t="shared" si="51"/>
        <v>0</v>
      </c>
      <c r="Q190" s="35">
        <v>0</v>
      </c>
      <c r="R190" s="35">
        <v>0</v>
      </c>
      <c r="S190" s="35">
        <f t="shared" si="52"/>
        <v>0</v>
      </c>
      <c r="T190" s="35">
        <v>0</v>
      </c>
      <c r="U190" s="35">
        <v>0</v>
      </c>
      <c r="V190" s="35">
        <f t="shared" si="53"/>
        <v>0</v>
      </c>
      <c r="W190" s="35">
        <v>0</v>
      </c>
      <c r="X190" s="35">
        <v>32463</v>
      </c>
      <c r="Y190" s="35">
        <f t="shared" si="54"/>
        <v>32463</v>
      </c>
      <c r="Z190" s="35">
        <v>0</v>
      </c>
      <c r="AA190" s="35">
        <v>0</v>
      </c>
      <c r="AB190" s="35">
        <f t="shared" si="55"/>
        <v>0</v>
      </c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</row>
    <row r="191" spans="1:249" x14ac:dyDescent="0.25">
      <c r="A191" s="23" t="s">
        <v>144</v>
      </c>
      <c r="B191" s="24">
        <f t="shared" si="47"/>
        <v>180000</v>
      </c>
      <c r="C191" s="24">
        <f t="shared" si="47"/>
        <v>180000</v>
      </c>
      <c r="D191" s="24">
        <f t="shared" si="47"/>
        <v>0</v>
      </c>
      <c r="E191" s="24">
        <f>SUM(E192)</f>
        <v>0</v>
      </c>
      <c r="F191" s="24">
        <f>SUM(F192)</f>
        <v>0</v>
      </c>
      <c r="G191" s="24">
        <f t="shared" si="48"/>
        <v>0</v>
      </c>
      <c r="H191" s="24">
        <f>SUM(H192)</f>
        <v>0</v>
      </c>
      <c r="I191" s="24">
        <f>SUM(I192)</f>
        <v>0</v>
      </c>
      <c r="J191" s="24">
        <f t="shared" si="49"/>
        <v>0</v>
      </c>
      <c r="K191" s="24">
        <f>SUM(K192)</f>
        <v>0</v>
      </c>
      <c r="L191" s="24">
        <f>SUM(L192)</f>
        <v>0</v>
      </c>
      <c r="M191" s="24">
        <f t="shared" si="50"/>
        <v>0</v>
      </c>
      <c r="N191" s="24">
        <f>SUM(N192)</f>
        <v>0</v>
      </c>
      <c r="O191" s="24">
        <f>SUM(O192)</f>
        <v>0</v>
      </c>
      <c r="P191" s="24">
        <f t="shared" si="51"/>
        <v>0</v>
      </c>
      <c r="Q191" s="24">
        <f>SUM(Q192)</f>
        <v>0</v>
      </c>
      <c r="R191" s="24">
        <f>SUM(R192)</f>
        <v>0</v>
      </c>
      <c r="S191" s="24">
        <f t="shared" si="52"/>
        <v>0</v>
      </c>
      <c r="T191" s="24">
        <f>SUM(T192)</f>
        <v>0</v>
      </c>
      <c r="U191" s="24">
        <f>SUM(U192)</f>
        <v>0</v>
      </c>
      <c r="V191" s="24">
        <f t="shared" si="53"/>
        <v>0</v>
      </c>
      <c r="W191" s="24">
        <f>SUM(W192)</f>
        <v>0</v>
      </c>
      <c r="X191" s="24">
        <f>SUM(X192)</f>
        <v>0</v>
      </c>
      <c r="Y191" s="24">
        <f t="shared" si="54"/>
        <v>0</v>
      </c>
      <c r="Z191" s="24">
        <f>SUM(Z192)</f>
        <v>180000</v>
      </c>
      <c r="AA191" s="24">
        <f>SUM(AA192)</f>
        <v>180000</v>
      </c>
      <c r="AB191" s="24">
        <f t="shared" si="55"/>
        <v>0</v>
      </c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31.5" x14ac:dyDescent="0.25">
      <c r="A192" s="32" t="s">
        <v>171</v>
      </c>
      <c r="B192" s="27">
        <f t="shared" si="47"/>
        <v>180000</v>
      </c>
      <c r="C192" s="27">
        <f t="shared" si="47"/>
        <v>180000</v>
      </c>
      <c r="D192" s="27">
        <f t="shared" si="47"/>
        <v>0</v>
      </c>
      <c r="E192" s="27">
        <v>0</v>
      </c>
      <c r="F192" s="27">
        <v>0</v>
      </c>
      <c r="G192" s="27">
        <f t="shared" si="48"/>
        <v>0</v>
      </c>
      <c r="H192" s="27">
        <v>0</v>
      </c>
      <c r="I192" s="27">
        <v>0</v>
      </c>
      <c r="J192" s="27">
        <f t="shared" si="49"/>
        <v>0</v>
      </c>
      <c r="K192" s="27"/>
      <c r="L192" s="27"/>
      <c r="M192" s="27">
        <f t="shared" si="50"/>
        <v>0</v>
      </c>
      <c r="N192" s="27"/>
      <c r="O192" s="27"/>
      <c r="P192" s="27">
        <f t="shared" si="51"/>
        <v>0</v>
      </c>
      <c r="Q192" s="27"/>
      <c r="R192" s="27"/>
      <c r="S192" s="27">
        <f t="shared" si="52"/>
        <v>0</v>
      </c>
      <c r="T192" s="27">
        <v>0</v>
      </c>
      <c r="U192" s="27">
        <v>0</v>
      </c>
      <c r="V192" s="27">
        <f t="shared" si="53"/>
        <v>0</v>
      </c>
      <c r="W192" s="27">
        <v>0</v>
      </c>
      <c r="X192" s="27">
        <v>0</v>
      </c>
      <c r="Y192" s="27">
        <f t="shared" si="54"/>
        <v>0</v>
      </c>
      <c r="Z192" s="27">
        <v>180000</v>
      </c>
      <c r="AA192" s="27">
        <v>180000</v>
      </c>
      <c r="AB192" s="27">
        <f t="shared" si="55"/>
        <v>0</v>
      </c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</row>
    <row r="193" spans="1:249" ht="31.5" x14ac:dyDescent="0.25">
      <c r="A193" s="23" t="s">
        <v>55</v>
      </c>
      <c r="B193" s="24">
        <f t="shared" ref="B193:D254" si="56">E193+H193+K193+N193+Q193+T193+W193+Z193</f>
        <v>23206949</v>
      </c>
      <c r="C193" s="24">
        <f t="shared" si="56"/>
        <v>23461240</v>
      </c>
      <c r="D193" s="24">
        <f t="shared" si="56"/>
        <v>254291</v>
      </c>
      <c r="E193" s="24">
        <f>SUM(E196,E198,E216,E206,E194)</f>
        <v>1049771</v>
      </c>
      <c r="F193" s="24">
        <f t="shared" ref="F193:H193" si="57">SUM(F196,F198,F216,F206,F194)</f>
        <v>1049771</v>
      </c>
      <c r="G193" s="24">
        <f t="shared" si="57"/>
        <v>0</v>
      </c>
      <c r="H193" s="24">
        <f t="shared" si="57"/>
        <v>252100</v>
      </c>
      <c r="I193" s="24">
        <f t="shared" ref="I193" si="58">SUM(I196,I198,I216,I206,I194)</f>
        <v>252100</v>
      </c>
      <c r="J193" s="24">
        <f t="shared" ref="J193:K193" si="59">SUM(J196,J198,J216,J206,J194)</f>
        <v>0</v>
      </c>
      <c r="K193" s="24">
        <f t="shared" si="59"/>
        <v>1795586</v>
      </c>
      <c r="L193" s="24">
        <f t="shared" ref="L193" si="60">SUM(L196,L198,L216,L206,L194)</f>
        <v>2072226</v>
      </c>
      <c r="M193" s="24">
        <f t="shared" ref="M193:N193" si="61">SUM(M196,M198,M216,M206,M194)</f>
        <v>276640</v>
      </c>
      <c r="N193" s="24">
        <f t="shared" si="61"/>
        <v>217265</v>
      </c>
      <c r="O193" s="24">
        <f t="shared" ref="O193" si="62">SUM(O196,O198,O216,O206,O194)</f>
        <v>217265</v>
      </c>
      <c r="P193" s="24">
        <f t="shared" ref="P193:Q193" si="63">SUM(P196,P198,P216,P206,P194)</f>
        <v>0</v>
      </c>
      <c r="Q193" s="24">
        <f t="shared" si="63"/>
        <v>0</v>
      </c>
      <c r="R193" s="24">
        <f t="shared" ref="R193" si="64">SUM(R196,R198,R216,R206,R194)</f>
        <v>0</v>
      </c>
      <c r="S193" s="24">
        <f t="shared" ref="S193:T193" si="65">SUM(S196,S198,S216,S206,S194)</f>
        <v>0</v>
      </c>
      <c r="T193" s="24">
        <f t="shared" si="65"/>
        <v>2765372</v>
      </c>
      <c r="U193" s="24">
        <f t="shared" ref="U193" si="66">SUM(U196,U198,U216,U206,U194)</f>
        <v>2765372</v>
      </c>
      <c r="V193" s="24">
        <f t="shared" ref="V193:W193" si="67">SUM(V196,V198,V216,V206,V194)</f>
        <v>0</v>
      </c>
      <c r="W193" s="24">
        <f t="shared" si="67"/>
        <v>2179821</v>
      </c>
      <c r="X193" s="24">
        <f t="shared" ref="X193" si="68">SUM(X196,X198,X216,X206,X194)</f>
        <v>3619567</v>
      </c>
      <c r="Y193" s="24">
        <f t="shared" ref="Y193:Z193" si="69">SUM(Y196,Y198,Y216,Y206,Y194)</f>
        <v>1439746</v>
      </c>
      <c r="Z193" s="24">
        <f t="shared" si="69"/>
        <v>14947034</v>
      </c>
      <c r="AA193" s="24">
        <f t="shared" ref="AA193" si="70">SUM(AA196,AA198,AA216,AA206,AA194)</f>
        <v>13484939</v>
      </c>
      <c r="AB193" s="24">
        <f t="shared" ref="AB193" si="71">SUM(AB196,AB198,AB216,AB206,AB194)</f>
        <v>-1462095</v>
      </c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49" x14ac:dyDescent="0.25">
      <c r="A194" s="23" t="s">
        <v>90</v>
      </c>
      <c r="B194" s="24">
        <f t="shared" si="56"/>
        <v>17000</v>
      </c>
      <c r="C194" s="24">
        <f t="shared" si="56"/>
        <v>17000</v>
      </c>
      <c r="D194" s="24">
        <f t="shared" si="56"/>
        <v>0</v>
      </c>
      <c r="E194" s="24">
        <f>SUM(E195:E195)</f>
        <v>0</v>
      </c>
      <c r="F194" s="24">
        <f>SUM(F195:F195)</f>
        <v>0</v>
      </c>
      <c r="G194" s="24">
        <f t="shared" ref="G194:G254" si="72">F194-E194</f>
        <v>0</v>
      </c>
      <c r="H194" s="24">
        <f>SUM(H195:H195)</f>
        <v>0</v>
      </c>
      <c r="I194" s="24">
        <f>SUM(I195:I195)</f>
        <v>0</v>
      </c>
      <c r="J194" s="24">
        <f t="shared" ref="J194:J254" si="73">I194-H194</f>
        <v>0</v>
      </c>
      <c r="K194" s="24">
        <f>SUM(K195:K195)</f>
        <v>0</v>
      </c>
      <c r="L194" s="24">
        <f>SUM(L195:L195)</f>
        <v>0</v>
      </c>
      <c r="M194" s="24">
        <f t="shared" ref="M194:M254" si="74">L194-K194</f>
        <v>0</v>
      </c>
      <c r="N194" s="24">
        <f>SUM(N195:N195)</f>
        <v>17000</v>
      </c>
      <c r="O194" s="24">
        <f>SUM(O195:O195)</f>
        <v>17000</v>
      </c>
      <c r="P194" s="24">
        <f t="shared" ref="P194:P254" si="75">O194-N194</f>
        <v>0</v>
      </c>
      <c r="Q194" s="24">
        <f>SUM(Q195:Q195)</f>
        <v>0</v>
      </c>
      <c r="R194" s="24">
        <f>SUM(R195:R195)</f>
        <v>0</v>
      </c>
      <c r="S194" s="24">
        <f t="shared" ref="S194:S254" si="76">R194-Q194</f>
        <v>0</v>
      </c>
      <c r="T194" s="24">
        <f>SUM(T195:T195)</f>
        <v>0</v>
      </c>
      <c r="U194" s="24">
        <f>SUM(U195:U195)</f>
        <v>0</v>
      </c>
      <c r="V194" s="24">
        <f t="shared" ref="V194:V254" si="77">U194-T194</f>
        <v>0</v>
      </c>
      <c r="W194" s="24">
        <f>SUM(W195:W195)</f>
        <v>0</v>
      </c>
      <c r="X194" s="24">
        <f>SUM(X195:X195)</f>
        <v>0</v>
      </c>
      <c r="Y194" s="24">
        <f t="shared" ref="Y194:Y254" si="78">X194-W194</f>
        <v>0</v>
      </c>
      <c r="Z194" s="24">
        <f>SUM(Z195:Z195)</f>
        <v>0</v>
      </c>
      <c r="AA194" s="24">
        <f>SUM(AA195:AA195)</f>
        <v>0</v>
      </c>
      <c r="AB194" s="24">
        <f t="shared" ref="AB194:AB254" si="79">AA194-Z194</f>
        <v>0</v>
      </c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49" ht="78.75" x14ac:dyDescent="0.25">
      <c r="A195" s="29" t="s">
        <v>172</v>
      </c>
      <c r="B195" s="30">
        <f t="shared" si="56"/>
        <v>17000</v>
      </c>
      <c r="C195" s="30">
        <f t="shared" si="56"/>
        <v>17000</v>
      </c>
      <c r="D195" s="30">
        <f t="shared" si="56"/>
        <v>0</v>
      </c>
      <c r="E195" s="30">
        <v>0</v>
      </c>
      <c r="F195" s="30">
        <v>0</v>
      </c>
      <c r="G195" s="30">
        <f t="shared" si="72"/>
        <v>0</v>
      </c>
      <c r="H195" s="30">
        <v>0</v>
      </c>
      <c r="I195" s="30">
        <v>0</v>
      </c>
      <c r="J195" s="30">
        <f t="shared" si="73"/>
        <v>0</v>
      </c>
      <c r="K195" s="30">
        <v>0</v>
      </c>
      <c r="L195" s="30">
        <v>0</v>
      </c>
      <c r="M195" s="30">
        <f t="shared" si="74"/>
        <v>0</v>
      </c>
      <c r="N195" s="30">
        <v>17000</v>
      </c>
      <c r="O195" s="30">
        <v>17000</v>
      </c>
      <c r="P195" s="30">
        <f t="shared" si="75"/>
        <v>0</v>
      </c>
      <c r="Q195" s="30">
        <v>0</v>
      </c>
      <c r="R195" s="30">
        <v>0</v>
      </c>
      <c r="S195" s="30">
        <f t="shared" si="76"/>
        <v>0</v>
      </c>
      <c r="T195" s="30">
        <v>0</v>
      </c>
      <c r="U195" s="30">
        <v>0</v>
      </c>
      <c r="V195" s="30">
        <f t="shared" si="77"/>
        <v>0</v>
      </c>
      <c r="W195" s="30">
        <v>0</v>
      </c>
      <c r="X195" s="30">
        <v>0</v>
      </c>
      <c r="Y195" s="30">
        <f t="shared" si="78"/>
        <v>0</v>
      </c>
      <c r="Z195" s="30">
        <v>0</v>
      </c>
      <c r="AA195" s="30">
        <v>0</v>
      </c>
      <c r="AB195" s="30">
        <f t="shared" si="79"/>
        <v>0</v>
      </c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49" ht="31.5" x14ac:dyDescent="0.25">
      <c r="A196" s="23" t="s">
        <v>100</v>
      </c>
      <c r="B196" s="24">
        <f t="shared" si="56"/>
        <v>200265</v>
      </c>
      <c r="C196" s="24">
        <f t="shared" si="56"/>
        <v>200265</v>
      </c>
      <c r="D196" s="24">
        <f t="shared" si="56"/>
        <v>0</v>
      </c>
      <c r="E196" s="24">
        <f>SUM(E197:E197)</f>
        <v>0</v>
      </c>
      <c r="F196" s="24">
        <f>SUM(F197:F197)</f>
        <v>0</v>
      </c>
      <c r="G196" s="24">
        <f t="shared" si="72"/>
        <v>0</v>
      </c>
      <c r="H196" s="24">
        <f>SUM(H197:H197)</f>
        <v>0</v>
      </c>
      <c r="I196" s="24">
        <f>SUM(I197:I197)</f>
        <v>0</v>
      </c>
      <c r="J196" s="24">
        <f t="shared" si="73"/>
        <v>0</v>
      </c>
      <c r="K196" s="24">
        <f>SUM(K197:K197)</f>
        <v>0</v>
      </c>
      <c r="L196" s="24">
        <f>SUM(L197:L197)</f>
        <v>0</v>
      </c>
      <c r="M196" s="24">
        <f t="shared" si="74"/>
        <v>0</v>
      </c>
      <c r="N196" s="24">
        <f>SUM(N197:N197)</f>
        <v>200265</v>
      </c>
      <c r="O196" s="24">
        <f>SUM(O197:O197)</f>
        <v>200265</v>
      </c>
      <c r="P196" s="24">
        <f t="shared" si="75"/>
        <v>0</v>
      </c>
      <c r="Q196" s="24">
        <f>SUM(Q197:Q197)</f>
        <v>0</v>
      </c>
      <c r="R196" s="24">
        <f>SUM(R197:R197)</f>
        <v>0</v>
      </c>
      <c r="S196" s="24">
        <f t="shared" si="76"/>
        <v>0</v>
      </c>
      <c r="T196" s="24">
        <f>SUM(T197:T197)</f>
        <v>0</v>
      </c>
      <c r="U196" s="24">
        <f>SUM(U197:U197)</f>
        <v>0</v>
      </c>
      <c r="V196" s="24">
        <f t="shared" si="77"/>
        <v>0</v>
      </c>
      <c r="W196" s="24">
        <f>SUM(W197:W197)</f>
        <v>0</v>
      </c>
      <c r="X196" s="24">
        <f>SUM(X197:X197)</f>
        <v>0</v>
      </c>
      <c r="Y196" s="24">
        <f t="shared" si="78"/>
        <v>0</v>
      </c>
      <c r="Z196" s="24">
        <f>SUM(Z197:Z197)</f>
        <v>0</v>
      </c>
      <c r="AA196" s="24">
        <f>SUM(AA197:AA197)</f>
        <v>0</v>
      </c>
      <c r="AB196" s="24">
        <f t="shared" si="79"/>
        <v>0</v>
      </c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</row>
    <row r="197" spans="1:249" ht="78.75" x14ac:dyDescent="0.25">
      <c r="A197" s="31" t="s">
        <v>173</v>
      </c>
      <c r="B197" s="30">
        <f t="shared" si="56"/>
        <v>200265</v>
      </c>
      <c r="C197" s="30">
        <f t="shared" si="56"/>
        <v>200265</v>
      </c>
      <c r="D197" s="30">
        <f t="shared" si="56"/>
        <v>0</v>
      </c>
      <c r="E197" s="30">
        <v>0</v>
      </c>
      <c r="F197" s="30">
        <v>0</v>
      </c>
      <c r="G197" s="30">
        <f t="shared" si="72"/>
        <v>0</v>
      </c>
      <c r="H197" s="30">
        <v>0</v>
      </c>
      <c r="I197" s="30">
        <v>0</v>
      </c>
      <c r="J197" s="30">
        <f t="shared" si="73"/>
        <v>0</v>
      </c>
      <c r="K197" s="30">
        <v>0</v>
      </c>
      <c r="L197" s="30">
        <v>0</v>
      </c>
      <c r="M197" s="30">
        <f t="shared" si="74"/>
        <v>0</v>
      </c>
      <c r="N197" s="30">
        <v>200265</v>
      </c>
      <c r="O197" s="30">
        <v>200265</v>
      </c>
      <c r="P197" s="30">
        <f t="shared" si="75"/>
        <v>0</v>
      </c>
      <c r="Q197" s="30">
        <v>0</v>
      </c>
      <c r="R197" s="30">
        <v>0</v>
      </c>
      <c r="S197" s="30">
        <f t="shared" si="76"/>
        <v>0</v>
      </c>
      <c r="T197" s="30">
        <v>0</v>
      </c>
      <c r="U197" s="30">
        <v>0</v>
      </c>
      <c r="V197" s="30">
        <f t="shared" si="77"/>
        <v>0</v>
      </c>
      <c r="W197" s="30">
        <v>0</v>
      </c>
      <c r="X197" s="30">
        <v>0</v>
      </c>
      <c r="Y197" s="30">
        <f t="shared" si="78"/>
        <v>0</v>
      </c>
      <c r="Z197" s="30">
        <v>0</v>
      </c>
      <c r="AA197" s="30">
        <v>0</v>
      </c>
      <c r="AB197" s="30">
        <f t="shared" si="79"/>
        <v>0</v>
      </c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x14ac:dyDescent="0.25">
      <c r="A198" s="23" t="s">
        <v>105</v>
      </c>
      <c r="B198" s="24">
        <f t="shared" si="56"/>
        <v>898760</v>
      </c>
      <c r="C198" s="24">
        <f t="shared" si="56"/>
        <v>898760</v>
      </c>
      <c r="D198" s="24">
        <f t="shared" si="56"/>
        <v>0</v>
      </c>
      <c r="E198" s="24">
        <f>SUM(E199:E205)</f>
        <v>0</v>
      </c>
      <c r="F198" s="24">
        <f>SUM(F199:F205)</f>
        <v>0</v>
      </c>
      <c r="G198" s="24">
        <f t="shared" si="72"/>
        <v>0</v>
      </c>
      <c r="H198" s="24">
        <f>SUM(H199:H205)</f>
        <v>0</v>
      </c>
      <c r="I198" s="24">
        <f>SUM(I199:I205)</f>
        <v>0</v>
      </c>
      <c r="J198" s="24">
        <f t="shared" si="73"/>
        <v>0</v>
      </c>
      <c r="K198" s="24">
        <f>SUM(K199:K205)</f>
        <v>898760</v>
      </c>
      <c r="L198" s="24">
        <f>SUM(L199:L205)</f>
        <v>898760</v>
      </c>
      <c r="M198" s="24">
        <f t="shared" si="74"/>
        <v>0</v>
      </c>
      <c r="N198" s="24">
        <f>SUM(N199:N205)</f>
        <v>0</v>
      </c>
      <c r="O198" s="24">
        <f>SUM(O199:O205)</f>
        <v>0</v>
      </c>
      <c r="P198" s="24">
        <f t="shared" si="75"/>
        <v>0</v>
      </c>
      <c r="Q198" s="24">
        <f>SUM(Q199:Q205)</f>
        <v>0</v>
      </c>
      <c r="R198" s="24">
        <f>SUM(R199:R205)</f>
        <v>0</v>
      </c>
      <c r="S198" s="24">
        <f t="shared" si="76"/>
        <v>0</v>
      </c>
      <c r="T198" s="24">
        <f>SUM(T199:T205)</f>
        <v>0</v>
      </c>
      <c r="U198" s="24">
        <f>SUM(U199:U205)</f>
        <v>0</v>
      </c>
      <c r="V198" s="24">
        <f t="shared" si="77"/>
        <v>0</v>
      </c>
      <c r="W198" s="24">
        <f>SUM(W199:W205)</f>
        <v>0</v>
      </c>
      <c r="X198" s="24">
        <f>SUM(X199:X205)</f>
        <v>0</v>
      </c>
      <c r="Y198" s="24">
        <f t="shared" si="78"/>
        <v>0</v>
      </c>
      <c r="Z198" s="24">
        <f>SUM(Z199:Z205)</f>
        <v>0</v>
      </c>
      <c r="AA198" s="24">
        <f>SUM(AA199:AA205)</f>
        <v>0</v>
      </c>
      <c r="AB198" s="24">
        <f t="shared" si="79"/>
        <v>0</v>
      </c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x14ac:dyDescent="0.25">
      <c r="A199" s="31" t="s">
        <v>174</v>
      </c>
      <c r="B199" s="30">
        <f t="shared" si="56"/>
        <v>29880</v>
      </c>
      <c r="C199" s="30">
        <f t="shared" si="56"/>
        <v>29880</v>
      </c>
      <c r="D199" s="30">
        <f t="shared" si="56"/>
        <v>0</v>
      </c>
      <c r="E199" s="30">
        <v>0</v>
      </c>
      <c r="F199" s="30">
        <v>0</v>
      </c>
      <c r="G199" s="30">
        <f t="shared" si="72"/>
        <v>0</v>
      </c>
      <c r="H199" s="30">
        <v>0</v>
      </c>
      <c r="I199" s="30">
        <v>0</v>
      </c>
      <c r="J199" s="30">
        <f t="shared" si="73"/>
        <v>0</v>
      </c>
      <c r="K199" s="30">
        <v>29880</v>
      </c>
      <c r="L199" s="30">
        <v>29880</v>
      </c>
      <c r="M199" s="30">
        <f t="shared" si="74"/>
        <v>0</v>
      </c>
      <c r="N199" s="30">
        <v>0</v>
      </c>
      <c r="O199" s="30">
        <v>0</v>
      </c>
      <c r="P199" s="30">
        <f t="shared" si="75"/>
        <v>0</v>
      </c>
      <c r="Q199" s="30">
        <v>0</v>
      </c>
      <c r="R199" s="30">
        <v>0</v>
      </c>
      <c r="S199" s="30">
        <f t="shared" si="76"/>
        <v>0</v>
      </c>
      <c r="T199" s="30">
        <v>0</v>
      </c>
      <c r="U199" s="30">
        <v>0</v>
      </c>
      <c r="V199" s="30">
        <f t="shared" si="77"/>
        <v>0</v>
      </c>
      <c r="W199" s="30">
        <v>0</v>
      </c>
      <c r="X199" s="30">
        <v>0</v>
      </c>
      <c r="Y199" s="30">
        <f t="shared" si="78"/>
        <v>0</v>
      </c>
      <c r="Z199" s="30">
        <v>0</v>
      </c>
      <c r="AA199" s="30">
        <v>0</v>
      </c>
      <c r="AB199" s="30">
        <f t="shared" si="79"/>
        <v>0</v>
      </c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x14ac:dyDescent="0.25">
      <c r="A200" s="31" t="s">
        <v>175</v>
      </c>
      <c r="B200" s="30">
        <f t="shared" si="56"/>
        <v>35000</v>
      </c>
      <c r="C200" s="30">
        <f t="shared" si="56"/>
        <v>35000</v>
      </c>
      <c r="D200" s="30">
        <f t="shared" si="56"/>
        <v>0</v>
      </c>
      <c r="E200" s="30">
        <v>0</v>
      </c>
      <c r="F200" s="30">
        <v>0</v>
      </c>
      <c r="G200" s="30">
        <f t="shared" si="72"/>
        <v>0</v>
      </c>
      <c r="H200" s="30">
        <v>0</v>
      </c>
      <c r="I200" s="30">
        <v>0</v>
      </c>
      <c r="J200" s="30">
        <f t="shared" si="73"/>
        <v>0</v>
      </c>
      <c r="K200" s="30">
        <v>35000</v>
      </c>
      <c r="L200" s="30">
        <v>35000</v>
      </c>
      <c r="M200" s="30">
        <f t="shared" si="74"/>
        <v>0</v>
      </c>
      <c r="N200" s="30">
        <v>0</v>
      </c>
      <c r="O200" s="30">
        <v>0</v>
      </c>
      <c r="P200" s="30">
        <f t="shared" si="75"/>
        <v>0</v>
      </c>
      <c r="Q200" s="30">
        <v>0</v>
      </c>
      <c r="R200" s="30">
        <v>0</v>
      </c>
      <c r="S200" s="30">
        <f t="shared" si="76"/>
        <v>0</v>
      </c>
      <c r="T200" s="30">
        <v>0</v>
      </c>
      <c r="U200" s="30">
        <v>0</v>
      </c>
      <c r="V200" s="30">
        <f t="shared" si="77"/>
        <v>0</v>
      </c>
      <c r="W200" s="30">
        <v>0</v>
      </c>
      <c r="X200" s="30">
        <v>0</v>
      </c>
      <c r="Y200" s="30">
        <f t="shared" si="78"/>
        <v>0</v>
      </c>
      <c r="Z200" s="30">
        <v>0</v>
      </c>
      <c r="AA200" s="30">
        <v>0</v>
      </c>
      <c r="AB200" s="30">
        <f t="shared" si="79"/>
        <v>0</v>
      </c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ht="31.5" x14ac:dyDescent="0.25">
      <c r="A201" s="31" t="s">
        <v>176</v>
      </c>
      <c r="B201" s="30">
        <f t="shared" si="56"/>
        <v>46560</v>
      </c>
      <c r="C201" s="30">
        <f t="shared" si="56"/>
        <v>46560</v>
      </c>
      <c r="D201" s="30">
        <f t="shared" si="56"/>
        <v>0</v>
      </c>
      <c r="E201" s="30">
        <v>0</v>
      </c>
      <c r="F201" s="30">
        <v>0</v>
      </c>
      <c r="G201" s="30">
        <f t="shared" si="72"/>
        <v>0</v>
      </c>
      <c r="H201" s="30">
        <v>0</v>
      </c>
      <c r="I201" s="30">
        <v>0</v>
      </c>
      <c r="J201" s="30">
        <f t="shared" si="73"/>
        <v>0</v>
      </c>
      <c r="K201" s="30">
        <v>46560</v>
      </c>
      <c r="L201" s="30">
        <v>46560</v>
      </c>
      <c r="M201" s="30">
        <f t="shared" si="74"/>
        <v>0</v>
      </c>
      <c r="N201" s="30">
        <v>0</v>
      </c>
      <c r="O201" s="30">
        <v>0</v>
      </c>
      <c r="P201" s="30">
        <f t="shared" si="75"/>
        <v>0</v>
      </c>
      <c r="Q201" s="30">
        <v>0</v>
      </c>
      <c r="R201" s="30">
        <v>0</v>
      </c>
      <c r="S201" s="30">
        <f t="shared" si="76"/>
        <v>0</v>
      </c>
      <c r="T201" s="30">
        <v>0</v>
      </c>
      <c r="U201" s="30">
        <v>0</v>
      </c>
      <c r="V201" s="30">
        <f t="shared" si="77"/>
        <v>0</v>
      </c>
      <c r="W201" s="30">
        <v>0</v>
      </c>
      <c r="X201" s="30">
        <v>0</v>
      </c>
      <c r="Y201" s="30">
        <f t="shared" si="78"/>
        <v>0</v>
      </c>
      <c r="Z201" s="30">
        <v>0</v>
      </c>
      <c r="AA201" s="30">
        <v>0</v>
      </c>
      <c r="AB201" s="30">
        <f t="shared" si="79"/>
        <v>0</v>
      </c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x14ac:dyDescent="0.25">
      <c r="A202" s="31" t="s">
        <v>177</v>
      </c>
      <c r="B202" s="30">
        <f t="shared" si="56"/>
        <v>31320</v>
      </c>
      <c r="C202" s="30">
        <f t="shared" si="56"/>
        <v>31320</v>
      </c>
      <c r="D202" s="30">
        <f t="shared" si="56"/>
        <v>0</v>
      </c>
      <c r="E202" s="30">
        <v>0</v>
      </c>
      <c r="F202" s="30">
        <v>0</v>
      </c>
      <c r="G202" s="30">
        <f t="shared" si="72"/>
        <v>0</v>
      </c>
      <c r="H202" s="30">
        <v>0</v>
      </c>
      <c r="I202" s="30">
        <v>0</v>
      </c>
      <c r="J202" s="30">
        <f t="shared" si="73"/>
        <v>0</v>
      </c>
      <c r="K202" s="30">
        <v>31320</v>
      </c>
      <c r="L202" s="30">
        <v>31320</v>
      </c>
      <c r="M202" s="30">
        <f t="shared" si="74"/>
        <v>0</v>
      </c>
      <c r="N202" s="30">
        <v>0</v>
      </c>
      <c r="O202" s="30">
        <v>0</v>
      </c>
      <c r="P202" s="30">
        <f t="shared" si="75"/>
        <v>0</v>
      </c>
      <c r="Q202" s="30">
        <v>0</v>
      </c>
      <c r="R202" s="30">
        <v>0</v>
      </c>
      <c r="S202" s="30">
        <f t="shared" si="76"/>
        <v>0</v>
      </c>
      <c r="T202" s="30">
        <v>0</v>
      </c>
      <c r="U202" s="30">
        <v>0</v>
      </c>
      <c r="V202" s="30">
        <f t="shared" si="77"/>
        <v>0</v>
      </c>
      <c r="W202" s="30">
        <v>0</v>
      </c>
      <c r="X202" s="30">
        <v>0</v>
      </c>
      <c r="Y202" s="30">
        <f t="shared" si="78"/>
        <v>0</v>
      </c>
      <c r="Z202" s="30">
        <v>0</v>
      </c>
      <c r="AA202" s="30">
        <v>0</v>
      </c>
      <c r="AB202" s="30">
        <f t="shared" si="79"/>
        <v>0</v>
      </c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x14ac:dyDescent="0.25">
      <c r="A203" s="29" t="s">
        <v>178</v>
      </c>
      <c r="B203" s="30">
        <f t="shared" si="56"/>
        <v>30000</v>
      </c>
      <c r="C203" s="30">
        <f t="shared" si="56"/>
        <v>30000</v>
      </c>
      <c r="D203" s="30">
        <f t="shared" si="56"/>
        <v>0</v>
      </c>
      <c r="E203" s="30">
        <v>0</v>
      </c>
      <c r="F203" s="30">
        <v>0</v>
      </c>
      <c r="G203" s="30">
        <f t="shared" si="72"/>
        <v>0</v>
      </c>
      <c r="H203" s="30">
        <v>0</v>
      </c>
      <c r="I203" s="30">
        <v>0</v>
      </c>
      <c r="J203" s="30">
        <f t="shared" si="73"/>
        <v>0</v>
      </c>
      <c r="K203" s="30">
        <v>30000</v>
      </c>
      <c r="L203" s="30">
        <v>30000</v>
      </c>
      <c r="M203" s="30">
        <f t="shared" si="74"/>
        <v>0</v>
      </c>
      <c r="N203" s="30">
        <v>0</v>
      </c>
      <c r="O203" s="30">
        <v>0</v>
      </c>
      <c r="P203" s="30">
        <f t="shared" si="75"/>
        <v>0</v>
      </c>
      <c r="Q203" s="30"/>
      <c r="R203" s="30"/>
      <c r="S203" s="30">
        <f t="shared" si="76"/>
        <v>0</v>
      </c>
      <c r="T203" s="30">
        <v>0</v>
      </c>
      <c r="U203" s="30">
        <v>0</v>
      </c>
      <c r="V203" s="30">
        <f t="shared" si="77"/>
        <v>0</v>
      </c>
      <c r="W203" s="30">
        <v>0</v>
      </c>
      <c r="X203" s="30">
        <v>0</v>
      </c>
      <c r="Y203" s="30">
        <f t="shared" si="78"/>
        <v>0</v>
      </c>
      <c r="Z203" s="30">
        <v>0</v>
      </c>
      <c r="AA203" s="30">
        <v>0</v>
      </c>
      <c r="AB203" s="30">
        <f t="shared" si="79"/>
        <v>0</v>
      </c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x14ac:dyDescent="0.25">
      <c r="A204" s="31" t="s">
        <v>179</v>
      </c>
      <c r="B204" s="30">
        <f t="shared" si="56"/>
        <v>280000</v>
      </c>
      <c r="C204" s="30">
        <f t="shared" si="56"/>
        <v>280000</v>
      </c>
      <c r="D204" s="30">
        <f t="shared" si="56"/>
        <v>0</v>
      </c>
      <c r="E204" s="30">
        <v>0</v>
      </c>
      <c r="F204" s="30">
        <v>0</v>
      </c>
      <c r="G204" s="30">
        <f t="shared" si="72"/>
        <v>0</v>
      </c>
      <c r="H204" s="30">
        <v>0</v>
      </c>
      <c r="I204" s="30">
        <v>0</v>
      </c>
      <c r="J204" s="30">
        <f t="shared" si="73"/>
        <v>0</v>
      </c>
      <c r="K204" s="30">
        <v>280000</v>
      </c>
      <c r="L204" s="30">
        <v>280000</v>
      </c>
      <c r="M204" s="30">
        <f t="shared" si="74"/>
        <v>0</v>
      </c>
      <c r="N204" s="30">
        <v>0</v>
      </c>
      <c r="O204" s="30">
        <v>0</v>
      </c>
      <c r="P204" s="30">
        <f t="shared" si="75"/>
        <v>0</v>
      </c>
      <c r="Q204" s="30">
        <v>0</v>
      </c>
      <c r="R204" s="30">
        <v>0</v>
      </c>
      <c r="S204" s="30">
        <f t="shared" si="76"/>
        <v>0</v>
      </c>
      <c r="T204" s="30">
        <v>0</v>
      </c>
      <c r="U204" s="30">
        <v>0</v>
      </c>
      <c r="V204" s="30">
        <f t="shared" si="77"/>
        <v>0</v>
      </c>
      <c r="W204" s="30">
        <v>0</v>
      </c>
      <c r="X204" s="30">
        <v>0</v>
      </c>
      <c r="Y204" s="30">
        <f t="shared" si="78"/>
        <v>0</v>
      </c>
      <c r="Z204" s="30">
        <v>0</v>
      </c>
      <c r="AA204" s="30">
        <v>0</v>
      </c>
      <c r="AB204" s="30">
        <f t="shared" si="79"/>
        <v>0</v>
      </c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ht="31.5" x14ac:dyDescent="0.25">
      <c r="A205" s="31" t="s">
        <v>180</v>
      </c>
      <c r="B205" s="30">
        <f t="shared" si="56"/>
        <v>446000</v>
      </c>
      <c r="C205" s="30">
        <f t="shared" si="56"/>
        <v>446000</v>
      </c>
      <c r="D205" s="30">
        <f t="shared" si="56"/>
        <v>0</v>
      </c>
      <c r="E205" s="30">
        <v>0</v>
      </c>
      <c r="F205" s="30">
        <v>0</v>
      </c>
      <c r="G205" s="30">
        <f t="shared" si="72"/>
        <v>0</v>
      </c>
      <c r="H205" s="30">
        <v>0</v>
      </c>
      <c r="I205" s="30">
        <v>0</v>
      </c>
      <c r="J205" s="30">
        <f t="shared" si="73"/>
        <v>0</v>
      </c>
      <c r="K205" s="30">
        <v>446000</v>
      </c>
      <c r="L205" s="30">
        <v>446000</v>
      </c>
      <c r="M205" s="30">
        <f t="shared" si="74"/>
        <v>0</v>
      </c>
      <c r="N205" s="30">
        <v>0</v>
      </c>
      <c r="O205" s="30">
        <v>0</v>
      </c>
      <c r="P205" s="30">
        <f t="shared" si="75"/>
        <v>0</v>
      </c>
      <c r="Q205" s="30">
        <v>0</v>
      </c>
      <c r="R205" s="30">
        <v>0</v>
      </c>
      <c r="S205" s="30">
        <f t="shared" si="76"/>
        <v>0</v>
      </c>
      <c r="T205" s="30">
        <v>0</v>
      </c>
      <c r="U205" s="30">
        <v>0</v>
      </c>
      <c r="V205" s="30">
        <f t="shared" si="77"/>
        <v>0</v>
      </c>
      <c r="W205" s="30">
        <v>0</v>
      </c>
      <c r="X205" s="30">
        <v>0</v>
      </c>
      <c r="Y205" s="30">
        <f t="shared" si="78"/>
        <v>0</v>
      </c>
      <c r="Z205" s="30">
        <v>0</v>
      </c>
      <c r="AA205" s="30">
        <v>0</v>
      </c>
      <c r="AB205" s="30">
        <f t="shared" si="79"/>
        <v>0</v>
      </c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x14ac:dyDescent="0.25">
      <c r="A206" s="23" t="s">
        <v>107</v>
      </c>
      <c r="B206" s="24">
        <f t="shared" si="56"/>
        <v>73004</v>
      </c>
      <c r="C206" s="24">
        <f t="shared" si="56"/>
        <v>73004</v>
      </c>
      <c r="D206" s="24">
        <f t="shared" si="56"/>
        <v>0</v>
      </c>
      <c r="E206" s="24">
        <f>SUM(E207:E215)</f>
        <v>0</v>
      </c>
      <c r="F206" s="24">
        <f>SUM(F207:F215)</f>
        <v>0</v>
      </c>
      <c r="G206" s="24">
        <f t="shared" si="72"/>
        <v>0</v>
      </c>
      <c r="H206" s="24">
        <f>SUM(H207:H215)</f>
        <v>0</v>
      </c>
      <c r="I206" s="24">
        <f>SUM(I207:I215)</f>
        <v>0</v>
      </c>
      <c r="J206" s="24">
        <f t="shared" si="73"/>
        <v>0</v>
      </c>
      <c r="K206" s="24">
        <f>SUM(K207:K215)</f>
        <v>73004</v>
      </c>
      <c r="L206" s="24">
        <f>SUM(L207:L215)</f>
        <v>73004</v>
      </c>
      <c r="M206" s="24">
        <f t="shared" si="74"/>
        <v>0</v>
      </c>
      <c r="N206" s="24">
        <f>SUM(N207:N215)</f>
        <v>0</v>
      </c>
      <c r="O206" s="24">
        <f>SUM(O207:O215)</f>
        <v>0</v>
      </c>
      <c r="P206" s="24">
        <f t="shared" si="75"/>
        <v>0</v>
      </c>
      <c r="Q206" s="24">
        <f>SUM(Q207:Q215)</f>
        <v>0</v>
      </c>
      <c r="R206" s="24">
        <f>SUM(R207:R215)</f>
        <v>0</v>
      </c>
      <c r="S206" s="24">
        <f t="shared" si="76"/>
        <v>0</v>
      </c>
      <c r="T206" s="24">
        <f>SUM(T207:T215)</f>
        <v>0</v>
      </c>
      <c r="U206" s="24">
        <f>SUM(U207:U215)</f>
        <v>0</v>
      </c>
      <c r="V206" s="24">
        <f t="shared" si="77"/>
        <v>0</v>
      </c>
      <c r="W206" s="24">
        <f>SUM(W207:W215)</f>
        <v>0</v>
      </c>
      <c r="X206" s="24">
        <f>SUM(X207:X215)</f>
        <v>0</v>
      </c>
      <c r="Y206" s="24">
        <f t="shared" si="78"/>
        <v>0</v>
      </c>
      <c r="Z206" s="24">
        <f>SUM(Z207:Z215)</f>
        <v>0</v>
      </c>
      <c r="AA206" s="24">
        <f>SUM(AA207:AA215)</f>
        <v>0</v>
      </c>
      <c r="AB206" s="24">
        <f t="shared" si="79"/>
        <v>0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 ht="31.5" x14ac:dyDescent="0.25">
      <c r="A207" s="31" t="s">
        <v>181</v>
      </c>
      <c r="B207" s="30">
        <f t="shared" si="56"/>
        <v>46703</v>
      </c>
      <c r="C207" s="30">
        <f t="shared" si="56"/>
        <v>46703</v>
      </c>
      <c r="D207" s="30">
        <f t="shared" si="56"/>
        <v>0</v>
      </c>
      <c r="E207" s="30">
        <v>0</v>
      </c>
      <c r="F207" s="30">
        <v>0</v>
      </c>
      <c r="G207" s="30">
        <f t="shared" si="72"/>
        <v>0</v>
      </c>
      <c r="H207" s="30">
        <v>0</v>
      </c>
      <c r="I207" s="30">
        <v>0</v>
      </c>
      <c r="J207" s="30">
        <f t="shared" si="73"/>
        <v>0</v>
      </c>
      <c r="K207" s="30">
        <v>46703</v>
      </c>
      <c r="L207" s="30">
        <v>46703</v>
      </c>
      <c r="M207" s="30">
        <f t="shared" si="74"/>
        <v>0</v>
      </c>
      <c r="N207" s="30">
        <v>0</v>
      </c>
      <c r="O207" s="30">
        <v>0</v>
      </c>
      <c r="P207" s="30">
        <f t="shared" si="75"/>
        <v>0</v>
      </c>
      <c r="Q207" s="30">
        <v>0</v>
      </c>
      <c r="R207" s="30">
        <v>0</v>
      </c>
      <c r="S207" s="30">
        <f t="shared" si="76"/>
        <v>0</v>
      </c>
      <c r="T207" s="30">
        <v>0</v>
      </c>
      <c r="U207" s="30">
        <v>0</v>
      </c>
      <c r="V207" s="30">
        <f t="shared" si="77"/>
        <v>0</v>
      </c>
      <c r="W207" s="30">
        <v>0</v>
      </c>
      <c r="X207" s="30">
        <v>0</v>
      </c>
      <c r="Y207" s="30">
        <f t="shared" si="78"/>
        <v>0</v>
      </c>
      <c r="Z207" s="30">
        <v>0</v>
      </c>
      <c r="AA207" s="30">
        <v>0</v>
      </c>
      <c r="AB207" s="30">
        <f t="shared" si="79"/>
        <v>0</v>
      </c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 ht="47.25" x14ac:dyDescent="0.25">
      <c r="A208" s="31" t="s">
        <v>182</v>
      </c>
      <c r="B208" s="30">
        <f t="shared" si="56"/>
        <v>8280</v>
      </c>
      <c r="C208" s="30">
        <f t="shared" si="56"/>
        <v>8280</v>
      </c>
      <c r="D208" s="30">
        <f t="shared" si="56"/>
        <v>0</v>
      </c>
      <c r="E208" s="30">
        <v>0</v>
      </c>
      <c r="F208" s="30">
        <v>0</v>
      </c>
      <c r="G208" s="30">
        <f t="shared" si="72"/>
        <v>0</v>
      </c>
      <c r="H208" s="30">
        <v>0</v>
      </c>
      <c r="I208" s="30">
        <v>0</v>
      </c>
      <c r="J208" s="30">
        <f t="shared" si="73"/>
        <v>0</v>
      </c>
      <c r="K208" s="30">
        <v>8280</v>
      </c>
      <c r="L208" s="30">
        <v>8280</v>
      </c>
      <c r="M208" s="30">
        <f t="shared" si="74"/>
        <v>0</v>
      </c>
      <c r="N208" s="30">
        <v>0</v>
      </c>
      <c r="O208" s="30">
        <v>0</v>
      </c>
      <c r="P208" s="30">
        <f t="shared" si="75"/>
        <v>0</v>
      </c>
      <c r="Q208" s="30">
        <v>0</v>
      </c>
      <c r="R208" s="30">
        <v>0</v>
      </c>
      <c r="S208" s="30">
        <f t="shared" si="76"/>
        <v>0</v>
      </c>
      <c r="T208" s="30">
        <v>0</v>
      </c>
      <c r="U208" s="30">
        <v>0</v>
      </c>
      <c r="V208" s="30">
        <f t="shared" si="77"/>
        <v>0</v>
      </c>
      <c r="W208" s="30">
        <v>0</v>
      </c>
      <c r="X208" s="30">
        <v>0</v>
      </c>
      <c r="Y208" s="30">
        <f t="shared" si="78"/>
        <v>0</v>
      </c>
      <c r="Z208" s="30">
        <v>0</v>
      </c>
      <c r="AA208" s="30">
        <v>0</v>
      </c>
      <c r="AB208" s="30">
        <f t="shared" si="79"/>
        <v>0</v>
      </c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</row>
    <row r="209" spans="1:249" x14ac:dyDescent="0.25">
      <c r="A209" s="31" t="s">
        <v>183</v>
      </c>
      <c r="B209" s="30">
        <f t="shared" si="56"/>
        <v>6500</v>
      </c>
      <c r="C209" s="30">
        <f t="shared" si="56"/>
        <v>6500</v>
      </c>
      <c r="D209" s="30">
        <f t="shared" si="56"/>
        <v>0</v>
      </c>
      <c r="E209" s="30">
        <v>0</v>
      </c>
      <c r="F209" s="30">
        <v>0</v>
      </c>
      <c r="G209" s="30">
        <f t="shared" si="72"/>
        <v>0</v>
      </c>
      <c r="H209" s="30">
        <v>0</v>
      </c>
      <c r="I209" s="30">
        <v>0</v>
      </c>
      <c r="J209" s="30">
        <f t="shared" si="73"/>
        <v>0</v>
      </c>
      <c r="K209" s="30">
        <v>6500</v>
      </c>
      <c r="L209" s="30">
        <v>6500</v>
      </c>
      <c r="M209" s="30">
        <f t="shared" si="74"/>
        <v>0</v>
      </c>
      <c r="N209" s="30"/>
      <c r="O209" s="30"/>
      <c r="P209" s="30">
        <f t="shared" si="75"/>
        <v>0</v>
      </c>
      <c r="Q209" s="30">
        <v>0</v>
      </c>
      <c r="R209" s="30">
        <v>0</v>
      </c>
      <c r="S209" s="30">
        <f t="shared" si="76"/>
        <v>0</v>
      </c>
      <c r="T209" s="30">
        <v>0</v>
      </c>
      <c r="U209" s="30">
        <v>0</v>
      </c>
      <c r="V209" s="30">
        <f t="shared" si="77"/>
        <v>0</v>
      </c>
      <c r="W209" s="30">
        <v>0</v>
      </c>
      <c r="X209" s="30">
        <v>0</v>
      </c>
      <c r="Y209" s="30">
        <f t="shared" si="78"/>
        <v>0</v>
      </c>
      <c r="Z209" s="30">
        <v>0</v>
      </c>
      <c r="AA209" s="30">
        <v>0</v>
      </c>
      <c r="AB209" s="30">
        <f t="shared" si="79"/>
        <v>0</v>
      </c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</row>
    <row r="210" spans="1:249" x14ac:dyDescent="0.25">
      <c r="A210" s="31" t="s">
        <v>184</v>
      </c>
      <c r="B210" s="30">
        <f t="shared" si="56"/>
        <v>1614</v>
      </c>
      <c r="C210" s="30">
        <f t="shared" si="56"/>
        <v>1614</v>
      </c>
      <c r="D210" s="30">
        <f t="shared" si="56"/>
        <v>0</v>
      </c>
      <c r="E210" s="30">
        <v>0</v>
      </c>
      <c r="F210" s="30">
        <v>0</v>
      </c>
      <c r="G210" s="30">
        <f t="shared" si="72"/>
        <v>0</v>
      </c>
      <c r="H210" s="30">
        <v>0</v>
      </c>
      <c r="I210" s="30">
        <v>0</v>
      </c>
      <c r="J210" s="30">
        <f t="shared" si="73"/>
        <v>0</v>
      </c>
      <c r="K210" s="30">
        <v>1614</v>
      </c>
      <c r="L210" s="30">
        <v>1614</v>
      </c>
      <c r="M210" s="30">
        <f t="shared" si="74"/>
        <v>0</v>
      </c>
      <c r="N210" s="30">
        <v>0</v>
      </c>
      <c r="O210" s="30">
        <v>0</v>
      </c>
      <c r="P210" s="30">
        <f t="shared" si="75"/>
        <v>0</v>
      </c>
      <c r="Q210" s="30">
        <v>0</v>
      </c>
      <c r="R210" s="30">
        <v>0</v>
      </c>
      <c r="S210" s="30">
        <f t="shared" si="76"/>
        <v>0</v>
      </c>
      <c r="T210" s="30">
        <v>0</v>
      </c>
      <c r="U210" s="30">
        <v>0</v>
      </c>
      <c r="V210" s="30">
        <f t="shared" si="77"/>
        <v>0</v>
      </c>
      <c r="W210" s="30">
        <v>0</v>
      </c>
      <c r="X210" s="30">
        <v>0</v>
      </c>
      <c r="Y210" s="30">
        <f t="shared" si="78"/>
        <v>0</v>
      </c>
      <c r="Z210" s="30">
        <v>0</v>
      </c>
      <c r="AA210" s="30">
        <v>0</v>
      </c>
      <c r="AB210" s="30">
        <f t="shared" si="79"/>
        <v>0</v>
      </c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</row>
    <row r="211" spans="1:249" x14ac:dyDescent="0.25">
      <c r="A211" s="31" t="s">
        <v>185</v>
      </c>
      <c r="B211" s="30">
        <f t="shared" si="56"/>
        <v>1614</v>
      </c>
      <c r="C211" s="30">
        <f t="shared" si="56"/>
        <v>1614</v>
      </c>
      <c r="D211" s="30">
        <f t="shared" si="56"/>
        <v>0</v>
      </c>
      <c r="E211" s="30">
        <v>0</v>
      </c>
      <c r="F211" s="30">
        <v>0</v>
      </c>
      <c r="G211" s="30">
        <f t="shared" si="72"/>
        <v>0</v>
      </c>
      <c r="H211" s="30">
        <v>0</v>
      </c>
      <c r="I211" s="30">
        <v>0</v>
      </c>
      <c r="J211" s="30">
        <f t="shared" si="73"/>
        <v>0</v>
      </c>
      <c r="K211" s="30">
        <v>1614</v>
      </c>
      <c r="L211" s="30">
        <v>1614</v>
      </c>
      <c r="M211" s="30">
        <f t="shared" si="74"/>
        <v>0</v>
      </c>
      <c r="N211" s="30">
        <v>0</v>
      </c>
      <c r="O211" s="30">
        <v>0</v>
      </c>
      <c r="P211" s="30">
        <f t="shared" si="75"/>
        <v>0</v>
      </c>
      <c r="Q211" s="30">
        <v>0</v>
      </c>
      <c r="R211" s="30">
        <v>0</v>
      </c>
      <c r="S211" s="30">
        <f t="shared" si="76"/>
        <v>0</v>
      </c>
      <c r="T211" s="30">
        <v>0</v>
      </c>
      <c r="U211" s="30">
        <v>0</v>
      </c>
      <c r="V211" s="30">
        <f t="shared" si="77"/>
        <v>0</v>
      </c>
      <c r="W211" s="30">
        <v>0</v>
      </c>
      <c r="X211" s="30">
        <v>0</v>
      </c>
      <c r="Y211" s="30">
        <f t="shared" si="78"/>
        <v>0</v>
      </c>
      <c r="Z211" s="30">
        <v>0</v>
      </c>
      <c r="AA211" s="30">
        <v>0</v>
      </c>
      <c r="AB211" s="30">
        <f t="shared" si="79"/>
        <v>0</v>
      </c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</row>
    <row r="212" spans="1:249" x14ac:dyDescent="0.25">
      <c r="A212" s="31" t="s">
        <v>186</v>
      </c>
      <c r="B212" s="30">
        <f t="shared" si="56"/>
        <v>1614</v>
      </c>
      <c r="C212" s="30">
        <f t="shared" si="56"/>
        <v>1614</v>
      </c>
      <c r="D212" s="30">
        <f t="shared" si="56"/>
        <v>0</v>
      </c>
      <c r="E212" s="30">
        <v>0</v>
      </c>
      <c r="F212" s="30">
        <v>0</v>
      </c>
      <c r="G212" s="30">
        <f t="shared" si="72"/>
        <v>0</v>
      </c>
      <c r="H212" s="30">
        <v>0</v>
      </c>
      <c r="I212" s="30">
        <v>0</v>
      </c>
      <c r="J212" s="30">
        <f t="shared" si="73"/>
        <v>0</v>
      </c>
      <c r="K212" s="30">
        <v>1614</v>
      </c>
      <c r="L212" s="30">
        <v>1614</v>
      </c>
      <c r="M212" s="30">
        <f t="shared" si="74"/>
        <v>0</v>
      </c>
      <c r="N212" s="30">
        <v>0</v>
      </c>
      <c r="O212" s="30">
        <v>0</v>
      </c>
      <c r="P212" s="30">
        <f t="shared" si="75"/>
        <v>0</v>
      </c>
      <c r="Q212" s="30">
        <v>0</v>
      </c>
      <c r="R212" s="30">
        <v>0</v>
      </c>
      <c r="S212" s="30">
        <f t="shared" si="76"/>
        <v>0</v>
      </c>
      <c r="T212" s="30">
        <v>0</v>
      </c>
      <c r="U212" s="30">
        <v>0</v>
      </c>
      <c r="V212" s="30">
        <f t="shared" si="77"/>
        <v>0</v>
      </c>
      <c r="W212" s="30">
        <v>0</v>
      </c>
      <c r="X212" s="30">
        <v>0</v>
      </c>
      <c r="Y212" s="30">
        <f t="shared" si="78"/>
        <v>0</v>
      </c>
      <c r="Z212" s="30">
        <v>0</v>
      </c>
      <c r="AA212" s="30">
        <v>0</v>
      </c>
      <c r="AB212" s="30">
        <f t="shared" si="79"/>
        <v>0</v>
      </c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</row>
    <row r="213" spans="1:249" x14ac:dyDescent="0.25">
      <c r="A213" s="31" t="s">
        <v>187</v>
      </c>
      <c r="B213" s="30">
        <f t="shared" si="56"/>
        <v>2199</v>
      </c>
      <c r="C213" s="30">
        <f t="shared" si="56"/>
        <v>2199</v>
      </c>
      <c r="D213" s="30">
        <f t="shared" si="56"/>
        <v>0</v>
      </c>
      <c r="E213" s="30">
        <v>0</v>
      </c>
      <c r="F213" s="30">
        <v>0</v>
      </c>
      <c r="G213" s="30">
        <f t="shared" si="72"/>
        <v>0</v>
      </c>
      <c r="H213" s="30">
        <v>0</v>
      </c>
      <c r="I213" s="30">
        <v>0</v>
      </c>
      <c r="J213" s="30">
        <f t="shared" si="73"/>
        <v>0</v>
      </c>
      <c r="K213" s="30">
        <v>2199</v>
      </c>
      <c r="L213" s="30">
        <v>2199</v>
      </c>
      <c r="M213" s="30">
        <f t="shared" si="74"/>
        <v>0</v>
      </c>
      <c r="N213" s="30">
        <v>0</v>
      </c>
      <c r="O213" s="30">
        <v>0</v>
      </c>
      <c r="P213" s="30">
        <f t="shared" si="75"/>
        <v>0</v>
      </c>
      <c r="Q213" s="30">
        <v>0</v>
      </c>
      <c r="R213" s="30">
        <v>0</v>
      </c>
      <c r="S213" s="30">
        <f t="shared" si="76"/>
        <v>0</v>
      </c>
      <c r="T213" s="30">
        <v>0</v>
      </c>
      <c r="U213" s="30">
        <v>0</v>
      </c>
      <c r="V213" s="30">
        <f t="shared" si="77"/>
        <v>0</v>
      </c>
      <c r="W213" s="30">
        <v>0</v>
      </c>
      <c r="X213" s="30">
        <v>0</v>
      </c>
      <c r="Y213" s="30">
        <f t="shared" si="78"/>
        <v>0</v>
      </c>
      <c r="Z213" s="30">
        <v>0</v>
      </c>
      <c r="AA213" s="30">
        <v>0</v>
      </c>
      <c r="AB213" s="30">
        <f t="shared" si="79"/>
        <v>0</v>
      </c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</row>
    <row r="214" spans="1:249" ht="31.5" x14ac:dyDescent="0.25">
      <c r="A214" s="31" t="s">
        <v>188</v>
      </c>
      <c r="B214" s="30">
        <f t="shared" si="56"/>
        <v>2580</v>
      </c>
      <c r="C214" s="30">
        <f t="shared" si="56"/>
        <v>2580</v>
      </c>
      <c r="D214" s="30">
        <f t="shared" si="56"/>
        <v>0</v>
      </c>
      <c r="E214" s="30">
        <v>0</v>
      </c>
      <c r="F214" s="30">
        <v>0</v>
      </c>
      <c r="G214" s="30">
        <f t="shared" si="72"/>
        <v>0</v>
      </c>
      <c r="H214" s="30">
        <v>0</v>
      </c>
      <c r="I214" s="30">
        <v>0</v>
      </c>
      <c r="J214" s="30">
        <f t="shared" si="73"/>
        <v>0</v>
      </c>
      <c r="K214" s="30">
        <v>2580</v>
      </c>
      <c r="L214" s="30">
        <v>2580</v>
      </c>
      <c r="M214" s="30">
        <f t="shared" si="74"/>
        <v>0</v>
      </c>
      <c r="N214" s="30">
        <v>0</v>
      </c>
      <c r="O214" s="30">
        <v>0</v>
      </c>
      <c r="P214" s="30">
        <f t="shared" si="75"/>
        <v>0</v>
      </c>
      <c r="Q214" s="30">
        <v>0</v>
      </c>
      <c r="R214" s="30">
        <v>0</v>
      </c>
      <c r="S214" s="30">
        <f t="shared" si="76"/>
        <v>0</v>
      </c>
      <c r="T214" s="30">
        <v>0</v>
      </c>
      <c r="U214" s="30">
        <v>0</v>
      </c>
      <c r="V214" s="30">
        <f t="shared" si="77"/>
        <v>0</v>
      </c>
      <c r="W214" s="30">
        <v>0</v>
      </c>
      <c r="X214" s="30">
        <v>0</v>
      </c>
      <c r="Y214" s="30">
        <f t="shared" si="78"/>
        <v>0</v>
      </c>
      <c r="Z214" s="30">
        <v>0</v>
      </c>
      <c r="AA214" s="30">
        <v>0</v>
      </c>
      <c r="AB214" s="30">
        <f t="shared" si="79"/>
        <v>0</v>
      </c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</row>
    <row r="215" spans="1:249" ht="31.5" x14ac:dyDescent="0.25">
      <c r="A215" s="31" t="s">
        <v>189</v>
      </c>
      <c r="B215" s="30">
        <f t="shared" si="56"/>
        <v>1900</v>
      </c>
      <c r="C215" s="30">
        <f t="shared" si="56"/>
        <v>1900</v>
      </c>
      <c r="D215" s="30">
        <f t="shared" si="56"/>
        <v>0</v>
      </c>
      <c r="E215" s="30">
        <v>0</v>
      </c>
      <c r="F215" s="30">
        <v>0</v>
      </c>
      <c r="G215" s="30">
        <f t="shared" si="72"/>
        <v>0</v>
      </c>
      <c r="H215" s="30">
        <v>0</v>
      </c>
      <c r="I215" s="30">
        <v>0</v>
      </c>
      <c r="J215" s="30">
        <f t="shared" si="73"/>
        <v>0</v>
      </c>
      <c r="K215" s="30">
        <v>1900</v>
      </c>
      <c r="L215" s="30">
        <v>1900</v>
      </c>
      <c r="M215" s="30">
        <f t="shared" si="74"/>
        <v>0</v>
      </c>
      <c r="N215" s="30">
        <v>0</v>
      </c>
      <c r="O215" s="30">
        <v>0</v>
      </c>
      <c r="P215" s="30">
        <f t="shared" si="75"/>
        <v>0</v>
      </c>
      <c r="Q215" s="30">
        <v>0</v>
      </c>
      <c r="R215" s="30">
        <v>0</v>
      </c>
      <c r="S215" s="30">
        <f t="shared" si="76"/>
        <v>0</v>
      </c>
      <c r="T215" s="30">
        <v>0</v>
      </c>
      <c r="U215" s="30">
        <v>0</v>
      </c>
      <c r="V215" s="30">
        <f t="shared" si="77"/>
        <v>0</v>
      </c>
      <c r="W215" s="30">
        <v>0</v>
      </c>
      <c r="X215" s="30">
        <v>0</v>
      </c>
      <c r="Y215" s="30">
        <f t="shared" si="78"/>
        <v>0</v>
      </c>
      <c r="Z215" s="30">
        <v>0</v>
      </c>
      <c r="AA215" s="30">
        <v>0</v>
      </c>
      <c r="AB215" s="30">
        <f t="shared" si="79"/>
        <v>0</v>
      </c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</row>
    <row r="216" spans="1:249" x14ac:dyDescent="0.25">
      <c r="A216" s="23" t="s">
        <v>190</v>
      </c>
      <c r="B216" s="24">
        <f t="shared" si="56"/>
        <v>22017920</v>
      </c>
      <c r="C216" s="24">
        <f t="shared" si="56"/>
        <v>22272211</v>
      </c>
      <c r="D216" s="24">
        <f t="shared" si="56"/>
        <v>254291</v>
      </c>
      <c r="E216" s="24">
        <f>SUM(E217:E259)</f>
        <v>1049771</v>
      </c>
      <c r="F216" s="24">
        <f>SUM(F217:F259)</f>
        <v>1049771</v>
      </c>
      <c r="G216" s="24">
        <f t="shared" si="72"/>
        <v>0</v>
      </c>
      <c r="H216" s="24">
        <f>SUM(H217:H259)</f>
        <v>252100</v>
      </c>
      <c r="I216" s="24">
        <f>SUM(I217:I259)</f>
        <v>252100</v>
      </c>
      <c r="J216" s="24">
        <f t="shared" si="73"/>
        <v>0</v>
      </c>
      <c r="K216" s="24">
        <f>SUM(K217:K259)</f>
        <v>823822</v>
      </c>
      <c r="L216" s="24">
        <f>SUM(L217:L259)</f>
        <v>1100462</v>
      </c>
      <c r="M216" s="24">
        <f t="shared" si="74"/>
        <v>276640</v>
      </c>
      <c r="N216" s="24">
        <f>SUM(N217:N259)</f>
        <v>0</v>
      </c>
      <c r="O216" s="24">
        <f>SUM(O217:O259)</f>
        <v>0</v>
      </c>
      <c r="P216" s="24">
        <f t="shared" si="75"/>
        <v>0</v>
      </c>
      <c r="Q216" s="24">
        <f>SUM(Q217:Q259)</f>
        <v>0</v>
      </c>
      <c r="R216" s="24">
        <f>SUM(R217:R259)</f>
        <v>0</v>
      </c>
      <c r="S216" s="24">
        <f t="shared" si="76"/>
        <v>0</v>
      </c>
      <c r="T216" s="24">
        <f>SUM(T217:T259)</f>
        <v>2765372</v>
      </c>
      <c r="U216" s="24">
        <f>SUM(U217:U259)</f>
        <v>2765372</v>
      </c>
      <c r="V216" s="24">
        <f t="shared" si="77"/>
        <v>0</v>
      </c>
      <c r="W216" s="24">
        <f>SUM(W217:W259)</f>
        <v>2179821</v>
      </c>
      <c r="X216" s="24">
        <f>SUM(X217:X259)</f>
        <v>3619567</v>
      </c>
      <c r="Y216" s="24">
        <f t="shared" si="78"/>
        <v>1439746</v>
      </c>
      <c r="Z216" s="24">
        <f>SUM(Z217:Z259)</f>
        <v>14947034</v>
      </c>
      <c r="AA216" s="24">
        <f>SUM(AA217:AA259)</f>
        <v>13484939</v>
      </c>
      <c r="AB216" s="24">
        <f t="shared" si="79"/>
        <v>-1462095</v>
      </c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</row>
    <row r="217" spans="1:249" ht="31.5" x14ac:dyDescent="0.25">
      <c r="A217" s="29" t="s">
        <v>191</v>
      </c>
      <c r="B217" s="30">
        <f t="shared" si="56"/>
        <v>15000</v>
      </c>
      <c r="C217" s="30">
        <f t="shared" si="56"/>
        <v>15000</v>
      </c>
      <c r="D217" s="30">
        <f t="shared" si="56"/>
        <v>0</v>
      </c>
      <c r="E217" s="30">
        <v>0</v>
      </c>
      <c r="F217" s="30">
        <v>0</v>
      </c>
      <c r="G217" s="30">
        <f t="shared" si="72"/>
        <v>0</v>
      </c>
      <c r="H217" s="30">
        <v>0</v>
      </c>
      <c r="I217" s="30">
        <v>0</v>
      </c>
      <c r="J217" s="30">
        <f t="shared" si="73"/>
        <v>0</v>
      </c>
      <c r="K217" s="30">
        <v>15000</v>
      </c>
      <c r="L217" s="30">
        <v>15000</v>
      </c>
      <c r="M217" s="30">
        <f t="shared" si="74"/>
        <v>0</v>
      </c>
      <c r="N217" s="30">
        <v>0</v>
      </c>
      <c r="O217" s="30">
        <v>0</v>
      </c>
      <c r="P217" s="30">
        <f t="shared" si="75"/>
        <v>0</v>
      </c>
      <c r="Q217" s="30">
        <v>0</v>
      </c>
      <c r="R217" s="30">
        <v>0</v>
      </c>
      <c r="S217" s="30">
        <f t="shared" si="76"/>
        <v>0</v>
      </c>
      <c r="T217" s="30">
        <v>0</v>
      </c>
      <c r="U217" s="30">
        <v>0</v>
      </c>
      <c r="V217" s="30">
        <f t="shared" si="77"/>
        <v>0</v>
      </c>
      <c r="W217" s="30">
        <v>0</v>
      </c>
      <c r="X217" s="30">
        <v>0</v>
      </c>
      <c r="Y217" s="30">
        <f t="shared" si="78"/>
        <v>0</v>
      </c>
      <c r="Z217" s="30">
        <v>0</v>
      </c>
      <c r="AA217" s="30">
        <v>0</v>
      </c>
      <c r="AB217" s="30">
        <f t="shared" si="79"/>
        <v>0</v>
      </c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</row>
    <row r="218" spans="1:249" ht="33" customHeight="1" x14ac:dyDescent="0.25">
      <c r="A218" s="29" t="s">
        <v>192</v>
      </c>
      <c r="B218" s="30">
        <f t="shared" si="56"/>
        <v>0</v>
      </c>
      <c r="C218" s="30">
        <f t="shared" si="56"/>
        <v>5520</v>
      </c>
      <c r="D218" s="30">
        <f t="shared" si="56"/>
        <v>5520</v>
      </c>
      <c r="E218" s="30">
        <v>0</v>
      </c>
      <c r="F218" s="30">
        <v>0</v>
      </c>
      <c r="G218" s="30">
        <f t="shared" si="72"/>
        <v>0</v>
      </c>
      <c r="H218" s="30">
        <v>0</v>
      </c>
      <c r="I218" s="30">
        <v>0</v>
      </c>
      <c r="J218" s="30">
        <f t="shared" si="73"/>
        <v>0</v>
      </c>
      <c r="K218" s="30"/>
      <c r="L218" s="30">
        <v>5520</v>
      </c>
      <c r="M218" s="30">
        <f t="shared" si="74"/>
        <v>5520</v>
      </c>
      <c r="N218" s="30">
        <v>0</v>
      </c>
      <c r="O218" s="30">
        <v>0</v>
      </c>
      <c r="P218" s="30">
        <f t="shared" si="75"/>
        <v>0</v>
      </c>
      <c r="Q218" s="30">
        <v>0</v>
      </c>
      <c r="R218" s="30">
        <v>0</v>
      </c>
      <c r="S218" s="30">
        <f t="shared" si="76"/>
        <v>0</v>
      </c>
      <c r="T218" s="30">
        <v>0</v>
      </c>
      <c r="U218" s="30">
        <v>0</v>
      </c>
      <c r="V218" s="30">
        <f t="shared" si="77"/>
        <v>0</v>
      </c>
      <c r="W218" s="30">
        <v>0</v>
      </c>
      <c r="X218" s="30">
        <v>0</v>
      </c>
      <c r="Y218" s="30">
        <f t="shared" si="78"/>
        <v>0</v>
      </c>
      <c r="Z218" s="30">
        <v>0</v>
      </c>
      <c r="AA218" s="30">
        <v>0</v>
      </c>
      <c r="AB218" s="30">
        <f t="shared" si="79"/>
        <v>0</v>
      </c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</row>
    <row r="219" spans="1:249" x14ac:dyDescent="0.25">
      <c r="A219" s="31" t="s">
        <v>193</v>
      </c>
      <c r="B219" s="30">
        <f t="shared" si="56"/>
        <v>5400</v>
      </c>
      <c r="C219" s="30">
        <f t="shared" si="56"/>
        <v>5400</v>
      </c>
      <c r="D219" s="30">
        <f t="shared" si="56"/>
        <v>0</v>
      </c>
      <c r="E219" s="30">
        <v>0</v>
      </c>
      <c r="F219" s="30">
        <v>0</v>
      </c>
      <c r="G219" s="30">
        <f t="shared" si="72"/>
        <v>0</v>
      </c>
      <c r="H219" s="30">
        <v>0</v>
      </c>
      <c r="I219" s="30">
        <v>0</v>
      </c>
      <c r="J219" s="30">
        <f t="shared" si="73"/>
        <v>0</v>
      </c>
      <c r="K219" s="30">
        <v>5400</v>
      </c>
      <c r="L219" s="30">
        <v>5400</v>
      </c>
      <c r="M219" s="30">
        <f t="shared" si="74"/>
        <v>0</v>
      </c>
      <c r="N219" s="30">
        <v>0</v>
      </c>
      <c r="O219" s="30">
        <v>0</v>
      </c>
      <c r="P219" s="30">
        <f t="shared" si="75"/>
        <v>0</v>
      </c>
      <c r="Q219" s="30">
        <v>0</v>
      </c>
      <c r="R219" s="30">
        <v>0</v>
      </c>
      <c r="S219" s="30">
        <f t="shared" si="76"/>
        <v>0</v>
      </c>
      <c r="T219" s="30">
        <v>0</v>
      </c>
      <c r="U219" s="30">
        <v>0</v>
      </c>
      <c r="V219" s="30">
        <f t="shared" si="77"/>
        <v>0</v>
      </c>
      <c r="W219" s="30">
        <v>0</v>
      </c>
      <c r="X219" s="30">
        <v>0</v>
      </c>
      <c r="Y219" s="30">
        <f t="shared" si="78"/>
        <v>0</v>
      </c>
      <c r="Z219" s="30">
        <v>0</v>
      </c>
      <c r="AA219" s="30">
        <v>0</v>
      </c>
      <c r="AB219" s="30">
        <f t="shared" si="79"/>
        <v>0</v>
      </c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</row>
    <row r="220" spans="1:249" x14ac:dyDescent="0.25">
      <c r="A220" s="31" t="s">
        <v>194</v>
      </c>
      <c r="B220" s="30">
        <f t="shared" si="56"/>
        <v>1440</v>
      </c>
      <c r="C220" s="30">
        <f t="shared" si="56"/>
        <v>1440</v>
      </c>
      <c r="D220" s="30">
        <f t="shared" si="56"/>
        <v>0</v>
      </c>
      <c r="E220" s="30">
        <v>0</v>
      </c>
      <c r="F220" s="30">
        <v>0</v>
      </c>
      <c r="G220" s="30">
        <f t="shared" si="72"/>
        <v>0</v>
      </c>
      <c r="H220" s="30">
        <v>0</v>
      </c>
      <c r="I220" s="30">
        <v>0</v>
      </c>
      <c r="J220" s="30">
        <f t="shared" si="73"/>
        <v>0</v>
      </c>
      <c r="K220" s="30">
        <v>1440</v>
      </c>
      <c r="L220" s="30">
        <v>1440</v>
      </c>
      <c r="M220" s="30">
        <f t="shared" si="74"/>
        <v>0</v>
      </c>
      <c r="N220" s="30"/>
      <c r="O220" s="30"/>
      <c r="P220" s="30">
        <f t="shared" si="75"/>
        <v>0</v>
      </c>
      <c r="Q220" s="30">
        <v>0</v>
      </c>
      <c r="R220" s="30">
        <v>0</v>
      </c>
      <c r="S220" s="30">
        <f t="shared" si="76"/>
        <v>0</v>
      </c>
      <c r="T220" s="30">
        <v>0</v>
      </c>
      <c r="U220" s="30">
        <v>0</v>
      </c>
      <c r="V220" s="30">
        <f t="shared" si="77"/>
        <v>0</v>
      </c>
      <c r="W220" s="30">
        <v>0</v>
      </c>
      <c r="X220" s="30">
        <v>0</v>
      </c>
      <c r="Y220" s="30">
        <f t="shared" si="78"/>
        <v>0</v>
      </c>
      <c r="Z220" s="30">
        <v>0</v>
      </c>
      <c r="AA220" s="30">
        <v>0</v>
      </c>
      <c r="AB220" s="30">
        <f t="shared" si="79"/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</row>
    <row r="221" spans="1:249" x14ac:dyDescent="0.25">
      <c r="A221" s="29" t="s">
        <v>195</v>
      </c>
      <c r="B221" s="30">
        <f t="shared" si="56"/>
        <v>18045</v>
      </c>
      <c r="C221" s="30">
        <f t="shared" si="56"/>
        <v>18045</v>
      </c>
      <c r="D221" s="30">
        <f t="shared" si="56"/>
        <v>0</v>
      </c>
      <c r="E221" s="30">
        <v>0</v>
      </c>
      <c r="F221" s="30">
        <v>0</v>
      </c>
      <c r="G221" s="30">
        <f t="shared" si="72"/>
        <v>0</v>
      </c>
      <c r="H221" s="30">
        <v>0</v>
      </c>
      <c r="I221" s="30">
        <v>0</v>
      </c>
      <c r="J221" s="30">
        <f t="shared" si="73"/>
        <v>0</v>
      </c>
      <c r="K221" s="30">
        <v>18045</v>
      </c>
      <c r="L221" s="30">
        <v>18045</v>
      </c>
      <c r="M221" s="30">
        <f t="shared" si="74"/>
        <v>0</v>
      </c>
      <c r="N221" s="30">
        <v>0</v>
      </c>
      <c r="O221" s="30">
        <v>0</v>
      </c>
      <c r="P221" s="30">
        <f t="shared" si="75"/>
        <v>0</v>
      </c>
      <c r="Q221" s="30">
        <v>0</v>
      </c>
      <c r="R221" s="30">
        <v>0</v>
      </c>
      <c r="S221" s="30">
        <f t="shared" si="76"/>
        <v>0</v>
      </c>
      <c r="T221" s="30">
        <v>0</v>
      </c>
      <c r="U221" s="30">
        <v>0</v>
      </c>
      <c r="V221" s="30">
        <f t="shared" si="77"/>
        <v>0</v>
      </c>
      <c r="W221" s="30">
        <v>0</v>
      </c>
      <c r="X221" s="30">
        <v>0</v>
      </c>
      <c r="Y221" s="30">
        <f t="shared" si="78"/>
        <v>0</v>
      </c>
      <c r="Z221" s="30">
        <v>0</v>
      </c>
      <c r="AA221" s="30">
        <v>0</v>
      </c>
      <c r="AB221" s="30">
        <f t="shared" si="79"/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</row>
    <row r="222" spans="1:249" x14ac:dyDescent="0.25">
      <c r="A222" s="29" t="s">
        <v>196</v>
      </c>
      <c r="B222" s="30">
        <f t="shared" si="56"/>
        <v>18827</v>
      </c>
      <c r="C222" s="30">
        <f t="shared" si="56"/>
        <v>18827</v>
      </c>
      <c r="D222" s="30">
        <f t="shared" si="56"/>
        <v>0</v>
      </c>
      <c r="E222" s="30">
        <v>0</v>
      </c>
      <c r="F222" s="30">
        <v>0</v>
      </c>
      <c r="G222" s="30">
        <f t="shared" si="72"/>
        <v>0</v>
      </c>
      <c r="H222" s="30">
        <v>0</v>
      </c>
      <c r="I222" s="30">
        <v>0</v>
      </c>
      <c r="J222" s="30">
        <f t="shared" si="73"/>
        <v>0</v>
      </c>
      <c r="K222" s="30">
        <v>18827</v>
      </c>
      <c r="L222" s="30">
        <v>18827</v>
      </c>
      <c r="M222" s="30">
        <f t="shared" si="74"/>
        <v>0</v>
      </c>
      <c r="N222" s="30">
        <v>0</v>
      </c>
      <c r="O222" s="30">
        <v>0</v>
      </c>
      <c r="P222" s="30">
        <f t="shared" si="75"/>
        <v>0</v>
      </c>
      <c r="Q222" s="30">
        <v>0</v>
      </c>
      <c r="R222" s="30">
        <v>0</v>
      </c>
      <c r="S222" s="30">
        <f t="shared" si="76"/>
        <v>0</v>
      </c>
      <c r="T222" s="30">
        <v>0</v>
      </c>
      <c r="U222" s="30">
        <v>0</v>
      </c>
      <c r="V222" s="30">
        <f t="shared" si="77"/>
        <v>0</v>
      </c>
      <c r="W222" s="30">
        <v>0</v>
      </c>
      <c r="X222" s="30">
        <v>0</v>
      </c>
      <c r="Y222" s="30">
        <f t="shared" si="78"/>
        <v>0</v>
      </c>
      <c r="Z222" s="30">
        <v>0</v>
      </c>
      <c r="AA222" s="30">
        <v>0</v>
      </c>
      <c r="AB222" s="30">
        <f t="shared" si="79"/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</row>
    <row r="223" spans="1:249" x14ac:dyDescent="0.25">
      <c r="A223" s="29" t="s">
        <v>197</v>
      </c>
      <c r="B223" s="30">
        <f t="shared" si="56"/>
        <v>21663</v>
      </c>
      <c r="C223" s="30">
        <f t="shared" si="56"/>
        <v>21663</v>
      </c>
      <c r="D223" s="30">
        <f t="shared" si="56"/>
        <v>0</v>
      </c>
      <c r="E223" s="30">
        <v>0</v>
      </c>
      <c r="F223" s="30">
        <v>0</v>
      </c>
      <c r="G223" s="30">
        <f t="shared" si="72"/>
        <v>0</v>
      </c>
      <c r="H223" s="30">
        <v>0</v>
      </c>
      <c r="I223" s="30">
        <v>0</v>
      </c>
      <c r="J223" s="30">
        <f t="shared" si="73"/>
        <v>0</v>
      </c>
      <c r="K223" s="30">
        <v>21663</v>
      </c>
      <c r="L223" s="30">
        <v>21663</v>
      </c>
      <c r="M223" s="30">
        <f t="shared" si="74"/>
        <v>0</v>
      </c>
      <c r="N223" s="30">
        <v>0</v>
      </c>
      <c r="O223" s="30">
        <v>0</v>
      </c>
      <c r="P223" s="30">
        <f t="shared" si="75"/>
        <v>0</v>
      </c>
      <c r="Q223" s="30">
        <v>0</v>
      </c>
      <c r="R223" s="30">
        <v>0</v>
      </c>
      <c r="S223" s="30">
        <f t="shared" si="76"/>
        <v>0</v>
      </c>
      <c r="T223" s="30">
        <v>0</v>
      </c>
      <c r="U223" s="30">
        <v>0</v>
      </c>
      <c r="V223" s="30">
        <f t="shared" si="77"/>
        <v>0</v>
      </c>
      <c r="W223" s="30">
        <v>0</v>
      </c>
      <c r="X223" s="30">
        <v>0</v>
      </c>
      <c r="Y223" s="30">
        <f t="shared" si="78"/>
        <v>0</v>
      </c>
      <c r="Z223" s="30">
        <v>0</v>
      </c>
      <c r="AA223" s="30">
        <v>0</v>
      </c>
      <c r="AB223" s="30">
        <f t="shared" si="79"/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</row>
    <row r="224" spans="1:249" ht="47.25" x14ac:dyDescent="0.25">
      <c r="A224" s="29" t="s">
        <v>198</v>
      </c>
      <c r="B224" s="30">
        <f t="shared" si="56"/>
        <v>7514</v>
      </c>
      <c r="C224" s="30">
        <f t="shared" si="56"/>
        <v>7514</v>
      </c>
      <c r="D224" s="30">
        <f t="shared" si="56"/>
        <v>0</v>
      </c>
      <c r="E224" s="30">
        <v>0</v>
      </c>
      <c r="F224" s="30">
        <v>0</v>
      </c>
      <c r="G224" s="30">
        <f t="shared" si="72"/>
        <v>0</v>
      </c>
      <c r="H224" s="30">
        <v>0</v>
      </c>
      <c r="I224" s="30">
        <v>0</v>
      </c>
      <c r="J224" s="30">
        <f t="shared" si="73"/>
        <v>0</v>
      </c>
      <c r="K224" s="30">
        <v>7514</v>
      </c>
      <c r="L224" s="30">
        <v>7514</v>
      </c>
      <c r="M224" s="30">
        <f t="shared" si="74"/>
        <v>0</v>
      </c>
      <c r="N224" s="30">
        <v>0</v>
      </c>
      <c r="O224" s="30">
        <v>0</v>
      </c>
      <c r="P224" s="30">
        <f t="shared" si="75"/>
        <v>0</v>
      </c>
      <c r="Q224" s="30">
        <v>0</v>
      </c>
      <c r="R224" s="30">
        <v>0</v>
      </c>
      <c r="S224" s="30">
        <f t="shared" si="76"/>
        <v>0</v>
      </c>
      <c r="T224" s="30">
        <v>0</v>
      </c>
      <c r="U224" s="30">
        <v>0</v>
      </c>
      <c r="V224" s="30">
        <f t="shared" si="77"/>
        <v>0</v>
      </c>
      <c r="W224" s="30">
        <v>0</v>
      </c>
      <c r="X224" s="30">
        <v>0</v>
      </c>
      <c r="Y224" s="30">
        <f t="shared" si="78"/>
        <v>0</v>
      </c>
      <c r="Z224" s="30">
        <v>0</v>
      </c>
      <c r="AA224" s="30">
        <v>0</v>
      </c>
      <c r="AB224" s="30">
        <f t="shared" si="79"/>
        <v>0</v>
      </c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</row>
    <row r="225" spans="1:249" ht="47.25" x14ac:dyDescent="0.25">
      <c r="A225" s="29" t="s">
        <v>199</v>
      </c>
      <c r="B225" s="30">
        <f t="shared" si="56"/>
        <v>8987</v>
      </c>
      <c r="C225" s="30">
        <f t="shared" si="56"/>
        <v>8987</v>
      </c>
      <c r="D225" s="30">
        <f t="shared" si="56"/>
        <v>0</v>
      </c>
      <c r="E225" s="30">
        <v>0</v>
      </c>
      <c r="F225" s="30">
        <v>0</v>
      </c>
      <c r="G225" s="30">
        <f t="shared" si="72"/>
        <v>0</v>
      </c>
      <c r="H225" s="30">
        <v>0</v>
      </c>
      <c r="I225" s="30">
        <v>0</v>
      </c>
      <c r="J225" s="30">
        <f t="shared" si="73"/>
        <v>0</v>
      </c>
      <c r="K225" s="30">
        <v>8987</v>
      </c>
      <c r="L225" s="30">
        <v>8987</v>
      </c>
      <c r="M225" s="30">
        <f t="shared" si="74"/>
        <v>0</v>
      </c>
      <c r="N225" s="30">
        <v>0</v>
      </c>
      <c r="O225" s="30">
        <v>0</v>
      </c>
      <c r="P225" s="30">
        <f t="shared" si="75"/>
        <v>0</v>
      </c>
      <c r="Q225" s="30">
        <v>0</v>
      </c>
      <c r="R225" s="30">
        <v>0</v>
      </c>
      <c r="S225" s="30">
        <f t="shared" si="76"/>
        <v>0</v>
      </c>
      <c r="T225" s="30">
        <v>0</v>
      </c>
      <c r="U225" s="30">
        <v>0</v>
      </c>
      <c r="V225" s="30">
        <f t="shared" si="77"/>
        <v>0</v>
      </c>
      <c r="W225" s="30">
        <v>0</v>
      </c>
      <c r="X225" s="30">
        <v>0</v>
      </c>
      <c r="Y225" s="30">
        <f t="shared" si="78"/>
        <v>0</v>
      </c>
      <c r="Z225" s="30">
        <v>0</v>
      </c>
      <c r="AA225" s="30">
        <v>0</v>
      </c>
      <c r="AB225" s="30">
        <f t="shared" si="79"/>
        <v>0</v>
      </c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</row>
    <row r="226" spans="1:249" ht="31.5" x14ac:dyDescent="0.25">
      <c r="A226" s="31" t="s">
        <v>200</v>
      </c>
      <c r="B226" s="30">
        <f t="shared" si="56"/>
        <v>327000</v>
      </c>
      <c r="C226" s="30">
        <f t="shared" si="56"/>
        <v>327000</v>
      </c>
      <c r="D226" s="30">
        <f t="shared" si="56"/>
        <v>0</v>
      </c>
      <c r="E226" s="30">
        <v>0</v>
      </c>
      <c r="F226" s="30">
        <v>0</v>
      </c>
      <c r="G226" s="30">
        <f t="shared" si="72"/>
        <v>0</v>
      </c>
      <c r="H226" s="30">
        <v>0</v>
      </c>
      <c r="I226" s="30">
        <v>0</v>
      </c>
      <c r="J226" s="30">
        <f t="shared" si="73"/>
        <v>0</v>
      </c>
      <c r="K226" s="30">
        <f>27000</f>
        <v>27000</v>
      </c>
      <c r="L226" s="30">
        <f>27000</f>
        <v>27000</v>
      </c>
      <c r="M226" s="30">
        <f t="shared" si="74"/>
        <v>0</v>
      </c>
      <c r="N226" s="30"/>
      <c r="O226" s="30"/>
      <c r="P226" s="30">
        <f t="shared" si="75"/>
        <v>0</v>
      </c>
      <c r="Q226" s="30">
        <v>0</v>
      </c>
      <c r="R226" s="30">
        <v>0</v>
      </c>
      <c r="S226" s="30">
        <f t="shared" si="76"/>
        <v>0</v>
      </c>
      <c r="T226" s="30">
        <v>0</v>
      </c>
      <c r="U226" s="30">
        <v>0</v>
      </c>
      <c r="V226" s="30">
        <f t="shared" si="77"/>
        <v>0</v>
      </c>
      <c r="W226" s="30">
        <v>0</v>
      </c>
      <c r="X226" s="30">
        <v>0</v>
      </c>
      <c r="Y226" s="30">
        <f t="shared" si="78"/>
        <v>0</v>
      </c>
      <c r="Z226" s="30">
        <f>300000</f>
        <v>300000</v>
      </c>
      <c r="AA226" s="30">
        <f>300000</f>
        <v>300000</v>
      </c>
      <c r="AB226" s="30">
        <f t="shared" si="79"/>
        <v>0</v>
      </c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</row>
    <row r="227" spans="1:249" ht="31.5" x14ac:dyDescent="0.25">
      <c r="A227" s="29" t="s">
        <v>201</v>
      </c>
      <c r="B227" s="30">
        <f t="shared" si="56"/>
        <v>12437</v>
      </c>
      <c r="C227" s="30">
        <f t="shared" si="56"/>
        <v>12437</v>
      </c>
      <c r="D227" s="30">
        <f t="shared" si="56"/>
        <v>0</v>
      </c>
      <c r="E227" s="30">
        <v>0</v>
      </c>
      <c r="F227" s="30">
        <v>0</v>
      </c>
      <c r="G227" s="30">
        <f t="shared" si="72"/>
        <v>0</v>
      </c>
      <c r="H227" s="30">
        <v>0</v>
      </c>
      <c r="I227" s="30">
        <v>0</v>
      </c>
      <c r="J227" s="30">
        <f t="shared" si="73"/>
        <v>0</v>
      </c>
      <c r="K227" s="30">
        <v>12437</v>
      </c>
      <c r="L227" s="30">
        <v>12437</v>
      </c>
      <c r="M227" s="30">
        <f t="shared" si="74"/>
        <v>0</v>
      </c>
      <c r="N227" s="30">
        <v>0</v>
      </c>
      <c r="O227" s="30">
        <v>0</v>
      </c>
      <c r="P227" s="30">
        <f t="shared" si="75"/>
        <v>0</v>
      </c>
      <c r="Q227" s="30">
        <v>0</v>
      </c>
      <c r="R227" s="30">
        <v>0</v>
      </c>
      <c r="S227" s="30">
        <f t="shared" si="76"/>
        <v>0</v>
      </c>
      <c r="T227" s="30">
        <v>0</v>
      </c>
      <c r="U227" s="30">
        <v>0</v>
      </c>
      <c r="V227" s="30">
        <f t="shared" si="77"/>
        <v>0</v>
      </c>
      <c r="W227" s="30">
        <v>0</v>
      </c>
      <c r="X227" s="30">
        <v>0</v>
      </c>
      <c r="Y227" s="30">
        <f t="shared" si="78"/>
        <v>0</v>
      </c>
      <c r="Z227" s="30">
        <v>0</v>
      </c>
      <c r="AA227" s="30">
        <v>0</v>
      </c>
      <c r="AB227" s="30">
        <f t="shared" si="79"/>
        <v>0</v>
      </c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</row>
    <row r="228" spans="1:249" ht="31.5" x14ac:dyDescent="0.25">
      <c r="A228" s="29" t="s">
        <v>202</v>
      </c>
      <c r="B228" s="30">
        <f t="shared" si="56"/>
        <v>27278</v>
      </c>
      <c r="C228" s="30">
        <f t="shared" si="56"/>
        <v>27278</v>
      </c>
      <c r="D228" s="30">
        <f t="shared" si="56"/>
        <v>0</v>
      </c>
      <c r="E228" s="30">
        <v>0</v>
      </c>
      <c r="F228" s="30">
        <v>0</v>
      </c>
      <c r="G228" s="30">
        <f t="shared" si="72"/>
        <v>0</v>
      </c>
      <c r="H228" s="30">
        <v>0</v>
      </c>
      <c r="I228" s="30">
        <v>0</v>
      </c>
      <c r="J228" s="30">
        <f t="shared" si="73"/>
        <v>0</v>
      </c>
      <c r="K228" s="30">
        <v>27278</v>
      </c>
      <c r="L228" s="30">
        <v>27278</v>
      </c>
      <c r="M228" s="30">
        <f t="shared" si="74"/>
        <v>0</v>
      </c>
      <c r="N228" s="30">
        <v>0</v>
      </c>
      <c r="O228" s="30">
        <v>0</v>
      </c>
      <c r="P228" s="30">
        <f t="shared" si="75"/>
        <v>0</v>
      </c>
      <c r="Q228" s="30">
        <v>0</v>
      </c>
      <c r="R228" s="30">
        <v>0</v>
      </c>
      <c r="S228" s="30">
        <f t="shared" si="76"/>
        <v>0</v>
      </c>
      <c r="T228" s="30">
        <v>0</v>
      </c>
      <c r="U228" s="30">
        <v>0</v>
      </c>
      <c r="V228" s="30">
        <f t="shared" si="77"/>
        <v>0</v>
      </c>
      <c r="W228" s="30">
        <v>0</v>
      </c>
      <c r="X228" s="30">
        <v>0</v>
      </c>
      <c r="Y228" s="30">
        <f t="shared" si="78"/>
        <v>0</v>
      </c>
      <c r="Z228" s="30">
        <v>0</v>
      </c>
      <c r="AA228" s="30">
        <v>0</v>
      </c>
      <c r="AB228" s="30">
        <f t="shared" si="79"/>
        <v>0</v>
      </c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</row>
    <row r="229" spans="1:249" x14ac:dyDescent="0.25">
      <c r="A229" s="29" t="s">
        <v>203</v>
      </c>
      <c r="B229" s="30">
        <f t="shared" si="56"/>
        <v>6807</v>
      </c>
      <c r="C229" s="30">
        <f t="shared" si="56"/>
        <v>6807</v>
      </c>
      <c r="D229" s="30">
        <f t="shared" si="56"/>
        <v>0</v>
      </c>
      <c r="E229" s="30"/>
      <c r="F229" s="30"/>
      <c r="G229" s="30">
        <f t="shared" si="72"/>
        <v>0</v>
      </c>
      <c r="H229" s="30"/>
      <c r="I229" s="30"/>
      <c r="J229" s="30">
        <f t="shared" si="73"/>
        <v>0</v>
      </c>
      <c r="K229" s="30">
        <v>6807</v>
      </c>
      <c r="L229" s="30">
        <v>6807</v>
      </c>
      <c r="M229" s="30">
        <f t="shared" si="74"/>
        <v>0</v>
      </c>
      <c r="N229" s="30"/>
      <c r="O229" s="30"/>
      <c r="P229" s="30">
        <f t="shared" si="75"/>
        <v>0</v>
      </c>
      <c r="Q229" s="30"/>
      <c r="R229" s="30"/>
      <c r="S229" s="30">
        <f t="shared" si="76"/>
        <v>0</v>
      </c>
      <c r="T229" s="30"/>
      <c r="U229" s="30"/>
      <c r="V229" s="30">
        <f t="shared" si="77"/>
        <v>0</v>
      </c>
      <c r="W229" s="30"/>
      <c r="X229" s="30"/>
      <c r="Y229" s="30">
        <f t="shared" si="78"/>
        <v>0</v>
      </c>
      <c r="Z229" s="30"/>
      <c r="AA229" s="30"/>
      <c r="AB229" s="30">
        <f t="shared" si="79"/>
        <v>0</v>
      </c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</row>
    <row r="230" spans="1:249" ht="31.5" x14ac:dyDescent="0.25">
      <c r="A230" s="29" t="s">
        <v>204</v>
      </c>
      <c r="B230" s="30">
        <f t="shared" si="56"/>
        <v>106198</v>
      </c>
      <c r="C230" s="30">
        <f t="shared" si="56"/>
        <v>106198</v>
      </c>
      <c r="D230" s="30">
        <f t="shared" si="56"/>
        <v>0</v>
      </c>
      <c r="E230" s="30">
        <v>0</v>
      </c>
      <c r="F230" s="30">
        <v>0</v>
      </c>
      <c r="G230" s="30">
        <f t="shared" si="72"/>
        <v>0</v>
      </c>
      <c r="H230" s="30">
        <v>0</v>
      </c>
      <c r="I230" s="30">
        <v>0</v>
      </c>
      <c r="J230" s="30">
        <f t="shared" si="73"/>
        <v>0</v>
      </c>
      <c r="K230" s="30">
        <f>35500+7505+70000-6807</f>
        <v>106198</v>
      </c>
      <c r="L230" s="30">
        <f>35500+7505+70000-6807</f>
        <v>106198</v>
      </c>
      <c r="M230" s="30">
        <f t="shared" si="74"/>
        <v>0</v>
      </c>
      <c r="N230" s="30">
        <v>0</v>
      </c>
      <c r="O230" s="30">
        <v>0</v>
      </c>
      <c r="P230" s="30">
        <f t="shared" si="75"/>
        <v>0</v>
      </c>
      <c r="Q230" s="30">
        <v>0</v>
      </c>
      <c r="R230" s="30">
        <v>0</v>
      </c>
      <c r="S230" s="30">
        <f t="shared" si="76"/>
        <v>0</v>
      </c>
      <c r="T230" s="30">
        <v>0</v>
      </c>
      <c r="U230" s="30">
        <v>0</v>
      </c>
      <c r="V230" s="30">
        <f t="shared" si="77"/>
        <v>0</v>
      </c>
      <c r="W230" s="30">
        <v>0</v>
      </c>
      <c r="X230" s="30">
        <v>0</v>
      </c>
      <c r="Y230" s="30">
        <f t="shared" si="78"/>
        <v>0</v>
      </c>
      <c r="Z230" s="30">
        <f>21000-21000</f>
        <v>0</v>
      </c>
      <c r="AA230" s="30">
        <f>21000-21000</f>
        <v>0</v>
      </c>
      <c r="AB230" s="30">
        <f t="shared" si="79"/>
        <v>0</v>
      </c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</row>
    <row r="231" spans="1:249" ht="31.5" x14ac:dyDescent="0.25">
      <c r="A231" s="32" t="s">
        <v>205</v>
      </c>
      <c r="B231" s="30">
        <f t="shared" si="56"/>
        <v>275627</v>
      </c>
      <c r="C231" s="30">
        <f t="shared" si="56"/>
        <v>275627</v>
      </c>
      <c r="D231" s="30">
        <f t="shared" si="56"/>
        <v>0</v>
      </c>
      <c r="E231" s="30"/>
      <c r="F231" s="30"/>
      <c r="G231" s="30">
        <f t="shared" si="72"/>
        <v>0</v>
      </c>
      <c r="H231" s="30">
        <v>0</v>
      </c>
      <c r="I231" s="30">
        <v>0</v>
      </c>
      <c r="J231" s="30">
        <f t="shared" si="73"/>
        <v>0</v>
      </c>
      <c r="K231" s="30">
        <v>0</v>
      </c>
      <c r="L231" s="30">
        <v>0</v>
      </c>
      <c r="M231" s="30">
        <f t="shared" si="74"/>
        <v>0</v>
      </c>
      <c r="N231" s="30">
        <v>0</v>
      </c>
      <c r="O231" s="30">
        <v>0</v>
      </c>
      <c r="P231" s="30">
        <f t="shared" si="75"/>
        <v>0</v>
      </c>
      <c r="Q231" s="30">
        <v>0</v>
      </c>
      <c r="R231" s="30">
        <v>0</v>
      </c>
      <c r="S231" s="30">
        <f t="shared" si="76"/>
        <v>0</v>
      </c>
      <c r="T231" s="30">
        <v>275627</v>
      </c>
      <c r="U231" s="30">
        <v>275627</v>
      </c>
      <c r="V231" s="30">
        <f t="shared" si="77"/>
        <v>0</v>
      </c>
      <c r="W231" s="30">
        <v>0</v>
      </c>
      <c r="X231" s="30">
        <v>0</v>
      </c>
      <c r="Y231" s="30">
        <f t="shared" si="78"/>
        <v>0</v>
      </c>
      <c r="Z231" s="30">
        <f>275627-275627</f>
        <v>0</v>
      </c>
      <c r="AA231" s="30">
        <f>275627-275627</f>
        <v>0</v>
      </c>
      <c r="AB231" s="30">
        <f t="shared" si="79"/>
        <v>0</v>
      </c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</row>
    <row r="232" spans="1:249" ht="31.5" x14ac:dyDescent="0.25">
      <c r="A232" s="32" t="s">
        <v>206</v>
      </c>
      <c r="B232" s="30">
        <f t="shared" si="56"/>
        <v>77227</v>
      </c>
      <c r="C232" s="30">
        <f t="shared" si="56"/>
        <v>77227</v>
      </c>
      <c r="D232" s="30">
        <f t="shared" si="56"/>
        <v>0</v>
      </c>
      <c r="E232" s="30"/>
      <c r="F232" s="30"/>
      <c r="G232" s="30">
        <f t="shared" si="72"/>
        <v>0</v>
      </c>
      <c r="H232" s="30">
        <v>0</v>
      </c>
      <c r="I232" s="30">
        <v>0</v>
      </c>
      <c r="J232" s="30">
        <f t="shared" si="73"/>
        <v>0</v>
      </c>
      <c r="K232" s="30">
        <v>0</v>
      </c>
      <c r="L232" s="30">
        <v>0</v>
      </c>
      <c r="M232" s="30">
        <f t="shared" si="74"/>
        <v>0</v>
      </c>
      <c r="N232" s="30">
        <v>0</v>
      </c>
      <c r="O232" s="30">
        <v>0</v>
      </c>
      <c r="P232" s="30">
        <f t="shared" si="75"/>
        <v>0</v>
      </c>
      <c r="Q232" s="30">
        <v>0</v>
      </c>
      <c r="R232" s="30">
        <v>0</v>
      </c>
      <c r="S232" s="30">
        <f t="shared" si="76"/>
        <v>0</v>
      </c>
      <c r="T232" s="30">
        <v>77227</v>
      </c>
      <c r="U232" s="30">
        <v>77227</v>
      </c>
      <c r="V232" s="30">
        <f t="shared" si="77"/>
        <v>0</v>
      </c>
      <c r="W232" s="30">
        <v>0</v>
      </c>
      <c r="X232" s="30">
        <v>0</v>
      </c>
      <c r="Y232" s="30">
        <f t="shared" si="78"/>
        <v>0</v>
      </c>
      <c r="Z232" s="30">
        <f t="shared" ref="Z232:AA235" si="80">75615-75615</f>
        <v>0</v>
      </c>
      <c r="AA232" s="30">
        <f t="shared" si="80"/>
        <v>0</v>
      </c>
      <c r="AB232" s="30">
        <f t="shared" si="79"/>
        <v>0</v>
      </c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</row>
    <row r="233" spans="1:249" ht="31.5" x14ac:dyDescent="0.25">
      <c r="A233" s="32" t="s">
        <v>207</v>
      </c>
      <c r="B233" s="30">
        <f t="shared" si="56"/>
        <v>49824</v>
      </c>
      <c r="C233" s="30">
        <f t="shared" si="56"/>
        <v>49824</v>
      </c>
      <c r="D233" s="30">
        <f t="shared" si="56"/>
        <v>0</v>
      </c>
      <c r="E233" s="30"/>
      <c r="F233" s="30"/>
      <c r="G233" s="30">
        <f t="shared" si="72"/>
        <v>0</v>
      </c>
      <c r="H233" s="30">
        <v>0</v>
      </c>
      <c r="I233" s="30">
        <v>0</v>
      </c>
      <c r="J233" s="30">
        <f t="shared" si="73"/>
        <v>0</v>
      </c>
      <c r="K233" s="30">
        <v>0</v>
      </c>
      <c r="L233" s="30">
        <v>0</v>
      </c>
      <c r="M233" s="30">
        <f t="shared" si="74"/>
        <v>0</v>
      </c>
      <c r="N233" s="30">
        <v>0</v>
      </c>
      <c r="O233" s="30">
        <v>0</v>
      </c>
      <c r="P233" s="30">
        <f t="shared" si="75"/>
        <v>0</v>
      </c>
      <c r="Q233" s="30">
        <v>0</v>
      </c>
      <c r="R233" s="30">
        <v>0</v>
      </c>
      <c r="S233" s="30">
        <f t="shared" si="76"/>
        <v>0</v>
      </c>
      <c r="T233" s="30">
        <v>49824</v>
      </c>
      <c r="U233" s="30">
        <v>49824</v>
      </c>
      <c r="V233" s="30">
        <f t="shared" si="77"/>
        <v>0</v>
      </c>
      <c r="W233" s="30">
        <v>0</v>
      </c>
      <c r="X233" s="30">
        <v>0</v>
      </c>
      <c r="Y233" s="30">
        <f t="shared" si="78"/>
        <v>0</v>
      </c>
      <c r="Z233" s="30">
        <f t="shared" si="80"/>
        <v>0</v>
      </c>
      <c r="AA233" s="30">
        <f t="shared" si="80"/>
        <v>0</v>
      </c>
      <c r="AB233" s="30">
        <f t="shared" si="79"/>
        <v>0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</row>
    <row r="234" spans="1:249" ht="31.5" x14ac:dyDescent="0.25">
      <c r="A234" s="32" t="s">
        <v>208</v>
      </c>
      <c r="B234" s="30">
        <f t="shared" si="56"/>
        <v>46087</v>
      </c>
      <c r="C234" s="30">
        <f t="shared" si="56"/>
        <v>46087</v>
      </c>
      <c r="D234" s="30">
        <f t="shared" si="56"/>
        <v>0</v>
      </c>
      <c r="E234" s="30"/>
      <c r="F234" s="30"/>
      <c r="G234" s="30">
        <f t="shared" si="72"/>
        <v>0</v>
      </c>
      <c r="H234" s="30">
        <v>0</v>
      </c>
      <c r="I234" s="30">
        <v>0</v>
      </c>
      <c r="J234" s="30">
        <f t="shared" si="73"/>
        <v>0</v>
      </c>
      <c r="K234" s="30">
        <v>0</v>
      </c>
      <c r="L234" s="30">
        <v>0</v>
      </c>
      <c r="M234" s="30">
        <f t="shared" si="74"/>
        <v>0</v>
      </c>
      <c r="N234" s="30">
        <v>0</v>
      </c>
      <c r="O234" s="30">
        <v>0</v>
      </c>
      <c r="P234" s="30">
        <f t="shared" si="75"/>
        <v>0</v>
      </c>
      <c r="Q234" s="30">
        <v>0</v>
      </c>
      <c r="R234" s="30">
        <v>0</v>
      </c>
      <c r="S234" s="30">
        <f t="shared" si="76"/>
        <v>0</v>
      </c>
      <c r="T234" s="30">
        <v>46087</v>
      </c>
      <c r="U234" s="30">
        <v>46087</v>
      </c>
      <c r="V234" s="30">
        <f t="shared" si="77"/>
        <v>0</v>
      </c>
      <c r="W234" s="30">
        <v>0</v>
      </c>
      <c r="X234" s="30">
        <v>0</v>
      </c>
      <c r="Y234" s="30">
        <f t="shared" si="78"/>
        <v>0</v>
      </c>
      <c r="Z234" s="30">
        <f t="shared" si="80"/>
        <v>0</v>
      </c>
      <c r="AA234" s="30">
        <f t="shared" si="80"/>
        <v>0</v>
      </c>
      <c r="AB234" s="30">
        <f t="shared" si="79"/>
        <v>0</v>
      </c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</row>
    <row r="235" spans="1:249" ht="31.5" x14ac:dyDescent="0.25">
      <c r="A235" s="32" t="s">
        <v>209</v>
      </c>
      <c r="B235" s="30">
        <f t="shared" si="56"/>
        <v>83454</v>
      </c>
      <c r="C235" s="30">
        <f t="shared" si="56"/>
        <v>83454</v>
      </c>
      <c r="D235" s="30">
        <f t="shared" si="56"/>
        <v>0</v>
      </c>
      <c r="E235" s="30"/>
      <c r="F235" s="30"/>
      <c r="G235" s="30">
        <f t="shared" si="72"/>
        <v>0</v>
      </c>
      <c r="H235" s="30">
        <v>0</v>
      </c>
      <c r="I235" s="30">
        <v>0</v>
      </c>
      <c r="J235" s="30">
        <f t="shared" si="73"/>
        <v>0</v>
      </c>
      <c r="K235" s="30">
        <v>0</v>
      </c>
      <c r="L235" s="30">
        <v>0</v>
      </c>
      <c r="M235" s="30">
        <f t="shared" si="74"/>
        <v>0</v>
      </c>
      <c r="N235" s="30">
        <v>0</v>
      </c>
      <c r="O235" s="30">
        <v>0</v>
      </c>
      <c r="P235" s="30">
        <f t="shared" si="75"/>
        <v>0</v>
      </c>
      <c r="Q235" s="30">
        <v>0</v>
      </c>
      <c r="R235" s="30">
        <v>0</v>
      </c>
      <c r="S235" s="30">
        <f t="shared" si="76"/>
        <v>0</v>
      </c>
      <c r="T235" s="30">
        <v>83454</v>
      </c>
      <c r="U235" s="30">
        <v>83454</v>
      </c>
      <c r="V235" s="30">
        <f t="shared" si="77"/>
        <v>0</v>
      </c>
      <c r="W235" s="30">
        <v>0</v>
      </c>
      <c r="X235" s="30">
        <v>0</v>
      </c>
      <c r="Y235" s="30">
        <f t="shared" si="78"/>
        <v>0</v>
      </c>
      <c r="Z235" s="30">
        <f t="shared" si="80"/>
        <v>0</v>
      </c>
      <c r="AA235" s="30">
        <f t="shared" si="80"/>
        <v>0</v>
      </c>
      <c r="AB235" s="30">
        <f t="shared" si="79"/>
        <v>0</v>
      </c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</row>
    <row r="236" spans="1:249" ht="31.5" x14ac:dyDescent="0.25">
      <c r="A236" s="32" t="s">
        <v>210</v>
      </c>
      <c r="B236" s="30">
        <f t="shared" si="56"/>
        <v>330000</v>
      </c>
      <c r="C236" s="30">
        <f t="shared" si="56"/>
        <v>330000</v>
      </c>
      <c r="D236" s="30">
        <f t="shared" si="56"/>
        <v>0</v>
      </c>
      <c r="E236" s="30"/>
      <c r="F236" s="30"/>
      <c r="G236" s="30">
        <f t="shared" si="72"/>
        <v>0</v>
      </c>
      <c r="H236" s="30">
        <v>0</v>
      </c>
      <c r="I236" s="30">
        <v>0</v>
      </c>
      <c r="J236" s="30">
        <f t="shared" si="73"/>
        <v>0</v>
      </c>
      <c r="K236" s="30">
        <f>21831-21831</f>
        <v>0</v>
      </c>
      <c r="L236" s="30">
        <f>21831-21831</f>
        <v>0</v>
      </c>
      <c r="M236" s="30">
        <f t="shared" si="74"/>
        <v>0</v>
      </c>
      <c r="N236" s="30">
        <v>0</v>
      </c>
      <c r="O236" s="30">
        <v>0</v>
      </c>
      <c r="P236" s="30">
        <f t="shared" si="75"/>
        <v>0</v>
      </c>
      <c r="Q236" s="30">
        <v>0</v>
      </c>
      <c r="R236" s="30">
        <v>0</v>
      </c>
      <c r="S236" s="30">
        <f t="shared" si="76"/>
        <v>0</v>
      </c>
      <c r="T236" s="30"/>
      <c r="U236" s="30"/>
      <c r="V236" s="30">
        <f t="shared" si="77"/>
        <v>0</v>
      </c>
      <c r="W236" s="30">
        <v>0</v>
      </c>
      <c r="X236" s="30">
        <v>0</v>
      </c>
      <c r="Y236" s="30">
        <f t="shared" si="78"/>
        <v>0</v>
      </c>
      <c r="Z236" s="30">
        <f>325639+4361</f>
        <v>330000</v>
      </c>
      <c r="AA236" s="30">
        <f>325639+4361</f>
        <v>330000</v>
      </c>
      <c r="AB236" s="30">
        <f t="shared" si="79"/>
        <v>0</v>
      </c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</row>
    <row r="237" spans="1:249" x14ac:dyDescent="0.25">
      <c r="A237" s="32" t="s">
        <v>211</v>
      </c>
      <c r="B237" s="30">
        <f t="shared" si="56"/>
        <v>65000</v>
      </c>
      <c r="C237" s="30">
        <f t="shared" si="56"/>
        <v>65000</v>
      </c>
      <c r="D237" s="30">
        <f t="shared" si="56"/>
        <v>0</v>
      </c>
      <c r="E237" s="30"/>
      <c r="F237" s="30"/>
      <c r="G237" s="30">
        <f t="shared" si="72"/>
        <v>0</v>
      </c>
      <c r="H237" s="30">
        <v>0</v>
      </c>
      <c r="I237" s="30">
        <v>0</v>
      </c>
      <c r="J237" s="30">
        <f t="shared" si="73"/>
        <v>0</v>
      </c>
      <c r="K237" s="30">
        <v>65000</v>
      </c>
      <c r="L237" s="30">
        <v>65000</v>
      </c>
      <c r="M237" s="30">
        <f t="shared" si="74"/>
        <v>0</v>
      </c>
      <c r="N237" s="30">
        <v>0</v>
      </c>
      <c r="O237" s="30">
        <v>0</v>
      </c>
      <c r="P237" s="30">
        <f t="shared" si="75"/>
        <v>0</v>
      </c>
      <c r="Q237" s="30">
        <v>0</v>
      </c>
      <c r="R237" s="30">
        <v>0</v>
      </c>
      <c r="S237" s="30">
        <f t="shared" si="76"/>
        <v>0</v>
      </c>
      <c r="T237" s="30"/>
      <c r="U237" s="30"/>
      <c r="V237" s="30">
        <f t="shared" si="77"/>
        <v>0</v>
      </c>
      <c r="W237" s="30">
        <v>0</v>
      </c>
      <c r="X237" s="30">
        <v>0</v>
      </c>
      <c r="Y237" s="30">
        <f t="shared" si="78"/>
        <v>0</v>
      </c>
      <c r="Z237" s="30">
        <f>151023-151023</f>
        <v>0</v>
      </c>
      <c r="AA237" s="30">
        <f>151023-151023</f>
        <v>0</v>
      </c>
      <c r="AB237" s="30">
        <f t="shared" si="79"/>
        <v>0</v>
      </c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</row>
    <row r="238" spans="1:249" ht="31.5" customHeight="1" x14ac:dyDescent="0.25">
      <c r="A238" s="32" t="s">
        <v>212</v>
      </c>
      <c r="B238" s="30">
        <f t="shared" si="56"/>
        <v>257993</v>
      </c>
      <c r="C238" s="30">
        <f t="shared" si="56"/>
        <v>282895</v>
      </c>
      <c r="D238" s="30">
        <f t="shared" si="56"/>
        <v>24902</v>
      </c>
      <c r="E238" s="30"/>
      <c r="F238" s="30"/>
      <c r="G238" s="30">
        <f t="shared" si="72"/>
        <v>0</v>
      </c>
      <c r="H238" s="30">
        <v>0</v>
      </c>
      <c r="I238" s="30">
        <v>0</v>
      </c>
      <c r="J238" s="30">
        <f t="shared" si="73"/>
        <v>0</v>
      </c>
      <c r="K238" s="30">
        <v>0</v>
      </c>
      <c r="L238" s="30">
        <v>24902</v>
      </c>
      <c r="M238" s="30">
        <f t="shared" si="74"/>
        <v>24902</v>
      </c>
      <c r="N238" s="30">
        <v>0</v>
      </c>
      <c r="O238" s="30">
        <v>0</v>
      </c>
      <c r="P238" s="30">
        <f t="shared" si="75"/>
        <v>0</v>
      </c>
      <c r="Q238" s="30">
        <v>0</v>
      </c>
      <c r="R238" s="30">
        <v>0</v>
      </c>
      <c r="S238" s="30">
        <f t="shared" si="76"/>
        <v>0</v>
      </c>
      <c r="T238" s="30">
        <v>257993</v>
      </c>
      <c r="U238" s="30">
        <v>257993</v>
      </c>
      <c r="V238" s="30">
        <f t="shared" si="77"/>
        <v>0</v>
      </c>
      <c r="W238" s="30">
        <v>0</v>
      </c>
      <c r="X238" s="30">
        <v>0</v>
      </c>
      <c r="Y238" s="30">
        <f t="shared" si="78"/>
        <v>0</v>
      </c>
      <c r="Z238" s="30">
        <f>151023-151023</f>
        <v>0</v>
      </c>
      <c r="AA238" s="30">
        <f>151023-151023</f>
        <v>0</v>
      </c>
      <c r="AB238" s="30">
        <f t="shared" si="79"/>
        <v>0</v>
      </c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</row>
    <row r="239" spans="1:249" ht="31.5" x14ac:dyDescent="0.25">
      <c r="A239" s="31" t="s">
        <v>213</v>
      </c>
      <c r="B239" s="30">
        <f t="shared" si="56"/>
        <v>19624</v>
      </c>
      <c r="C239" s="30">
        <f t="shared" si="56"/>
        <v>19624</v>
      </c>
      <c r="D239" s="30">
        <f t="shared" si="56"/>
        <v>0</v>
      </c>
      <c r="E239" s="30">
        <v>0</v>
      </c>
      <c r="F239" s="30">
        <v>0</v>
      </c>
      <c r="G239" s="30">
        <f t="shared" si="72"/>
        <v>0</v>
      </c>
      <c r="H239" s="30">
        <v>0</v>
      </c>
      <c r="I239" s="30">
        <v>0</v>
      </c>
      <c r="J239" s="30">
        <f t="shared" si="73"/>
        <v>0</v>
      </c>
      <c r="K239" s="30">
        <v>2234</v>
      </c>
      <c r="L239" s="30">
        <v>2234</v>
      </c>
      <c r="M239" s="30">
        <f t="shared" si="74"/>
        <v>0</v>
      </c>
      <c r="N239" s="30"/>
      <c r="O239" s="30"/>
      <c r="P239" s="30">
        <f t="shared" si="75"/>
        <v>0</v>
      </c>
      <c r="Q239" s="30">
        <v>0</v>
      </c>
      <c r="R239" s="30">
        <v>0</v>
      </c>
      <c r="S239" s="30">
        <f t="shared" si="76"/>
        <v>0</v>
      </c>
      <c r="T239" s="30">
        <v>17390</v>
      </c>
      <c r="U239" s="30">
        <v>17390</v>
      </c>
      <c r="V239" s="30">
        <f t="shared" si="77"/>
        <v>0</v>
      </c>
      <c r="W239" s="30">
        <v>0</v>
      </c>
      <c r="X239" s="30">
        <v>0</v>
      </c>
      <c r="Y239" s="30">
        <f t="shared" si="78"/>
        <v>0</v>
      </c>
      <c r="Z239" s="30">
        <v>0</v>
      </c>
      <c r="AA239" s="30">
        <v>0</v>
      </c>
      <c r="AB239" s="30">
        <f t="shared" si="79"/>
        <v>0</v>
      </c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</row>
    <row r="240" spans="1:249" ht="31.5" x14ac:dyDescent="0.25">
      <c r="A240" s="31" t="s">
        <v>214</v>
      </c>
      <c r="B240" s="30">
        <f t="shared" si="56"/>
        <v>3740</v>
      </c>
      <c r="C240" s="30">
        <f t="shared" si="56"/>
        <v>3740</v>
      </c>
      <c r="D240" s="30">
        <f t="shared" si="56"/>
        <v>0</v>
      </c>
      <c r="E240" s="30">
        <v>0</v>
      </c>
      <c r="F240" s="30">
        <v>0</v>
      </c>
      <c r="G240" s="30">
        <f t="shared" si="72"/>
        <v>0</v>
      </c>
      <c r="H240" s="30">
        <v>0</v>
      </c>
      <c r="I240" s="30">
        <v>0</v>
      </c>
      <c r="J240" s="30">
        <f t="shared" si="73"/>
        <v>0</v>
      </c>
      <c r="K240" s="30">
        <v>3740</v>
      </c>
      <c r="L240" s="30">
        <v>3740</v>
      </c>
      <c r="M240" s="30">
        <f t="shared" si="74"/>
        <v>0</v>
      </c>
      <c r="N240" s="30"/>
      <c r="O240" s="30"/>
      <c r="P240" s="30">
        <f t="shared" si="75"/>
        <v>0</v>
      </c>
      <c r="Q240" s="30">
        <v>0</v>
      </c>
      <c r="R240" s="30">
        <v>0</v>
      </c>
      <c r="S240" s="30">
        <f t="shared" si="76"/>
        <v>0</v>
      </c>
      <c r="T240" s="30">
        <v>0</v>
      </c>
      <c r="U240" s="30">
        <v>0</v>
      </c>
      <c r="V240" s="30">
        <f t="shared" si="77"/>
        <v>0</v>
      </c>
      <c r="W240" s="30">
        <v>0</v>
      </c>
      <c r="X240" s="30">
        <v>0</v>
      </c>
      <c r="Y240" s="30">
        <f t="shared" si="78"/>
        <v>0</v>
      </c>
      <c r="Z240" s="30">
        <v>0</v>
      </c>
      <c r="AA240" s="30">
        <v>0</v>
      </c>
      <c r="AB240" s="30">
        <f t="shared" si="79"/>
        <v>0</v>
      </c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</row>
    <row r="241" spans="1:252" x14ac:dyDescent="0.25">
      <c r="A241" s="31" t="s">
        <v>215</v>
      </c>
      <c r="B241" s="30">
        <f t="shared" si="56"/>
        <v>3499</v>
      </c>
      <c r="C241" s="30">
        <f t="shared" si="56"/>
        <v>3499</v>
      </c>
      <c r="D241" s="30">
        <f t="shared" si="56"/>
        <v>0</v>
      </c>
      <c r="E241" s="30">
        <v>0</v>
      </c>
      <c r="F241" s="30">
        <v>0</v>
      </c>
      <c r="G241" s="30">
        <f t="shared" si="72"/>
        <v>0</v>
      </c>
      <c r="H241" s="30">
        <v>0</v>
      </c>
      <c r="I241" s="30">
        <v>0</v>
      </c>
      <c r="J241" s="30">
        <f t="shared" si="73"/>
        <v>0</v>
      </c>
      <c r="K241" s="30">
        <v>3499</v>
      </c>
      <c r="L241" s="30">
        <v>3499</v>
      </c>
      <c r="M241" s="30">
        <f t="shared" si="74"/>
        <v>0</v>
      </c>
      <c r="N241" s="30"/>
      <c r="O241" s="30"/>
      <c r="P241" s="30">
        <f t="shared" si="75"/>
        <v>0</v>
      </c>
      <c r="Q241" s="30">
        <v>0</v>
      </c>
      <c r="R241" s="30">
        <v>0</v>
      </c>
      <c r="S241" s="30">
        <f t="shared" si="76"/>
        <v>0</v>
      </c>
      <c r="T241" s="30">
        <v>0</v>
      </c>
      <c r="U241" s="30">
        <v>0</v>
      </c>
      <c r="V241" s="30">
        <f t="shared" si="77"/>
        <v>0</v>
      </c>
      <c r="W241" s="30">
        <v>0</v>
      </c>
      <c r="X241" s="30">
        <v>0</v>
      </c>
      <c r="Y241" s="30">
        <f t="shared" si="78"/>
        <v>0</v>
      </c>
      <c r="Z241" s="30">
        <v>0</v>
      </c>
      <c r="AA241" s="30">
        <v>0</v>
      </c>
      <c r="AB241" s="30">
        <f t="shared" si="79"/>
        <v>0</v>
      </c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</row>
    <row r="242" spans="1:252" ht="31.5" x14ac:dyDescent="0.25">
      <c r="A242" s="31" t="s">
        <v>216</v>
      </c>
      <c r="B242" s="30">
        <f t="shared" si="56"/>
        <v>12437</v>
      </c>
      <c r="C242" s="30">
        <f t="shared" si="56"/>
        <v>12437</v>
      </c>
      <c r="D242" s="30">
        <f t="shared" si="56"/>
        <v>0</v>
      </c>
      <c r="E242" s="30">
        <v>0</v>
      </c>
      <c r="F242" s="30">
        <v>0</v>
      </c>
      <c r="G242" s="30">
        <f t="shared" si="72"/>
        <v>0</v>
      </c>
      <c r="H242" s="30">
        <v>0</v>
      </c>
      <c r="I242" s="30">
        <v>0</v>
      </c>
      <c r="J242" s="30">
        <f t="shared" si="73"/>
        <v>0</v>
      </c>
      <c r="K242" s="30">
        <v>12437</v>
      </c>
      <c r="L242" s="30">
        <v>12437</v>
      </c>
      <c r="M242" s="30">
        <f t="shared" si="74"/>
        <v>0</v>
      </c>
      <c r="N242" s="30"/>
      <c r="O242" s="30"/>
      <c r="P242" s="30">
        <f t="shared" si="75"/>
        <v>0</v>
      </c>
      <c r="Q242" s="30">
        <v>0</v>
      </c>
      <c r="R242" s="30">
        <v>0</v>
      </c>
      <c r="S242" s="30">
        <f t="shared" si="76"/>
        <v>0</v>
      </c>
      <c r="T242" s="30">
        <v>0</v>
      </c>
      <c r="U242" s="30">
        <v>0</v>
      </c>
      <c r="V242" s="30">
        <f t="shared" si="77"/>
        <v>0</v>
      </c>
      <c r="W242" s="30">
        <v>0</v>
      </c>
      <c r="X242" s="30">
        <v>0</v>
      </c>
      <c r="Y242" s="30">
        <f t="shared" si="78"/>
        <v>0</v>
      </c>
      <c r="Z242" s="30">
        <v>0</v>
      </c>
      <c r="AA242" s="30">
        <v>0</v>
      </c>
      <c r="AB242" s="30">
        <f t="shared" si="79"/>
        <v>0</v>
      </c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</row>
    <row r="243" spans="1:252" ht="47.25" x14ac:dyDescent="0.25">
      <c r="A243" s="31" t="s">
        <v>217</v>
      </c>
      <c r="B243" s="30">
        <f t="shared" si="56"/>
        <v>10300000</v>
      </c>
      <c r="C243" s="30">
        <f t="shared" si="56"/>
        <v>10300000</v>
      </c>
      <c r="D243" s="30">
        <f t="shared" si="56"/>
        <v>0</v>
      </c>
      <c r="E243" s="30">
        <v>0</v>
      </c>
      <c r="F243" s="30">
        <v>0</v>
      </c>
      <c r="G243" s="30">
        <f t="shared" si="72"/>
        <v>0</v>
      </c>
      <c r="H243" s="30">
        <v>0</v>
      </c>
      <c r="I243" s="30">
        <v>0</v>
      </c>
      <c r="J243" s="30">
        <f t="shared" si="73"/>
        <v>0</v>
      </c>
      <c r="K243" s="30"/>
      <c r="L243" s="30"/>
      <c r="M243" s="30">
        <f t="shared" si="74"/>
        <v>0</v>
      </c>
      <c r="N243" s="30"/>
      <c r="O243" s="30"/>
      <c r="P243" s="30">
        <f t="shared" si="75"/>
        <v>0</v>
      </c>
      <c r="Q243" s="30">
        <v>0</v>
      </c>
      <c r="R243" s="30">
        <v>0</v>
      </c>
      <c r="S243" s="30">
        <f t="shared" si="76"/>
        <v>0</v>
      </c>
      <c r="T243" s="30">
        <v>0</v>
      </c>
      <c r="U243" s="30">
        <v>0</v>
      </c>
      <c r="V243" s="30">
        <f t="shared" si="77"/>
        <v>0</v>
      </c>
      <c r="W243" s="30">
        <v>0</v>
      </c>
      <c r="X243" s="30">
        <v>0</v>
      </c>
      <c r="Y243" s="30">
        <f t="shared" si="78"/>
        <v>0</v>
      </c>
      <c r="Z243" s="30">
        <v>10300000</v>
      </c>
      <c r="AA243" s="30">
        <v>10300000</v>
      </c>
      <c r="AB243" s="30">
        <f t="shared" si="79"/>
        <v>0</v>
      </c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</row>
    <row r="244" spans="1:252" ht="94.5" x14ac:dyDescent="0.25">
      <c r="A244" s="26" t="s">
        <v>218</v>
      </c>
      <c r="B244" s="30">
        <f t="shared" si="56"/>
        <v>2114682</v>
      </c>
      <c r="C244" s="30">
        <f t="shared" si="56"/>
        <v>2114682</v>
      </c>
      <c r="D244" s="30">
        <f t="shared" si="56"/>
        <v>0</v>
      </c>
      <c r="E244" s="30"/>
      <c r="F244" s="30"/>
      <c r="G244" s="30">
        <f t="shared" si="72"/>
        <v>0</v>
      </c>
      <c r="H244" s="30">
        <f>322000-120000+50100</f>
        <v>252100</v>
      </c>
      <c r="I244" s="30">
        <f>322000-120000+50100</f>
        <v>252100</v>
      </c>
      <c r="J244" s="30">
        <f t="shared" si="73"/>
        <v>0</v>
      </c>
      <c r="K244" s="30">
        <f>120000-50100</f>
        <v>69900</v>
      </c>
      <c r="L244" s="30">
        <f>120000-50100</f>
        <v>69900</v>
      </c>
      <c r="M244" s="30">
        <f t="shared" si="74"/>
        <v>0</v>
      </c>
      <c r="N244" s="30">
        <v>0</v>
      </c>
      <c r="O244" s="30">
        <v>0</v>
      </c>
      <c r="P244" s="30">
        <f t="shared" si="75"/>
        <v>0</v>
      </c>
      <c r="Q244" s="30">
        <v>0</v>
      </c>
      <c r="R244" s="30">
        <v>0</v>
      </c>
      <c r="S244" s="30">
        <f t="shared" si="76"/>
        <v>0</v>
      </c>
      <c r="T244" s="30">
        <f>652613+136049+961108</f>
        <v>1749770</v>
      </c>
      <c r="U244" s="30">
        <f>652613+136049+961108</f>
        <v>1749770</v>
      </c>
      <c r="V244" s="30">
        <f t="shared" si="77"/>
        <v>0</v>
      </c>
      <c r="W244" s="30"/>
      <c r="X244" s="30"/>
      <c r="Y244" s="30">
        <f t="shared" si="78"/>
        <v>0</v>
      </c>
      <c r="Z244" s="30">
        <f>1004020-961108</f>
        <v>42912</v>
      </c>
      <c r="AA244" s="30">
        <f>1004020-961108</f>
        <v>42912</v>
      </c>
      <c r="AB244" s="30">
        <f t="shared" si="79"/>
        <v>0</v>
      </c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</row>
    <row r="245" spans="1:252" ht="94.5" x14ac:dyDescent="0.25">
      <c r="A245" s="26" t="s">
        <v>219</v>
      </c>
      <c r="B245" s="30">
        <f t="shared" si="56"/>
        <v>96000</v>
      </c>
      <c r="C245" s="30">
        <f t="shared" si="56"/>
        <v>96000</v>
      </c>
      <c r="D245" s="30">
        <f t="shared" si="56"/>
        <v>0</v>
      </c>
      <c r="E245" s="30">
        <v>0</v>
      </c>
      <c r="F245" s="30">
        <v>0</v>
      </c>
      <c r="G245" s="30">
        <f t="shared" si="72"/>
        <v>0</v>
      </c>
      <c r="H245" s="30">
        <v>0</v>
      </c>
      <c r="I245" s="30">
        <v>0</v>
      </c>
      <c r="J245" s="30">
        <f t="shared" si="73"/>
        <v>0</v>
      </c>
      <c r="K245" s="30">
        <v>0</v>
      </c>
      <c r="L245" s="30">
        <v>0</v>
      </c>
      <c r="M245" s="30">
        <f t="shared" si="74"/>
        <v>0</v>
      </c>
      <c r="N245" s="30">
        <v>0</v>
      </c>
      <c r="O245" s="30">
        <v>0</v>
      </c>
      <c r="P245" s="30">
        <f t="shared" si="75"/>
        <v>0</v>
      </c>
      <c r="Q245" s="30">
        <v>0</v>
      </c>
      <c r="R245" s="30">
        <v>0</v>
      </c>
      <c r="S245" s="30">
        <f t="shared" si="76"/>
        <v>0</v>
      </c>
      <c r="T245" s="30">
        <v>68000</v>
      </c>
      <c r="U245" s="30">
        <v>68000</v>
      </c>
      <c r="V245" s="30">
        <f t="shared" si="77"/>
        <v>0</v>
      </c>
      <c r="W245" s="30">
        <v>0</v>
      </c>
      <c r="X245" s="30">
        <v>0</v>
      </c>
      <c r="Y245" s="30">
        <f t="shared" si="78"/>
        <v>0</v>
      </c>
      <c r="Z245" s="30">
        <v>28000</v>
      </c>
      <c r="AA245" s="30">
        <v>28000</v>
      </c>
      <c r="AB245" s="30">
        <f t="shared" si="79"/>
        <v>0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</row>
    <row r="246" spans="1:252" ht="63" x14ac:dyDescent="0.25">
      <c r="A246" s="26" t="s">
        <v>220</v>
      </c>
      <c r="B246" s="30">
        <f t="shared" si="56"/>
        <v>96000</v>
      </c>
      <c r="C246" s="30">
        <f t="shared" si="56"/>
        <v>96000</v>
      </c>
      <c r="D246" s="30">
        <f t="shared" si="56"/>
        <v>0</v>
      </c>
      <c r="E246" s="30">
        <v>0</v>
      </c>
      <c r="F246" s="30">
        <v>0</v>
      </c>
      <c r="G246" s="30">
        <f t="shared" si="72"/>
        <v>0</v>
      </c>
      <c r="H246" s="30">
        <v>0</v>
      </c>
      <c r="I246" s="30">
        <v>0</v>
      </c>
      <c r="J246" s="30">
        <f t="shared" si="73"/>
        <v>0</v>
      </c>
      <c r="K246" s="30">
        <v>0</v>
      </c>
      <c r="L246" s="30">
        <v>0</v>
      </c>
      <c r="M246" s="30">
        <f t="shared" si="74"/>
        <v>0</v>
      </c>
      <c r="N246" s="30">
        <v>0</v>
      </c>
      <c r="O246" s="30">
        <v>0</v>
      </c>
      <c r="P246" s="30">
        <f t="shared" si="75"/>
        <v>0</v>
      </c>
      <c r="Q246" s="30">
        <v>0</v>
      </c>
      <c r="R246" s="30">
        <v>0</v>
      </c>
      <c r="S246" s="30">
        <f t="shared" si="76"/>
        <v>0</v>
      </c>
      <c r="T246" s="30">
        <v>68000</v>
      </c>
      <c r="U246" s="30">
        <v>68000</v>
      </c>
      <c r="V246" s="30">
        <f t="shared" si="77"/>
        <v>0</v>
      </c>
      <c r="W246" s="30">
        <v>0</v>
      </c>
      <c r="X246" s="30">
        <v>0</v>
      </c>
      <c r="Y246" s="30">
        <f t="shared" si="78"/>
        <v>0</v>
      </c>
      <c r="Z246" s="30">
        <v>28000</v>
      </c>
      <c r="AA246" s="30">
        <v>28000</v>
      </c>
      <c r="AB246" s="30">
        <f t="shared" si="79"/>
        <v>0</v>
      </c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</row>
    <row r="247" spans="1:252" ht="63" x14ac:dyDescent="0.25">
      <c r="A247" s="26" t="s">
        <v>221</v>
      </c>
      <c r="B247" s="30">
        <f t="shared" si="56"/>
        <v>102000</v>
      </c>
      <c r="C247" s="30">
        <f t="shared" si="56"/>
        <v>102000</v>
      </c>
      <c r="D247" s="30">
        <f t="shared" si="56"/>
        <v>0</v>
      </c>
      <c r="E247" s="30">
        <v>0</v>
      </c>
      <c r="F247" s="30">
        <v>0</v>
      </c>
      <c r="G247" s="30">
        <f t="shared" si="72"/>
        <v>0</v>
      </c>
      <c r="H247" s="30">
        <v>0</v>
      </c>
      <c r="I247" s="30">
        <v>0</v>
      </c>
      <c r="J247" s="30">
        <f t="shared" si="73"/>
        <v>0</v>
      </c>
      <c r="K247" s="30">
        <v>0</v>
      </c>
      <c r="L247" s="30">
        <v>0</v>
      </c>
      <c r="M247" s="30">
        <f t="shared" si="74"/>
        <v>0</v>
      </c>
      <c r="N247" s="30">
        <v>0</v>
      </c>
      <c r="O247" s="30">
        <v>0</v>
      </c>
      <c r="P247" s="30">
        <f t="shared" si="75"/>
        <v>0</v>
      </c>
      <c r="Q247" s="30">
        <v>0</v>
      </c>
      <c r="R247" s="30">
        <v>0</v>
      </c>
      <c r="S247" s="30">
        <f t="shared" si="76"/>
        <v>0</v>
      </c>
      <c r="T247" s="30">
        <v>72000</v>
      </c>
      <c r="U247" s="30">
        <v>72000</v>
      </c>
      <c r="V247" s="30">
        <f t="shared" si="77"/>
        <v>0</v>
      </c>
      <c r="W247" s="30">
        <v>0</v>
      </c>
      <c r="X247" s="30">
        <v>0</v>
      </c>
      <c r="Y247" s="30">
        <f t="shared" si="78"/>
        <v>0</v>
      </c>
      <c r="Z247" s="30">
        <v>30000</v>
      </c>
      <c r="AA247" s="30">
        <v>30000</v>
      </c>
      <c r="AB247" s="30">
        <f t="shared" si="79"/>
        <v>0</v>
      </c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</row>
    <row r="248" spans="1:252" ht="94.5" x14ac:dyDescent="0.25">
      <c r="A248" s="29" t="s">
        <v>222</v>
      </c>
      <c r="B248" s="30">
        <f t="shared" si="56"/>
        <v>580793</v>
      </c>
      <c r="C248" s="30">
        <f t="shared" si="56"/>
        <v>580793</v>
      </c>
      <c r="D248" s="30">
        <f t="shared" si="56"/>
        <v>0</v>
      </c>
      <c r="E248" s="30">
        <v>0</v>
      </c>
      <c r="F248" s="30">
        <v>0</v>
      </c>
      <c r="G248" s="30">
        <f t="shared" si="72"/>
        <v>0</v>
      </c>
      <c r="H248" s="30">
        <v>0</v>
      </c>
      <c r="I248" s="30">
        <v>0</v>
      </c>
      <c r="J248" s="30">
        <f t="shared" si="73"/>
        <v>0</v>
      </c>
      <c r="K248" s="30">
        <v>20793</v>
      </c>
      <c r="L248" s="30">
        <v>20793</v>
      </c>
      <c r="M248" s="30">
        <f t="shared" si="74"/>
        <v>0</v>
      </c>
      <c r="N248" s="30">
        <v>0</v>
      </c>
      <c r="O248" s="30">
        <v>0</v>
      </c>
      <c r="P248" s="30">
        <f t="shared" si="75"/>
        <v>0</v>
      </c>
      <c r="Q248" s="30">
        <v>0</v>
      </c>
      <c r="R248" s="30">
        <v>0</v>
      </c>
      <c r="S248" s="30">
        <f t="shared" si="76"/>
        <v>0</v>
      </c>
      <c r="T248" s="30"/>
      <c r="U248" s="30"/>
      <c r="V248" s="30">
        <f t="shared" si="77"/>
        <v>0</v>
      </c>
      <c r="W248" s="30">
        <v>0</v>
      </c>
      <c r="X248" s="30">
        <v>0</v>
      </c>
      <c r="Y248" s="30">
        <f t="shared" si="78"/>
        <v>0</v>
      </c>
      <c r="Z248" s="30">
        <v>560000</v>
      </c>
      <c r="AA248" s="30">
        <v>560000</v>
      </c>
      <c r="AB248" s="30">
        <f t="shared" si="79"/>
        <v>0</v>
      </c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</row>
    <row r="249" spans="1:252" ht="110.25" x14ac:dyDescent="0.25">
      <c r="A249" s="26" t="s">
        <v>223</v>
      </c>
      <c r="B249" s="30">
        <f t="shared" si="56"/>
        <v>85232</v>
      </c>
      <c r="C249" s="30">
        <f t="shared" si="56"/>
        <v>85232</v>
      </c>
      <c r="D249" s="30">
        <f t="shared" si="56"/>
        <v>0</v>
      </c>
      <c r="E249" s="30">
        <f>106970+151023-257993</f>
        <v>0</v>
      </c>
      <c r="F249" s="30">
        <f>106970+151023-257993</f>
        <v>0</v>
      </c>
      <c r="G249" s="30">
        <f t="shared" si="72"/>
        <v>0</v>
      </c>
      <c r="H249" s="30">
        <v>0</v>
      </c>
      <c r="I249" s="30">
        <v>0</v>
      </c>
      <c r="J249" s="30">
        <f t="shared" si="73"/>
        <v>0</v>
      </c>
      <c r="K249" s="30">
        <v>85232</v>
      </c>
      <c r="L249" s="30">
        <v>85232</v>
      </c>
      <c r="M249" s="30">
        <f t="shared" si="74"/>
        <v>0</v>
      </c>
      <c r="N249" s="30">
        <v>0</v>
      </c>
      <c r="O249" s="30">
        <v>0</v>
      </c>
      <c r="P249" s="30">
        <f t="shared" si="75"/>
        <v>0</v>
      </c>
      <c r="Q249" s="30">
        <v>0</v>
      </c>
      <c r="R249" s="30">
        <v>0</v>
      </c>
      <c r="S249" s="30">
        <f t="shared" si="76"/>
        <v>0</v>
      </c>
      <c r="T249" s="30"/>
      <c r="U249" s="30"/>
      <c r="V249" s="30">
        <f t="shared" si="77"/>
        <v>0</v>
      </c>
      <c r="W249" s="30">
        <v>0</v>
      </c>
      <c r="X249" s="30">
        <v>0</v>
      </c>
      <c r="Y249" s="30">
        <f t="shared" si="78"/>
        <v>0</v>
      </c>
      <c r="Z249" s="30">
        <v>0</v>
      </c>
      <c r="AA249" s="30">
        <v>0</v>
      </c>
      <c r="AB249" s="30">
        <f t="shared" si="79"/>
        <v>0</v>
      </c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</row>
    <row r="250" spans="1:252" ht="110.25" x14ac:dyDescent="0.25">
      <c r="A250" s="26" t="s">
        <v>224</v>
      </c>
      <c r="B250" s="30">
        <f t="shared" si="56"/>
        <v>100017</v>
      </c>
      <c r="C250" s="30">
        <f t="shared" si="56"/>
        <v>100017</v>
      </c>
      <c r="D250" s="30">
        <f t="shared" si="56"/>
        <v>0</v>
      </c>
      <c r="E250" s="30">
        <v>0</v>
      </c>
      <c r="F250" s="30">
        <v>0</v>
      </c>
      <c r="G250" s="30">
        <f t="shared" si="72"/>
        <v>0</v>
      </c>
      <c r="H250" s="30"/>
      <c r="I250" s="30"/>
      <c r="J250" s="30">
        <f t="shared" si="73"/>
        <v>0</v>
      </c>
      <c r="K250" s="30"/>
      <c r="L250" s="30"/>
      <c r="M250" s="30">
        <f t="shared" si="74"/>
        <v>0</v>
      </c>
      <c r="N250" s="30">
        <v>0</v>
      </c>
      <c r="O250" s="30">
        <v>0</v>
      </c>
      <c r="P250" s="30">
        <f t="shared" si="75"/>
        <v>0</v>
      </c>
      <c r="Q250" s="30">
        <v>0</v>
      </c>
      <c r="R250" s="30">
        <v>0</v>
      </c>
      <c r="S250" s="30">
        <f t="shared" si="76"/>
        <v>0</v>
      </c>
      <c r="T250" s="30">
        <v>0</v>
      </c>
      <c r="U250" s="30">
        <v>0</v>
      </c>
      <c r="V250" s="30">
        <f t="shared" si="77"/>
        <v>0</v>
      </c>
      <c r="W250" s="30">
        <v>0</v>
      </c>
      <c r="X250" s="30">
        <v>0</v>
      </c>
      <c r="Y250" s="30">
        <f t="shared" si="78"/>
        <v>0</v>
      </c>
      <c r="Z250" s="30">
        <v>100017</v>
      </c>
      <c r="AA250" s="30">
        <v>100017</v>
      </c>
      <c r="AB250" s="30">
        <f t="shared" si="79"/>
        <v>0</v>
      </c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</row>
    <row r="251" spans="1:252" ht="63" x14ac:dyDescent="0.25">
      <c r="A251" s="29" t="s">
        <v>225</v>
      </c>
      <c r="B251" s="30">
        <f t="shared" si="56"/>
        <v>0</v>
      </c>
      <c r="C251" s="30">
        <f t="shared" si="56"/>
        <v>102428</v>
      </c>
      <c r="D251" s="30">
        <f t="shared" si="56"/>
        <v>102428</v>
      </c>
      <c r="E251" s="30">
        <v>0</v>
      </c>
      <c r="F251" s="30">
        <v>0</v>
      </c>
      <c r="G251" s="30">
        <f t="shared" si="72"/>
        <v>0</v>
      </c>
      <c r="H251" s="30">
        <v>0</v>
      </c>
      <c r="I251" s="30">
        <v>0</v>
      </c>
      <c r="J251" s="30">
        <f t="shared" si="73"/>
        <v>0</v>
      </c>
      <c r="K251" s="30">
        <v>0</v>
      </c>
      <c r="L251" s="30">
        <v>102428</v>
      </c>
      <c r="M251" s="30">
        <f t="shared" si="74"/>
        <v>102428</v>
      </c>
      <c r="N251" s="30">
        <v>0</v>
      </c>
      <c r="O251" s="30">
        <v>0</v>
      </c>
      <c r="P251" s="30">
        <f t="shared" si="75"/>
        <v>0</v>
      </c>
      <c r="Q251" s="30">
        <v>0</v>
      </c>
      <c r="R251" s="30">
        <v>0</v>
      </c>
      <c r="S251" s="30">
        <f t="shared" si="76"/>
        <v>0</v>
      </c>
      <c r="T251" s="30">
        <v>0</v>
      </c>
      <c r="U251" s="30">
        <v>0</v>
      </c>
      <c r="V251" s="30">
        <f t="shared" si="77"/>
        <v>0</v>
      </c>
      <c r="W251" s="30">
        <v>0</v>
      </c>
      <c r="X251" s="30">
        <v>0</v>
      </c>
      <c r="Y251" s="30">
        <f t="shared" si="78"/>
        <v>0</v>
      </c>
      <c r="Z251" s="30">
        <v>0</v>
      </c>
      <c r="AA251" s="30">
        <v>0</v>
      </c>
      <c r="AB251" s="30">
        <f t="shared" si="79"/>
        <v>0</v>
      </c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</row>
    <row r="252" spans="1:252" ht="31.5" x14ac:dyDescent="0.25">
      <c r="A252" s="26" t="s">
        <v>226</v>
      </c>
      <c r="B252" s="30">
        <f t="shared" si="56"/>
        <v>152000</v>
      </c>
      <c r="C252" s="30">
        <f t="shared" si="56"/>
        <v>152000</v>
      </c>
      <c r="D252" s="30">
        <f t="shared" si="56"/>
        <v>0</v>
      </c>
      <c r="E252" s="30">
        <v>0</v>
      </c>
      <c r="F252" s="30">
        <v>0</v>
      </c>
      <c r="G252" s="30">
        <f t="shared" si="72"/>
        <v>0</v>
      </c>
      <c r="H252" s="30">
        <v>0</v>
      </c>
      <c r="I252" s="30">
        <v>0</v>
      </c>
      <c r="J252" s="30">
        <f t="shared" si="73"/>
        <v>0</v>
      </c>
      <c r="K252" s="30">
        <v>152000</v>
      </c>
      <c r="L252" s="30">
        <v>152000</v>
      </c>
      <c r="M252" s="30">
        <f t="shared" si="74"/>
        <v>0</v>
      </c>
      <c r="N252" s="30">
        <v>0</v>
      </c>
      <c r="O252" s="30">
        <v>0</v>
      </c>
      <c r="P252" s="30">
        <f t="shared" si="75"/>
        <v>0</v>
      </c>
      <c r="Q252" s="30">
        <v>0</v>
      </c>
      <c r="R252" s="30">
        <v>0</v>
      </c>
      <c r="S252" s="30">
        <f t="shared" si="76"/>
        <v>0</v>
      </c>
      <c r="T252" s="30">
        <v>0</v>
      </c>
      <c r="U252" s="30">
        <v>0</v>
      </c>
      <c r="V252" s="30">
        <f t="shared" si="77"/>
        <v>0</v>
      </c>
      <c r="W252" s="30">
        <v>0</v>
      </c>
      <c r="X252" s="30">
        <v>0</v>
      </c>
      <c r="Y252" s="30">
        <f t="shared" si="78"/>
        <v>0</v>
      </c>
      <c r="Z252" s="30">
        <v>0</v>
      </c>
      <c r="AA252" s="30">
        <v>0</v>
      </c>
      <c r="AB252" s="30">
        <f t="shared" si="79"/>
        <v>0</v>
      </c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</row>
    <row r="253" spans="1:252" ht="31.5" x14ac:dyDescent="0.25">
      <c r="A253" s="26" t="s">
        <v>227</v>
      </c>
      <c r="B253" s="30">
        <f t="shared" si="56"/>
        <v>5465</v>
      </c>
      <c r="C253" s="30">
        <f t="shared" si="56"/>
        <v>5465</v>
      </c>
      <c r="D253" s="30">
        <f t="shared" si="56"/>
        <v>0</v>
      </c>
      <c r="E253" s="30">
        <v>0</v>
      </c>
      <c r="F253" s="30">
        <v>0</v>
      </c>
      <c r="G253" s="30">
        <f t="shared" si="72"/>
        <v>0</v>
      </c>
      <c r="H253" s="30">
        <v>0</v>
      </c>
      <c r="I253" s="30">
        <v>0</v>
      </c>
      <c r="J253" s="30">
        <f t="shared" si="73"/>
        <v>0</v>
      </c>
      <c r="K253" s="30">
        <v>5465</v>
      </c>
      <c r="L253" s="30">
        <v>5465</v>
      </c>
      <c r="M253" s="30">
        <f t="shared" si="74"/>
        <v>0</v>
      </c>
      <c r="N253" s="30">
        <v>0</v>
      </c>
      <c r="O253" s="30">
        <v>0</v>
      </c>
      <c r="P253" s="30">
        <f t="shared" si="75"/>
        <v>0</v>
      </c>
      <c r="Q253" s="30">
        <v>0</v>
      </c>
      <c r="R253" s="30">
        <v>0</v>
      </c>
      <c r="S253" s="30">
        <f t="shared" si="76"/>
        <v>0</v>
      </c>
      <c r="T253" s="30">
        <v>0</v>
      </c>
      <c r="U253" s="30">
        <v>0</v>
      </c>
      <c r="V253" s="30">
        <f t="shared" si="77"/>
        <v>0</v>
      </c>
      <c r="W253" s="30">
        <v>0</v>
      </c>
      <c r="X253" s="30">
        <v>0</v>
      </c>
      <c r="Y253" s="30">
        <f t="shared" si="78"/>
        <v>0</v>
      </c>
      <c r="Z253" s="30">
        <v>0</v>
      </c>
      <c r="AA253" s="30">
        <v>0</v>
      </c>
      <c r="AB253" s="30">
        <f t="shared" si="79"/>
        <v>0</v>
      </c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</row>
    <row r="254" spans="1:252" ht="31.5" x14ac:dyDescent="0.25">
      <c r="A254" s="26" t="s">
        <v>228</v>
      </c>
      <c r="B254" s="30">
        <f t="shared" si="56"/>
        <v>192158</v>
      </c>
      <c r="C254" s="30">
        <f t="shared" si="56"/>
        <v>192158</v>
      </c>
      <c r="D254" s="30">
        <f t="shared" si="56"/>
        <v>0</v>
      </c>
      <c r="E254" s="30">
        <v>0</v>
      </c>
      <c r="F254" s="30">
        <v>0</v>
      </c>
      <c r="G254" s="30">
        <f t="shared" si="72"/>
        <v>0</v>
      </c>
      <c r="H254" s="30">
        <v>0</v>
      </c>
      <c r="I254" s="30">
        <v>0</v>
      </c>
      <c r="J254" s="30">
        <f t="shared" si="73"/>
        <v>0</v>
      </c>
      <c r="K254" s="30">
        <v>58420</v>
      </c>
      <c r="L254" s="30">
        <v>58420</v>
      </c>
      <c r="M254" s="30">
        <f t="shared" si="74"/>
        <v>0</v>
      </c>
      <c r="N254" s="30">
        <v>0</v>
      </c>
      <c r="O254" s="30">
        <v>0</v>
      </c>
      <c r="P254" s="30">
        <f t="shared" si="75"/>
        <v>0</v>
      </c>
      <c r="Q254" s="30">
        <v>0</v>
      </c>
      <c r="R254" s="30">
        <v>0</v>
      </c>
      <c r="S254" s="30">
        <f t="shared" si="76"/>
        <v>0</v>
      </c>
      <c r="T254" s="30"/>
      <c r="U254" s="30"/>
      <c r="V254" s="30">
        <f t="shared" si="77"/>
        <v>0</v>
      </c>
      <c r="W254" s="30">
        <v>0</v>
      </c>
      <c r="X254" s="30">
        <v>0</v>
      </c>
      <c r="Y254" s="30">
        <f t="shared" si="78"/>
        <v>0</v>
      </c>
      <c r="Z254" s="30">
        <f>150000-16262</f>
        <v>133738</v>
      </c>
      <c r="AA254" s="30">
        <f>150000-16262</f>
        <v>133738</v>
      </c>
      <c r="AB254" s="30">
        <f t="shared" si="79"/>
        <v>0</v>
      </c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</row>
    <row r="255" spans="1:252" ht="141.75" x14ac:dyDescent="0.25">
      <c r="A255" s="26" t="s">
        <v>229</v>
      </c>
      <c r="B255" s="30">
        <f t="shared" ref="B255:D316" si="81">E255+H255+K255+N255+Q255+T255+W255+Z255</f>
        <v>1049771</v>
      </c>
      <c r="C255" s="30">
        <f t="shared" si="81"/>
        <v>1049771</v>
      </c>
      <c r="D255" s="30">
        <f t="shared" si="81"/>
        <v>0</v>
      </c>
      <c r="E255" s="30">
        <v>1049771</v>
      </c>
      <c r="F255" s="30">
        <v>1049771</v>
      </c>
      <c r="G255" s="30">
        <f t="shared" ref="G255:G316" si="82">F255-E255</f>
        <v>0</v>
      </c>
      <c r="H255" s="30">
        <v>0</v>
      </c>
      <c r="I255" s="30">
        <v>0</v>
      </c>
      <c r="J255" s="30">
        <f t="shared" ref="J255:J316" si="83">I255-H255</f>
        <v>0</v>
      </c>
      <c r="K255" s="30">
        <v>0</v>
      </c>
      <c r="L255" s="30">
        <v>0</v>
      </c>
      <c r="M255" s="30">
        <f t="shared" ref="M255:M316" si="84">L255-K255</f>
        <v>0</v>
      </c>
      <c r="N255" s="30">
        <f>1049771-1049771</f>
        <v>0</v>
      </c>
      <c r="O255" s="30">
        <f>1049771-1049771</f>
        <v>0</v>
      </c>
      <c r="P255" s="30">
        <f t="shared" ref="P255:P316" si="85">O255-N255</f>
        <v>0</v>
      </c>
      <c r="Q255" s="30">
        <v>0</v>
      </c>
      <c r="R255" s="30">
        <v>0</v>
      </c>
      <c r="S255" s="30">
        <f t="shared" ref="S255:S316" si="86">R255-Q255</f>
        <v>0</v>
      </c>
      <c r="T255" s="30">
        <v>0</v>
      </c>
      <c r="U255" s="30">
        <v>0</v>
      </c>
      <c r="V255" s="30">
        <f t="shared" ref="V255:V316" si="87">U255-T255</f>
        <v>0</v>
      </c>
      <c r="W255" s="30">
        <v>0</v>
      </c>
      <c r="X255" s="30">
        <v>0</v>
      </c>
      <c r="Y255" s="30">
        <f t="shared" ref="Y255:Y316" si="88">X255-W255</f>
        <v>0</v>
      </c>
      <c r="Z255" s="30">
        <v>0</v>
      </c>
      <c r="AA255" s="30">
        <v>0</v>
      </c>
      <c r="AB255" s="30">
        <f t="shared" ref="AB255:AB316" si="89">AA255-Z255</f>
        <v>0</v>
      </c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</row>
    <row r="256" spans="1:252" ht="31.5" x14ac:dyDescent="0.25">
      <c r="A256" s="29" t="s">
        <v>230</v>
      </c>
      <c r="B256" s="30">
        <f t="shared" si="81"/>
        <v>6411</v>
      </c>
      <c r="C256" s="30">
        <f t="shared" si="81"/>
        <v>6411</v>
      </c>
      <c r="D256" s="30">
        <f t="shared" si="81"/>
        <v>0</v>
      </c>
      <c r="E256" s="30">
        <v>0</v>
      </c>
      <c r="F256" s="30">
        <v>0</v>
      </c>
      <c r="G256" s="30">
        <f t="shared" si="82"/>
        <v>0</v>
      </c>
      <c r="H256" s="30">
        <v>0</v>
      </c>
      <c r="I256" s="30">
        <v>0</v>
      </c>
      <c r="J256" s="30">
        <f t="shared" si="83"/>
        <v>0</v>
      </c>
      <c r="K256" s="30">
        <v>6411</v>
      </c>
      <c r="L256" s="30">
        <v>6411</v>
      </c>
      <c r="M256" s="30">
        <f t="shared" si="84"/>
        <v>0</v>
      </c>
      <c r="N256" s="30">
        <v>0</v>
      </c>
      <c r="O256" s="30">
        <v>0</v>
      </c>
      <c r="P256" s="30">
        <f t="shared" si="85"/>
        <v>0</v>
      </c>
      <c r="Q256" s="30">
        <v>0</v>
      </c>
      <c r="R256" s="30">
        <v>0</v>
      </c>
      <c r="S256" s="30">
        <f t="shared" si="86"/>
        <v>0</v>
      </c>
      <c r="T256" s="30"/>
      <c r="U256" s="30"/>
      <c r="V256" s="30">
        <f t="shared" si="87"/>
        <v>0</v>
      </c>
      <c r="W256" s="30">
        <v>0</v>
      </c>
      <c r="X256" s="30">
        <v>0</v>
      </c>
      <c r="Y256" s="30">
        <f t="shared" si="88"/>
        <v>0</v>
      </c>
      <c r="Z256" s="30">
        <v>0</v>
      </c>
      <c r="AA256" s="30">
        <v>0</v>
      </c>
      <c r="AB256" s="30">
        <f t="shared" si="89"/>
        <v>0</v>
      </c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</row>
    <row r="257" spans="1:249" x14ac:dyDescent="0.25">
      <c r="A257" s="29" t="s">
        <v>231</v>
      </c>
      <c r="B257" s="30">
        <f t="shared" si="81"/>
        <v>62095</v>
      </c>
      <c r="C257" s="30">
        <f t="shared" si="81"/>
        <v>62095</v>
      </c>
      <c r="D257" s="30">
        <f t="shared" si="81"/>
        <v>0</v>
      </c>
      <c r="E257" s="30">
        <v>0</v>
      </c>
      <c r="F257" s="30">
        <v>0</v>
      </c>
      <c r="G257" s="30">
        <f t="shared" si="82"/>
        <v>0</v>
      </c>
      <c r="H257" s="30">
        <v>0</v>
      </c>
      <c r="I257" s="30">
        <v>0</v>
      </c>
      <c r="J257" s="30">
        <f t="shared" si="83"/>
        <v>0</v>
      </c>
      <c r="K257" s="30">
        <v>62095</v>
      </c>
      <c r="L257" s="30">
        <v>62095</v>
      </c>
      <c r="M257" s="30">
        <f t="shared" si="84"/>
        <v>0</v>
      </c>
      <c r="N257" s="30">
        <v>0</v>
      </c>
      <c r="O257" s="30">
        <v>0</v>
      </c>
      <c r="P257" s="30">
        <f t="shared" si="85"/>
        <v>0</v>
      </c>
      <c r="Q257" s="30">
        <v>0</v>
      </c>
      <c r="R257" s="30">
        <v>0</v>
      </c>
      <c r="S257" s="30">
        <f t="shared" si="86"/>
        <v>0</v>
      </c>
      <c r="T257" s="30">
        <v>0</v>
      </c>
      <c r="U257" s="30">
        <v>0</v>
      </c>
      <c r="V257" s="30">
        <f t="shared" si="87"/>
        <v>0</v>
      </c>
      <c r="W257" s="30">
        <v>0</v>
      </c>
      <c r="X257" s="30">
        <v>0</v>
      </c>
      <c r="Y257" s="30">
        <f t="shared" si="88"/>
        <v>0</v>
      </c>
      <c r="Z257" s="30">
        <v>0</v>
      </c>
      <c r="AA257" s="30">
        <v>0</v>
      </c>
      <c r="AB257" s="30">
        <f t="shared" si="89"/>
        <v>0</v>
      </c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</row>
    <row r="258" spans="1:249" ht="31.5" x14ac:dyDescent="0.25">
      <c r="A258" s="29" t="s">
        <v>232</v>
      </c>
      <c r="B258" s="30">
        <f t="shared" si="81"/>
        <v>0</v>
      </c>
      <c r="C258" s="30">
        <f t="shared" si="81"/>
        <v>121441</v>
      </c>
      <c r="D258" s="30">
        <f t="shared" si="81"/>
        <v>121441</v>
      </c>
      <c r="E258" s="30">
        <v>0</v>
      </c>
      <c r="F258" s="30">
        <v>0</v>
      </c>
      <c r="G258" s="30">
        <f t="shared" si="82"/>
        <v>0</v>
      </c>
      <c r="H258" s="30">
        <v>0</v>
      </c>
      <c r="I258" s="30">
        <v>0</v>
      </c>
      <c r="J258" s="30">
        <f t="shared" si="83"/>
        <v>0</v>
      </c>
      <c r="K258" s="30"/>
      <c r="L258" s="30">
        <f>17754+1248+102439</f>
        <v>121441</v>
      </c>
      <c r="M258" s="30">
        <f t="shared" si="84"/>
        <v>121441</v>
      </c>
      <c r="N258" s="30">
        <v>0</v>
      </c>
      <c r="O258" s="30">
        <v>0</v>
      </c>
      <c r="P258" s="30">
        <f t="shared" si="85"/>
        <v>0</v>
      </c>
      <c r="Q258" s="30">
        <v>0</v>
      </c>
      <c r="R258" s="30">
        <v>0</v>
      </c>
      <c r="S258" s="30">
        <f t="shared" si="86"/>
        <v>0</v>
      </c>
      <c r="T258" s="30">
        <v>0</v>
      </c>
      <c r="U258" s="30">
        <v>0</v>
      </c>
      <c r="V258" s="30">
        <f t="shared" si="87"/>
        <v>0</v>
      </c>
      <c r="W258" s="30">
        <v>0</v>
      </c>
      <c r="X258" s="30">
        <v>0</v>
      </c>
      <c r="Y258" s="30">
        <f t="shared" si="88"/>
        <v>0</v>
      </c>
      <c r="Z258" s="30">
        <v>0</v>
      </c>
      <c r="AA258" s="30">
        <v>0</v>
      </c>
      <c r="AB258" s="30">
        <f t="shared" si="89"/>
        <v>0</v>
      </c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</row>
    <row r="259" spans="1:249" ht="31.5" x14ac:dyDescent="0.25">
      <c r="A259" s="29" t="s">
        <v>233</v>
      </c>
      <c r="B259" s="30">
        <f t="shared" si="81"/>
        <v>5274188</v>
      </c>
      <c r="C259" s="30">
        <f t="shared" si="81"/>
        <v>5274188</v>
      </c>
      <c r="D259" s="30">
        <f t="shared" si="81"/>
        <v>0</v>
      </c>
      <c r="E259" s="30">
        <v>0</v>
      </c>
      <c r="F259" s="30">
        <v>0</v>
      </c>
      <c r="G259" s="30">
        <f t="shared" si="82"/>
        <v>0</v>
      </c>
      <c r="H259" s="30">
        <v>0</v>
      </c>
      <c r="I259" s="30">
        <v>0</v>
      </c>
      <c r="J259" s="30">
        <f t="shared" si="83"/>
        <v>0</v>
      </c>
      <c r="K259" s="30">
        <v>0</v>
      </c>
      <c r="L259" s="30">
        <v>22349</v>
      </c>
      <c r="M259" s="30">
        <f t="shared" si="84"/>
        <v>22349</v>
      </c>
      <c r="N259" s="30">
        <v>0</v>
      </c>
      <c r="O259" s="30">
        <v>0</v>
      </c>
      <c r="P259" s="30">
        <f t="shared" si="85"/>
        <v>0</v>
      </c>
      <c r="Q259" s="30">
        <v>0</v>
      </c>
      <c r="R259" s="30">
        <v>0</v>
      </c>
      <c r="S259" s="30">
        <f t="shared" si="86"/>
        <v>0</v>
      </c>
      <c r="T259" s="30">
        <v>0</v>
      </c>
      <c r="U259" s="30">
        <v>0</v>
      </c>
      <c r="V259" s="30">
        <f t="shared" si="87"/>
        <v>0</v>
      </c>
      <c r="W259" s="30">
        <v>2179821</v>
      </c>
      <c r="X259" s="30">
        <f>2179821+1439746</f>
        <v>3619567</v>
      </c>
      <c r="Y259" s="30">
        <f t="shared" si="88"/>
        <v>1439746</v>
      </c>
      <c r="Z259" s="30">
        <f>6276644+35880-1038336-2179821</f>
        <v>3094367</v>
      </c>
      <c r="AA259" s="30">
        <f>6276644+35880-1038336-2179821-1439746-22349</f>
        <v>1632272</v>
      </c>
      <c r="AB259" s="30">
        <f t="shared" si="89"/>
        <v>-1462095</v>
      </c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</row>
    <row r="260" spans="1:249" ht="31.5" x14ac:dyDescent="0.25">
      <c r="A260" s="23" t="s">
        <v>71</v>
      </c>
      <c r="B260" s="24">
        <f t="shared" si="81"/>
        <v>473244</v>
      </c>
      <c r="C260" s="24">
        <f t="shared" si="81"/>
        <v>510238</v>
      </c>
      <c r="D260" s="24">
        <f t="shared" si="81"/>
        <v>36994</v>
      </c>
      <c r="E260" s="24">
        <f>SUM(E270,E286,E283,E261,E290,E279)</f>
        <v>0</v>
      </c>
      <c r="F260" s="24">
        <f>SUM(F270,F286,F283,F261,F290,F279)</f>
        <v>0</v>
      </c>
      <c r="G260" s="24">
        <f t="shared" si="82"/>
        <v>0</v>
      </c>
      <c r="H260" s="24">
        <f>SUM(H270,H286,H283,H261,H290,H279)</f>
        <v>0</v>
      </c>
      <c r="I260" s="24">
        <f>SUM(I270,I286,I283,I261,I290,I279)</f>
        <v>0</v>
      </c>
      <c r="J260" s="24">
        <f t="shared" si="83"/>
        <v>0</v>
      </c>
      <c r="K260" s="24">
        <f>SUM(K270,K286,K283,K261,K290,K279)</f>
        <v>195233</v>
      </c>
      <c r="L260" s="24">
        <f>SUM(L270,L286,L283,L261,L290,L279)</f>
        <v>228295</v>
      </c>
      <c r="M260" s="24">
        <f t="shared" si="84"/>
        <v>33062</v>
      </c>
      <c r="N260" s="24">
        <f>SUM(N270,N286,N283,N261,N290,N279)</f>
        <v>1999</v>
      </c>
      <c r="O260" s="24">
        <f>SUM(O270,O286,O283,O261,O290,O279)</f>
        <v>1999</v>
      </c>
      <c r="P260" s="24">
        <f t="shared" si="85"/>
        <v>0</v>
      </c>
      <c r="Q260" s="24">
        <f>SUM(Q270,Q286,Q283,Q261,Q290,Q279)</f>
        <v>85408</v>
      </c>
      <c r="R260" s="24">
        <f>SUM(R270,R286,R283,R261,R290,R279)</f>
        <v>85308</v>
      </c>
      <c r="S260" s="24">
        <f t="shared" si="86"/>
        <v>-100</v>
      </c>
      <c r="T260" s="24">
        <f>SUM(T270,T286,T283,T261,T290,T279)</f>
        <v>190604</v>
      </c>
      <c r="U260" s="24">
        <f>SUM(U270,U286,U283,U261,U290,U279)</f>
        <v>190604</v>
      </c>
      <c r="V260" s="24">
        <f t="shared" si="87"/>
        <v>0</v>
      </c>
      <c r="W260" s="24">
        <f>SUM(W270,W286,W283,W261,W290,W279)</f>
        <v>0</v>
      </c>
      <c r="X260" s="24">
        <f>SUM(X270,X286,X283,X261,X290,X279)</f>
        <v>4032</v>
      </c>
      <c r="Y260" s="24">
        <f t="shared" si="88"/>
        <v>4032</v>
      </c>
      <c r="Z260" s="24">
        <f>SUM(Z270,Z286,Z283,Z261,Z290,Z279)</f>
        <v>0</v>
      </c>
      <c r="AA260" s="24">
        <f>SUM(AA270,AA286,AA283,AA261,AA290,AA279)</f>
        <v>0</v>
      </c>
      <c r="AB260" s="24">
        <f t="shared" si="89"/>
        <v>0</v>
      </c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</row>
    <row r="261" spans="1:249" x14ac:dyDescent="0.25">
      <c r="A261" s="23" t="s">
        <v>90</v>
      </c>
      <c r="B261" s="24">
        <f t="shared" si="81"/>
        <v>26081</v>
      </c>
      <c r="C261" s="24">
        <f t="shared" si="81"/>
        <v>32013</v>
      </c>
      <c r="D261" s="24">
        <f t="shared" si="81"/>
        <v>5932</v>
      </c>
      <c r="E261" s="24">
        <f>SUM(E262:E269)</f>
        <v>0</v>
      </c>
      <c r="F261" s="24">
        <f>SUM(F262:F269)</f>
        <v>0</v>
      </c>
      <c r="G261" s="24">
        <f t="shared" si="82"/>
        <v>0</v>
      </c>
      <c r="H261" s="24">
        <f>SUM(H262:H269)</f>
        <v>0</v>
      </c>
      <c r="I261" s="24">
        <f>SUM(I262:I269)</f>
        <v>0</v>
      </c>
      <c r="J261" s="24">
        <f t="shared" si="83"/>
        <v>0</v>
      </c>
      <c r="K261" s="24">
        <f>SUM(K262:K269)</f>
        <v>7861</v>
      </c>
      <c r="L261" s="24">
        <f>SUM(L262:L269)</f>
        <v>9761</v>
      </c>
      <c r="M261" s="24">
        <f t="shared" si="84"/>
        <v>1900</v>
      </c>
      <c r="N261" s="24">
        <f>SUM(N262:N269)</f>
        <v>1999</v>
      </c>
      <c r="O261" s="24">
        <f>SUM(O262:O269)</f>
        <v>1999</v>
      </c>
      <c r="P261" s="24">
        <f t="shared" si="85"/>
        <v>0</v>
      </c>
      <c r="Q261" s="24">
        <f>SUM(Q262:Q269)</f>
        <v>16221</v>
      </c>
      <c r="R261" s="24">
        <f>SUM(R262:R269)</f>
        <v>16221</v>
      </c>
      <c r="S261" s="24">
        <f t="shared" si="86"/>
        <v>0</v>
      </c>
      <c r="T261" s="24">
        <f>SUM(T262:T269)</f>
        <v>0</v>
      </c>
      <c r="U261" s="24">
        <f>SUM(U262:U269)</f>
        <v>0</v>
      </c>
      <c r="V261" s="24">
        <f t="shared" si="87"/>
        <v>0</v>
      </c>
      <c r="W261" s="24">
        <f>SUM(W262:W269)</f>
        <v>0</v>
      </c>
      <c r="X261" s="24">
        <f>SUM(X262:X269)</f>
        <v>4032</v>
      </c>
      <c r="Y261" s="24">
        <f t="shared" si="88"/>
        <v>4032</v>
      </c>
      <c r="Z261" s="24">
        <f>SUM(Z262:Z269)</f>
        <v>0</v>
      </c>
      <c r="AA261" s="24">
        <f>SUM(AA262:AA269)</f>
        <v>0</v>
      </c>
      <c r="AB261" s="24">
        <f t="shared" si="89"/>
        <v>0</v>
      </c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</row>
    <row r="262" spans="1:249" ht="30.75" customHeight="1" x14ac:dyDescent="0.25">
      <c r="A262" s="29" t="s">
        <v>234</v>
      </c>
      <c r="B262" s="30">
        <f t="shared" si="81"/>
        <v>3600</v>
      </c>
      <c r="C262" s="30">
        <f t="shared" si="81"/>
        <v>3600</v>
      </c>
      <c r="D262" s="30">
        <f t="shared" si="81"/>
        <v>0</v>
      </c>
      <c r="E262" s="30">
        <v>0</v>
      </c>
      <c r="F262" s="30">
        <v>0</v>
      </c>
      <c r="G262" s="30">
        <f t="shared" si="82"/>
        <v>0</v>
      </c>
      <c r="H262" s="30">
        <v>0</v>
      </c>
      <c r="I262" s="30">
        <v>0</v>
      </c>
      <c r="J262" s="30">
        <f t="shared" si="83"/>
        <v>0</v>
      </c>
      <c r="K262" s="30">
        <v>3600</v>
      </c>
      <c r="L262" s="30">
        <v>3600</v>
      </c>
      <c r="M262" s="30">
        <f t="shared" si="84"/>
        <v>0</v>
      </c>
      <c r="N262" s="30">
        <v>0</v>
      </c>
      <c r="O262" s="30">
        <v>0</v>
      </c>
      <c r="P262" s="30">
        <f t="shared" si="85"/>
        <v>0</v>
      </c>
      <c r="Q262" s="30">
        <v>0</v>
      </c>
      <c r="R262" s="30">
        <v>0</v>
      </c>
      <c r="S262" s="30">
        <f t="shared" si="86"/>
        <v>0</v>
      </c>
      <c r="T262" s="30">
        <v>0</v>
      </c>
      <c r="U262" s="30">
        <v>0</v>
      </c>
      <c r="V262" s="30">
        <f t="shared" si="87"/>
        <v>0</v>
      </c>
      <c r="W262" s="30">
        <v>0</v>
      </c>
      <c r="X262" s="30">
        <v>0</v>
      </c>
      <c r="Y262" s="30">
        <f t="shared" si="88"/>
        <v>0</v>
      </c>
      <c r="Z262" s="30">
        <v>0</v>
      </c>
      <c r="AA262" s="30">
        <v>0</v>
      </c>
      <c r="AB262" s="30">
        <f t="shared" si="89"/>
        <v>0</v>
      </c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</row>
    <row r="263" spans="1:249" x14ac:dyDescent="0.25">
      <c r="A263" s="29" t="s">
        <v>235</v>
      </c>
      <c r="B263" s="30">
        <f t="shared" si="81"/>
        <v>1631</v>
      </c>
      <c r="C263" s="30">
        <f t="shared" si="81"/>
        <v>1631</v>
      </c>
      <c r="D263" s="30">
        <f t="shared" si="81"/>
        <v>0</v>
      </c>
      <c r="E263" s="30">
        <v>0</v>
      </c>
      <c r="F263" s="30">
        <v>0</v>
      </c>
      <c r="G263" s="30">
        <f t="shared" si="82"/>
        <v>0</v>
      </c>
      <c r="H263" s="30">
        <v>0</v>
      </c>
      <c r="I263" s="30">
        <v>0</v>
      </c>
      <c r="J263" s="30">
        <f t="shared" si="83"/>
        <v>0</v>
      </c>
      <c r="K263" s="30"/>
      <c r="L263" s="30"/>
      <c r="M263" s="30">
        <f t="shared" si="84"/>
        <v>0</v>
      </c>
      <c r="N263" s="30">
        <v>0</v>
      </c>
      <c r="O263" s="30">
        <v>0</v>
      </c>
      <c r="P263" s="30">
        <f t="shared" si="85"/>
        <v>0</v>
      </c>
      <c r="Q263" s="30">
        <v>1631</v>
      </c>
      <c r="R263" s="30">
        <v>1631</v>
      </c>
      <c r="S263" s="30">
        <f t="shared" si="86"/>
        <v>0</v>
      </c>
      <c r="T263" s="30">
        <v>0</v>
      </c>
      <c r="U263" s="30">
        <v>0</v>
      </c>
      <c r="V263" s="30">
        <f t="shared" si="87"/>
        <v>0</v>
      </c>
      <c r="W263" s="30">
        <v>0</v>
      </c>
      <c r="X263" s="30">
        <v>0</v>
      </c>
      <c r="Y263" s="30">
        <f t="shared" si="88"/>
        <v>0</v>
      </c>
      <c r="Z263" s="30">
        <v>0</v>
      </c>
      <c r="AA263" s="30">
        <v>0</v>
      </c>
      <c r="AB263" s="30">
        <f t="shared" si="89"/>
        <v>0</v>
      </c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</row>
    <row r="264" spans="1:249" s="40" customFormat="1" ht="30.75" customHeight="1" x14ac:dyDescent="0.25">
      <c r="A264" s="38" t="s">
        <v>236</v>
      </c>
      <c r="B264" s="30">
        <f t="shared" si="81"/>
        <v>8500</v>
      </c>
      <c r="C264" s="30">
        <f t="shared" si="81"/>
        <v>12532</v>
      </c>
      <c r="D264" s="30">
        <f t="shared" si="81"/>
        <v>4032</v>
      </c>
      <c r="E264" s="30">
        <v>0</v>
      </c>
      <c r="F264" s="30">
        <v>0</v>
      </c>
      <c r="G264" s="30">
        <f t="shared" si="82"/>
        <v>0</v>
      </c>
      <c r="H264" s="30">
        <v>0</v>
      </c>
      <c r="I264" s="30">
        <v>0</v>
      </c>
      <c r="J264" s="30">
        <f t="shared" si="83"/>
        <v>0</v>
      </c>
      <c r="K264" s="30"/>
      <c r="L264" s="30"/>
      <c r="M264" s="30">
        <f t="shared" si="84"/>
        <v>0</v>
      </c>
      <c r="N264" s="30">
        <v>0</v>
      </c>
      <c r="O264" s="30">
        <v>0</v>
      </c>
      <c r="P264" s="30">
        <f t="shared" si="85"/>
        <v>0</v>
      </c>
      <c r="Q264" s="30">
        <v>8500</v>
      </c>
      <c r="R264" s="30">
        <v>8500</v>
      </c>
      <c r="S264" s="30">
        <f t="shared" si="86"/>
        <v>0</v>
      </c>
      <c r="T264" s="30">
        <v>0</v>
      </c>
      <c r="U264" s="30">
        <v>0</v>
      </c>
      <c r="V264" s="30">
        <f t="shared" si="87"/>
        <v>0</v>
      </c>
      <c r="W264" s="30">
        <v>0</v>
      </c>
      <c r="X264" s="30">
        <v>4032</v>
      </c>
      <c r="Y264" s="30">
        <f t="shared" si="88"/>
        <v>4032</v>
      </c>
      <c r="Z264" s="30">
        <v>0</v>
      </c>
      <c r="AA264" s="30">
        <v>0</v>
      </c>
      <c r="AB264" s="30">
        <f t="shared" si="89"/>
        <v>0</v>
      </c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  <c r="DV264" s="39"/>
      <c r="DW264" s="39"/>
      <c r="DX264" s="39"/>
      <c r="DY264" s="39"/>
      <c r="DZ264" s="39"/>
      <c r="EA264" s="39"/>
      <c r="EB264" s="39"/>
      <c r="EC264" s="39"/>
      <c r="ED264" s="39"/>
      <c r="EE264" s="39"/>
      <c r="EF264" s="39"/>
      <c r="EG264" s="39"/>
      <c r="EH264" s="39"/>
      <c r="EI264" s="39"/>
      <c r="EJ264" s="39"/>
      <c r="EK264" s="39"/>
      <c r="EL264" s="39"/>
      <c r="EM264" s="39"/>
      <c r="EN264" s="39"/>
      <c r="EO264" s="39"/>
      <c r="EP264" s="39"/>
      <c r="EQ264" s="39"/>
      <c r="ER264" s="39"/>
      <c r="ES264" s="39"/>
      <c r="ET264" s="39"/>
      <c r="EU264" s="39"/>
      <c r="EV264" s="39"/>
      <c r="EW264" s="39"/>
      <c r="EX264" s="39"/>
      <c r="EY264" s="39"/>
      <c r="EZ264" s="39"/>
      <c r="FA264" s="39"/>
      <c r="FB264" s="39"/>
      <c r="FC264" s="39"/>
      <c r="FD264" s="39"/>
      <c r="FE264" s="39"/>
      <c r="FF264" s="39"/>
      <c r="FG264" s="39"/>
      <c r="FH264" s="39"/>
      <c r="FI264" s="39"/>
      <c r="FJ264" s="39"/>
      <c r="FK264" s="39"/>
      <c r="FL264" s="39"/>
      <c r="FM264" s="39"/>
      <c r="FN264" s="39"/>
      <c r="FO264" s="39"/>
      <c r="FP264" s="39"/>
      <c r="FQ264" s="39"/>
      <c r="FR264" s="39"/>
      <c r="FS264" s="39"/>
      <c r="FT264" s="39"/>
      <c r="FU264" s="39"/>
      <c r="FV264" s="39"/>
      <c r="FW264" s="39"/>
      <c r="FX264" s="39"/>
      <c r="FY264" s="39"/>
      <c r="FZ264" s="39"/>
      <c r="GA264" s="39"/>
      <c r="GB264" s="39"/>
      <c r="GC264" s="39"/>
      <c r="GD264" s="39"/>
      <c r="GE264" s="39"/>
      <c r="GF264" s="39"/>
      <c r="GG264" s="39"/>
      <c r="GH264" s="39"/>
      <c r="GI264" s="39"/>
      <c r="GJ264" s="39"/>
      <c r="GK264" s="39"/>
      <c r="GL264" s="39"/>
      <c r="GM264" s="39"/>
      <c r="GN264" s="39"/>
      <c r="GO264" s="39"/>
      <c r="GP264" s="39"/>
      <c r="GQ264" s="39"/>
      <c r="GR264" s="39"/>
      <c r="GS264" s="39"/>
      <c r="GT264" s="39"/>
      <c r="GU264" s="39"/>
      <c r="GV264" s="39"/>
      <c r="GW264" s="39"/>
      <c r="GX264" s="39"/>
      <c r="GY264" s="39"/>
      <c r="GZ264" s="39"/>
      <c r="HA264" s="39"/>
      <c r="HB264" s="39"/>
      <c r="HC264" s="39"/>
      <c r="HD264" s="39"/>
      <c r="HE264" s="39"/>
      <c r="HF264" s="39"/>
      <c r="HG264" s="39"/>
      <c r="HH264" s="39"/>
      <c r="HI264" s="39"/>
      <c r="HJ264" s="39"/>
      <c r="HK264" s="39"/>
      <c r="HL264" s="39"/>
      <c r="HM264" s="39"/>
      <c r="HN264" s="39"/>
      <c r="HO264" s="39"/>
      <c r="HP264" s="39"/>
      <c r="HQ264" s="39"/>
      <c r="HR264" s="39"/>
      <c r="HS264" s="39"/>
      <c r="HT264" s="39"/>
      <c r="HU264" s="39"/>
      <c r="HV264" s="39"/>
      <c r="HW264" s="39"/>
      <c r="HX264" s="39"/>
      <c r="HY264" s="39"/>
      <c r="HZ264" s="39"/>
      <c r="IA264" s="39"/>
      <c r="IB264" s="39"/>
      <c r="IC264" s="39"/>
      <c r="ID264" s="39"/>
      <c r="IE264" s="39"/>
      <c r="IF264" s="39"/>
      <c r="IG264" s="39"/>
      <c r="IH264" s="39"/>
      <c r="II264" s="39"/>
      <c r="IJ264" s="39"/>
      <c r="IK264" s="39"/>
      <c r="IL264" s="39"/>
      <c r="IM264" s="39"/>
      <c r="IN264" s="39"/>
      <c r="IO264" s="39"/>
    </row>
    <row r="265" spans="1:249" s="40" customFormat="1" ht="63" x14ac:dyDescent="0.25">
      <c r="A265" s="38" t="s">
        <v>237</v>
      </c>
      <c r="B265" s="30">
        <f t="shared" si="81"/>
        <v>1999</v>
      </c>
      <c r="C265" s="30">
        <f t="shared" si="81"/>
        <v>1999</v>
      </c>
      <c r="D265" s="30">
        <f t="shared" si="81"/>
        <v>0</v>
      </c>
      <c r="E265" s="30">
        <v>0</v>
      </c>
      <c r="F265" s="30">
        <v>0</v>
      </c>
      <c r="G265" s="30">
        <f t="shared" si="82"/>
        <v>0</v>
      </c>
      <c r="H265" s="30">
        <v>0</v>
      </c>
      <c r="I265" s="30">
        <v>0</v>
      </c>
      <c r="J265" s="30">
        <f t="shared" si="83"/>
        <v>0</v>
      </c>
      <c r="K265" s="30"/>
      <c r="L265" s="30"/>
      <c r="M265" s="30">
        <f t="shared" si="84"/>
        <v>0</v>
      </c>
      <c r="N265" s="30">
        <v>1999</v>
      </c>
      <c r="O265" s="30">
        <v>1999</v>
      </c>
      <c r="P265" s="30">
        <f t="shared" si="85"/>
        <v>0</v>
      </c>
      <c r="Q265" s="30"/>
      <c r="R265" s="30"/>
      <c r="S265" s="30">
        <f t="shared" si="86"/>
        <v>0</v>
      </c>
      <c r="T265" s="30">
        <v>0</v>
      </c>
      <c r="U265" s="30">
        <v>0</v>
      </c>
      <c r="V265" s="30">
        <f t="shared" si="87"/>
        <v>0</v>
      </c>
      <c r="W265" s="30">
        <v>0</v>
      </c>
      <c r="X265" s="30">
        <v>0</v>
      </c>
      <c r="Y265" s="30">
        <f t="shared" si="88"/>
        <v>0</v>
      </c>
      <c r="Z265" s="30">
        <v>0</v>
      </c>
      <c r="AA265" s="30">
        <v>0</v>
      </c>
      <c r="AB265" s="30">
        <f t="shared" si="89"/>
        <v>0</v>
      </c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  <c r="DV265" s="39"/>
      <c r="DW265" s="39"/>
      <c r="DX265" s="39"/>
      <c r="DY265" s="39"/>
      <c r="DZ265" s="39"/>
      <c r="EA265" s="39"/>
      <c r="EB265" s="39"/>
      <c r="EC265" s="39"/>
      <c r="ED265" s="39"/>
      <c r="EE265" s="39"/>
      <c r="EF265" s="39"/>
      <c r="EG265" s="39"/>
      <c r="EH265" s="39"/>
      <c r="EI265" s="39"/>
      <c r="EJ265" s="39"/>
      <c r="EK265" s="39"/>
      <c r="EL265" s="39"/>
      <c r="EM265" s="39"/>
      <c r="EN265" s="39"/>
      <c r="EO265" s="39"/>
      <c r="EP265" s="39"/>
      <c r="EQ265" s="39"/>
      <c r="ER265" s="39"/>
      <c r="ES265" s="39"/>
      <c r="ET265" s="39"/>
      <c r="EU265" s="39"/>
      <c r="EV265" s="39"/>
      <c r="EW265" s="39"/>
      <c r="EX265" s="39"/>
      <c r="EY265" s="39"/>
      <c r="EZ265" s="39"/>
      <c r="FA265" s="39"/>
      <c r="FB265" s="39"/>
      <c r="FC265" s="39"/>
      <c r="FD265" s="39"/>
      <c r="FE265" s="39"/>
      <c r="FF265" s="39"/>
      <c r="FG265" s="39"/>
      <c r="FH265" s="39"/>
      <c r="FI265" s="39"/>
      <c r="FJ265" s="39"/>
      <c r="FK265" s="39"/>
      <c r="FL265" s="39"/>
      <c r="FM265" s="39"/>
      <c r="FN265" s="39"/>
      <c r="FO265" s="39"/>
      <c r="FP265" s="39"/>
      <c r="FQ265" s="39"/>
      <c r="FR265" s="39"/>
      <c r="FS265" s="39"/>
      <c r="FT265" s="39"/>
      <c r="FU265" s="39"/>
      <c r="FV265" s="39"/>
      <c r="FW265" s="39"/>
      <c r="FX265" s="39"/>
      <c r="FY265" s="39"/>
      <c r="FZ265" s="39"/>
      <c r="GA265" s="39"/>
      <c r="GB265" s="39"/>
      <c r="GC265" s="39"/>
      <c r="GD265" s="39"/>
      <c r="GE265" s="39"/>
      <c r="GF265" s="39"/>
      <c r="GG265" s="39"/>
      <c r="GH265" s="39"/>
      <c r="GI265" s="39"/>
      <c r="GJ265" s="39"/>
      <c r="GK265" s="39"/>
      <c r="GL265" s="39"/>
      <c r="GM265" s="39"/>
      <c r="GN265" s="39"/>
      <c r="GO265" s="39"/>
      <c r="GP265" s="39"/>
      <c r="GQ265" s="39"/>
      <c r="GR265" s="39"/>
      <c r="GS265" s="39"/>
      <c r="GT265" s="39"/>
      <c r="GU265" s="39"/>
      <c r="GV265" s="39"/>
      <c r="GW265" s="39"/>
      <c r="GX265" s="39"/>
      <c r="GY265" s="39"/>
      <c r="GZ265" s="39"/>
      <c r="HA265" s="39"/>
      <c r="HB265" s="39"/>
      <c r="HC265" s="39"/>
      <c r="HD265" s="39"/>
      <c r="HE265" s="39"/>
      <c r="HF265" s="39"/>
      <c r="HG265" s="39"/>
      <c r="HH265" s="39"/>
      <c r="HI265" s="39"/>
      <c r="HJ265" s="39"/>
      <c r="HK265" s="39"/>
      <c r="HL265" s="39"/>
      <c r="HM265" s="39"/>
      <c r="HN265" s="39"/>
      <c r="HO265" s="39"/>
      <c r="HP265" s="39"/>
      <c r="HQ265" s="39"/>
      <c r="HR265" s="39"/>
      <c r="HS265" s="39"/>
      <c r="HT265" s="39"/>
      <c r="HU265" s="39"/>
      <c r="HV265" s="39"/>
      <c r="HW265" s="39"/>
      <c r="HX265" s="39"/>
      <c r="HY265" s="39"/>
      <c r="HZ265" s="39"/>
      <c r="IA265" s="39"/>
      <c r="IB265" s="39"/>
      <c r="IC265" s="39"/>
      <c r="ID265" s="39"/>
      <c r="IE265" s="39"/>
      <c r="IF265" s="39"/>
      <c r="IG265" s="39"/>
      <c r="IH265" s="39"/>
      <c r="II265" s="39"/>
      <c r="IJ265" s="39"/>
      <c r="IK265" s="39"/>
      <c r="IL265" s="39"/>
      <c r="IM265" s="39"/>
      <c r="IN265" s="39"/>
      <c r="IO265" s="39"/>
    </row>
    <row r="266" spans="1:249" ht="30.75" customHeight="1" x14ac:dyDescent="0.25">
      <c r="A266" s="29" t="s">
        <v>238</v>
      </c>
      <c r="B266" s="30">
        <f t="shared" si="81"/>
        <v>2461</v>
      </c>
      <c r="C266" s="30">
        <f t="shared" si="81"/>
        <v>2461</v>
      </c>
      <c r="D266" s="30">
        <f t="shared" si="81"/>
        <v>0</v>
      </c>
      <c r="E266" s="30">
        <v>0</v>
      </c>
      <c r="F266" s="30">
        <v>0</v>
      </c>
      <c r="G266" s="30">
        <f t="shared" si="82"/>
        <v>0</v>
      </c>
      <c r="H266" s="30">
        <v>0</v>
      </c>
      <c r="I266" s="30">
        <v>0</v>
      </c>
      <c r="J266" s="30">
        <f t="shared" si="83"/>
        <v>0</v>
      </c>
      <c r="K266" s="30">
        <v>2461</v>
      </c>
      <c r="L266" s="30">
        <v>2461</v>
      </c>
      <c r="M266" s="30">
        <f t="shared" si="84"/>
        <v>0</v>
      </c>
      <c r="N266" s="30">
        <v>0</v>
      </c>
      <c r="O266" s="30">
        <v>0</v>
      </c>
      <c r="P266" s="30">
        <f t="shared" si="85"/>
        <v>0</v>
      </c>
      <c r="Q266" s="30">
        <v>0</v>
      </c>
      <c r="R266" s="30">
        <v>0</v>
      </c>
      <c r="S266" s="30">
        <f t="shared" si="86"/>
        <v>0</v>
      </c>
      <c r="T266" s="30">
        <v>0</v>
      </c>
      <c r="U266" s="30">
        <v>0</v>
      </c>
      <c r="V266" s="30">
        <f t="shared" si="87"/>
        <v>0</v>
      </c>
      <c r="W266" s="30">
        <v>0</v>
      </c>
      <c r="X266" s="30">
        <v>0</v>
      </c>
      <c r="Y266" s="30">
        <f t="shared" si="88"/>
        <v>0</v>
      </c>
      <c r="Z266" s="30">
        <v>0</v>
      </c>
      <c r="AA266" s="30">
        <v>0</v>
      </c>
      <c r="AB266" s="30">
        <f t="shared" si="89"/>
        <v>0</v>
      </c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</row>
    <row r="267" spans="1:249" ht="29.25" customHeight="1" x14ac:dyDescent="0.25">
      <c r="A267" s="29" t="s">
        <v>239</v>
      </c>
      <c r="B267" s="30">
        <f t="shared" si="81"/>
        <v>1800</v>
      </c>
      <c r="C267" s="30">
        <f t="shared" si="81"/>
        <v>1800</v>
      </c>
      <c r="D267" s="30">
        <f t="shared" si="81"/>
        <v>0</v>
      </c>
      <c r="E267" s="30">
        <v>0</v>
      </c>
      <c r="F267" s="30">
        <v>0</v>
      </c>
      <c r="G267" s="30">
        <f t="shared" si="82"/>
        <v>0</v>
      </c>
      <c r="H267" s="30">
        <v>0</v>
      </c>
      <c r="I267" s="30">
        <v>0</v>
      </c>
      <c r="J267" s="30">
        <f t="shared" si="83"/>
        <v>0</v>
      </c>
      <c r="K267" s="30">
        <v>1800</v>
      </c>
      <c r="L267" s="30">
        <v>1800</v>
      </c>
      <c r="M267" s="30">
        <f t="shared" si="84"/>
        <v>0</v>
      </c>
      <c r="N267" s="30">
        <v>0</v>
      </c>
      <c r="O267" s="30">
        <v>0</v>
      </c>
      <c r="P267" s="30">
        <f t="shared" si="85"/>
        <v>0</v>
      </c>
      <c r="Q267" s="30">
        <v>0</v>
      </c>
      <c r="R267" s="30">
        <v>0</v>
      </c>
      <c r="S267" s="30">
        <f t="shared" si="86"/>
        <v>0</v>
      </c>
      <c r="T267" s="30">
        <v>0</v>
      </c>
      <c r="U267" s="30">
        <v>0</v>
      </c>
      <c r="V267" s="30">
        <f t="shared" si="87"/>
        <v>0</v>
      </c>
      <c r="W267" s="30">
        <v>0</v>
      </c>
      <c r="X267" s="30">
        <v>0</v>
      </c>
      <c r="Y267" s="30">
        <f t="shared" si="88"/>
        <v>0</v>
      </c>
      <c r="Z267" s="30">
        <v>0</v>
      </c>
      <c r="AA267" s="30">
        <v>0</v>
      </c>
      <c r="AB267" s="30">
        <f t="shared" si="89"/>
        <v>0</v>
      </c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</row>
    <row r="268" spans="1:249" x14ac:dyDescent="0.25">
      <c r="A268" s="29" t="s">
        <v>240</v>
      </c>
      <c r="B268" s="30">
        <f t="shared" si="81"/>
        <v>0</v>
      </c>
      <c r="C268" s="30">
        <f t="shared" si="81"/>
        <v>1900</v>
      </c>
      <c r="D268" s="30">
        <f t="shared" si="81"/>
        <v>1900</v>
      </c>
      <c r="E268" s="30">
        <v>0</v>
      </c>
      <c r="F268" s="30">
        <v>0</v>
      </c>
      <c r="G268" s="30">
        <f t="shared" si="82"/>
        <v>0</v>
      </c>
      <c r="H268" s="30">
        <v>0</v>
      </c>
      <c r="I268" s="30">
        <v>0</v>
      </c>
      <c r="J268" s="30">
        <f t="shared" si="83"/>
        <v>0</v>
      </c>
      <c r="K268" s="30"/>
      <c r="L268" s="30">
        <v>1900</v>
      </c>
      <c r="M268" s="30">
        <f t="shared" si="84"/>
        <v>1900</v>
      </c>
      <c r="N268" s="30">
        <v>0</v>
      </c>
      <c r="O268" s="30">
        <v>0</v>
      </c>
      <c r="P268" s="30">
        <f t="shared" si="85"/>
        <v>0</v>
      </c>
      <c r="Q268" s="30"/>
      <c r="R268" s="30"/>
      <c r="S268" s="30">
        <f t="shared" si="86"/>
        <v>0</v>
      </c>
      <c r="T268" s="30">
        <v>0</v>
      </c>
      <c r="U268" s="30">
        <v>0</v>
      </c>
      <c r="V268" s="30">
        <f t="shared" si="87"/>
        <v>0</v>
      </c>
      <c r="W268" s="30">
        <v>0</v>
      </c>
      <c r="X268" s="30">
        <v>0</v>
      </c>
      <c r="Y268" s="30">
        <f t="shared" si="88"/>
        <v>0</v>
      </c>
      <c r="Z268" s="30">
        <v>0</v>
      </c>
      <c r="AA268" s="30">
        <v>0</v>
      </c>
      <c r="AB268" s="30">
        <f t="shared" si="89"/>
        <v>0</v>
      </c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</row>
    <row r="269" spans="1:249" ht="30.75" customHeight="1" x14ac:dyDescent="0.25">
      <c r="A269" s="29" t="s">
        <v>241</v>
      </c>
      <c r="B269" s="30">
        <f t="shared" si="81"/>
        <v>6090</v>
      </c>
      <c r="C269" s="30">
        <f t="shared" si="81"/>
        <v>6090</v>
      </c>
      <c r="D269" s="30">
        <f t="shared" si="81"/>
        <v>0</v>
      </c>
      <c r="E269" s="30">
        <v>0</v>
      </c>
      <c r="F269" s="30">
        <v>0</v>
      </c>
      <c r="G269" s="30">
        <f t="shared" si="82"/>
        <v>0</v>
      </c>
      <c r="H269" s="30">
        <v>0</v>
      </c>
      <c r="I269" s="30">
        <v>0</v>
      </c>
      <c r="J269" s="30">
        <f t="shared" si="83"/>
        <v>0</v>
      </c>
      <c r="K269" s="30"/>
      <c r="L269" s="30"/>
      <c r="M269" s="30">
        <f t="shared" si="84"/>
        <v>0</v>
      </c>
      <c r="N269" s="30">
        <v>0</v>
      </c>
      <c r="O269" s="30">
        <v>0</v>
      </c>
      <c r="P269" s="30">
        <f t="shared" si="85"/>
        <v>0</v>
      </c>
      <c r="Q269" s="30">
        <v>6090</v>
      </c>
      <c r="R269" s="30">
        <v>6090</v>
      </c>
      <c r="S269" s="30">
        <f t="shared" si="86"/>
        <v>0</v>
      </c>
      <c r="T269" s="30">
        <v>0</v>
      </c>
      <c r="U269" s="30">
        <v>0</v>
      </c>
      <c r="V269" s="30">
        <f t="shared" si="87"/>
        <v>0</v>
      </c>
      <c r="W269" s="30">
        <v>0</v>
      </c>
      <c r="X269" s="30">
        <v>0</v>
      </c>
      <c r="Y269" s="30">
        <f t="shared" si="88"/>
        <v>0</v>
      </c>
      <c r="Z269" s="30">
        <v>0</v>
      </c>
      <c r="AA269" s="30">
        <v>0</v>
      </c>
      <c r="AB269" s="30">
        <f t="shared" si="89"/>
        <v>0</v>
      </c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</row>
    <row r="270" spans="1:249" ht="31.5" x14ac:dyDescent="0.25">
      <c r="A270" s="23" t="s">
        <v>100</v>
      </c>
      <c r="B270" s="24">
        <f t="shared" si="81"/>
        <v>63855</v>
      </c>
      <c r="C270" s="24">
        <f t="shared" si="81"/>
        <v>54155</v>
      </c>
      <c r="D270" s="24">
        <f t="shared" si="81"/>
        <v>-9700</v>
      </c>
      <c r="E270" s="24">
        <f>SUM(E271:E278)</f>
        <v>0</v>
      </c>
      <c r="F270" s="24">
        <f>SUM(F271:F278)</f>
        <v>0</v>
      </c>
      <c r="G270" s="24">
        <f t="shared" si="82"/>
        <v>0</v>
      </c>
      <c r="H270" s="24">
        <f>SUM(H271:H278)</f>
        <v>0</v>
      </c>
      <c r="I270" s="24">
        <f>SUM(I271:I278)</f>
        <v>0</v>
      </c>
      <c r="J270" s="24">
        <f t="shared" si="83"/>
        <v>0</v>
      </c>
      <c r="K270" s="24">
        <f>SUM(K271:K278)</f>
        <v>57355</v>
      </c>
      <c r="L270" s="24">
        <f>SUM(L271:L278)</f>
        <v>47655</v>
      </c>
      <c r="M270" s="24">
        <f t="shared" si="84"/>
        <v>-9700</v>
      </c>
      <c r="N270" s="24">
        <f>SUM(N271:N278)</f>
        <v>0</v>
      </c>
      <c r="O270" s="24">
        <f>SUM(O271:O278)</f>
        <v>0</v>
      </c>
      <c r="P270" s="24">
        <f t="shared" si="85"/>
        <v>0</v>
      </c>
      <c r="Q270" s="24">
        <f>SUM(Q271:Q278)</f>
        <v>6500</v>
      </c>
      <c r="R270" s="24">
        <f>SUM(R271:R278)</f>
        <v>6500</v>
      </c>
      <c r="S270" s="24">
        <f t="shared" si="86"/>
        <v>0</v>
      </c>
      <c r="T270" s="24">
        <f>SUM(T271:T278)</f>
        <v>0</v>
      </c>
      <c r="U270" s="24">
        <f>SUM(U271:U278)</f>
        <v>0</v>
      </c>
      <c r="V270" s="24">
        <f t="shared" si="87"/>
        <v>0</v>
      </c>
      <c r="W270" s="24">
        <f>SUM(W271:W278)</f>
        <v>0</v>
      </c>
      <c r="X270" s="24">
        <f>SUM(X271:X278)</f>
        <v>0</v>
      </c>
      <c r="Y270" s="24">
        <f t="shared" si="88"/>
        <v>0</v>
      </c>
      <c r="Z270" s="24">
        <f>SUM(Z271:Z278)</f>
        <v>0</v>
      </c>
      <c r="AA270" s="24">
        <f>SUM(AA271:AA278)</f>
        <v>0</v>
      </c>
      <c r="AB270" s="24">
        <f t="shared" si="89"/>
        <v>0</v>
      </c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</row>
    <row r="271" spans="1:249" ht="30.75" customHeight="1" x14ac:dyDescent="0.25">
      <c r="A271" s="29" t="s">
        <v>242</v>
      </c>
      <c r="B271" s="30">
        <f t="shared" si="81"/>
        <v>3000</v>
      </c>
      <c r="C271" s="30">
        <f t="shared" si="81"/>
        <v>3000</v>
      </c>
      <c r="D271" s="30">
        <f t="shared" si="81"/>
        <v>0</v>
      </c>
      <c r="E271" s="30">
        <v>0</v>
      </c>
      <c r="F271" s="30">
        <v>0</v>
      </c>
      <c r="G271" s="30">
        <f t="shared" si="82"/>
        <v>0</v>
      </c>
      <c r="H271" s="30">
        <v>0</v>
      </c>
      <c r="I271" s="30">
        <v>0</v>
      </c>
      <c r="J271" s="30">
        <f t="shared" si="83"/>
        <v>0</v>
      </c>
      <c r="K271" s="30"/>
      <c r="L271" s="30"/>
      <c r="M271" s="30">
        <f t="shared" si="84"/>
        <v>0</v>
      </c>
      <c r="N271" s="30">
        <v>0</v>
      </c>
      <c r="O271" s="30">
        <v>0</v>
      </c>
      <c r="P271" s="30">
        <f t="shared" si="85"/>
        <v>0</v>
      </c>
      <c r="Q271" s="30">
        <v>3000</v>
      </c>
      <c r="R271" s="30">
        <v>3000</v>
      </c>
      <c r="S271" s="30">
        <f t="shared" si="86"/>
        <v>0</v>
      </c>
      <c r="T271" s="30">
        <v>0</v>
      </c>
      <c r="U271" s="30">
        <v>0</v>
      </c>
      <c r="V271" s="30">
        <f t="shared" si="87"/>
        <v>0</v>
      </c>
      <c r="W271" s="30">
        <v>0</v>
      </c>
      <c r="X271" s="30">
        <v>0</v>
      </c>
      <c r="Y271" s="30">
        <f t="shared" si="88"/>
        <v>0</v>
      </c>
      <c r="Z271" s="30">
        <v>0</v>
      </c>
      <c r="AA271" s="30">
        <v>0</v>
      </c>
      <c r="AB271" s="30">
        <f t="shared" si="89"/>
        <v>0</v>
      </c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</row>
    <row r="272" spans="1:249" ht="30.75" customHeight="1" x14ac:dyDescent="0.25">
      <c r="A272" s="29" t="s">
        <v>243</v>
      </c>
      <c r="B272" s="30">
        <f t="shared" si="81"/>
        <v>22000</v>
      </c>
      <c r="C272" s="30">
        <f t="shared" si="81"/>
        <v>22000</v>
      </c>
      <c r="D272" s="30">
        <f t="shared" si="81"/>
        <v>0</v>
      </c>
      <c r="E272" s="30">
        <v>0</v>
      </c>
      <c r="F272" s="30">
        <v>0</v>
      </c>
      <c r="G272" s="30">
        <f t="shared" si="82"/>
        <v>0</v>
      </c>
      <c r="H272" s="30">
        <v>0</v>
      </c>
      <c r="I272" s="30">
        <v>0</v>
      </c>
      <c r="J272" s="30">
        <f t="shared" si="83"/>
        <v>0</v>
      </c>
      <c r="K272" s="30">
        <v>22000</v>
      </c>
      <c r="L272" s="30">
        <v>22000</v>
      </c>
      <c r="M272" s="30">
        <f t="shared" si="84"/>
        <v>0</v>
      </c>
      <c r="N272" s="30"/>
      <c r="O272" s="30"/>
      <c r="P272" s="30">
        <f t="shared" si="85"/>
        <v>0</v>
      </c>
      <c r="Q272" s="30"/>
      <c r="R272" s="30"/>
      <c r="S272" s="30">
        <f t="shared" si="86"/>
        <v>0</v>
      </c>
      <c r="T272" s="30">
        <v>0</v>
      </c>
      <c r="U272" s="30">
        <v>0</v>
      </c>
      <c r="V272" s="30">
        <f t="shared" si="87"/>
        <v>0</v>
      </c>
      <c r="W272" s="30">
        <v>0</v>
      </c>
      <c r="X272" s="30">
        <v>0</v>
      </c>
      <c r="Y272" s="30">
        <f t="shared" si="88"/>
        <v>0</v>
      </c>
      <c r="Z272" s="30">
        <v>0</v>
      </c>
      <c r="AA272" s="30">
        <v>0</v>
      </c>
      <c r="AB272" s="30">
        <f t="shared" si="89"/>
        <v>0</v>
      </c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</row>
    <row r="273" spans="1:249" ht="30.75" customHeight="1" x14ac:dyDescent="0.25">
      <c r="A273" s="29" t="s">
        <v>244</v>
      </c>
      <c r="B273" s="30">
        <f t="shared" si="81"/>
        <v>3500</v>
      </c>
      <c r="C273" s="30">
        <f t="shared" si="81"/>
        <v>3500</v>
      </c>
      <c r="D273" s="30">
        <f t="shared" si="81"/>
        <v>0</v>
      </c>
      <c r="E273" s="30">
        <v>0</v>
      </c>
      <c r="F273" s="30">
        <v>0</v>
      </c>
      <c r="G273" s="30">
        <f t="shared" si="82"/>
        <v>0</v>
      </c>
      <c r="H273" s="30">
        <v>0</v>
      </c>
      <c r="I273" s="30">
        <v>0</v>
      </c>
      <c r="J273" s="30">
        <f t="shared" si="83"/>
        <v>0</v>
      </c>
      <c r="K273" s="30"/>
      <c r="L273" s="30"/>
      <c r="M273" s="30">
        <f t="shared" si="84"/>
        <v>0</v>
      </c>
      <c r="N273" s="30"/>
      <c r="O273" s="30"/>
      <c r="P273" s="30">
        <f t="shared" si="85"/>
        <v>0</v>
      </c>
      <c r="Q273" s="30">
        <v>3500</v>
      </c>
      <c r="R273" s="30">
        <v>3500</v>
      </c>
      <c r="S273" s="30">
        <f t="shared" si="86"/>
        <v>0</v>
      </c>
      <c r="T273" s="30">
        <v>0</v>
      </c>
      <c r="U273" s="30">
        <v>0</v>
      </c>
      <c r="V273" s="30">
        <f t="shared" si="87"/>
        <v>0</v>
      </c>
      <c r="W273" s="30">
        <v>0</v>
      </c>
      <c r="X273" s="30">
        <v>0</v>
      </c>
      <c r="Y273" s="30">
        <f t="shared" si="88"/>
        <v>0</v>
      </c>
      <c r="Z273" s="30">
        <v>0</v>
      </c>
      <c r="AA273" s="30">
        <v>0</v>
      </c>
      <c r="AB273" s="30">
        <f t="shared" si="89"/>
        <v>0</v>
      </c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</row>
    <row r="274" spans="1:249" ht="31.5" x14ac:dyDescent="0.25">
      <c r="A274" s="32" t="s">
        <v>245</v>
      </c>
      <c r="B274" s="30">
        <f t="shared" si="81"/>
        <v>4568</v>
      </c>
      <c r="C274" s="30">
        <f t="shared" si="81"/>
        <v>4568</v>
      </c>
      <c r="D274" s="30">
        <f t="shared" si="81"/>
        <v>0</v>
      </c>
      <c r="E274" s="30">
        <v>0</v>
      </c>
      <c r="F274" s="30">
        <v>0</v>
      </c>
      <c r="G274" s="30">
        <f t="shared" si="82"/>
        <v>0</v>
      </c>
      <c r="H274" s="30">
        <v>0</v>
      </c>
      <c r="I274" s="30">
        <v>0</v>
      </c>
      <c r="J274" s="30">
        <f t="shared" si="83"/>
        <v>0</v>
      </c>
      <c r="K274" s="30">
        <v>4568</v>
      </c>
      <c r="L274" s="30">
        <v>4568</v>
      </c>
      <c r="M274" s="30">
        <f t="shared" si="84"/>
        <v>0</v>
      </c>
      <c r="N274" s="30">
        <v>0</v>
      </c>
      <c r="O274" s="30">
        <v>0</v>
      </c>
      <c r="P274" s="30">
        <f t="shared" si="85"/>
        <v>0</v>
      </c>
      <c r="Q274" s="30">
        <v>0</v>
      </c>
      <c r="R274" s="30">
        <v>0</v>
      </c>
      <c r="S274" s="30">
        <f t="shared" si="86"/>
        <v>0</v>
      </c>
      <c r="T274" s="30">
        <v>0</v>
      </c>
      <c r="U274" s="30">
        <v>0</v>
      </c>
      <c r="V274" s="30">
        <f t="shared" si="87"/>
        <v>0</v>
      </c>
      <c r="W274" s="30">
        <v>0</v>
      </c>
      <c r="X274" s="30">
        <v>0</v>
      </c>
      <c r="Y274" s="30">
        <f t="shared" si="88"/>
        <v>0</v>
      </c>
      <c r="Z274" s="30">
        <v>0</v>
      </c>
      <c r="AA274" s="30">
        <v>0</v>
      </c>
      <c r="AB274" s="30">
        <f t="shared" si="89"/>
        <v>0</v>
      </c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</row>
    <row r="275" spans="1:249" ht="30.75" customHeight="1" x14ac:dyDescent="0.25">
      <c r="A275" s="29" t="s">
        <v>246</v>
      </c>
      <c r="B275" s="30">
        <f t="shared" si="81"/>
        <v>6092</v>
      </c>
      <c r="C275" s="30">
        <f t="shared" si="81"/>
        <v>6092</v>
      </c>
      <c r="D275" s="30">
        <f t="shared" si="81"/>
        <v>0</v>
      </c>
      <c r="E275" s="30">
        <v>0</v>
      </c>
      <c r="F275" s="30">
        <v>0</v>
      </c>
      <c r="G275" s="30">
        <f t="shared" si="82"/>
        <v>0</v>
      </c>
      <c r="H275" s="30">
        <v>0</v>
      </c>
      <c r="I275" s="30">
        <v>0</v>
      </c>
      <c r="J275" s="30">
        <f t="shared" si="83"/>
        <v>0</v>
      </c>
      <c r="K275" s="30">
        <v>6092</v>
      </c>
      <c r="L275" s="30">
        <v>6092</v>
      </c>
      <c r="M275" s="30">
        <f t="shared" si="84"/>
        <v>0</v>
      </c>
      <c r="N275" s="30">
        <v>0</v>
      </c>
      <c r="O275" s="30">
        <v>0</v>
      </c>
      <c r="P275" s="30">
        <f t="shared" si="85"/>
        <v>0</v>
      </c>
      <c r="Q275" s="30">
        <v>0</v>
      </c>
      <c r="R275" s="30">
        <v>0</v>
      </c>
      <c r="S275" s="30">
        <f t="shared" si="86"/>
        <v>0</v>
      </c>
      <c r="T275" s="30">
        <v>0</v>
      </c>
      <c r="U275" s="30">
        <v>0</v>
      </c>
      <c r="V275" s="30">
        <f t="shared" si="87"/>
        <v>0</v>
      </c>
      <c r="W275" s="30">
        <v>0</v>
      </c>
      <c r="X275" s="30">
        <v>0</v>
      </c>
      <c r="Y275" s="30">
        <f t="shared" si="88"/>
        <v>0</v>
      </c>
      <c r="Z275" s="30">
        <v>0</v>
      </c>
      <c r="AA275" s="30">
        <v>0</v>
      </c>
      <c r="AB275" s="30">
        <f t="shared" si="89"/>
        <v>0</v>
      </c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</row>
    <row r="276" spans="1:249" ht="30.75" customHeight="1" x14ac:dyDescent="0.25">
      <c r="A276" s="29" t="s">
        <v>247</v>
      </c>
      <c r="B276" s="30">
        <f t="shared" si="81"/>
        <v>2195</v>
      </c>
      <c r="C276" s="30">
        <f t="shared" si="81"/>
        <v>2195</v>
      </c>
      <c r="D276" s="30">
        <f t="shared" si="81"/>
        <v>0</v>
      </c>
      <c r="E276" s="30">
        <v>0</v>
      </c>
      <c r="F276" s="30">
        <v>0</v>
      </c>
      <c r="G276" s="30">
        <f t="shared" si="82"/>
        <v>0</v>
      </c>
      <c r="H276" s="30">
        <v>0</v>
      </c>
      <c r="I276" s="30">
        <v>0</v>
      </c>
      <c r="J276" s="30">
        <f t="shared" si="83"/>
        <v>0</v>
      </c>
      <c r="K276" s="30">
        <f>1988+207</f>
        <v>2195</v>
      </c>
      <c r="L276" s="30">
        <f>1988+207</f>
        <v>2195</v>
      </c>
      <c r="M276" s="30">
        <f t="shared" si="84"/>
        <v>0</v>
      </c>
      <c r="N276" s="30">
        <v>0</v>
      </c>
      <c r="O276" s="30">
        <v>0</v>
      </c>
      <c r="P276" s="30">
        <f t="shared" si="85"/>
        <v>0</v>
      </c>
      <c r="Q276" s="30">
        <v>0</v>
      </c>
      <c r="R276" s="30">
        <v>0</v>
      </c>
      <c r="S276" s="30">
        <f t="shared" si="86"/>
        <v>0</v>
      </c>
      <c r="T276" s="30">
        <v>0</v>
      </c>
      <c r="U276" s="30">
        <v>0</v>
      </c>
      <c r="V276" s="30">
        <f t="shared" si="87"/>
        <v>0</v>
      </c>
      <c r="W276" s="30">
        <v>0</v>
      </c>
      <c r="X276" s="30">
        <v>0</v>
      </c>
      <c r="Y276" s="30">
        <f t="shared" si="88"/>
        <v>0</v>
      </c>
      <c r="Z276" s="30">
        <v>0</v>
      </c>
      <c r="AA276" s="30">
        <v>0</v>
      </c>
      <c r="AB276" s="30">
        <f t="shared" si="89"/>
        <v>0</v>
      </c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</row>
    <row r="277" spans="1:249" ht="29.25" customHeight="1" x14ac:dyDescent="0.25">
      <c r="A277" s="29" t="s">
        <v>248</v>
      </c>
      <c r="B277" s="30">
        <f t="shared" si="81"/>
        <v>9900</v>
      </c>
      <c r="C277" s="30">
        <f t="shared" si="81"/>
        <v>0</v>
      </c>
      <c r="D277" s="30">
        <f t="shared" si="81"/>
        <v>-9900</v>
      </c>
      <c r="E277" s="30">
        <v>0</v>
      </c>
      <c r="F277" s="30">
        <v>0</v>
      </c>
      <c r="G277" s="30">
        <f t="shared" si="82"/>
        <v>0</v>
      </c>
      <c r="H277" s="30">
        <v>0</v>
      </c>
      <c r="I277" s="30">
        <v>0</v>
      </c>
      <c r="J277" s="30">
        <f t="shared" si="83"/>
        <v>0</v>
      </c>
      <c r="K277" s="30">
        <v>9900</v>
      </c>
      <c r="L277" s="30">
        <f>9900-9900</f>
        <v>0</v>
      </c>
      <c r="M277" s="30">
        <f t="shared" si="84"/>
        <v>-9900</v>
      </c>
      <c r="N277" s="30">
        <v>0</v>
      </c>
      <c r="O277" s="30">
        <v>0</v>
      </c>
      <c r="P277" s="30">
        <f t="shared" si="85"/>
        <v>0</v>
      </c>
      <c r="Q277" s="30">
        <v>0</v>
      </c>
      <c r="R277" s="30">
        <v>0</v>
      </c>
      <c r="S277" s="30">
        <f t="shared" si="86"/>
        <v>0</v>
      </c>
      <c r="T277" s="30">
        <v>0</v>
      </c>
      <c r="U277" s="30">
        <v>0</v>
      </c>
      <c r="V277" s="30">
        <f t="shared" si="87"/>
        <v>0</v>
      </c>
      <c r="W277" s="30">
        <v>0</v>
      </c>
      <c r="X277" s="30">
        <v>0</v>
      </c>
      <c r="Y277" s="30">
        <f t="shared" si="88"/>
        <v>0</v>
      </c>
      <c r="Z277" s="30">
        <v>0</v>
      </c>
      <c r="AA277" s="30">
        <v>0</v>
      </c>
      <c r="AB277" s="30">
        <f t="shared" si="89"/>
        <v>0</v>
      </c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22"/>
      <c r="FH277" s="22"/>
      <c r="FI277" s="22"/>
      <c r="FJ277" s="22"/>
      <c r="FK277" s="22"/>
      <c r="FL277" s="22"/>
      <c r="FM277" s="22"/>
      <c r="FN277" s="22"/>
      <c r="FO277" s="22"/>
      <c r="FP277" s="22"/>
      <c r="FQ277" s="22"/>
      <c r="FR277" s="22"/>
      <c r="FS277" s="22"/>
      <c r="FT277" s="22"/>
      <c r="FU277" s="22"/>
      <c r="FV277" s="22"/>
      <c r="FW277" s="22"/>
      <c r="FX277" s="22"/>
      <c r="FY277" s="22"/>
      <c r="FZ277" s="22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</row>
    <row r="278" spans="1:249" ht="29.25" customHeight="1" x14ac:dyDescent="0.25">
      <c r="A278" s="29" t="s">
        <v>249</v>
      </c>
      <c r="B278" s="30">
        <f t="shared" si="81"/>
        <v>12600</v>
      </c>
      <c r="C278" s="30">
        <f t="shared" si="81"/>
        <v>12800</v>
      </c>
      <c r="D278" s="30">
        <f t="shared" si="81"/>
        <v>200</v>
      </c>
      <c r="E278" s="30">
        <v>0</v>
      </c>
      <c r="F278" s="30">
        <v>0</v>
      </c>
      <c r="G278" s="30">
        <f t="shared" si="82"/>
        <v>0</v>
      </c>
      <c r="H278" s="30">
        <v>0</v>
      </c>
      <c r="I278" s="30">
        <v>0</v>
      </c>
      <c r="J278" s="30">
        <f t="shared" si="83"/>
        <v>0</v>
      </c>
      <c r="K278" s="30">
        <v>12600</v>
      </c>
      <c r="L278" s="30">
        <f>12600+200</f>
        <v>12800</v>
      </c>
      <c r="M278" s="30">
        <f t="shared" si="84"/>
        <v>200</v>
      </c>
      <c r="N278" s="30">
        <v>0</v>
      </c>
      <c r="O278" s="30">
        <v>0</v>
      </c>
      <c r="P278" s="30">
        <f t="shared" si="85"/>
        <v>0</v>
      </c>
      <c r="Q278" s="30">
        <v>0</v>
      </c>
      <c r="R278" s="30">
        <v>0</v>
      </c>
      <c r="S278" s="30">
        <f t="shared" si="86"/>
        <v>0</v>
      </c>
      <c r="T278" s="30">
        <v>0</v>
      </c>
      <c r="U278" s="30">
        <v>0</v>
      </c>
      <c r="V278" s="30">
        <f t="shared" si="87"/>
        <v>0</v>
      </c>
      <c r="W278" s="30">
        <v>0</v>
      </c>
      <c r="X278" s="30">
        <v>0</v>
      </c>
      <c r="Y278" s="30">
        <f t="shared" si="88"/>
        <v>0</v>
      </c>
      <c r="Z278" s="30">
        <v>0</v>
      </c>
      <c r="AA278" s="30">
        <v>0</v>
      </c>
      <c r="AB278" s="30">
        <f t="shared" si="89"/>
        <v>0</v>
      </c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  <c r="FX278" s="22"/>
      <c r="FY278" s="22"/>
      <c r="FZ278" s="22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  <c r="IN278" s="7"/>
      <c r="IO278" s="7"/>
    </row>
    <row r="279" spans="1:249" x14ac:dyDescent="0.25">
      <c r="A279" s="23" t="s">
        <v>105</v>
      </c>
      <c r="B279" s="24">
        <f t="shared" si="81"/>
        <v>137723</v>
      </c>
      <c r="C279" s="24">
        <f t="shared" si="81"/>
        <v>140783</v>
      </c>
      <c r="D279" s="24">
        <f t="shared" si="81"/>
        <v>3060</v>
      </c>
      <c r="E279" s="24">
        <f>SUM(E280:E282)</f>
        <v>0</v>
      </c>
      <c r="F279" s="24">
        <f>SUM(F280:F282)</f>
        <v>0</v>
      </c>
      <c r="G279" s="24">
        <f t="shared" si="82"/>
        <v>0</v>
      </c>
      <c r="H279" s="24">
        <f>SUM(H280:H282)</f>
        <v>0</v>
      </c>
      <c r="I279" s="24">
        <f>SUM(I280:I282)</f>
        <v>0</v>
      </c>
      <c r="J279" s="24">
        <f t="shared" si="83"/>
        <v>0</v>
      </c>
      <c r="K279" s="24">
        <f>SUM(K280:K282)</f>
        <v>77723</v>
      </c>
      <c r="L279" s="24">
        <f>SUM(L280:L282)</f>
        <v>80883</v>
      </c>
      <c r="M279" s="24">
        <f t="shared" si="84"/>
        <v>3160</v>
      </c>
      <c r="N279" s="24">
        <f>SUM(N280:N282)</f>
        <v>0</v>
      </c>
      <c r="O279" s="24">
        <f>SUM(O280:O282)</f>
        <v>0</v>
      </c>
      <c r="P279" s="24">
        <f t="shared" si="85"/>
        <v>0</v>
      </c>
      <c r="Q279" s="24">
        <f>SUM(Q280:Q282)</f>
        <v>60000</v>
      </c>
      <c r="R279" s="24">
        <f>SUM(R280:R282)</f>
        <v>59900</v>
      </c>
      <c r="S279" s="24">
        <f t="shared" si="86"/>
        <v>-100</v>
      </c>
      <c r="T279" s="24">
        <f>SUM(T280:T282)</f>
        <v>0</v>
      </c>
      <c r="U279" s="24">
        <f>SUM(U280:U282)</f>
        <v>0</v>
      </c>
      <c r="V279" s="24">
        <f t="shared" si="87"/>
        <v>0</v>
      </c>
      <c r="W279" s="24">
        <f>SUM(W280:W282)</f>
        <v>0</v>
      </c>
      <c r="X279" s="24">
        <f>SUM(X280:X282)</f>
        <v>0</v>
      </c>
      <c r="Y279" s="24">
        <f t="shared" si="88"/>
        <v>0</v>
      </c>
      <c r="Z279" s="24">
        <f>SUM(Z280:Z282)</f>
        <v>0</v>
      </c>
      <c r="AA279" s="24">
        <f>SUM(AA280:AA282)</f>
        <v>0</v>
      </c>
      <c r="AB279" s="24">
        <f t="shared" si="89"/>
        <v>0</v>
      </c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  <c r="EE279" s="22"/>
      <c r="EF279" s="22"/>
      <c r="EG279" s="22"/>
      <c r="EH279" s="22"/>
      <c r="EI279" s="22"/>
      <c r="EJ279" s="22"/>
      <c r="EK279" s="22"/>
      <c r="EL279" s="22"/>
      <c r="EM279" s="22"/>
      <c r="EN279" s="22"/>
      <c r="EO279" s="22"/>
      <c r="EP279" s="22"/>
      <c r="EQ279" s="22"/>
      <c r="ER279" s="22"/>
      <c r="ES279" s="22"/>
      <c r="ET279" s="22"/>
      <c r="EU279" s="22"/>
      <c r="EV279" s="22"/>
      <c r="EW279" s="22"/>
      <c r="EX279" s="22"/>
      <c r="EY279" s="22"/>
      <c r="EZ279" s="22"/>
      <c r="FA279" s="22"/>
      <c r="FB279" s="22"/>
      <c r="FC279" s="22"/>
      <c r="FD279" s="22"/>
      <c r="FE279" s="22"/>
      <c r="FF279" s="22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</row>
    <row r="280" spans="1:249" ht="63" x14ac:dyDescent="0.25">
      <c r="A280" s="29" t="s">
        <v>250</v>
      </c>
      <c r="B280" s="30">
        <f t="shared" si="81"/>
        <v>28560</v>
      </c>
      <c r="C280" s="30">
        <f t="shared" si="81"/>
        <v>28560</v>
      </c>
      <c r="D280" s="30">
        <f t="shared" si="81"/>
        <v>0</v>
      </c>
      <c r="E280" s="30"/>
      <c r="F280" s="30"/>
      <c r="G280" s="30">
        <f t="shared" si="82"/>
        <v>0</v>
      </c>
      <c r="H280" s="30"/>
      <c r="I280" s="30"/>
      <c r="J280" s="30">
        <f t="shared" si="83"/>
        <v>0</v>
      </c>
      <c r="K280" s="30">
        <v>28560</v>
      </c>
      <c r="L280" s="30">
        <v>28560</v>
      </c>
      <c r="M280" s="30">
        <f t="shared" si="84"/>
        <v>0</v>
      </c>
      <c r="N280" s="30"/>
      <c r="O280" s="30"/>
      <c r="P280" s="30">
        <f t="shared" si="85"/>
        <v>0</v>
      </c>
      <c r="Q280" s="30"/>
      <c r="R280" s="30"/>
      <c r="S280" s="30">
        <f t="shared" si="86"/>
        <v>0</v>
      </c>
      <c r="T280" s="30"/>
      <c r="U280" s="30"/>
      <c r="V280" s="30">
        <f t="shared" si="87"/>
        <v>0</v>
      </c>
      <c r="W280" s="30"/>
      <c r="X280" s="30"/>
      <c r="Y280" s="30">
        <f t="shared" si="88"/>
        <v>0</v>
      </c>
      <c r="Z280" s="30"/>
      <c r="AA280" s="30"/>
      <c r="AB280" s="30">
        <f t="shared" si="89"/>
        <v>0</v>
      </c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</row>
    <row r="281" spans="1:249" x14ac:dyDescent="0.25">
      <c r="A281" s="29" t="s">
        <v>251</v>
      </c>
      <c r="B281" s="30">
        <f t="shared" si="81"/>
        <v>49163</v>
      </c>
      <c r="C281" s="30">
        <f t="shared" si="81"/>
        <v>52323</v>
      </c>
      <c r="D281" s="30">
        <f t="shared" si="81"/>
        <v>3160</v>
      </c>
      <c r="E281" s="30"/>
      <c r="F281" s="30"/>
      <c r="G281" s="30">
        <f t="shared" si="82"/>
        <v>0</v>
      </c>
      <c r="H281" s="30"/>
      <c r="I281" s="30"/>
      <c r="J281" s="30">
        <f t="shared" si="83"/>
        <v>0</v>
      </c>
      <c r="K281" s="30">
        <v>49163</v>
      </c>
      <c r="L281" s="30">
        <f>49163+3160</f>
        <v>52323</v>
      </c>
      <c r="M281" s="30">
        <f t="shared" si="84"/>
        <v>3160</v>
      </c>
      <c r="N281" s="30"/>
      <c r="O281" s="30"/>
      <c r="P281" s="30">
        <f t="shared" si="85"/>
        <v>0</v>
      </c>
      <c r="Q281" s="30"/>
      <c r="R281" s="30"/>
      <c r="S281" s="30">
        <f t="shared" si="86"/>
        <v>0</v>
      </c>
      <c r="T281" s="30"/>
      <c r="U281" s="30"/>
      <c r="V281" s="30">
        <f t="shared" si="87"/>
        <v>0</v>
      </c>
      <c r="W281" s="30"/>
      <c r="X281" s="30"/>
      <c r="Y281" s="30">
        <f t="shared" si="88"/>
        <v>0</v>
      </c>
      <c r="Z281" s="30"/>
      <c r="AA281" s="30"/>
      <c r="AB281" s="30">
        <f t="shared" si="89"/>
        <v>0</v>
      </c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22"/>
      <c r="FH281" s="22"/>
      <c r="FI281" s="22"/>
      <c r="FJ281" s="22"/>
      <c r="FK281" s="22"/>
      <c r="FL281" s="22"/>
      <c r="FM281" s="22"/>
      <c r="FN281" s="22"/>
      <c r="FO281" s="22"/>
      <c r="FP281" s="22"/>
      <c r="FQ281" s="22"/>
      <c r="FR281" s="22"/>
      <c r="FS281" s="22"/>
      <c r="FT281" s="22"/>
      <c r="FU281" s="22"/>
      <c r="FV281" s="22"/>
      <c r="FW281" s="22"/>
      <c r="FX281" s="22"/>
      <c r="FY281" s="22"/>
      <c r="FZ281" s="22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</row>
    <row r="282" spans="1:249" x14ac:dyDescent="0.25">
      <c r="A282" s="29" t="s">
        <v>252</v>
      </c>
      <c r="B282" s="30">
        <f t="shared" si="81"/>
        <v>60000</v>
      </c>
      <c r="C282" s="30">
        <f t="shared" si="81"/>
        <v>59900</v>
      </c>
      <c r="D282" s="30">
        <f t="shared" si="81"/>
        <v>-100</v>
      </c>
      <c r="E282" s="30"/>
      <c r="F282" s="30"/>
      <c r="G282" s="30">
        <f t="shared" si="82"/>
        <v>0</v>
      </c>
      <c r="H282" s="30"/>
      <c r="I282" s="30"/>
      <c r="J282" s="30">
        <f t="shared" si="83"/>
        <v>0</v>
      </c>
      <c r="K282" s="30"/>
      <c r="L282" s="30"/>
      <c r="M282" s="30">
        <f t="shared" si="84"/>
        <v>0</v>
      </c>
      <c r="N282" s="30"/>
      <c r="O282" s="30"/>
      <c r="P282" s="30">
        <f t="shared" si="85"/>
        <v>0</v>
      </c>
      <c r="Q282" s="30">
        <v>60000</v>
      </c>
      <c r="R282" s="30">
        <f>60000-100</f>
        <v>59900</v>
      </c>
      <c r="S282" s="30">
        <f t="shared" si="86"/>
        <v>-100</v>
      </c>
      <c r="T282" s="30"/>
      <c r="U282" s="30"/>
      <c r="V282" s="30">
        <f t="shared" si="87"/>
        <v>0</v>
      </c>
      <c r="W282" s="30"/>
      <c r="X282" s="30"/>
      <c r="Y282" s="30">
        <f t="shared" si="88"/>
        <v>0</v>
      </c>
      <c r="Z282" s="30"/>
      <c r="AA282" s="30"/>
      <c r="AB282" s="30">
        <f t="shared" si="89"/>
        <v>0</v>
      </c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22"/>
      <c r="FH282" s="22"/>
      <c r="FI282" s="22"/>
      <c r="FJ282" s="22"/>
      <c r="FK282" s="22"/>
      <c r="FL282" s="22"/>
      <c r="FM282" s="22"/>
      <c r="FN282" s="22"/>
      <c r="FO282" s="22"/>
      <c r="FP282" s="22"/>
      <c r="FQ282" s="22"/>
      <c r="FR282" s="22"/>
      <c r="FS282" s="22"/>
      <c r="FT282" s="22"/>
      <c r="FU282" s="22"/>
      <c r="FV282" s="22"/>
      <c r="FW282" s="22"/>
      <c r="FX282" s="22"/>
      <c r="FY282" s="22"/>
      <c r="FZ282" s="22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</row>
    <row r="283" spans="1:249" x14ac:dyDescent="0.25">
      <c r="A283" s="23" t="s">
        <v>107</v>
      </c>
      <c r="B283" s="24">
        <f t="shared" si="81"/>
        <v>2687</v>
      </c>
      <c r="C283" s="24">
        <f t="shared" si="81"/>
        <v>12587</v>
      </c>
      <c r="D283" s="24">
        <f t="shared" si="81"/>
        <v>9900</v>
      </c>
      <c r="E283" s="24">
        <f>SUM(E284:E285)</f>
        <v>0</v>
      </c>
      <c r="F283" s="24">
        <f>SUM(F284:F285)</f>
        <v>0</v>
      </c>
      <c r="G283" s="24">
        <f t="shared" si="82"/>
        <v>0</v>
      </c>
      <c r="H283" s="24">
        <f>SUM(H284:H285)</f>
        <v>0</v>
      </c>
      <c r="I283" s="24">
        <f>SUM(I284:I285)</f>
        <v>0</v>
      </c>
      <c r="J283" s="24">
        <f t="shared" si="83"/>
        <v>0</v>
      </c>
      <c r="K283" s="24">
        <f>SUM(K284:K285)</f>
        <v>0</v>
      </c>
      <c r="L283" s="24">
        <f>SUM(L284:L285)</f>
        <v>9900</v>
      </c>
      <c r="M283" s="24">
        <f t="shared" si="84"/>
        <v>9900</v>
      </c>
      <c r="N283" s="24">
        <f>SUM(N284:N285)</f>
        <v>0</v>
      </c>
      <c r="O283" s="24">
        <f>SUM(O284:O285)</f>
        <v>0</v>
      </c>
      <c r="P283" s="24">
        <f t="shared" si="85"/>
        <v>0</v>
      </c>
      <c r="Q283" s="24">
        <f>SUM(Q284:Q285)</f>
        <v>2687</v>
      </c>
      <c r="R283" s="24">
        <f>SUM(R284:R285)</f>
        <v>2687</v>
      </c>
      <c r="S283" s="24">
        <f t="shared" si="86"/>
        <v>0</v>
      </c>
      <c r="T283" s="24">
        <f>SUM(T284:T285)</f>
        <v>0</v>
      </c>
      <c r="U283" s="24">
        <f>SUM(U284:U285)</f>
        <v>0</v>
      </c>
      <c r="V283" s="24">
        <f t="shared" si="87"/>
        <v>0</v>
      </c>
      <c r="W283" s="24">
        <f>SUM(W284:W285)</f>
        <v>0</v>
      </c>
      <c r="X283" s="24">
        <f>SUM(X284:X285)</f>
        <v>0</v>
      </c>
      <c r="Y283" s="24">
        <f t="shared" si="88"/>
        <v>0</v>
      </c>
      <c r="Z283" s="24">
        <f>SUM(Z284:Z285)</f>
        <v>0</v>
      </c>
      <c r="AA283" s="24">
        <f>SUM(AA284:AA285)</f>
        <v>0</v>
      </c>
      <c r="AB283" s="24">
        <f t="shared" si="89"/>
        <v>0</v>
      </c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22"/>
      <c r="DY283" s="22"/>
      <c r="DZ283" s="22"/>
      <c r="EA283" s="22"/>
      <c r="EB283" s="22"/>
      <c r="EC283" s="22"/>
      <c r="ED283" s="22"/>
      <c r="EE283" s="22"/>
      <c r="EF283" s="22"/>
      <c r="EG283" s="22"/>
      <c r="EH283" s="22"/>
      <c r="EI283" s="22"/>
      <c r="EJ283" s="22"/>
      <c r="EK283" s="22"/>
      <c r="EL283" s="22"/>
      <c r="EM283" s="22"/>
      <c r="EN283" s="22"/>
      <c r="EO283" s="22"/>
      <c r="EP283" s="22"/>
      <c r="EQ283" s="22"/>
      <c r="ER283" s="22"/>
      <c r="ES283" s="22"/>
      <c r="ET283" s="22"/>
      <c r="EU283" s="22"/>
      <c r="EV283" s="22"/>
      <c r="EW283" s="22"/>
      <c r="EX283" s="22"/>
      <c r="EY283" s="22"/>
      <c r="EZ283" s="22"/>
      <c r="FA283" s="22"/>
      <c r="FB283" s="22"/>
      <c r="FC283" s="22"/>
      <c r="FD283" s="22"/>
      <c r="FE283" s="22"/>
      <c r="FF283" s="22"/>
      <c r="FG283" s="22"/>
      <c r="FH283" s="22"/>
      <c r="FI283" s="22"/>
      <c r="FJ283" s="22"/>
      <c r="FK283" s="22"/>
      <c r="FL283" s="22"/>
      <c r="FM283" s="22"/>
      <c r="FN283" s="22"/>
      <c r="FO283" s="22"/>
      <c r="FP283" s="22"/>
      <c r="FQ283" s="22"/>
      <c r="FR283" s="22"/>
      <c r="FS283" s="22"/>
      <c r="FT283" s="22"/>
      <c r="FU283" s="22"/>
      <c r="FV283" s="22"/>
      <c r="FW283" s="22"/>
      <c r="FX283" s="22"/>
      <c r="FY283" s="22"/>
      <c r="FZ283" s="22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</row>
    <row r="284" spans="1:249" ht="29.25" customHeight="1" x14ac:dyDescent="0.25">
      <c r="A284" s="29" t="s">
        <v>248</v>
      </c>
      <c r="B284" s="30">
        <f t="shared" si="81"/>
        <v>0</v>
      </c>
      <c r="C284" s="30">
        <f t="shared" si="81"/>
        <v>9900</v>
      </c>
      <c r="D284" s="30">
        <f t="shared" si="81"/>
        <v>9900</v>
      </c>
      <c r="E284" s="30">
        <v>0</v>
      </c>
      <c r="F284" s="30">
        <v>0</v>
      </c>
      <c r="G284" s="30">
        <f t="shared" si="82"/>
        <v>0</v>
      </c>
      <c r="H284" s="30">
        <v>0</v>
      </c>
      <c r="I284" s="30">
        <v>0</v>
      </c>
      <c r="J284" s="30">
        <f t="shared" si="83"/>
        <v>0</v>
      </c>
      <c r="K284" s="30">
        <v>0</v>
      </c>
      <c r="L284" s="30">
        <f>9900</f>
        <v>9900</v>
      </c>
      <c r="M284" s="30">
        <f t="shared" si="84"/>
        <v>9900</v>
      </c>
      <c r="N284" s="30">
        <v>0</v>
      </c>
      <c r="O284" s="30">
        <v>0</v>
      </c>
      <c r="P284" s="30">
        <f t="shared" si="85"/>
        <v>0</v>
      </c>
      <c r="Q284" s="30">
        <v>0</v>
      </c>
      <c r="R284" s="30">
        <v>0</v>
      </c>
      <c r="S284" s="30">
        <f t="shared" si="86"/>
        <v>0</v>
      </c>
      <c r="T284" s="30">
        <v>0</v>
      </c>
      <c r="U284" s="30">
        <v>0</v>
      </c>
      <c r="V284" s="30">
        <f t="shared" si="87"/>
        <v>0</v>
      </c>
      <c r="W284" s="30">
        <v>0</v>
      </c>
      <c r="X284" s="30">
        <v>0</v>
      </c>
      <c r="Y284" s="30">
        <f t="shared" si="88"/>
        <v>0</v>
      </c>
      <c r="Z284" s="30">
        <v>0</v>
      </c>
      <c r="AA284" s="30">
        <v>0</v>
      </c>
      <c r="AB284" s="30">
        <f t="shared" si="89"/>
        <v>0</v>
      </c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22"/>
      <c r="FH284" s="22"/>
      <c r="FI284" s="22"/>
      <c r="FJ284" s="22"/>
      <c r="FK284" s="22"/>
      <c r="FL284" s="22"/>
      <c r="FM284" s="22"/>
      <c r="FN284" s="22"/>
      <c r="FO284" s="22"/>
      <c r="FP284" s="22"/>
      <c r="FQ284" s="22"/>
      <c r="FR284" s="22"/>
      <c r="FS284" s="22"/>
      <c r="FT284" s="22"/>
      <c r="FU284" s="22"/>
      <c r="FV284" s="22"/>
      <c r="FW284" s="22"/>
      <c r="FX284" s="22"/>
      <c r="FY284" s="22"/>
      <c r="FZ284" s="22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</row>
    <row r="285" spans="1:249" x14ac:dyDescent="0.25">
      <c r="A285" s="32" t="s">
        <v>253</v>
      </c>
      <c r="B285" s="30">
        <f t="shared" si="81"/>
        <v>2687</v>
      </c>
      <c r="C285" s="30">
        <f t="shared" si="81"/>
        <v>2687</v>
      </c>
      <c r="D285" s="30">
        <f t="shared" si="81"/>
        <v>0</v>
      </c>
      <c r="E285" s="30">
        <v>0</v>
      </c>
      <c r="F285" s="30">
        <v>0</v>
      </c>
      <c r="G285" s="30">
        <f t="shared" si="82"/>
        <v>0</v>
      </c>
      <c r="H285" s="30">
        <v>0</v>
      </c>
      <c r="I285" s="30">
        <v>0</v>
      </c>
      <c r="J285" s="30">
        <f t="shared" si="83"/>
        <v>0</v>
      </c>
      <c r="K285" s="30"/>
      <c r="L285" s="30"/>
      <c r="M285" s="30">
        <f t="shared" si="84"/>
        <v>0</v>
      </c>
      <c r="N285" s="30">
        <v>0</v>
      </c>
      <c r="O285" s="30">
        <v>0</v>
      </c>
      <c r="P285" s="30">
        <f t="shared" si="85"/>
        <v>0</v>
      </c>
      <c r="Q285" s="30">
        <v>2687</v>
      </c>
      <c r="R285" s="30">
        <v>2687</v>
      </c>
      <c r="S285" s="30">
        <f t="shared" si="86"/>
        <v>0</v>
      </c>
      <c r="T285" s="30">
        <v>0</v>
      </c>
      <c r="U285" s="30">
        <v>0</v>
      </c>
      <c r="V285" s="30">
        <f t="shared" si="87"/>
        <v>0</v>
      </c>
      <c r="W285" s="30">
        <v>0</v>
      </c>
      <c r="X285" s="30">
        <v>0</v>
      </c>
      <c r="Y285" s="30">
        <f t="shared" si="88"/>
        <v>0</v>
      </c>
      <c r="Z285" s="30">
        <v>0</v>
      </c>
      <c r="AA285" s="30">
        <v>0</v>
      </c>
      <c r="AB285" s="30">
        <f t="shared" si="89"/>
        <v>0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</row>
    <row r="286" spans="1:249" x14ac:dyDescent="0.25">
      <c r="A286" s="23" t="s">
        <v>190</v>
      </c>
      <c r="B286" s="24">
        <f t="shared" si="81"/>
        <v>212898</v>
      </c>
      <c r="C286" s="24">
        <f t="shared" si="81"/>
        <v>240700</v>
      </c>
      <c r="D286" s="24">
        <f t="shared" si="81"/>
        <v>27802</v>
      </c>
      <c r="E286" s="24">
        <f>SUM(E287:E289)</f>
        <v>0</v>
      </c>
      <c r="F286" s="24">
        <f>SUM(F287:F289)</f>
        <v>0</v>
      </c>
      <c r="G286" s="24">
        <f t="shared" si="82"/>
        <v>0</v>
      </c>
      <c r="H286" s="24">
        <f>SUM(H287:H289)</f>
        <v>0</v>
      </c>
      <c r="I286" s="24">
        <f>SUM(I287:I289)</f>
        <v>0</v>
      </c>
      <c r="J286" s="24">
        <f t="shared" si="83"/>
        <v>0</v>
      </c>
      <c r="K286" s="24">
        <f>SUM(K287:K289)</f>
        <v>22294</v>
      </c>
      <c r="L286" s="24">
        <f>SUM(L287:L289)</f>
        <v>50096</v>
      </c>
      <c r="M286" s="24">
        <f t="shared" si="84"/>
        <v>27802</v>
      </c>
      <c r="N286" s="24">
        <f>SUM(N287:N289)</f>
        <v>0</v>
      </c>
      <c r="O286" s="24">
        <f>SUM(O287:O289)</f>
        <v>0</v>
      </c>
      <c r="P286" s="24">
        <f t="shared" si="85"/>
        <v>0</v>
      </c>
      <c r="Q286" s="24">
        <f>SUM(Q287:Q289)</f>
        <v>0</v>
      </c>
      <c r="R286" s="24">
        <f>SUM(R287:R289)</f>
        <v>0</v>
      </c>
      <c r="S286" s="24">
        <f t="shared" si="86"/>
        <v>0</v>
      </c>
      <c r="T286" s="24">
        <f>SUM(T287:T289)</f>
        <v>190604</v>
      </c>
      <c r="U286" s="24">
        <f>SUM(U287:U289)</f>
        <v>190604</v>
      </c>
      <c r="V286" s="24">
        <f t="shared" si="87"/>
        <v>0</v>
      </c>
      <c r="W286" s="24">
        <f>SUM(W287:W289)</f>
        <v>0</v>
      </c>
      <c r="X286" s="24">
        <f>SUM(X287:X289)</f>
        <v>0</v>
      </c>
      <c r="Y286" s="24">
        <f t="shared" si="88"/>
        <v>0</v>
      </c>
      <c r="Z286" s="24">
        <f>SUM(Z287:Z289)</f>
        <v>0</v>
      </c>
      <c r="AA286" s="24">
        <f>SUM(AA287:AA289)</f>
        <v>0</v>
      </c>
      <c r="AB286" s="24">
        <f t="shared" si="89"/>
        <v>0</v>
      </c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  <c r="FE286" s="22"/>
      <c r="FF286" s="22"/>
      <c r="FG286" s="22"/>
      <c r="FH286" s="22"/>
      <c r="FI286" s="22"/>
      <c r="FJ286" s="22"/>
      <c r="FK286" s="22"/>
      <c r="FL286" s="22"/>
      <c r="FM286" s="22"/>
      <c r="FN286" s="22"/>
      <c r="FO286" s="22"/>
      <c r="FP286" s="22"/>
      <c r="FQ286" s="22"/>
      <c r="FR286" s="22"/>
      <c r="FS286" s="22"/>
      <c r="FT286" s="22"/>
      <c r="FU286" s="22"/>
      <c r="FV286" s="22"/>
      <c r="FW286" s="22"/>
      <c r="FX286" s="22"/>
      <c r="FY286" s="22"/>
      <c r="FZ286" s="22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</row>
    <row r="287" spans="1:249" ht="47.25" x14ac:dyDescent="0.25">
      <c r="A287" s="29" t="s">
        <v>254</v>
      </c>
      <c r="B287" s="30">
        <f t="shared" si="81"/>
        <v>22294</v>
      </c>
      <c r="C287" s="30">
        <f t="shared" si="81"/>
        <v>22294</v>
      </c>
      <c r="D287" s="30">
        <f t="shared" si="81"/>
        <v>0</v>
      </c>
      <c r="E287" s="30">
        <v>0</v>
      </c>
      <c r="F287" s="30">
        <v>0</v>
      </c>
      <c r="G287" s="30">
        <f t="shared" si="82"/>
        <v>0</v>
      </c>
      <c r="H287" s="30">
        <v>0</v>
      </c>
      <c r="I287" s="30">
        <v>0</v>
      </c>
      <c r="J287" s="30">
        <f t="shared" si="83"/>
        <v>0</v>
      </c>
      <c r="K287" s="30">
        <v>22294</v>
      </c>
      <c r="L287" s="30">
        <v>22294</v>
      </c>
      <c r="M287" s="30">
        <f t="shared" si="84"/>
        <v>0</v>
      </c>
      <c r="N287" s="30">
        <v>0</v>
      </c>
      <c r="O287" s="30">
        <v>0</v>
      </c>
      <c r="P287" s="30">
        <f t="shared" si="85"/>
        <v>0</v>
      </c>
      <c r="Q287" s="30">
        <v>0</v>
      </c>
      <c r="R287" s="30">
        <v>0</v>
      </c>
      <c r="S287" s="30">
        <f t="shared" si="86"/>
        <v>0</v>
      </c>
      <c r="T287" s="30">
        <v>0</v>
      </c>
      <c r="U287" s="30">
        <v>0</v>
      </c>
      <c r="V287" s="30">
        <f t="shared" si="87"/>
        <v>0</v>
      </c>
      <c r="W287" s="30">
        <v>0</v>
      </c>
      <c r="X287" s="30">
        <v>0</v>
      </c>
      <c r="Y287" s="30">
        <f t="shared" si="88"/>
        <v>0</v>
      </c>
      <c r="Z287" s="30">
        <f>21000-21000</f>
        <v>0</v>
      </c>
      <c r="AA287" s="30">
        <f>21000-21000</f>
        <v>0</v>
      </c>
      <c r="AB287" s="30">
        <f t="shared" si="89"/>
        <v>0</v>
      </c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</row>
    <row r="288" spans="1:249" ht="31.5" x14ac:dyDescent="0.25">
      <c r="A288" s="29" t="s">
        <v>255</v>
      </c>
      <c r="B288" s="30">
        <f t="shared" si="81"/>
        <v>0</v>
      </c>
      <c r="C288" s="30">
        <f t="shared" si="81"/>
        <v>27802</v>
      </c>
      <c r="D288" s="30">
        <f t="shared" si="81"/>
        <v>27802</v>
      </c>
      <c r="E288" s="30">
        <v>0</v>
      </c>
      <c r="F288" s="30">
        <v>0</v>
      </c>
      <c r="G288" s="30">
        <f t="shared" si="82"/>
        <v>0</v>
      </c>
      <c r="H288" s="30">
        <v>0</v>
      </c>
      <c r="I288" s="30">
        <v>0</v>
      </c>
      <c r="J288" s="30">
        <f t="shared" si="83"/>
        <v>0</v>
      </c>
      <c r="K288" s="30"/>
      <c r="L288" s="30">
        <v>27802</v>
      </c>
      <c r="M288" s="30">
        <f t="shared" si="84"/>
        <v>27802</v>
      </c>
      <c r="N288" s="30">
        <v>0</v>
      </c>
      <c r="O288" s="30">
        <v>0</v>
      </c>
      <c r="P288" s="30">
        <f t="shared" si="85"/>
        <v>0</v>
      </c>
      <c r="Q288" s="30">
        <v>0</v>
      </c>
      <c r="R288" s="30">
        <v>0</v>
      </c>
      <c r="S288" s="30">
        <f t="shared" si="86"/>
        <v>0</v>
      </c>
      <c r="T288" s="30">
        <v>0</v>
      </c>
      <c r="U288" s="30">
        <v>0</v>
      </c>
      <c r="V288" s="30">
        <f t="shared" si="87"/>
        <v>0</v>
      </c>
      <c r="W288" s="30">
        <v>0</v>
      </c>
      <c r="X288" s="30">
        <v>0</v>
      </c>
      <c r="Y288" s="30">
        <f t="shared" si="88"/>
        <v>0</v>
      </c>
      <c r="Z288" s="30">
        <f>21000-21000</f>
        <v>0</v>
      </c>
      <c r="AA288" s="30">
        <f>21000-21000</f>
        <v>0</v>
      </c>
      <c r="AB288" s="30">
        <f t="shared" si="89"/>
        <v>0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</row>
    <row r="289" spans="1:249" ht="47.25" x14ac:dyDescent="0.25">
      <c r="A289" s="29" t="s">
        <v>256</v>
      </c>
      <c r="B289" s="30">
        <f t="shared" si="81"/>
        <v>190604</v>
      </c>
      <c r="C289" s="30">
        <f t="shared" si="81"/>
        <v>190604</v>
      </c>
      <c r="D289" s="30">
        <f t="shared" si="81"/>
        <v>0</v>
      </c>
      <c r="E289" s="30"/>
      <c r="F289" s="30"/>
      <c r="G289" s="30">
        <f t="shared" si="82"/>
        <v>0</v>
      </c>
      <c r="H289" s="30">
        <v>0</v>
      </c>
      <c r="I289" s="30">
        <v>0</v>
      </c>
      <c r="J289" s="30">
        <f t="shared" si="83"/>
        <v>0</v>
      </c>
      <c r="K289" s="30">
        <v>0</v>
      </c>
      <c r="L289" s="30">
        <v>0</v>
      </c>
      <c r="M289" s="30">
        <f t="shared" si="84"/>
        <v>0</v>
      </c>
      <c r="N289" s="30">
        <v>0</v>
      </c>
      <c r="O289" s="30">
        <v>0</v>
      </c>
      <c r="P289" s="30">
        <f t="shared" si="85"/>
        <v>0</v>
      </c>
      <c r="Q289" s="30">
        <v>0</v>
      </c>
      <c r="R289" s="30">
        <v>0</v>
      </c>
      <c r="S289" s="30">
        <f t="shared" si="86"/>
        <v>0</v>
      </c>
      <c r="T289" s="30">
        <v>190604</v>
      </c>
      <c r="U289" s="30">
        <v>190604</v>
      </c>
      <c r="V289" s="30">
        <f t="shared" si="87"/>
        <v>0</v>
      </c>
      <c r="W289" s="30">
        <v>0</v>
      </c>
      <c r="X289" s="30">
        <v>0</v>
      </c>
      <c r="Y289" s="30">
        <f t="shared" si="88"/>
        <v>0</v>
      </c>
      <c r="Z289" s="30">
        <v>0</v>
      </c>
      <c r="AA289" s="30">
        <v>0</v>
      </c>
      <c r="AB289" s="30">
        <f t="shared" si="89"/>
        <v>0</v>
      </c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22"/>
      <c r="FH289" s="22"/>
      <c r="FI289" s="22"/>
      <c r="FJ289" s="22"/>
      <c r="FK289" s="22"/>
      <c r="FL289" s="22"/>
      <c r="FM289" s="22"/>
      <c r="FN289" s="22"/>
      <c r="FO289" s="22"/>
      <c r="FP289" s="22"/>
      <c r="FQ289" s="22"/>
      <c r="FR289" s="22"/>
      <c r="FS289" s="22"/>
      <c r="FT289" s="22"/>
      <c r="FU289" s="22"/>
      <c r="FV289" s="22"/>
      <c r="FW289" s="22"/>
      <c r="FX289" s="22"/>
      <c r="FY289" s="22"/>
      <c r="FZ289" s="22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</row>
    <row r="290" spans="1:249" ht="25.5" customHeight="1" x14ac:dyDescent="0.25">
      <c r="A290" s="23" t="s">
        <v>144</v>
      </c>
      <c r="B290" s="24">
        <f t="shared" si="81"/>
        <v>30000</v>
      </c>
      <c r="C290" s="24">
        <f t="shared" si="81"/>
        <v>30000</v>
      </c>
      <c r="D290" s="24">
        <f t="shared" si="81"/>
        <v>0</v>
      </c>
      <c r="E290" s="24">
        <f>SUM(E291:E291)</f>
        <v>0</v>
      </c>
      <c r="F290" s="24">
        <f>SUM(F291:F291)</f>
        <v>0</v>
      </c>
      <c r="G290" s="24">
        <f t="shared" si="82"/>
        <v>0</v>
      </c>
      <c r="H290" s="24">
        <f>SUM(H291:H291)</f>
        <v>0</v>
      </c>
      <c r="I290" s="24">
        <f>SUM(I291:I291)</f>
        <v>0</v>
      </c>
      <c r="J290" s="24">
        <f t="shared" si="83"/>
        <v>0</v>
      </c>
      <c r="K290" s="24">
        <f>SUM(K291:K291)</f>
        <v>30000</v>
      </c>
      <c r="L290" s="24">
        <f>SUM(L291:L291)</f>
        <v>30000</v>
      </c>
      <c r="M290" s="24">
        <f t="shared" si="84"/>
        <v>0</v>
      </c>
      <c r="N290" s="24">
        <f>SUM(N291:N291)</f>
        <v>0</v>
      </c>
      <c r="O290" s="24">
        <f>SUM(O291:O291)</f>
        <v>0</v>
      </c>
      <c r="P290" s="24">
        <f t="shared" si="85"/>
        <v>0</v>
      </c>
      <c r="Q290" s="24">
        <f>SUM(Q291:Q291)</f>
        <v>0</v>
      </c>
      <c r="R290" s="24">
        <f>SUM(R291:R291)</f>
        <v>0</v>
      </c>
      <c r="S290" s="24">
        <f t="shared" si="86"/>
        <v>0</v>
      </c>
      <c r="T290" s="24">
        <f>SUM(T291:T291)</f>
        <v>0</v>
      </c>
      <c r="U290" s="24">
        <f>SUM(U291:U291)</f>
        <v>0</v>
      </c>
      <c r="V290" s="24">
        <f t="shared" si="87"/>
        <v>0</v>
      </c>
      <c r="W290" s="24">
        <f>SUM(W291:W291)</f>
        <v>0</v>
      </c>
      <c r="X290" s="24">
        <f>SUM(X291:X291)</f>
        <v>0</v>
      </c>
      <c r="Y290" s="24">
        <f t="shared" si="88"/>
        <v>0</v>
      </c>
      <c r="Z290" s="24">
        <f>SUM(Z291:Z291)</f>
        <v>0</v>
      </c>
      <c r="AA290" s="24">
        <f>SUM(AA291:AA291)</f>
        <v>0</v>
      </c>
      <c r="AB290" s="24">
        <f t="shared" si="89"/>
        <v>0</v>
      </c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  <c r="EE290" s="22"/>
      <c r="EF290" s="22"/>
      <c r="EG290" s="22"/>
      <c r="EH290" s="22"/>
      <c r="EI290" s="22"/>
      <c r="EJ290" s="22"/>
      <c r="EK290" s="22"/>
      <c r="EL290" s="22"/>
      <c r="EM290" s="22"/>
      <c r="EN290" s="22"/>
      <c r="EO290" s="22"/>
      <c r="EP290" s="22"/>
      <c r="EQ290" s="22"/>
      <c r="ER290" s="22"/>
      <c r="ES290" s="22"/>
      <c r="ET290" s="22"/>
      <c r="EU290" s="22"/>
      <c r="EV290" s="22"/>
      <c r="EW290" s="22"/>
      <c r="EX290" s="22"/>
      <c r="EY290" s="22"/>
      <c r="EZ290" s="22"/>
      <c r="FA290" s="22"/>
      <c r="FB290" s="22"/>
      <c r="FC290" s="22"/>
      <c r="FD290" s="22"/>
      <c r="FE290" s="22"/>
      <c r="FF290" s="22"/>
      <c r="FG290" s="22"/>
      <c r="FH290" s="22"/>
      <c r="FI290" s="22"/>
      <c r="FJ290" s="22"/>
      <c r="FK290" s="22"/>
      <c r="FL290" s="22"/>
      <c r="FM290" s="22"/>
      <c r="FN290" s="22"/>
      <c r="FO290" s="22"/>
      <c r="FP290" s="22"/>
      <c r="FQ290" s="22"/>
      <c r="FR290" s="22"/>
      <c r="FS290" s="22"/>
      <c r="FT290" s="22"/>
      <c r="FU290" s="22"/>
      <c r="FV290" s="22"/>
      <c r="FW290" s="22"/>
      <c r="FX290" s="22"/>
      <c r="FY290" s="22"/>
      <c r="FZ290" s="22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</row>
    <row r="291" spans="1:249" ht="63" x14ac:dyDescent="0.25">
      <c r="A291" s="26" t="s">
        <v>257</v>
      </c>
      <c r="B291" s="30">
        <f t="shared" si="81"/>
        <v>30000</v>
      </c>
      <c r="C291" s="30">
        <f t="shared" si="81"/>
        <v>30000</v>
      </c>
      <c r="D291" s="30">
        <f t="shared" si="81"/>
        <v>0</v>
      </c>
      <c r="E291" s="30">
        <v>0</v>
      </c>
      <c r="F291" s="30">
        <v>0</v>
      </c>
      <c r="G291" s="30">
        <f t="shared" si="82"/>
        <v>0</v>
      </c>
      <c r="H291" s="30">
        <v>0</v>
      </c>
      <c r="I291" s="30">
        <v>0</v>
      </c>
      <c r="J291" s="30">
        <f t="shared" si="83"/>
        <v>0</v>
      </c>
      <c r="K291" s="30">
        <v>30000</v>
      </c>
      <c r="L291" s="30">
        <v>30000</v>
      </c>
      <c r="M291" s="30">
        <f t="shared" si="84"/>
        <v>0</v>
      </c>
      <c r="N291" s="30">
        <v>0</v>
      </c>
      <c r="O291" s="30">
        <v>0</v>
      </c>
      <c r="P291" s="30">
        <f t="shared" si="85"/>
        <v>0</v>
      </c>
      <c r="Q291" s="30">
        <v>0</v>
      </c>
      <c r="R291" s="30">
        <v>0</v>
      </c>
      <c r="S291" s="30">
        <f t="shared" si="86"/>
        <v>0</v>
      </c>
      <c r="T291" s="30">
        <v>0</v>
      </c>
      <c r="U291" s="30">
        <v>0</v>
      </c>
      <c r="V291" s="30">
        <f t="shared" si="87"/>
        <v>0</v>
      </c>
      <c r="W291" s="30">
        <v>0</v>
      </c>
      <c r="X291" s="30">
        <v>0</v>
      </c>
      <c r="Y291" s="30">
        <f t="shared" si="88"/>
        <v>0</v>
      </c>
      <c r="Z291" s="30">
        <v>0</v>
      </c>
      <c r="AA291" s="30">
        <v>0</v>
      </c>
      <c r="AB291" s="30">
        <f t="shared" si="89"/>
        <v>0</v>
      </c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  <c r="FX291" s="22"/>
      <c r="FY291" s="22"/>
      <c r="FZ291" s="22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</row>
    <row r="292" spans="1:249" x14ac:dyDescent="0.25">
      <c r="A292" s="23" t="s">
        <v>79</v>
      </c>
      <c r="B292" s="24">
        <f t="shared" si="81"/>
        <v>353094</v>
      </c>
      <c r="C292" s="24">
        <f t="shared" si="81"/>
        <v>480306</v>
      </c>
      <c r="D292" s="24">
        <f t="shared" si="81"/>
        <v>127212</v>
      </c>
      <c r="E292" s="24">
        <f>SUM(E293,E295,E303,E301)</f>
        <v>0</v>
      </c>
      <c r="F292" s="24">
        <f>SUM(F293,F295,F303,F301)</f>
        <v>0</v>
      </c>
      <c r="G292" s="24">
        <f t="shared" si="82"/>
        <v>0</v>
      </c>
      <c r="H292" s="24">
        <f t="shared" ref="H292:I292" si="90">SUM(H293,H295,H303,H301)</f>
        <v>0</v>
      </c>
      <c r="I292" s="24">
        <f t="shared" si="90"/>
        <v>0</v>
      </c>
      <c r="J292" s="24">
        <f t="shared" si="83"/>
        <v>0</v>
      </c>
      <c r="K292" s="24">
        <f t="shared" ref="K292:L292" si="91">SUM(K293,K295,K303,K301)</f>
        <v>353094</v>
      </c>
      <c r="L292" s="24">
        <f t="shared" si="91"/>
        <v>480306</v>
      </c>
      <c r="M292" s="24">
        <f t="shared" si="84"/>
        <v>127212</v>
      </c>
      <c r="N292" s="24">
        <f t="shared" ref="N292:O292" si="92">SUM(N293,N295,N303,N301)</f>
        <v>0</v>
      </c>
      <c r="O292" s="24">
        <f t="shared" si="92"/>
        <v>0</v>
      </c>
      <c r="P292" s="24">
        <f t="shared" si="85"/>
        <v>0</v>
      </c>
      <c r="Q292" s="24">
        <f t="shared" ref="Q292:R292" si="93">SUM(Q293,Q295,Q303,Q301)</f>
        <v>0</v>
      </c>
      <c r="R292" s="24">
        <f t="shared" si="93"/>
        <v>0</v>
      </c>
      <c r="S292" s="24">
        <f t="shared" si="86"/>
        <v>0</v>
      </c>
      <c r="T292" s="24">
        <f t="shared" ref="T292:U292" si="94">SUM(T293,T295,T303,T301)</f>
        <v>0</v>
      </c>
      <c r="U292" s="24">
        <f t="shared" si="94"/>
        <v>0</v>
      </c>
      <c r="V292" s="24">
        <f t="shared" si="87"/>
        <v>0</v>
      </c>
      <c r="W292" s="24">
        <f t="shared" ref="W292:X292" si="95">SUM(W293,W295,W303,W301)</f>
        <v>0</v>
      </c>
      <c r="X292" s="24">
        <f t="shared" si="95"/>
        <v>0</v>
      </c>
      <c r="Y292" s="24">
        <f t="shared" si="88"/>
        <v>0</v>
      </c>
      <c r="Z292" s="24">
        <f t="shared" ref="Z292:AA292" si="96">SUM(Z293,Z295,Z303,Z301)</f>
        <v>0</v>
      </c>
      <c r="AA292" s="24">
        <f t="shared" si="96"/>
        <v>0</v>
      </c>
      <c r="AB292" s="24">
        <f t="shared" si="89"/>
        <v>0</v>
      </c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22"/>
      <c r="FH292" s="22"/>
      <c r="FI292" s="22"/>
      <c r="FJ292" s="22"/>
      <c r="FK292" s="22"/>
      <c r="FL292" s="22"/>
      <c r="FM292" s="22"/>
      <c r="FN292" s="22"/>
      <c r="FO292" s="22"/>
      <c r="FP292" s="22"/>
      <c r="FQ292" s="22"/>
      <c r="FR292" s="22"/>
      <c r="FS292" s="22"/>
      <c r="FT292" s="22"/>
      <c r="FU292" s="22"/>
      <c r="FV292" s="22"/>
      <c r="FW292" s="22"/>
      <c r="FX292" s="22"/>
      <c r="FY292" s="22"/>
      <c r="FZ292" s="22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</row>
    <row r="293" spans="1:249" x14ac:dyDescent="0.25">
      <c r="A293" s="23" t="s">
        <v>90</v>
      </c>
      <c r="B293" s="24">
        <f t="shared" si="81"/>
        <v>7135</v>
      </c>
      <c r="C293" s="24">
        <f t="shared" si="81"/>
        <v>7135</v>
      </c>
      <c r="D293" s="24">
        <f t="shared" si="81"/>
        <v>0</v>
      </c>
      <c r="E293" s="24">
        <f>SUM(E294)</f>
        <v>0</v>
      </c>
      <c r="F293" s="24">
        <f>SUM(F294)</f>
        <v>0</v>
      </c>
      <c r="G293" s="24">
        <f t="shared" si="82"/>
        <v>0</v>
      </c>
      <c r="H293" s="24">
        <f>SUM(H294)</f>
        <v>0</v>
      </c>
      <c r="I293" s="24">
        <f>SUM(I294)</f>
        <v>0</v>
      </c>
      <c r="J293" s="24">
        <f t="shared" si="83"/>
        <v>0</v>
      </c>
      <c r="K293" s="24">
        <f>SUM(K294)</f>
        <v>7135</v>
      </c>
      <c r="L293" s="24">
        <f>SUM(L294)</f>
        <v>7135</v>
      </c>
      <c r="M293" s="24">
        <f t="shared" si="84"/>
        <v>0</v>
      </c>
      <c r="N293" s="24">
        <f>SUM(N294)</f>
        <v>0</v>
      </c>
      <c r="O293" s="24">
        <f>SUM(O294)</f>
        <v>0</v>
      </c>
      <c r="P293" s="24">
        <f t="shared" si="85"/>
        <v>0</v>
      </c>
      <c r="Q293" s="24">
        <f>SUM(Q294)</f>
        <v>0</v>
      </c>
      <c r="R293" s="24">
        <f>SUM(R294)</f>
        <v>0</v>
      </c>
      <c r="S293" s="24">
        <f t="shared" si="86"/>
        <v>0</v>
      </c>
      <c r="T293" s="24">
        <f>SUM(T294)</f>
        <v>0</v>
      </c>
      <c r="U293" s="24">
        <f>SUM(U294)</f>
        <v>0</v>
      </c>
      <c r="V293" s="24">
        <f t="shared" si="87"/>
        <v>0</v>
      </c>
      <c r="W293" s="24">
        <f>SUM(W294)</f>
        <v>0</v>
      </c>
      <c r="X293" s="24">
        <f>SUM(X294)</f>
        <v>0</v>
      </c>
      <c r="Y293" s="24">
        <f t="shared" si="88"/>
        <v>0</v>
      </c>
      <c r="Z293" s="24">
        <f>SUM(Z294)</f>
        <v>0</v>
      </c>
      <c r="AA293" s="24">
        <f>SUM(AA294)</f>
        <v>0</v>
      </c>
      <c r="AB293" s="24">
        <f t="shared" si="89"/>
        <v>0</v>
      </c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  <c r="EE293" s="22"/>
      <c r="EF293" s="22"/>
      <c r="EG293" s="22"/>
      <c r="EH293" s="22"/>
      <c r="EI293" s="22"/>
      <c r="EJ293" s="22"/>
      <c r="EK293" s="22"/>
      <c r="EL293" s="22"/>
      <c r="EM293" s="22"/>
      <c r="EN293" s="22"/>
      <c r="EO293" s="22"/>
      <c r="EP293" s="22"/>
      <c r="EQ293" s="22"/>
      <c r="ER293" s="22"/>
      <c r="ES293" s="22"/>
      <c r="ET293" s="22"/>
      <c r="EU293" s="22"/>
      <c r="EV293" s="22"/>
      <c r="EW293" s="22"/>
      <c r="EX293" s="22"/>
      <c r="EY293" s="22"/>
      <c r="EZ293" s="22"/>
      <c r="FA293" s="22"/>
      <c r="FB293" s="22"/>
      <c r="FC293" s="22"/>
      <c r="FD293" s="22"/>
      <c r="FE293" s="22"/>
      <c r="FF293" s="22"/>
      <c r="FG293" s="22"/>
      <c r="FH293" s="22"/>
      <c r="FI293" s="22"/>
      <c r="FJ293" s="22"/>
      <c r="FK293" s="22"/>
      <c r="FL293" s="22"/>
      <c r="FM293" s="22"/>
      <c r="FN293" s="22"/>
      <c r="FO293" s="22"/>
      <c r="FP293" s="22"/>
      <c r="FQ293" s="22"/>
      <c r="FR293" s="22"/>
      <c r="FS293" s="22"/>
      <c r="FT293" s="22"/>
      <c r="FU293" s="22"/>
      <c r="FV293" s="22"/>
      <c r="FW293" s="22"/>
      <c r="FX293" s="22"/>
      <c r="FY293" s="22"/>
      <c r="FZ293" s="22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</row>
    <row r="294" spans="1:249" x14ac:dyDescent="0.25">
      <c r="A294" s="29" t="s">
        <v>258</v>
      </c>
      <c r="B294" s="30">
        <f t="shared" si="81"/>
        <v>7135</v>
      </c>
      <c r="C294" s="30">
        <f t="shared" si="81"/>
        <v>7135</v>
      </c>
      <c r="D294" s="30">
        <f t="shared" si="81"/>
        <v>0</v>
      </c>
      <c r="E294" s="30">
        <v>0</v>
      </c>
      <c r="F294" s="30">
        <v>0</v>
      </c>
      <c r="G294" s="30">
        <f t="shared" si="82"/>
        <v>0</v>
      </c>
      <c r="H294" s="30">
        <v>0</v>
      </c>
      <c r="I294" s="30">
        <v>0</v>
      </c>
      <c r="J294" s="30">
        <f t="shared" si="83"/>
        <v>0</v>
      </c>
      <c r="K294" s="30">
        <v>7135</v>
      </c>
      <c r="L294" s="30">
        <v>7135</v>
      </c>
      <c r="M294" s="30">
        <f t="shared" si="84"/>
        <v>0</v>
      </c>
      <c r="N294" s="30">
        <v>0</v>
      </c>
      <c r="O294" s="30">
        <v>0</v>
      </c>
      <c r="P294" s="30">
        <f t="shared" si="85"/>
        <v>0</v>
      </c>
      <c r="Q294" s="30">
        <v>0</v>
      </c>
      <c r="R294" s="30">
        <v>0</v>
      </c>
      <c r="S294" s="30">
        <f t="shared" si="86"/>
        <v>0</v>
      </c>
      <c r="T294" s="30">
        <v>0</v>
      </c>
      <c r="U294" s="30">
        <v>0</v>
      </c>
      <c r="V294" s="30">
        <f t="shared" si="87"/>
        <v>0</v>
      </c>
      <c r="W294" s="30">
        <v>0</v>
      </c>
      <c r="X294" s="30">
        <v>0</v>
      </c>
      <c r="Y294" s="30">
        <f t="shared" si="88"/>
        <v>0</v>
      </c>
      <c r="Z294" s="30">
        <v>0</v>
      </c>
      <c r="AA294" s="30">
        <v>0</v>
      </c>
      <c r="AB294" s="30">
        <f t="shared" si="89"/>
        <v>0</v>
      </c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22"/>
      <c r="FH294" s="22"/>
      <c r="FI294" s="22"/>
      <c r="FJ294" s="22"/>
      <c r="FK294" s="22"/>
      <c r="FL294" s="22"/>
      <c r="FM294" s="22"/>
      <c r="FN294" s="22"/>
      <c r="FO294" s="22"/>
      <c r="FP294" s="22"/>
      <c r="FQ294" s="22"/>
      <c r="FR294" s="22"/>
      <c r="FS294" s="22"/>
      <c r="FT294" s="22"/>
      <c r="FU294" s="22"/>
      <c r="FV294" s="22"/>
      <c r="FW294" s="22"/>
      <c r="FX294" s="22"/>
      <c r="FY294" s="22"/>
      <c r="FZ294" s="22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</row>
    <row r="295" spans="1:249" ht="31.5" x14ac:dyDescent="0.25">
      <c r="A295" s="23" t="s">
        <v>100</v>
      </c>
      <c r="B295" s="24">
        <f t="shared" si="81"/>
        <v>16582</v>
      </c>
      <c r="C295" s="24">
        <f t="shared" si="81"/>
        <v>143794</v>
      </c>
      <c r="D295" s="24">
        <f t="shared" si="81"/>
        <v>127212</v>
      </c>
      <c r="E295" s="24">
        <f>SUM(E296:E300)</f>
        <v>0</v>
      </c>
      <c r="F295" s="24">
        <f>SUM(F296:F300)</f>
        <v>0</v>
      </c>
      <c r="G295" s="24">
        <f t="shared" si="82"/>
        <v>0</v>
      </c>
      <c r="H295" s="24">
        <f>SUM(H296:H300)</f>
        <v>0</v>
      </c>
      <c r="I295" s="24">
        <f>SUM(I296:I300)</f>
        <v>0</v>
      </c>
      <c r="J295" s="24">
        <f t="shared" si="83"/>
        <v>0</v>
      </c>
      <c r="K295" s="24">
        <f>SUM(K296:K300)</f>
        <v>16582</v>
      </c>
      <c r="L295" s="24">
        <f>SUM(L296:L300)</f>
        <v>143794</v>
      </c>
      <c r="M295" s="24">
        <f t="shared" si="84"/>
        <v>127212</v>
      </c>
      <c r="N295" s="24">
        <f>SUM(N296:N300)</f>
        <v>0</v>
      </c>
      <c r="O295" s="24">
        <f>SUM(O296:O300)</f>
        <v>0</v>
      </c>
      <c r="P295" s="24">
        <f t="shared" si="85"/>
        <v>0</v>
      </c>
      <c r="Q295" s="24">
        <f>SUM(Q296:Q300)</f>
        <v>0</v>
      </c>
      <c r="R295" s="24">
        <f>SUM(R296:R300)</f>
        <v>0</v>
      </c>
      <c r="S295" s="24">
        <f t="shared" si="86"/>
        <v>0</v>
      </c>
      <c r="T295" s="24">
        <f>SUM(T296:T300)</f>
        <v>0</v>
      </c>
      <c r="U295" s="24">
        <f>SUM(U296:U300)</f>
        <v>0</v>
      </c>
      <c r="V295" s="24">
        <f t="shared" si="87"/>
        <v>0</v>
      </c>
      <c r="W295" s="24">
        <f>SUM(W296:W300)</f>
        <v>0</v>
      </c>
      <c r="X295" s="24">
        <f>SUM(X296:X300)</f>
        <v>0</v>
      </c>
      <c r="Y295" s="24">
        <f t="shared" si="88"/>
        <v>0</v>
      </c>
      <c r="Z295" s="24">
        <f>SUM(Z296:Z300)</f>
        <v>0</v>
      </c>
      <c r="AA295" s="24">
        <f>SUM(AA296:AA300)</f>
        <v>0</v>
      </c>
      <c r="AB295" s="24">
        <f t="shared" si="89"/>
        <v>0</v>
      </c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  <c r="EE295" s="22"/>
      <c r="EF295" s="22"/>
      <c r="EG295" s="22"/>
      <c r="EH295" s="22"/>
      <c r="EI295" s="22"/>
      <c r="EJ295" s="22"/>
      <c r="EK295" s="22"/>
      <c r="EL295" s="22"/>
      <c r="EM295" s="22"/>
      <c r="EN295" s="22"/>
      <c r="EO295" s="22"/>
      <c r="EP295" s="22"/>
      <c r="EQ295" s="22"/>
      <c r="ER295" s="22"/>
      <c r="ES295" s="22"/>
      <c r="ET295" s="22"/>
      <c r="EU295" s="22"/>
      <c r="EV295" s="22"/>
      <c r="EW295" s="22"/>
      <c r="EX295" s="22"/>
      <c r="EY295" s="22"/>
      <c r="EZ295" s="22"/>
      <c r="FA295" s="22"/>
      <c r="FB295" s="22"/>
      <c r="FC295" s="22"/>
      <c r="FD295" s="22"/>
      <c r="FE295" s="22"/>
      <c r="FF295" s="22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</row>
    <row r="296" spans="1:249" ht="31.5" x14ac:dyDescent="0.25">
      <c r="A296" s="29" t="s">
        <v>259</v>
      </c>
      <c r="B296" s="30">
        <f t="shared" si="81"/>
        <v>2500</v>
      </c>
      <c r="C296" s="30">
        <f t="shared" si="81"/>
        <v>2500</v>
      </c>
      <c r="D296" s="30">
        <f t="shared" si="81"/>
        <v>0</v>
      </c>
      <c r="E296" s="30">
        <v>0</v>
      </c>
      <c r="F296" s="30">
        <v>0</v>
      </c>
      <c r="G296" s="30">
        <f t="shared" si="82"/>
        <v>0</v>
      </c>
      <c r="H296" s="30">
        <v>0</v>
      </c>
      <c r="I296" s="30">
        <v>0</v>
      </c>
      <c r="J296" s="30">
        <f t="shared" si="83"/>
        <v>0</v>
      </c>
      <c r="K296" s="30">
        <v>2500</v>
      </c>
      <c r="L296" s="30">
        <v>2500</v>
      </c>
      <c r="M296" s="30">
        <f t="shared" si="84"/>
        <v>0</v>
      </c>
      <c r="N296" s="30">
        <v>0</v>
      </c>
      <c r="O296" s="30">
        <v>0</v>
      </c>
      <c r="P296" s="30">
        <f t="shared" si="85"/>
        <v>0</v>
      </c>
      <c r="Q296" s="30">
        <v>0</v>
      </c>
      <c r="R296" s="30">
        <v>0</v>
      </c>
      <c r="S296" s="30">
        <f t="shared" si="86"/>
        <v>0</v>
      </c>
      <c r="T296" s="30">
        <v>0</v>
      </c>
      <c r="U296" s="30">
        <v>0</v>
      </c>
      <c r="V296" s="30">
        <f t="shared" si="87"/>
        <v>0</v>
      </c>
      <c r="W296" s="30">
        <v>0</v>
      </c>
      <c r="X296" s="30">
        <v>0</v>
      </c>
      <c r="Y296" s="30">
        <f t="shared" si="88"/>
        <v>0</v>
      </c>
      <c r="Z296" s="30">
        <v>0</v>
      </c>
      <c r="AA296" s="30">
        <v>0</v>
      </c>
      <c r="AB296" s="30">
        <f t="shared" si="89"/>
        <v>0</v>
      </c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</row>
    <row r="297" spans="1:249" ht="31.5" x14ac:dyDescent="0.25">
      <c r="A297" s="29" t="s">
        <v>260</v>
      </c>
      <c r="B297" s="30">
        <f t="shared" si="81"/>
        <v>3500</v>
      </c>
      <c r="C297" s="30">
        <f t="shared" si="81"/>
        <v>3500</v>
      </c>
      <c r="D297" s="30">
        <f t="shared" si="81"/>
        <v>0</v>
      </c>
      <c r="E297" s="30">
        <v>0</v>
      </c>
      <c r="F297" s="30">
        <v>0</v>
      </c>
      <c r="G297" s="30">
        <f t="shared" si="82"/>
        <v>0</v>
      </c>
      <c r="H297" s="30">
        <v>0</v>
      </c>
      <c r="I297" s="30">
        <v>0</v>
      </c>
      <c r="J297" s="30">
        <f t="shared" si="83"/>
        <v>0</v>
      </c>
      <c r="K297" s="30">
        <v>3500</v>
      </c>
      <c r="L297" s="30">
        <v>3500</v>
      </c>
      <c r="M297" s="30">
        <f t="shared" si="84"/>
        <v>0</v>
      </c>
      <c r="N297" s="30">
        <v>0</v>
      </c>
      <c r="O297" s="30">
        <v>0</v>
      </c>
      <c r="P297" s="30">
        <f t="shared" si="85"/>
        <v>0</v>
      </c>
      <c r="Q297" s="30">
        <v>0</v>
      </c>
      <c r="R297" s="30">
        <v>0</v>
      </c>
      <c r="S297" s="30">
        <f t="shared" si="86"/>
        <v>0</v>
      </c>
      <c r="T297" s="30">
        <v>0</v>
      </c>
      <c r="U297" s="30">
        <v>0</v>
      </c>
      <c r="V297" s="30">
        <f t="shared" si="87"/>
        <v>0</v>
      </c>
      <c r="W297" s="30">
        <v>0</v>
      </c>
      <c r="X297" s="30">
        <v>0</v>
      </c>
      <c r="Y297" s="30">
        <f t="shared" si="88"/>
        <v>0</v>
      </c>
      <c r="Z297" s="30">
        <v>0</v>
      </c>
      <c r="AA297" s="30">
        <v>0</v>
      </c>
      <c r="AB297" s="30">
        <f t="shared" si="89"/>
        <v>0</v>
      </c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</row>
    <row r="298" spans="1:249" ht="78.75" x14ac:dyDescent="0.25">
      <c r="A298" s="32" t="s">
        <v>261</v>
      </c>
      <c r="B298" s="30">
        <f t="shared" si="81"/>
        <v>0</v>
      </c>
      <c r="C298" s="30">
        <f t="shared" si="81"/>
        <v>127212</v>
      </c>
      <c r="D298" s="30">
        <f t="shared" si="81"/>
        <v>127212</v>
      </c>
      <c r="E298" s="30">
        <v>0</v>
      </c>
      <c r="F298" s="30">
        <v>0</v>
      </c>
      <c r="G298" s="30">
        <f t="shared" si="82"/>
        <v>0</v>
      </c>
      <c r="H298" s="30">
        <v>0</v>
      </c>
      <c r="I298" s="30">
        <v>0</v>
      </c>
      <c r="J298" s="30">
        <f t="shared" si="83"/>
        <v>0</v>
      </c>
      <c r="K298" s="30"/>
      <c r="L298" s="30">
        <f>120000+7212</f>
        <v>127212</v>
      </c>
      <c r="M298" s="30">
        <f t="shared" si="84"/>
        <v>127212</v>
      </c>
      <c r="N298" s="30">
        <v>0</v>
      </c>
      <c r="O298" s="30">
        <v>0</v>
      </c>
      <c r="P298" s="30">
        <f t="shared" si="85"/>
        <v>0</v>
      </c>
      <c r="Q298" s="30">
        <v>0</v>
      </c>
      <c r="R298" s="30">
        <v>0</v>
      </c>
      <c r="S298" s="30">
        <f t="shared" si="86"/>
        <v>0</v>
      </c>
      <c r="T298" s="30">
        <v>0</v>
      </c>
      <c r="U298" s="30">
        <v>0</v>
      </c>
      <c r="V298" s="30">
        <f t="shared" si="87"/>
        <v>0</v>
      </c>
      <c r="W298" s="30">
        <v>0</v>
      </c>
      <c r="X298" s="30">
        <v>0</v>
      </c>
      <c r="Y298" s="30">
        <f t="shared" si="88"/>
        <v>0</v>
      </c>
      <c r="Z298" s="30">
        <v>0</v>
      </c>
      <c r="AA298" s="30">
        <v>0</v>
      </c>
      <c r="AB298" s="30">
        <f t="shared" si="89"/>
        <v>0</v>
      </c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</row>
    <row r="299" spans="1:249" x14ac:dyDescent="0.25">
      <c r="A299" s="29" t="s">
        <v>262</v>
      </c>
      <c r="B299" s="30">
        <f t="shared" si="81"/>
        <v>5000</v>
      </c>
      <c r="C299" s="30">
        <f t="shared" si="81"/>
        <v>5000</v>
      </c>
      <c r="D299" s="30">
        <f t="shared" si="81"/>
        <v>0</v>
      </c>
      <c r="E299" s="30">
        <v>0</v>
      </c>
      <c r="F299" s="30">
        <v>0</v>
      </c>
      <c r="G299" s="30">
        <f t="shared" si="82"/>
        <v>0</v>
      </c>
      <c r="H299" s="30">
        <v>0</v>
      </c>
      <c r="I299" s="30">
        <v>0</v>
      </c>
      <c r="J299" s="30">
        <f t="shared" si="83"/>
        <v>0</v>
      </c>
      <c r="K299" s="30">
        <v>5000</v>
      </c>
      <c r="L299" s="30">
        <v>5000</v>
      </c>
      <c r="M299" s="30">
        <f t="shared" si="84"/>
        <v>0</v>
      </c>
      <c r="N299" s="30">
        <v>0</v>
      </c>
      <c r="O299" s="30">
        <v>0</v>
      </c>
      <c r="P299" s="30">
        <f t="shared" si="85"/>
        <v>0</v>
      </c>
      <c r="Q299" s="30">
        <v>0</v>
      </c>
      <c r="R299" s="30">
        <v>0</v>
      </c>
      <c r="S299" s="30">
        <f t="shared" si="86"/>
        <v>0</v>
      </c>
      <c r="T299" s="30">
        <v>0</v>
      </c>
      <c r="U299" s="30">
        <v>0</v>
      </c>
      <c r="V299" s="30">
        <f t="shared" si="87"/>
        <v>0</v>
      </c>
      <c r="W299" s="30">
        <v>0</v>
      </c>
      <c r="X299" s="30">
        <v>0</v>
      </c>
      <c r="Y299" s="30">
        <f t="shared" si="88"/>
        <v>0</v>
      </c>
      <c r="Z299" s="30">
        <v>0</v>
      </c>
      <c r="AA299" s="30">
        <v>0</v>
      </c>
      <c r="AB299" s="30">
        <f t="shared" si="89"/>
        <v>0</v>
      </c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22"/>
      <c r="FH299" s="22"/>
      <c r="FI299" s="22"/>
      <c r="FJ299" s="22"/>
      <c r="FK299" s="22"/>
      <c r="FL299" s="22"/>
      <c r="FM299" s="22"/>
      <c r="FN299" s="22"/>
      <c r="FO299" s="22"/>
      <c r="FP299" s="22"/>
      <c r="FQ299" s="22"/>
      <c r="FR299" s="22"/>
      <c r="FS299" s="22"/>
      <c r="FT299" s="22"/>
      <c r="FU299" s="22"/>
      <c r="FV299" s="22"/>
      <c r="FW299" s="22"/>
      <c r="FX299" s="22"/>
      <c r="FY299" s="22"/>
      <c r="FZ299" s="22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</row>
    <row r="300" spans="1:249" x14ac:dyDescent="0.25">
      <c r="A300" s="29" t="s">
        <v>263</v>
      </c>
      <c r="B300" s="30">
        <f t="shared" si="81"/>
        <v>5582</v>
      </c>
      <c r="C300" s="30">
        <f t="shared" si="81"/>
        <v>5582</v>
      </c>
      <c r="D300" s="30">
        <f t="shared" si="81"/>
        <v>0</v>
      </c>
      <c r="E300" s="30">
        <v>0</v>
      </c>
      <c r="F300" s="30">
        <v>0</v>
      </c>
      <c r="G300" s="30">
        <f t="shared" si="82"/>
        <v>0</v>
      </c>
      <c r="H300" s="30">
        <v>0</v>
      </c>
      <c r="I300" s="30">
        <v>0</v>
      </c>
      <c r="J300" s="30">
        <f t="shared" si="83"/>
        <v>0</v>
      </c>
      <c r="K300" s="30">
        <v>5582</v>
      </c>
      <c r="L300" s="30">
        <v>5582</v>
      </c>
      <c r="M300" s="30">
        <f t="shared" si="84"/>
        <v>0</v>
      </c>
      <c r="N300" s="30">
        <v>0</v>
      </c>
      <c r="O300" s="30">
        <v>0</v>
      </c>
      <c r="P300" s="30">
        <f t="shared" si="85"/>
        <v>0</v>
      </c>
      <c r="Q300" s="30">
        <v>0</v>
      </c>
      <c r="R300" s="30">
        <v>0</v>
      </c>
      <c r="S300" s="30">
        <f t="shared" si="86"/>
        <v>0</v>
      </c>
      <c r="T300" s="30">
        <v>0</v>
      </c>
      <c r="U300" s="30">
        <v>0</v>
      </c>
      <c r="V300" s="30">
        <f t="shared" si="87"/>
        <v>0</v>
      </c>
      <c r="W300" s="30">
        <v>0</v>
      </c>
      <c r="X300" s="30">
        <v>0</v>
      </c>
      <c r="Y300" s="30">
        <f t="shared" si="88"/>
        <v>0</v>
      </c>
      <c r="Z300" s="30">
        <v>0</v>
      </c>
      <c r="AA300" s="30">
        <v>0</v>
      </c>
      <c r="AB300" s="30">
        <f t="shared" si="89"/>
        <v>0</v>
      </c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  <c r="FX300" s="22"/>
      <c r="FY300" s="22"/>
      <c r="FZ300" s="22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</row>
    <row r="301" spans="1:249" x14ac:dyDescent="0.25">
      <c r="A301" s="23" t="s">
        <v>105</v>
      </c>
      <c r="B301" s="24">
        <f t="shared" si="81"/>
        <v>44000</v>
      </c>
      <c r="C301" s="24">
        <f t="shared" si="81"/>
        <v>44000</v>
      </c>
      <c r="D301" s="24">
        <f t="shared" si="81"/>
        <v>0</v>
      </c>
      <c r="E301" s="24">
        <f>SUM(E302)</f>
        <v>0</v>
      </c>
      <c r="F301" s="24">
        <f>SUM(F302)</f>
        <v>0</v>
      </c>
      <c r="G301" s="24">
        <f t="shared" si="82"/>
        <v>0</v>
      </c>
      <c r="H301" s="24">
        <f>SUM(H302)</f>
        <v>0</v>
      </c>
      <c r="I301" s="24">
        <f>SUM(I302)</f>
        <v>0</v>
      </c>
      <c r="J301" s="24">
        <f t="shared" si="83"/>
        <v>0</v>
      </c>
      <c r="K301" s="24">
        <f>SUM(K302)</f>
        <v>44000</v>
      </c>
      <c r="L301" s="24">
        <f>SUM(L302)</f>
        <v>44000</v>
      </c>
      <c r="M301" s="24">
        <f t="shared" si="84"/>
        <v>0</v>
      </c>
      <c r="N301" s="24">
        <f>SUM(N302)</f>
        <v>0</v>
      </c>
      <c r="O301" s="24">
        <f>SUM(O302)</f>
        <v>0</v>
      </c>
      <c r="P301" s="24">
        <f t="shared" si="85"/>
        <v>0</v>
      </c>
      <c r="Q301" s="24">
        <f>SUM(Q302)</f>
        <v>0</v>
      </c>
      <c r="R301" s="24">
        <f>SUM(R302)</f>
        <v>0</v>
      </c>
      <c r="S301" s="24">
        <f t="shared" si="86"/>
        <v>0</v>
      </c>
      <c r="T301" s="24">
        <f>SUM(T302)</f>
        <v>0</v>
      </c>
      <c r="U301" s="24">
        <f>SUM(U302)</f>
        <v>0</v>
      </c>
      <c r="V301" s="24">
        <f t="shared" si="87"/>
        <v>0</v>
      </c>
      <c r="W301" s="24">
        <f>SUM(W302)</f>
        <v>0</v>
      </c>
      <c r="X301" s="24">
        <f>SUM(X302)</f>
        <v>0</v>
      </c>
      <c r="Y301" s="24">
        <f t="shared" si="88"/>
        <v>0</v>
      </c>
      <c r="Z301" s="24">
        <f>SUM(Z302)</f>
        <v>0</v>
      </c>
      <c r="AA301" s="24">
        <f>SUM(AA302)</f>
        <v>0</v>
      </c>
      <c r="AB301" s="24">
        <f t="shared" si="89"/>
        <v>0</v>
      </c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2"/>
      <c r="EB301" s="22"/>
      <c r="EC301" s="22"/>
      <c r="ED301" s="22"/>
      <c r="EE301" s="22"/>
      <c r="EF301" s="22"/>
      <c r="EG301" s="22"/>
      <c r="EH301" s="22"/>
      <c r="EI301" s="22"/>
      <c r="EJ301" s="22"/>
      <c r="EK301" s="22"/>
      <c r="EL301" s="22"/>
      <c r="EM301" s="22"/>
      <c r="EN301" s="22"/>
      <c r="EO301" s="22"/>
      <c r="EP301" s="22"/>
      <c r="EQ301" s="22"/>
      <c r="ER301" s="22"/>
      <c r="ES301" s="22"/>
      <c r="ET301" s="22"/>
      <c r="EU301" s="22"/>
      <c r="EV301" s="22"/>
      <c r="EW301" s="22"/>
      <c r="EX301" s="22"/>
      <c r="EY301" s="22"/>
      <c r="EZ301" s="22"/>
      <c r="FA301" s="22"/>
      <c r="FB301" s="22"/>
      <c r="FC301" s="22"/>
      <c r="FD301" s="22"/>
      <c r="FE301" s="22"/>
      <c r="FF301" s="22"/>
      <c r="FG301" s="22"/>
      <c r="FH301" s="22"/>
      <c r="FI301" s="22"/>
      <c r="FJ301" s="22"/>
      <c r="FK301" s="22"/>
      <c r="FL301" s="22"/>
      <c r="FM301" s="22"/>
      <c r="FN301" s="22"/>
      <c r="FO301" s="22"/>
      <c r="FP301" s="22"/>
      <c r="FQ301" s="22"/>
      <c r="FR301" s="22"/>
      <c r="FS301" s="22"/>
      <c r="FT301" s="22"/>
      <c r="FU301" s="22"/>
      <c r="FV301" s="22"/>
      <c r="FW301" s="22"/>
      <c r="FX301" s="22"/>
      <c r="FY301" s="22"/>
      <c r="FZ301" s="22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</row>
    <row r="302" spans="1:249" x14ac:dyDescent="0.25">
      <c r="A302" s="29" t="s">
        <v>264</v>
      </c>
      <c r="B302" s="30">
        <f t="shared" si="81"/>
        <v>44000</v>
      </c>
      <c r="C302" s="30">
        <f t="shared" si="81"/>
        <v>44000</v>
      </c>
      <c r="D302" s="30">
        <f t="shared" si="81"/>
        <v>0</v>
      </c>
      <c r="E302" s="30"/>
      <c r="F302" s="30"/>
      <c r="G302" s="30">
        <f t="shared" si="82"/>
        <v>0</v>
      </c>
      <c r="H302" s="30"/>
      <c r="I302" s="30"/>
      <c r="J302" s="30">
        <f t="shared" si="83"/>
        <v>0</v>
      </c>
      <c r="K302" s="30">
        <v>44000</v>
      </c>
      <c r="L302" s="30">
        <v>44000</v>
      </c>
      <c r="M302" s="30">
        <f t="shared" si="84"/>
        <v>0</v>
      </c>
      <c r="N302" s="30"/>
      <c r="O302" s="30"/>
      <c r="P302" s="30">
        <f t="shared" si="85"/>
        <v>0</v>
      </c>
      <c r="Q302" s="30"/>
      <c r="R302" s="30"/>
      <c r="S302" s="30">
        <f t="shared" si="86"/>
        <v>0</v>
      </c>
      <c r="T302" s="30"/>
      <c r="U302" s="30"/>
      <c r="V302" s="30">
        <f t="shared" si="87"/>
        <v>0</v>
      </c>
      <c r="W302" s="30"/>
      <c r="X302" s="30"/>
      <c r="Y302" s="30">
        <f t="shared" si="88"/>
        <v>0</v>
      </c>
      <c r="Z302" s="30"/>
      <c r="AA302" s="30"/>
      <c r="AB302" s="30">
        <f t="shared" si="89"/>
        <v>0</v>
      </c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</row>
    <row r="303" spans="1:249" x14ac:dyDescent="0.25">
      <c r="A303" s="23" t="s">
        <v>190</v>
      </c>
      <c r="B303" s="24">
        <f t="shared" si="81"/>
        <v>285377</v>
      </c>
      <c r="C303" s="24">
        <f t="shared" si="81"/>
        <v>285377</v>
      </c>
      <c r="D303" s="24">
        <f t="shared" si="81"/>
        <v>0</v>
      </c>
      <c r="E303" s="24">
        <f>SUM(E304:E307)</f>
        <v>0</v>
      </c>
      <c r="F303" s="24">
        <f>SUM(F304:F307)</f>
        <v>0</v>
      </c>
      <c r="G303" s="24">
        <f t="shared" si="82"/>
        <v>0</v>
      </c>
      <c r="H303" s="24">
        <f>SUM(H304:H307)</f>
        <v>0</v>
      </c>
      <c r="I303" s="24">
        <f>SUM(I304:I307)</f>
        <v>0</v>
      </c>
      <c r="J303" s="24">
        <f t="shared" si="83"/>
        <v>0</v>
      </c>
      <c r="K303" s="24">
        <f>SUM(K304:K307)</f>
        <v>285377</v>
      </c>
      <c r="L303" s="24">
        <f>SUM(L304:L307)</f>
        <v>285377</v>
      </c>
      <c r="M303" s="24">
        <f t="shared" si="84"/>
        <v>0</v>
      </c>
      <c r="N303" s="24">
        <f>SUM(N304:N307)</f>
        <v>0</v>
      </c>
      <c r="O303" s="24">
        <f>SUM(O304:O307)</f>
        <v>0</v>
      </c>
      <c r="P303" s="24">
        <f t="shared" si="85"/>
        <v>0</v>
      </c>
      <c r="Q303" s="24">
        <f>SUM(Q304:Q307)</f>
        <v>0</v>
      </c>
      <c r="R303" s="24">
        <f>SUM(R304:R307)</f>
        <v>0</v>
      </c>
      <c r="S303" s="24">
        <f t="shared" si="86"/>
        <v>0</v>
      </c>
      <c r="T303" s="24">
        <f>SUM(T304:T307)</f>
        <v>0</v>
      </c>
      <c r="U303" s="24">
        <f>SUM(U304:U307)</f>
        <v>0</v>
      </c>
      <c r="V303" s="24">
        <f t="shared" si="87"/>
        <v>0</v>
      </c>
      <c r="W303" s="24">
        <f>SUM(W304:W307)</f>
        <v>0</v>
      </c>
      <c r="X303" s="24">
        <f>SUM(X304:X307)</f>
        <v>0</v>
      </c>
      <c r="Y303" s="24">
        <f t="shared" si="88"/>
        <v>0</v>
      </c>
      <c r="Z303" s="24">
        <f>SUM(Z304:Z307)</f>
        <v>0</v>
      </c>
      <c r="AA303" s="24">
        <f>SUM(AA304:AA307)</f>
        <v>0</v>
      </c>
      <c r="AB303" s="24">
        <f t="shared" si="89"/>
        <v>0</v>
      </c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2"/>
      <c r="EB303" s="22"/>
      <c r="EC303" s="22"/>
      <c r="ED303" s="22"/>
      <c r="EE303" s="22"/>
      <c r="EF303" s="22"/>
      <c r="EG303" s="22"/>
      <c r="EH303" s="22"/>
      <c r="EI303" s="22"/>
      <c r="EJ303" s="22"/>
      <c r="EK303" s="22"/>
      <c r="EL303" s="22"/>
      <c r="EM303" s="22"/>
      <c r="EN303" s="22"/>
      <c r="EO303" s="22"/>
      <c r="EP303" s="22"/>
      <c r="EQ303" s="22"/>
      <c r="ER303" s="22"/>
      <c r="ES303" s="22"/>
      <c r="ET303" s="22"/>
      <c r="EU303" s="22"/>
      <c r="EV303" s="22"/>
      <c r="EW303" s="22"/>
      <c r="EX303" s="22"/>
      <c r="EY303" s="22"/>
      <c r="EZ303" s="22"/>
      <c r="FA303" s="22"/>
      <c r="FB303" s="22"/>
      <c r="FC303" s="22"/>
      <c r="FD303" s="22"/>
      <c r="FE303" s="22"/>
      <c r="FF303" s="22"/>
      <c r="FG303" s="22"/>
      <c r="FH303" s="22"/>
      <c r="FI303" s="22"/>
      <c r="FJ303" s="22"/>
      <c r="FK303" s="22"/>
      <c r="FL303" s="22"/>
      <c r="FM303" s="22"/>
      <c r="FN303" s="22"/>
      <c r="FO303" s="22"/>
      <c r="FP303" s="22"/>
      <c r="FQ303" s="22"/>
      <c r="FR303" s="22"/>
      <c r="FS303" s="22"/>
      <c r="FT303" s="22"/>
      <c r="FU303" s="22"/>
      <c r="FV303" s="22"/>
      <c r="FW303" s="22"/>
      <c r="FX303" s="22"/>
      <c r="FY303" s="22"/>
      <c r="FZ303" s="22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</row>
    <row r="304" spans="1:249" ht="31.5" x14ac:dyDescent="0.25">
      <c r="A304" s="29" t="s">
        <v>265</v>
      </c>
      <c r="B304" s="30">
        <f t="shared" si="81"/>
        <v>66629</v>
      </c>
      <c r="C304" s="30">
        <f t="shared" si="81"/>
        <v>66629</v>
      </c>
      <c r="D304" s="30">
        <f t="shared" si="81"/>
        <v>0</v>
      </c>
      <c r="E304" s="30"/>
      <c r="F304" s="30"/>
      <c r="G304" s="30">
        <f t="shared" si="82"/>
        <v>0</v>
      </c>
      <c r="H304" s="30">
        <v>0</v>
      </c>
      <c r="I304" s="30">
        <v>0</v>
      </c>
      <c r="J304" s="30">
        <f t="shared" si="83"/>
        <v>0</v>
      </c>
      <c r="K304" s="30">
        <v>66629</v>
      </c>
      <c r="L304" s="30">
        <v>66629</v>
      </c>
      <c r="M304" s="30">
        <f t="shared" si="84"/>
        <v>0</v>
      </c>
      <c r="N304" s="30"/>
      <c r="O304" s="30"/>
      <c r="P304" s="30">
        <f t="shared" si="85"/>
        <v>0</v>
      </c>
      <c r="Q304" s="30">
        <v>0</v>
      </c>
      <c r="R304" s="30">
        <v>0</v>
      </c>
      <c r="S304" s="30">
        <f t="shared" si="86"/>
        <v>0</v>
      </c>
      <c r="T304" s="30">
        <v>0</v>
      </c>
      <c r="U304" s="30">
        <v>0</v>
      </c>
      <c r="V304" s="30">
        <f t="shared" si="87"/>
        <v>0</v>
      </c>
      <c r="W304" s="30">
        <v>0</v>
      </c>
      <c r="X304" s="30">
        <v>0</v>
      </c>
      <c r="Y304" s="30">
        <f t="shared" si="88"/>
        <v>0</v>
      </c>
      <c r="Z304" s="30">
        <v>0</v>
      </c>
      <c r="AA304" s="30">
        <v>0</v>
      </c>
      <c r="AB304" s="30">
        <f t="shared" si="89"/>
        <v>0</v>
      </c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22"/>
      <c r="FH304" s="22"/>
      <c r="FI304" s="22"/>
      <c r="FJ304" s="22"/>
      <c r="FK304" s="22"/>
      <c r="FL304" s="22"/>
      <c r="FM304" s="22"/>
      <c r="FN304" s="22"/>
      <c r="FO304" s="22"/>
      <c r="FP304" s="22"/>
      <c r="FQ304" s="22"/>
      <c r="FR304" s="22"/>
      <c r="FS304" s="22"/>
      <c r="FT304" s="22"/>
      <c r="FU304" s="22"/>
      <c r="FV304" s="22"/>
      <c r="FW304" s="22"/>
      <c r="FX304" s="22"/>
      <c r="FY304" s="22"/>
      <c r="FZ304" s="22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</row>
    <row r="305" spans="1:249" ht="47.25" x14ac:dyDescent="0.25">
      <c r="A305" s="29" t="s">
        <v>266</v>
      </c>
      <c r="B305" s="30">
        <f t="shared" si="81"/>
        <v>16748</v>
      </c>
      <c r="C305" s="30">
        <f t="shared" si="81"/>
        <v>16748</v>
      </c>
      <c r="D305" s="30">
        <f t="shared" si="81"/>
        <v>0</v>
      </c>
      <c r="E305" s="30"/>
      <c r="F305" s="30"/>
      <c r="G305" s="30">
        <f t="shared" si="82"/>
        <v>0</v>
      </c>
      <c r="H305" s="30">
        <v>0</v>
      </c>
      <c r="I305" s="30">
        <v>0</v>
      </c>
      <c r="J305" s="30">
        <f t="shared" si="83"/>
        <v>0</v>
      </c>
      <c r="K305" s="30">
        <f>15748+1000</f>
        <v>16748</v>
      </c>
      <c r="L305" s="30">
        <f>15748+1000</f>
        <v>16748</v>
      </c>
      <c r="M305" s="30">
        <f t="shared" si="84"/>
        <v>0</v>
      </c>
      <c r="N305" s="30"/>
      <c r="O305" s="30"/>
      <c r="P305" s="30">
        <f t="shared" si="85"/>
        <v>0</v>
      </c>
      <c r="Q305" s="30">
        <v>0</v>
      </c>
      <c r="R305" s="30">
        <v>0</v>
      </c>
      <c r="S305" s="30">
        <f t="shared" si="86"/>
        <v>0</v>
      </c>
      <c r="T305" s="30">
        <v>0</v>
      </c>
      <c r="U305" s="30">
        <v>0</v>
      </c>
      <c r="V305" s="30">
        <f t="shared" si="87"/>
        <v>0</v>
      </c>
      <c r="W305" s="30">
        <v>0</v>
      </c>
      <c r="X305" s="30">
        <v>0</v>
      </c>
      <c r="Y305" s="30">
        <f t="shared" si="88"/>
        <v>0</v>
      </c>
      <c r="Z305" s="30">
        <v>0</v>
      </c>
      <c r="AA305" s="30">
        <v>0</v>
      </c>
      <c r="AB305" s="30">
        <f t="shared" si="89"/>
        <v>0</v>
      </c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22"/>
      <c r="FH305" s="22"/>
      <c r="FI305" s="22"/>
      <c r="FJ305" s="22"/>
      <c r="FK305" s="22"/>
      <c r="FL305" s="22"/>
      <c r="FM305" s="22"/>
      <c r="FN305" s="22"/>
      <c r="FO305" s="22"/>
      <c r="FP305" s="22"/>
      <c r="FQ305" s="22"/>
      <c r="FR305" s="22"/>
      <c r="FS305" s="22"/>
      <c r="FT305" s="22"/>
      <c r="FU305" s="22"/>
      <c r="FV305" s="22"/>
      <c r="FW305" s="22"/>
      <c r="FX305" s="22"/>
      <c r="FY305" s="22"/>
      <c r="FZ305" s="22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</row>
    <row r="306" spans="1:249" ht="31.5" x14ac:dyDescent="0.25">
      <c r="A306" s="29" t="s">
        <v>267</v>
      </c>
      <c r="B306" s="30">
        <f t="shared" si="81"/>
        <v>200000</v>
      </c>
      <c r="C306" s="30">
        <f t="shared" si="81"/>
        <v>200000</v>
      </c>
      <c r="D306" s="30">
        <f t="shared" si="81"/>
        <v>0</v>
      </c>
      <c r="E306" s="30">
        <v>0</v>
      </c>
      <c r="F306" s="30">
        <v>0</v>
      </c>
      <c r="G306" s="30">
        <f t="shared" si="82"/>
        <v>0</v>
      </c>
      <c r="H306" s="30">
        <v>0</v>
      </c>
      <c r="I306" s="30">
        <v>0</v>
      </c>
      <c r="J306" s="30">
        <f t="shared" si="83"/>
        <v>0</v>
      </c>
      <c r="K306" s="30">
        <v>200000</v>
      </c>
      <c r="L306" s="30">
        <v>200000</v>
      </c>
      <c r="M306" s="30">
        <f t="shared" si="84"/>
        <v>0</v>
      </c>
      <c r="N306" s="30">
        <v>0</v>
      </c>
      <c r="O306" s="30">
        <v>0</v>
      </c>
      <c r="P306" s="30">
        <f t="shared" si="85"/>
        <v>0</v>
      </c>
      <c r="Q306" s="30">
        <v>0</v>
      </c>
      <c r="R306" s="30">
        <v>0</v>
      </c>
      <c r="S306" s="30">
        <f t="shared" si="86"/>
        <v>0</v>
      </c>
      <c r="T306" s="30">
        <v>0</v>
      </c>
      <c r="U306" s="30">
        <v>0</v>
      </c>
      <c r="V306" s="30">
        <f t="shared" si="87"/>
        <v>0</v>
      </c>
      <c r="W306" s="30">
        <v>0</v>
      </c>
      <c r="X306" s="30">
        <v>0</v>
      </c>
      <c r="Y306" s="30">
        <f t="shared" si="88"/>
        <v>0</v>
      </c>
      <c r="Z306" s="30">
        <v>0</v>
      </c>
      <c r="AA306" s="30">
        <v>0</v>
      </c>
      <c r="AB306" s="30">
        <f t="shared" si="89"/>
        <v>0</v>
      </c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22"/>
      <c r="FH306" s="22"/>
      <c r="FI306" s="22"/>
      <c r="FJ306" s="22"/>
      <c r="FK306" s="22"/>
      <c r="FL306" s="22"/>
      <c r="FM306" s="22"/>
      <c r="FN306" s="22"/>
      <c r="FO306" s="22"/>
      <c r="FP306" s="22"/>
      <c r="FQ306" s="22"/>
      <c r="FR306" s="22"/>
      <c r="FS306" s="22"/>
      <c r="FT306" s="22"/>
      <c r="FU306" s="22"/>
      <c r="FV306" s="22"/>
      <c r="FW306" s="22"/>
      <c r="FX306" s="22"/>
      <c r="FY306" s="22"/>
      <c r="FZ306" s="22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</row>
    <row r="307" spans="1:249" ht="31.5" x14ac:dyDescent="0.25">
      <c r="A307" s="29" t="s">
        <v>268</v>
      </c>
      <c r="B307" s="30">
        <f t="shared" si="81"/>
        <v>2000</v>
      </c>
      <c r="C307" s="30">
        <f t="shared" si="81"/>
        <v>2000</v>
      </c>
      <c r="D307" s="30">
        <f t="shared" si="81"/>
        <v>0</v>
      </c>
      <c r="E307" s="30">
        <v>0</v>
      </c>
      <c r="F307" s="30">
        <v>0</v>
      </c>
      <c r="G307" s="30">
        <f t="shared" si="82"/>
        <v>0</v>
      </c>
      <c r="H307" s="30">
        <v>0</v>
      </c>
      <c r="I307" s="30">
        <v>0</v>
      </c>
      <c r="J307" s="30">
        <f t="shared" si="83"/>
        <v>0</v>
      </c>
      <c r="K307" s="30">
        <v>2000</v>
      </c>
      <c r="L307" s="30">
        <v>2000</v>
      </c>
      <c r="M307" s="30">
        <f t="shared" si="84"/>
        <v>0</v>
      </c>
      <c r="N307" s="30">
        <v>0</v>
      </c>
      <c r="O307" s="30">
        <v>0</v>
      </c>
      <c r="P307" s="30">
        <f t="shared" si="85"/>
        <v>0</v>
      </c>
      <c r="Q307" s="30">
        <v>0</v>
      </c>
      <c r="R307" s="30">
        <v>0</v>
      </c>
      <c r="S307" s="30">
        <f t="shared" si="86"/>
        <v>0</v>
      </c>
      <c r="T307" s="30">
        <v>0</v>
      </c>
      <c r="U307" s="30">
        <v>0</v>
      </c>
      <c r="V307" s="30">
        <f t="shared" si="87"/>
        <v>0</v>
      </c>
      <c r="W307" s="30">
        <v>0</v>
      </c>
      <c r="X307" s="30">
        <v>0</v>
      </c>
      <c r="Y307" s="30">
        <f t="shared" si="88"/>
        <v>0</v>
      </c>
      <c r="Z307" s="30">
        <v>0</v>
      </c>
      <c r="AA307" s="30">
        <v>0</v>
      </c>
      <c r="AB307" s="30">
        <f t="shared" si="89"/>
        <v>0</v>
      </c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22"/>
      <c r="FH307" s="22"/>
      <c r="FI307" s="22"/>
      <c r="FJ307" s="22"/>
      <c r="FK307" s="22"/>
      <c r="FL307" s="22"/>
      <c r="FM307" s="22"/>
      <c r="FN307" s="22"/>
      <c r="FO307" s="22"/>
      <c r="FP307" s="22"/>
      <c r="FQ307" s="22"/>
      <c r="FR307" s="22"/>
      <c r="FS307" s="22"/>
      <c r="FT307" s="22"/>
      <c r="FU307" s="22"/>
      <c r="FV307" s="22"/>
      <c r="FW307" s="22"/>
      <c r="FX307" s="22"/>
      <c r="FY307" s="22"/>
      <c r="FZ307" s="22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</row>
    <row r="308" spans="1:249" x14ac:dyDescent="0.25">
      <c r="A308" s="23" t="s">
        <v>269</v>
      </c>
      <c r="B308" s="24">
        <f t="shared" si="81"/>
        <v>82219</v>
      </c>
      <c r="C308" s="24">
        <f t="shared" si="81"/>
        <v>86404</v>
      </c>
      <c r="D308" s="24">
        <f t="shared" si="81"/>
        <v>4185</v>
      </c>
      <c r="E308" s="24">
        <f>SUM(E309,E314,E320,E326,E317)</f>
        <v>0</v>
      </c>
      <c r="F308" s="24">
        <f>SUM(F309,F314,F320,F326,F317)</f>
        <v>0</v>
      </c>
      <c r="G308" s="24">
        <f t="shared" si="82"/>
        <v>0</v>
      </c>
      <c r="H308" s="24">
        <f t="shared" ref="H308:I308" si="97">SUM(H309,H314,H320,H326,H317)</f>
        <v>0</v>
      </c>
      <c r="I308" s="24">
        <f t="shared" si="97"/>
        <v>0</v>
      </c>
      <c r="J308" s="24">
        <f t="shared" si="83"/>
        <v>0</v>
      </c>
      <c r="K308" s="24">
        <f t="shared" ref="K308:L308" si="98">SUM(K309,K314,K320,K326,K317)</f>
        <v>79430</v>
      </c>
      <c r="L308" s="24">
        <f t="shared" si="98"/>
        <v>81329</v>
      </c>
      <c r="M308" s="24">
        <f t="shared" si="84"/>
        <v>1899</v>
      </c>
      <c r="N308" s="24">
        <f t="shared" ref="N308:O308" si="99">SUM(N309,N314,N320,N326,N317)</f>
        <v>509</v>
      </c>
      <c r="O308" s="24">
        <f t="shared" si="99"/>
        <v>509</v>
      </c>
      <c r="P308" s="24">
        <f t="shared" si="85"/>
        <v>0</v>
      </c>
      <c r="Q308" s="24">
        <f t="shared" ref="Q308:R308" si="100">SUM(Q309,Q314,Q320,Q326,Q317)</f>
        <v>2280</v>
      </c>
      <c r="R308" s="24">
        <f t="shared" si="100"/>
        <v>3670</v>
      </c>
      <c r="S308" s="24">
        <f t="shared" si="86"/>
        <v>1390</v>
      </c>
      <c r="T308" s="24">
        <f t="shared" ref="T308:U308" si="101">SUM(T309,T314,T320,T326,T317)</f>
        <v>0</v>
      </c>
      <c r="U308" s="24">
        <f t="shared" si="101"/>
        <v>0</v>
      </c>
      <c r="V308" s="24">
        <f t="shared" si="87"/>
        <v>0</v>
      </c>
      <c r="W308" s="24">
        <f t="shared" ref="W308:X308" si="102">SUM(W309,W314,W320,W326,W317)</f>
        <v>0</v>
      </c>
      <c r="X308" s="24">
        <f t="shared" si="102"/>
        <v>896</v>
      </c>
      <c r="Y308" s="24">
        <f t="shared" si="88"/>
        <v>896</v>
      </c>
      <c r="Z308" s="24">
        <f t="shared" ref="Z308:AA308" si="103">SUM(Z309,Z314,Z320,Z326,Z317)</f>
        <v>0</v>
      </c>
      <c r="AA308" s="24">
        <f t="shared" si="103"/>
        <v>0</v>
      </c>
      <c r="AB308" s="24">
        <f t="shared" si="89"/>
        <v>0</v>
      </c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  <c r="EE308" s="22"/>
      <c r="EF308" s="22"/>
      <c r="EG308" s="22"/>
      <c r="EH308" s="22"/>
      <c r="EI308" s="22"/>
      <c r="EJ308" s="22"/>
      <c r="EK308" s="22"/>
      <c r="EL308" s="22"/>
      <c r="EM308" s="22"/>
      <c r="EN308" s="22"/>
      <c r="EO308" s="22"/>
      <c r="EP308" s="22"/>
      <c r="EQ308" s="22"/>
      <c r="ER308" s="22"/>
      <c r="ES308" s="22"/>
      <c r="ET308" s="22"/>
      <c r="EU308" s="22"/>
      <c r="EV308" s="22"/>
      <c r="EW308" s="22"/>
      <c r="EX308" s="22"/>
      <c r="EY308" s="22"/>
      <c r="EZ308" s="22"/>
      <c r="FA308" s="22"/>
      <c r="FB308" s="22"/>
      <c r="FC308" s="22"/>
      <c r="FD308" s="22"/>
      <c r="FE308" s="22"/>
      <c r="FF308" s="22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22"/>
      <c r="GB308" s="22"/>
      <c r="GC308" s="22"/>
      <c r="GD308" s="22"/>
      <c r="GE308" s="22"/>
      <c r="GF308" s="22"/>
      <c r="GG308" s="22"/>
      <c r="GH308" s="22"/>
      <c r="GI308" s="22"/>
      <c r="GJ308" s="22"/>
      <c r="GK308" s="22"/>
      <c r="GL308" s="22"/>
      <c r="GM308" s="22"/>
      <c r="GN308" s="22"/>
      <c r="GO308" s="22"/>
      <c r="GP308" s="22"/>
      <c r="GQ308" s="22"/>
      <c r="GR308" s="22"/>
      <c r="GS308" s="22"/>
      <c r="GT308" s="22"/>
      <c r="GU308" s="22"/>
      <c r="GV308" s="22"/>
      <c r="GW308" s="22"/>
      <c r="GX308" s="22"/>
      <c r="GY308" s="22"/>
      <c r="GZ308" s="22"/>
      <c r="HA308" s="22"/>
      <c r="HB308" s="22"/>
      <c r="HC308" s="22"/>
      <c r="HD308" s="22"/>
      <c r="HE308" s="22"/>
      <c r="HF308" s="22"/>
      <c r="HG308" s="22"/>
      <c r="HH308" s="22"/>
      <c r="HI308" s="22"/>
      <c r="HJ308" s="22"/>
      <c r="HK308" s="22"/>
      <c r="HL308" s="22"/>
      <c r="HM308" s="22"/>
      <c r="HN308" s="22"/>
      <c r="HO308" s="22"/>
      <c r="HP308" s="22"/>
      <c r="HQ308" s="22"/>
      <c r="HR308" s="22"/>
      <c r="HS308" s="22"/>
      <c r="HT308" s="22"/>
      <c r="HU308" s="22"/>
      <c r="HV308" s="22"/>
      <c r="HW308" s="22"/>
      <c r="HX308" s="22"/>
      <c r="HY308" s="22"/>
      <c r="HZ308" s="22"/>
      <c r="IA308" s="22"/>
      <c r="IB308" s="22"/>
      <c r="IC308" s="22"/>
      <c r="ID308" s="22"/>
      <c r="IE308" s="22"/>
      <c r="IF308" s="22"/>
      <c r="IG308" s="22"/>
      <c r="IH308" s="22"/>
      <c r="II308" s="22"/>
      <c r="IJ308" s="22"/>
      <c r="IK308" s="22"/>
      <c r="IL308" s="22"/>
      <c r="IM308" s="22"/>
      <c r="IN308" s="22"/>
      <c r="IO308" s="22"/>
    </row>
    <row r="309" spans="1:249" x14ac:dyDescent="0.25">
      <c r="A309" s="23" t="s">
        <v>17</v>
      </c>
      <c r="B309" s="24">
        <f t="shared" si="81"/>
        <v>62958</v>
      </c>
      <c r="C309" s="24">
        <f t="shared" si="81"/>
        <v>62958</v>
      </c>
      <c r="D309" s="24">
        <f t="shared" si="81"/>
        <v>0</v>
      </c>
      <c r="E309" s="24">
        <f>SUM(E310)</f>
        <v>0</v>
      </c>
      <c r="F309" s="24">
        <f>SUM(F310)</f>
        <v>0</v>
      </c>
      <c r="G309" s="24">
        <f t="shared" si="82"/>
        <v>0</v>
      </c>
      <c r="H309" s="24">
        <f>SUM(H310)</f>
        <v>0</v>
      </c>
      <c r="I309" s="24">
        <f>SUM(I310)</f>
        <v>0</v>
      </c>
      <c r="J309" s="24">
        <f t="shared" si="83"/>
        <v>0</v>
      </c>
      <c r="K309" s="24">
        <f>SUM(K310)</f>
        <v>62958</v>
      </c>
      <c r="L309" s="24">
        <f>SUM(L310)</f>
        <v>62958</v>
      </c>
      <c r="M309" s="24">
        <f t="shared" si="84"/>
        <v>0</v>
      </c>
      <c r="N309" s="24">
        <f>SUM(N310)</f>
        <v>0</v>
      </c>
      <c r="O309" s="24">
        <f>SUM(O310)</f>
        <v>0</v>
      </c>
      <c r="P309" s="24">
        <f t="shared" si="85"/>
        <v>0</v>
      </c>
      <c r="Q309" s="24">
        <f>SUM(Q310)</f>
        <v>0</v>
      </c>
      <c r="R309" s="24">
        <f>SUM(R310)</f>
        <v>0</v>
      </c>
      <c r="S309" s="24">
        <f t="shared" si="86"/>
        <v>0</v>
      </c>
      <c r="T309" s="24">
        <f>SUM(T310)</f>
        <v>0</v>
      </c>
      <c r="U309" s="24">
        <f>SUM(U310)</f>
        <v>0</v>
      </c>
      <c r="V309" s="24">
        <f t="shared" si="87"/>
        <v>0</v>
      </c>
      <c r="W309" s="24">
        <f>SUM(W310)</f>
        <v>0</v>
      </c>
      <c r="X309" s="24">
        <f>SUM(X310)</f>
        <v>0</v>
      </c>
      <c r="Y309" s="24">
        <f t="shared" si="88"/>
        <v>0</v>
      </c>
      <c r="Z309" s="24">
        <f>SUM(Z310)</f>
        <v>0</v>
      </c>
      <c r="AA309" s="24">
        <f>SUM(AA310)</f>
        <v>0</v>
      </c>
      <c r="AB309" s="24">
        <f t="shared" si="89"/>
        <v>0</v>
      </c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</row>
    <row r="310" spans="1:249" ht="31.5" x14ac:dyDescent="0.25">
      <c r="A310" s="23" t="s">
        <v>270</v>
      </c>
      <c r="B310" s="24">
        <f t="shared" si="81"/>
        <v>62958</v>
      </c>
      <c r="C310" s="24">
        <f t="shared" si="81"/>
        <v>62958</v>
      </c>
      <c r="D310" s="24">
        <f t="shared" si="81"/>
        <v>0</v>
      </c>
      <c r="E310" s="24">
        <f>SUM(E311:E313)</f>
        <v>0</v>
      </c>
      <c r="F310" s="24">
        <f>SUM(F311:F313)</f>
        <v>0</v>
      </c>
      <c r="G310" s="24">
        <f t="shared" si="82"/>
        <v>0</v>
      </c>
      <c r="H310" s="24">
        <f>SUM(H311:H313)</f>
        <v>0</v>
      </c>
      <c r="I310" s="24">
        <f>SUM(I311:I313)</f>
        <v>0</v>
      </c>
      <c r="J310" s="24">
        <f t="shared" si="83"/>
        <v>0</v>
      </c>
      <c r="K310" s="24">
        <f>SUM(K311:K313)</f>
        <v>62958</v>
      </c>
      <c r="L310" s="24">
        <f>SUM(L311:L313)</f>
        <v>62958</v>
      </c>
      <c r="M310" s="24">
        <f t="shared" si="84"/>
        <v>0</v>
      </c>
      <c r="N310" s="24">
        <f>SUM(N311:N313)</f>
        <v>0</v>
      </c>
      <c r="O310" s="24">
        <f>SUM(O311:O313)</f>
        <v>0</v>
      </c>
      <c r="P310" s="24">
        <f t="shared" si="85"/>
        <v>0</v>
      </c>
      <c r="Q310" s="24">
        <f>SUM(Q311:Q313)</f>
        <v>0</v>
      </c>
      <c r="R310" s="24">
        <f>SUM(R311:R313)</f>
        <v>0</v>
      </c>
      <c r="S310" s="24">
        <f t="shared" si="86"/>
        <v>0</v>
      </c>
      <c r="T310" s="24">
        <f>SUM(T311:T313)</f>
        <v>0</v>
      </c>
      <c r="U310" s="24">
        <f>SUM(U311:U313)</f>
        <v>0</v>
      </c>
      <c r="V310" s="24">
        <f t="shared" si="87"/>
        <v>0</v>
      </c>
      <c r="W310" s="24">
        <f>SUM(W311:W313)</f>
        <v>0</v>
      </c>
      <c r="X310" s="24">
        <f>SUM(X311:X313)</f>
        <v>0</v>
      </c>
      <c r="Y310" s="24">
        <f t="shared" si="88"/>
        <v>0</v>
      </c>
      <c r="Z310" s="24">
        <f>SUM(Z311:Z313)</f>
        <v>0</v>
      </c>
      <c r="AA310" s="24">
        <f>SUM(AA311:AA313)</f>
        <v>0</v>
      </c>
      <c r="AB310" s="24">
        <f t="shared" si="89"/>
        <v>0</v>
      </c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</row>
    <row r="311" spans="1:249" ht="31.5" x14ac:dyDescent="0.25">
      <c r="A311" s="37" t="s">
        <v>271</v>
      </c>
      <c r="B311" s="27">
        <f t="shared" si="81"/>
        <v>6318</v>
      </c>
      <c r="C311" s="27">
        <f t="shared" si="81"/>
        <v>6318</v>
      </c>
      <c r="D311" s="27">
        <f t="shared" si="81"/>
        <v>0</v>
      </c>
      <c r="E311" s="27">
        <v>0</v>
      </c>
      <c r="F311" s="27">
        <v>0</v>
      </c>
      <c r="G311" s="27">
        <f t="shared" si="82"/>
        <v>0</v>
      </c>
      <c r="H311" s="27">
        <v>0</v>
      </c>
      <c r="I311" s="27">
        <v>0</v>
      </c>
      <c r="J311" s="27">
        <f t="shared" si="83"/>
        <v>0</v>
      </c>
      <c r="K311" s="27">
        <v>6318</v>
      </c>
      <c r="L311" s="27">
        <v>6318</v>
      </c>
      <c r="M311" s="27">
        <f t="shared" si="84"/>
        <v>0</v>
      </c>
      <c r="N311" s="27">
        <v>0</v>
      </c>
      <c r="O311" s="27">
        <v>0</v>
      </c>
      <c r="P311" s="27">
        <f t="shared" si="85"/>
        <v>0</v>
      </c>
      <c r="Q311" s="27">
        <v>0</v>
      </c>
      <c r="R311" s="27">
        <v>0</v>
      </c>
      <c r="S311" s="27">
        <f t="shared" si="86"/>
        <v>0</v>
      </c>
      <c r="T311" s="27">
        <v>0</v>
      </c>
      <c r="U311" s="27">
        <v>0</v>
      </c>
      <c r="V311" s="27">
        <f t="shared" si="87"/>
        <v>0</v>
      </c>
      <c r="W311" s="27">
        <v>0</v>
      </c>
      <c r="X311" s="27">
        <v>0</v>
      </c>
      <c r="Y311" s="27">
        <f t="shared" si="88"/>
        <v>0</v>
      </c>
      <c r="Z311" s="27">
        <v>0</v>
      </c>
      <c r="AA311" s="27">
        <v>0</v>
      </c>
      <c r="AB311" s="27">
        <f t="shared" si="89"/>
        <v>0</v>
      </c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</row>
    <row r="312" spans="1:249" ht="31.5" x14ac:dyDescent="0.25">
      <c r="A312" s="29" t="s">
        <v>272</v>
      </c>
      <c r="B312" s="27">
        <f t="shared" si="81"/>
        <v>27600</v>
      </c>
      <c r="C312" s="27">
        <f t="shared" si="81"/>
        <v>27600</v>
      </c>
      <c r="D312" s="27">
        <f t="shared" si="81"/>
        <v>0</v>
      </c>
      <c r="E312" s="27">
        <v>0</v>
      </c>
      <c r="F312" s="27">
        <v>0</v>
      </c>
      <c r="G312" s="27">
        <f t="shared" si="82"/>
        <v>0</v>
      </c>
      <c r="H312" s="27">
        <v>0</v>
      </c>
      <c r="I312" s="27">
        <v>0</v>
      </c>
      <c r="J312" s="27">
        <f t="shared" si="83"/>
        <v>0</v>
      </c>
      <c r="K312" s="27">
        <v>27600</v>
      </c>
      <c r="L312" s="27">
        <v>27600</v>
      </c>
      <c r="M312" s="27">
        <f t="shared" si="84"/>
        <v>0</v>
      </c>
      <c r="N312" s="27">
        <v>0</v>
      </c>
      <c r="O312" s="27">
        <v>0</v>
      </c>
      <c r="P312" s="27">
        <f t="shared" si="85"/>
        <v>0</v>
      </c>
      <c r="Q312" s="27">
        <v>0</v>
      </c>
      <c r="R312" s="27">
        <v>0</v>
      </c>
      <c r="S312" s="27">
        <f t="shared" si="86"/>
        <v>0</v>
      </c>
      <c r="T312" s="27">
        <v>0</v>
      </c>
      <c r="U312" s="27">
        <v>0</v>
      </c>
      <c r="V312" s="27">
        <f t="shared" si="87"/>
        <v>0</v>
      </c>
      <c r="W312" s="27">
        <v>0</v>
      </c>
      <c r="X312" s="27">
        <v>0</v>
      </c>
      <c r="Y312" s="27">
        <f t="shared" si="88"/>
        <v>0</v>
      </c>
      <c r="Z312" s="27">
        <v>0</v>
      </c>
      <c r="AA312" s="27">
        <v>0</v>
      </c>
      <c r="AB312" s="27">
        <f t="shared" si="89"/>
        <v>0</v>
      </c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</row>
    <row r="313" spans="1:249" ht="31.5" x14ac:dyDescent="0.25">
      <c r="A313" s="29" t="s">
        <v>273</v>
      </c>
      <c r="B313" s="27">
        <f t="shared" si="81"/>
        <v>29040</v>
      </c>
      <c r="C313" s="27">
        <f t="shared" si="81"/>
        <v>29040</v>
      </c>
      <c r="D313" s="27">
        <f t="shared" si="81"/>
        <v>0</v>
      </c>
      <c r="E313" s="27">
        <v>0</v>
      </c>
      <c r="F313" s="27">
        <v>0</v>
      </c>
      <c r="G313" s="27">
        <f t="shared" si="82"/>
        <v>0</v>
      </c>
      <c r="H313" s="27">
        <v>0</v>
      </c>
      <c r="I313" s="27">
        <v>0</v>
      </c>
      <c r="J313" s="27">
        <f t="shared" si="83"/>
        <v>0</v>
      </c>
      <c r="K313" s="27">
        <v>29040</v>
      </c>
      <c r="L313" s="27">
        <v>29040</v>
      </c>
      <c r="M313" s="27">
        <f t="shared" si="84"/>
        <v>0</v>
      </c>
      <c r="N313" s="27">
        <v>0</v>
      </c>
      <c r="O313" s="27">
        <v>0</v>
      </c>
      <c r="P313" s="27">
        <f t="shared" si="85"/>
        <v>0</v>
      </c>
      <c r="Q313" s="27">
        <v>0</v>
      </c>
      <c r="R313" s="27">
        <v>0</v>
      </c>
      <c r="S313" s="27">
        <f t="shared" si="86"/>
        <v>0</v>
      </c>
      <c r="T313" s="27">
        <v>0</v>
      </c>
      <c r="U313" s="27">
        <v>0</v>
      </c>
      <c r="V313" s="27">
        <f t="shared" si="87"/>
        <v>0</v>
      </c>
      <c r="W313" s="27">
        <v>0</v>
      </c>
      <c r="X313" s="27">
        <v>0</v>
      </c>
      <c r="Y313" s="27">
        <f t="shared" si="88"/>
        <v>0</v>
      </c>
      <c r="Z313" s="27">
        <v>0</v>
      </c>
      <c r="AA313" s="27">
        <v>0</v>
      </c>
      <c r="AB313" s="27">
        <f t="shared" si="89"/>
        <v>0</v>
      </c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</row>
    <row r="314" spans="1:249" x14ac:dyDescent="0.25">
      <c r="A314" s="23" t="s">
        <v>32</v>
      </c>
      <c r="B314" s="24">
        <f t="shared" si="81"/>
        <v>180</v>
      </c>
      <c r="C314" s="24">
        <f t="shared" si="81"/>
        <v>180</v>
      </c>
      <c r="D314" s="24">
        <f t="shared" si="81"/>
        <v>0</v>
      </c>
      <c r="E314" s="24">
        <f>SUM(E315)</f>
        <v>0</v>
      </c>
      <c r="F314" s="24">
        <f>SUM(F315)</f>
        <v>0</v>
      </c>
      <c r="G314" s="24">
        <f t="shared" si="82"/>
        <v>0</v>
      </c>
      <c r="H314" s="24">
        <f>SUM(H315)</f>
        <v>0</v>
      </c>
      <c r="I314" s="24">
        <f>SUM(I315)</f>
        <v>0</v>
      </c>
      <c r="J314" s="24">
        <f t="shared" si="83"/>
        <v>0</v>
      </c>
      <c r="K314" s="24">
        <f>SUM(K315)</f>
        <v>0</v>
      </c>
      <c r="L314" s="24">
        <f>SUM(L315)</f>
        <v>0</v>
      </c>
      <c r="M314" s="24">
        <f t="shared" si="84"/>
        <v>0</v>
      </c>
      <c r="N314" s="24">
        <f>SUM(N315)</f>
        <v>0</v>
      </c>
      <c r="O314" s="24">
        <f>SUM(O315)</f>
        <v>0</v>
      </c>
      <c r="P314" s="24">
        <f t="shared" si="85"/>
        <v>0</v>
      </c>
      <c r="Q314" s="24">
        <f>SUM(Q315)</f>
        <v>180</v>
      </c>
      <c r="R314" s="24">
        <f>SUM(R315)</f>
        <v>180</v>
      </c>
      <c r="S314" s="24">
        <f t="shared" si="86"/>
        <v>0</v>
      </c>
      <c r="T314" s="24">
        <f>SUM(T315)</f>
        <v>0</v>
      </c>
      <c r="U314" s="24">
        <f>SUM(U315)</f>
        <v>0</v>
      </c>
      <c r="V314" s="24">
        <f t="shared" si="87"/>
        <v>0</v>
      </c>
      <c r="W314" s="24">
        <f>SUM(W315)</f>
        <v>0</v>
      </c>
      <c r="X314" s="24">
        <f>SUM(X315)</f>
        <v>0</v>
      </c>
      <c r="Y314" s="24">
        <f t="shared" si="88"/>
        <v>0</v>
      </c>
      <c r="Z314" s="24">
        <f>SUM(Z315)</f>
        <v>0</v>
      </c>
      <c r="AA314" s="24">
        <f>SUM(AA315)</f>
        <v>0</v>
      </c>
      <c r="AB314" s="24">
        <f t="shared" si="89"/>
        <v>0</v>
      </c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</row>
    <row r="315" spans="1:249" ht="31.5" x14ac:dyDescent="0.25">
      <c r="A315" s="23" t="s">
        <v>270</v>
      </c>
      <c r="B315" s="24">
        <f t="shared" si="81"/>
        <v>180</v>
      </c>
      <c r="C315" s="24">
        <f t="shared" si="81"/>
        <v>180</v>
      </c>
      <c r="D315" s="24">
        <f t="shared" si="81"/>
        <v>0</v>
      </c>
      <c r="E315" s="24">
        <f>SUM(E316:E316)</f>
        <v>0</v>
      </c>
      <c r="F315" s="24">
        <f>SUM(F316:F316)</f>
        <v>0</v>
      </c>
      <c r="G315" s="24">
        <f t="shared" si="82"/>
        <v>0</v>
      </c>
      <c r="H315" s="24">
        <f>SUM(H316:H316)</f>
        <v>0</v>
      </c>
      <c r="I315" s="24">
        <f>SUM(I316:I316)</f>
        <v>0</v>
      </c>
      <c r="J315" s="24">
        <f t="shared" si="83"/>
        <v>0</v>
      </c>
      <c r="K315" s="24">
        <f>SUM(K316:K316)</f>
        <v>0</v>
      </c>
      <c r="L315" s="24">
        <f>SUM(L316:L316)</f>
        <v>0</v>
      </c>
      <c r="M315" s="24">
        <f t="shared" si="84"/>
        <v>0</v>
      </c>
      <c r="N315" s="24">
        <f>SUM(N316:N316)</f>
        <v>0</v>
      </c>
      <c r="O315" s="24">
        <f>SUM(O316:O316)</f>
        <v>0</v>
      </c>
      <c r="P315" s="24">
        <f t="shared" si="85"/>
        <v>0</v>
      </c>
      <c r="Q315" s="24">
        <f>SUM(Q316:Q316)</f>
        <v>180</v>
      </c>
      <c r="R315" s="24">
        <f>SUM(R316:R316)</f>
        <v>180</v>
      </c>
      <c r="S315" s="24">
        <f t="shared" si="86"/>
        <v>0</v>
      </c>
      <c r="T315" s="24">
        <f>SUM(T316:T316)</f>
        <v>0</v>
      </c>
      <c r="U315" s="24">
        <f>SUM(U316:U316)</f>
        <v>0</v>
      </c>
      <c r="V315" s="24">
        <f t="shared" si="87"/>
        <v>0</v>
      </c>
      <c r="W315" s="24">
        <f>SUM(W316:W316)</f>
        <v>0</v>
      </c>
      <c r="X315" s="24">
        <f>SUM(X316:X316)</f>
        <v>0</v>
      </c>
      <c r="Y315" s="24">
        <f t="shared" si="88"/>
        <v>0</v>
      </c>
      <c r="Z315" s="24">
        <f>SUM(Z316:Z316)</f>
        <v>0</v>
      </c>
      <c r="AA315" s="24">
        <f>SUM(AA316:AA316)</f>
        <v>0</v>
      </c>
      <c r="AB315" s="24">
        <f t="shared" si="89"/>
        <v>0</v>
      </c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</row>
    <row r="316" spans="1:249" ht="47.25" x14ac:dyDescent="0.25">
      <c r="A316" s="29" t="s">
        <v>274</v>
      </c>
      <c r="B316" s="30">
        <f t="shared" si="81"/>
        <v>180</v>
      </c>
      <c r="C316" s="30">
        <f t="shared" si="81"/>
        <v>180</v>
      </c>
      <c r="D316" s="30">
        <f t="shared" si="81"/>
        <v>0</v>
      </c>
      <c r="E316" s="30">
        <v>0</v>
      </c>
      <c r="F316" s="30">
        <v>0</v>
      </c>
      <c r="G316" s="30">
        <f t="shared" si="82"/>
        <v>0</v>
      </c>
      <c r="H316" s="30">
        <v>0</v>
      </c>
      <c r="I316" s="30">
        <v>0</v>
      </c>
      <c r="J316" s="30">
        <f t="shared" si="83"/>
        <v>0</v>
      </c>
      <c r="K316" s="30"/>
      <c r="L316" s="30"/>
      <c r="M316" s="30">
        <f t="shared" si="84"/>
        <v>0</v>
      </c>
      <c r="N316" s="30"/>
      <c r="O316" s="30"/>
      <c r="P316" s="30">
        <f t="shared" si="85"/>
        <v>0</v>
      </c>
      <c r="Q316" s="30">
        <v>180</v>
      </c>
      <c r="R316" s="30">
        <v>180</v>
      </c>
      <c r="S316" s="30">
        <f t="shared" si="86"/>
        <v>0</v>
      </c>
      <c r="T316" s="30">
        <v>0</v>
      </c>
      <c r="U316" s="30">
        <v>0</v>
      </c>
      <c r="V316" s="30">
        <f t="shared" si="87"/>
        <v>0</v>
      </c>
      <c r="W316" s="30">
        <v>0</v>
      </c>
      <c r="X316" s="30">
        <v>0</v>
      </c>
      <c r="Y316" s="30">
        <f t="shared" si="88"/>
        <v>0</v>
      </c>
      <c r="Z316" s="30">
        <v>0</v>
      </c>
      <c r="AA316" s="30">
        <v>0</v>
      </c>
      <c r="AB316" s="30">
        <f t="shared" si="89"/>
        <v>0</v>
      </c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</row>
    <row r="317" spans="1:249" ht="31.5" x14ac:dyDescent="0.25">
      <c r="A317" s="23" t="s">
        <v>47</v>
      </c>
      <c r="B317" s="24">
        <f t="shared" ref="B317:D333" si="104">E317+H317+K317+N317+Q317+T317+W317+Z317</f>
        <v>0</v>
      </c>
      <c r="C317" s="24">
        <f t="shared" si="104"/>
        <v>1390</v>
      </c>
      <c r="D317" s="24">
        <f t="shared" si="104"/>
        <v>1390</v>
      </c>
      <c r="E317" s="24">
        <f>SUM(E318)</f>
        <v>0</v>
      </c>
      <c r="F317" s="24">
        <f>SUM(F318)</f>
        <v>0</v>
      </c>
      <c r="G317" s="24">
        <f t="shared" ref="G317:G333" si="105">F317-E317</f>
        <v>0</v>
      </c>
      <c r="H317" s="24">
        <f>SUM(H318)</f>
        <v>0</v>
      </c>
      <c r="I317" s="24">
        <f>SUM(I318)</f>
        <v>0</v>
      </c>
      <c r="J317" s="24">
        <f t="shared" ref="J317:J333" si="106">I317-H317</f>
        <v>0</v>
      </c>
      <c r="K317" s="24">
        <f>SUM(K318)</f>
        <v>0</v>
      </c>
      <c r="L317" s="24">
        <f>SUM(L318)</f>
        <v>0</v>
      </c>
      <c r="M317" s="24">
        <f t="shared" ref="M317:M333" si="107">L317-K317</f>
        <v>0</v>
      </c>
      <c r="N317" s="24">
        <f>SUM(N318)</f>
        <v>0</v>
      </c>
      <c r="O317" s="24">
        <f>SUM(O318)</f>
        <v>0</v>
      </c>
      <c r="P317" s="24">
        <f t="shared" ref="P317:P333" si="108">O317-N317</f>
        <v>0</v>
      </c>
      <c r="Q317" s="24">
        <f>SUM(Q318)</f>
        <v>0</v>
      </c>
      <c r="R317" s="24">
        <f>SUM(R318)</f>
        <v>1390</v>
      </c>
      <c r="S317" s="24">
        <f t="shared" ref="S317:S333" si="109">R317-Q317</f>
        <v>1390</v>
      </c>
      <c r="T317" s="24">
        <f>SUM(T318)</f>
        <v>0</v>
      </c>
      <c r="U317" s="24">
        <f>SUM(U318)</f>
        <v>0</v>
      </c>
      <c r="V317" s="24">
        <f t="shared" ref="V317:V333" si="110">U317-T317</f>
        <v>0</v>
      </c>
      <c r="W317" s="24">
        <f>SUM(W318)</f>
        <v>0</v>
      </c>
      <c r="X317" s="24">
        <f>SUM(X318)</f>
        <v>0</v>
      </c>
      <c r="Y317" s="24">
        <f t="shared" ref="Y317:Y333" si="111">X317-W317</f>
        <v>0</v>
      </c>
      <c r="Z317" s="24">
        <f>SUM(Z318)</f>
        <v>0</v>
      </c>
      <c r="AA317" s="24">
        <f>SUM(AA318)</f>
        <v>0</v>
      </c>
      <c r="AB317" s="24">
        <f t="shared" ref="AB317:AB333" si="112">AA317-Z317</f>
        <v>0</v>
      </c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</row>
    <row r="318" spans="1:249" ht="31.5" x14ac:dyDescent="0.25">
      <c r="A318" s="23" t="s">
        <v>270</v>
      </c>
      <c r="B318" s="24">
        <f t="shared" si="104"/>
        <v>0</v>
      </c>
      <c r="C318" s="24">
        <f t="shared" si="104"/>
        <v>1390</v>
      </c>
      <c r="D318" s="24">
        <f t="shared" si="104"/>
        <v>1390</v>
      </c>
      <c r="E318" s="24">
        <f>SUM(E319:E319)</f>
        <v>0</v>
      </c>
      <c r="F318" s="24">
        <f>SUM(F319:F319)</f>
        <v>0</v>
      </c>
      <c r="G318" s="24">
        <f t="shared" si="105"/>
        <v>0</v>
      </c>
      <c r="H318" s="24">
        <f>SUM(H319:H319)</f>
        <v>0</v>
      </c>
      <c r="I318" s="24">
        <f>SUM(I319:I319)</f>
        <v>0</v>
      </c>
      <c r="J318" s="24">
        <f t="shared" si="106"/>
        <v>0</v>
      </c>
      <c r="K318" s="24">
        <f>SUM(K319:K319)</f>
        <v>0</v>
      </c>
      <c r="L318" s="24">
        <f>SUM(L319:L319)</f>
        <v>0</v>
      </c>
      <c r="M318" s="24">
        <f t="shared" si="107"/>
        <v>0</v>
      </c>
      <c r="N318" s="24">
        <f>SUM(N319:N319)</f>
        <v>0</v>
      </c>
      <c r="O318" s="24">
        <f>SUM(O319:O319)</f>
        <v>0</v>
      </c>
      <c r="P318" s="24">
        <f t="shared" si="108"/>
        <v>0</v>
      </c>
      <c r="Q318" s="24">
        <f>SUM(Q319:Q319)</f>
        <v>0</v>
      </c>
      <c r="R318" s="24">
        <f>SUM(R319:R319)</f>
        <v>1390</v>
      </c>
      <c r="S318" s="24">
        <f t="shared" si="109"/>
        <v>1390</v>
      </c>
      <c r="T318" s="24">
        <f>SUM(T319:T319)</f>
        <v>0</v>
      </c>
      <c r="U318" s="24">
        <f>SUM(U319:U319)</f>
        <v>0</v>
      </c>
      <c r="V318" s="24">
        <f t="shared" si="110"/>
        <v>0</v>
      </c>
      <c r="W318" s="24">
        <f>SUM(W319:W319)</f>
        <v>0</v>
      </c>
      <c r="X318" s="24">
        <f>SUM(X319:X319)</f>
        <v>0</v>
      </c>
      <c r="Y318" s="24">
        <f t="shared" si="111"/>
        <v>0</v>
      </c>
      <c r="Z318" s="24">
        <f>SUM(Z319:Z319)</f>
        <v>0</v>
      </c>
      <c r="AA318" s="24">
        <f>SUM(AA319:AA319)</f>
        <v>0</v>
      </c>
      <c r="AB318" s="24">
        <f t="shared" si="112"/>
        <v>0</v>
      </c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  <c r="IB318" s="7"/>
      <c r="IC318" s="7"/>
      <c r="ID318" s="7"/>
      <c r="IE318" s="7"/>
      <c r="IF318" s="7"/>
      <c r="IG318" s="7"/>
      <c r="IH318" s="7"/>
      <c r="II318" s="7"/>
      <c r="IJ318" s="7"/>
      <c r="IK318" s="7"/>
      <c r="IL318" s="7"/>
      <c r="IM318" s="7"/>
      <c r="IN318" s="7"/>
      <c r="IO318" s="7"/>
    </row>
    <row r="319" spans="1:249" ht="31.5" x14ac:dyDescent="0.25">
      <c r="A319" s="32" t="s">
        <v>275</v>
      </c>
      <c r="B319" s="27">
        <f t="shared" si="104"/>
        <v>0</v>
      </c>
      <c r="C319" s="27">
        <f t="shared" si="104"/>
        <v>1390</v>
      </c>
      <c r="D319" s="27">
        <f t="shared" si="104"/>
        <v>1390</v>
      </c>
      <c r="E319" s="27">
        <v>0</v>
      </c>
      <c r="F319" s="27">
        <v>0</v>
      </c>
      <c r="G319" s="27">
        <f t="shared" si="105"/>
        <v>0</v>
      </c>
      <c r="H319" s="27">
        <v>0</v>
      </c>
      <c r="I319" s="27">
        <v>0</v>
      </c>
      <c r="J319" s="27">
        <f t="shared" si="106"/>
        <v>0</v>
      </c>
      <c r="K319" s="27">
        <v>0</v>
      </c>
      <c r="L319" s="27">
        <v>0</v>
      </c>
      <c r="M319" s="27">
        <f t="shared" si="107"/>
        <v>0</v>
      </c>
      <c r="N319" s="27"/>
      <c r="O319" s="27"/>
      <c r="P319" s="27">
        <f t="shared" si="108"/>
        <v>0</v>
      </c>
      <c r="Q319" s="27">
        <v>0</v>
      </c>
      <c r="R319" s="27">
        <v>1390</v>
      </c>
      <c r="S319" s="27">
        <f t="shared" si="109"/>
        <v>1390</v>
      </c>
      <c r="T319" s="27">
        <v>0</v>
      </c>
      <c r="U319" s="27">
        <v>0</v>
      </c>
      <c r="V319" s="27">
        <f t="shared" si="110"/>
        <v>0</v>
      </c>
      <c r="W319" s="27">
        <v>0</v>
      </c>
      <c r="X319" s="27">
        <v>0</v>
      </c>
      <c r="Y319" s="27">
        <f t="shared" si="111"/>
        <v>0</v>
      </c>
      <c r="Z319" s="27">
        <v>0</v>
      </c>
      <c r="AA319" s="27">
        <v>0</v>
      </c>
      <c r="AB319" s="27">
        <f t="shared" si="112"/>
        <v>0</v>
      </c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</row>
    <row r="320" spans="1:249" ht="31.5" x14ac:dyDescent="0.25">
      <c r="A320" s="23" t="s">
        <v>276</v>
      </c>
      <c r="B320" s="24">
        <f t="shared" si="104"/>
        <v>19081</v>
      </c>
      <c r="C320" s="24">
        <f t="shared" si="104"/>
        <v>19977</v>
      </c>
      <c r="D320" s="24">
        <f t="shared" si="104"/>
        <v>896</v>
      </c>
      <c r="E320" s="24">
        <f>SUM(E321)</f>
        <v>0</v>
      </c>
      <c r="F320" s="24">
        <f>SUM(F321)</f>
        <v>0</v>
      </c>
      <c r="G320" s="24">
        <f t="shared" si="105"/>
        <v>0</v>
      </c>
      <c r="H320" s="24">
        <f t="shared" ref="H320:I320" si="113">SUM(H321)</f>
        <v>0</v>
      </c>
      <c r="I320" s="24">
        <f t="shared" si="113"/>
        <v>0</v>
      </c>
      <c r="J320" s="24">
        <f t="shared" si="106"/>
        <v>0</v>
      </c>
      <c r="K320" s="24">
        <f t="shared" ref="K320:L320" si="114">SUM(K321)</f>
        <v>16472</v>
      </c>
      <c r="L320" s="24">
        <f t="shared" si="114"/>
        <v>16472</v>
      </c>
      <c r="M320" s="24">
        <f t="shared" si="107"/>
        <v>0</v>
      </c>
      <c r="N320" s="24">
        <f t="shared" ref="N320:O320" si="115">SUM(N321)</f>
        <v>509</v>
      </c>
      <c r="O320" s="24">
        <f t="shared" si="115"/>
        <v>509</v>
      </c>
      <c r="P320" s="24">
        <f t="shared" si="108"/>
        <v>0</v>
      </c>
      <c r="Q320" s="24">
        <f t="shared" ref="Q320:R320" si="116">SUM(Q321)</f>
        <v>2100</v>
      </c>
      <c r="R320" s="24">
        <f t="shared" si="116"/>
        <v>2100</v>
      </c>
      <c r="S320" s="24">
        <f t="shared" si="109"/>
        <v>0</v>
      </c>
      <c r="T320" s="24">
        <f t="shared" ref="T320:U320" si="117">SUM(T321)</f>
        <v>0</v>
      </c>
      <c r="U320" s="24">
        <f t="shared" si="117"/>
        <v>0</v>
      </c>
      <c r="V320" s="24">
        <f t="shared" si="110"/>
        <v>0</v>
      </c>
      <c r="W320" s="24">
        <f t="shared" ref="W320:X320" si="118">SUM(W321)</f>
        <v>0</v>
      </c>
      <c r="X320" s="24">
        <f t="shared" si="118"/>
        <v>896</v>
      </c>
      <c r="Y320" s="24">
        <f t="shared" si="111"/>
        <v>896</v>
      </c>
      <c r="Z320" s="24">
        <f t="shared" ref="Z320:AA320" si="119">SUM(Z321)</f>
        <v>0</v>
      </c>
      <c r="AA320" s="24">
        <f t="shared" si="119"/>
        <v>0</v>
      </c>
      <c r="AB320" s="24">
        <f t="shared" si="112"/>
        <v>0</v>
      </c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</row>
    <row r="321" spans="1:249" ht="31.5" x14ac:dyDescent="0.25">
      <c r="A321" s="23" t="s">
        <v>270</v>
      </c>
      <c r="B321" s="24">
        <f t="shared" si="104"/>
        <v>19081</v>
      </c>
      <c r="C321" s="24">
        <f t="shared" si="104"/>
        <v>19977</v>
      </c>
      <c r="D321" s="24">
        <f t="shared" si="104"/>
        <v>896</v>
      </c>
      <c r="E321" s="24">
        <f>SUM(E322:E325)</f>
        <v>0</v>
      </c>
      <c r="F321" s="24">
        <f>SUM(F322:F325)</f>
        <v>0</v>
      </c>
      <c r="G321" s="24">
        <f t="shared" si="105"/>
        <v>0</v>
      </c>
      <c r="H321" s="24">
        <f>SUM(H322:H325)</f>
        <v>0</v>
      </c>
      <c r="I321" s="24">
        <f>SUM(I322:I325)</f>
        <v>0</v>
      </c>
      <c r="J321" s="24">
        <f t="shared" si="106"/>
        <v>0</v>
      </c>
      <c r="K321" s="24">
        <f>SUM(K322:K325)</f>
        <v>16472</v>
      </c>
      <c r="L321" s="24">
        <f>SUM(L322:L325)</f>
        <v>16472</v>
      </c>
      <c r="M321" s="24">
        <f t="shared" si="107"/>
        <v>0</v>
      </c>
      <c r="N321" s="24">
        <f>SUM(N322:N325)</f>
        <v>509</v>
      </c>
      <c r="O321" s="24">
        <f>SUM(O322:O325)</f>
        <v>509</v>
      </c>
      <c r="P321" s="24">
        <f t="shared" si="108"/>
        <v>0</v>
      </c>
      <c r="Q321" s="24">
        <f>SUM(Q322:Q325)</f>
        <v>2100</v>
      </c>
      <c r="R321" s="24">
        <f>SUM(R322:R325)</f>
        <v>2100</v>
      </c>
      <c r="S321" s="24">
        <f t="shared" si="109"/>
        <v>0</v>
      </c>
      <c r="T321" s="24">
        <f>SUM(T322:T325)</f>
        <v>0</v>
      </c>
      <c r="U321" s="24">
        <f>SUM(U322:U325)</f>
        <v>0</v>
      </c>
      <c r="V321" s="24">
        <f t="shared" si="110"/>
        <v>0</v>
      </c>
      <c r="W321" s="24">
        <f>SUM(W322:W325)</f>
        <v>0</v>
      </c>
      <c r="X321" s="24">
        <f>SUM(X322:X325)</f>
        <v>896</v>
      </c>
      <c r="Y321" s="24">
        <f t="shared" si="111"/>
        <v>896</v>
      </c>
      <c r="Z321" s="24">
        <f>SUM(Z322:Z325)</f>
        <v>0</v>
      </c>
      <c r="AA321" s="24">
        <f>SUM(AA322:AA325)</f>
        <v>0</v>
      </c>
      <c r="AB321" s="24">
        <f t="shared" si="112"/>
        <v>0</v>
      </c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</row>
    <row r="322" spans="1:249" x14ac:dyDescent="0.25">
      <c r="A322" s="26" t="s">
        <v>277</v>
      </c>
      <c r="B322" s="30">
        <f t="shared" si="104"/>
        <v>2100</v>
      </c>
      <c r="C322" s="30">
        <f t="shared" si="104"/>
        <v>2996</v>
      </c>
      <c r="D322" s="30">
        <f t="shared" si="104"/>
        <v>896</v>
      </c>
      <c r="E322" s="30">
        <v>0</v>
      </c>
      <c r="F322" s="30">
        <v>0</v>
      </c>
      <c r="G322" s="30">
        <f t="shared" si="105"/>
        <v>0</v>
      </c>
      <c r="H322" s="30">
        <v>0</v>
      </c>
      <c r="I322" s="30">
        <v>0</v>
      </c>
      <c r="J322" s="30">
        <f t="shared" si="106"/>
        <v>0</v>
      </c>
      <c r="K322" s="30"/>
      <c r="L322" s="30"/>
      <c r="M322" s="30">
        <f t="shared" si="107"/>
        <v>0</v>
      </c>
      <c r="N322" s="30">
        <v>0</v>
      </c>
      <c r="O322" s="30">
        <v>0</v>
      </c>
      <c r="P322" s="30">
        <f t="shared" si="108"/>
        <v>0</v>
      </c>
      <c r="Q322" s="30">
        <v>2100</v>
      </c>
      <c r="R322" s="30">
        <f>2100</f>
        <v>2100</v>
      </c>
      <c r="S322" s="30">
        <f t="shared" si="109"/>
        <v>0</v>
      </c>
      <c r="T322" s="30">
        <v>0</v>
      </c>
      <c r="U322" s="30">
        <v>0</v>
      </c>
      <c r="V322" s="30">
        <f t="shared" si="110"/>
        <v>0</v>
      </c>
      <c r="W322" s="30">
        <v>0</v>
      </c>
      <c r="X322" s="30">
        <v>896</v>
      </c>
      <c r="Y322" s="30">
        <f t="shared" si="111"/>
        <v>896</v>
      </c>
      <c r="Z322" s="30">
        <v>0</v>
      </c>
      <c r="AA322" s="30">
        <v>0</v>
      </c>
      <c r="AB322" s="30">
        <f t="shared" si="112"/>
        <v>0</v>
      </c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</row>
    <row r="323" spans="1:249" s="40" customFormat="1" ht="47.25" x14ac:dyDescent="0.25">
      <c r="A323" s="38" t="s">
        <v>278</v>
      </c>
      <c r="B323" s="30">
        <f t="shared" si="104"/>
        <v>509</v>
      </c>
      <c r="C323" s="30">
        <f t="shared" si="104"/>
        <v>509</v>
      </c>
      <c r="D323" s="30">
        <f t="shared" si="104"/>
        <v>0</v>
      </c>
      <c r="E323" s="30">
        <v>0</v>
      </c>
      <c r="F323" s="30">
        <v>0</v>
      </c>
      <c r="G323" s="30">
        <f t="shared" si="105"/>
        <v>0</v>
      </c>
      <c r="H323" s="30">
        <v>0</v>
      </c>
      <c r="I323" s="30">
        <v>0</v>
      </c>
      <c r="J323" s="30">
        <f t="shared" si="106"/>
        <v>0</v>
      </c>
      <c r="K323" s="30"/>
      <c r="L323" s="30"/>
      <c r="M323" s="30">
        <f t="shared" si="107"/>
        <v>0</v>
      </c>
      <c r="N323" s="30">
        <v>509</v>
      </c>
      <c r="O323" s="30">
        <v>509</v>
      </c>
      <c r="P323" s="30">
        <f t="shared" si="108"/>
        <v>0</v>
      </c>
      <c r="Q323" s="30"/>
      <c r="R323" s="30"/>
      <c r="S323" s="30">
        <f t="shared" si="109"/>
        <v>0</v>
      </c>
      <c r="T323" s="30">
        <v>0</v>
      </c>
      <c r="U323" s="30">
        <v>0</v>
      </c>
      <c r="V323" s="30">
        <f t="shared" si="110"/>
        <v>0</v>
      </c>
      <c r="W323" s="30">
        <v>0</v>
      </c>
      <c r="X323" s="30">
        <v>0</v>
      </c>
      <c r="Y323" s="30">
        <f t="shared" si="111"/>
        <v>0</v>
      </c>
      <c r="Z323" s="30">
        <v>0</v>
      </c>
      <c r="AA323" s="30">
        <v>0</v>
      </c>
      <c r="AB323" s="30">
        <f t="shared" si="112"/>
        <v>0</v>
      </c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  <c r="DS323" s="39"/>
      <c r="DT323" s="39"/>
      <c r="DU323" s="39"/>
      <c r="DV323" s="39"/>
      <c r="DW323" s="39"/>
      <c r="DX323" s="39"/>
      <c r="DY323" s="39"/>
      <c r="DZ323" s="39"/>
      <c r="EA323" s="39"/>
      <c r="EB323" s="39"/>
      <c r="EC323" s="39"/>
      <c r="ED323" s="39"/>
      <c r="EE323" s="39"/>
      <c r="EF323" s="39"/>
      <c r="EG323" s="39"/>
      <c r="EH323" s="39"/>
      <c r="EI323" s="39"/>
      <c r="EJ323" s="39"/>
      <c r="EK323" s="39"/>
      <c r="EL323" s="39"/>
      <c r="EM323" s="39"/>
      <c r="EN323" s="39"/>
      <c r="EO323" s="39"/>
      <c r="EP323" s="39"/>
      <c r="EQ323" s="39"/>
      <c r="ER323" s="39"/>
      <c r="ES323" s="39"/>
      <c r="ET323" s="39"/>
      <c r="EU323" s="39"/>
      <c r="EV323" s="39"/>
      <c r="EW323" s="39"/>
      <c r="EX323" s="39"/>
      <c r="EY323" s="39"/>
      <c r="EZ323" s="39"/>
      <c r="FA323" s="39"/>
      <c r="FB323" s="39"/>
      <c r="FC323" s="39"/>
      <c r="FD323" s="39"/>
      <c r="FE323" s="39"/>
      <c r="FF323" s="39"/>
      <c r="FG323" s="39"/>
      <c r="FH323" s="39"/>
      <c r="FI323" s="39"/>
      <c r="FJ323" s="39"/>
      <c r="FK323" s="39"/>
      <c r="FL323" s="39"/>
      <c r="FM323" s="39"/>
      <c r="FN323" s="39"/>
      <c r="FO323" s="39"/>
      <c r="FP323" s="39"/>
      <c r="FQ323" s="39"/>
      <c r="FR323" s="39"/>
      <c r="FS323" s="39"/>
      <c r="FT323" s="39"/>
      <c r="FU323" s="39"/>
      <c r="FV323" s="39"/>
      <c r="FW323" s="39"/>
      <c r="FX323" s="39"/>
      <c r="FY323" s="39"/>
      <c r="FZ323" s="39"/>
      <c r="GA323" s="39"/>
      <c r="GB323" s="39"/>
      <c r="GC323" s="39"/>
      <c r="GD323" s="39"/>
      <c r="GE323" s="39"/>
      <c r="GF323" s="39"/>
      <c r="GG323" s="39"/>
      <c r="GH323" s="39"/>
      <c r="GI323" s="39"/>
      <c r="GJ323" s="39"/>
      <c r="GK323" s="39"/>
      <c r="GL323" s="39"/>
      <c r="GM323" s="39"/>
      <c r="GN323" s="39"/>
      <c r="GO323" s="39"/>
      <c r="GP323" s="39"/>
      <c r="GQ323" s="39"/>
      <c r="GR323" s="39"/>
      <c r="GS323" s="39"/>
      <c r="GT323" s="39"/>
      <c r="GU323" s="39"/>
      <c r="GV323" s="39"/>
      <c r="GW323" s="39"/>
      <c r="GX323" s="39"/>
      <c r="GY323" s="39"/>
      <c r="GZ323" s="39"/>
      <c r="HA323" s="39"/>
      <c r="HB323" s="39"/>
      <c r="HC323" s="39"/>
      <c r="HD323" s="39"/>
      <c r="HE323" s="39"/>
      <c r="HF323" s="39"/>
      <c r="HG323" s="39"/>
      <c r="HH323" s="39"/>
      <c r="HI323" s="39"/>
      <c r="HJ323" s="39"/>
      <c r="HK323" s="39"/>
      <c r="HL323" s="39"/>
      <c r="HM323" s="39"/>
      <c r="HN323" s="39"/>
      <c r="HO323" s="39"/>
      <c r="HP323" s="39"/>
      <c r="HQ323" s="39"/>
      <c r="HR323" s="39"/>
      <c r="HS323" s="39"/>
      <c r="HT323" s="39"/>
      <c r="HU323" s="39"/>
      <c r="HV323" s="39"/>
      <c r="HW323" s="39"/>
      <c r="HX323" s="39"/>
      <c r="HY323" s="39"/>
      <c r="HZ323" s="39"/>
      <c r="IA323" s="39"/>
      <c r="IB323" s="39"/>
      <c r="IC323" s="39"/>
      <c r="ID323" s="39"/>
      <c r="IE323" s="39"/>
      <c r="IF323" s="39"/>
      <c r="IG323" s="39"/>
      <c r="IH323" s="39"/>
      <c r="II323" s="39"/>
      <c r="IJ323" s="39"/>
      <c r="IK323" s="39"/>
      <c r="IL323" s="39"/>
      <c r="IM323" s="39"/>
      <c r="IN323" s="39"/>
      <c r="IO323" s="39"/>
    </row>
    <row r="324" spans="1:249" ht="47.25" x14ac:dyDescent="0.25">
      <c r="A324" s="29" t="s">
        <v>279</v>
      </c>
      <c r="B324" s="30">
        <f t="shared" si="104"/>
        <v>1592</v>
      </c>
      <c r="C324" s="30">
        <f t="shared" si="104"/>
        <v>1592</v>
      </c>
      <c r="D324" s="30">
        <f t="shared" si="104"/>
        <v>0</v>
      </c>
      <c r="E324" s="30">
        <v>0</v>
      </c>
      <c r="F324" s="30">
        <v>0</v>
      </c>
      <c r="G324" s="30">
        <f t="shared" si="105"/>
        <v>0</v>
      </c>
      <c r="H324" s="30">
        <v>0</v>
      </c>
      <c r="I324" s="30">
        <v>0</v>
      </c>
      <c r="J324" s="30">
        <f t="shared" si="106"/>
        <v>0</v>
      </c>
      <c r="K324" s="30">
        <v>1592</v>
      </c>
      <c r="L324" s="30">
        <v>1592</v>
      </c>
      <c r="M324" s="30">
        <f t="shared" si="107"/>
        <v>0</v>
      </c>
      <c r="N324" s="30">
        <v>0</v>
      </c>
      <c r="O324" s="30">
        <v>0</v>
      </c>
      <c r="P324" s="30">
        <f t="shared" si="108"/>
        <v>0</v>
      </c>
      <c r="Q324" s="30">
        <v>0</v>
      </c>
      <c r="R324" s="30">
        <v>0</v>
      </c>
      <c r="S324" s="30">
        <f t="shared" si="109"/>
        <v>0</v>
      </c>
      <c r="T324" s="30">
        <v>0</v>
      </c>
      <c r="U324" s="30">
        <v>0</v>
      </c>
      <c r="V324" s="30">
        <f t="shared" si="110"/>
        <v>0</v>
      </c>
      <c r="W324" s="30">
        <v>0</v>
      </c>
      <c r="X324" s="30">
        <v>0</v>
      </c>
      <c r="Y324" s="30">
        <f t="shared" si="111"/>
        <v>0</v>
      </c>
      <c r="Z324" s="30">
        <v>0</v>
      </c>
      <c r="AA324" s="30">
        <v>0</v>
      </c>
      <c r="AB324" s="30">
        <f t="shared" si="112"/>
        <v>0</v>
      </c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</row>
    <row r="325" spans="1:249" ht="31.5" x14ac:dyDescent="0.25">
      <c r="A325" s="29" t="s">
        <v>280</v>
      </c>
      <c r="B325" s="30">
        <f t="shared" si="104"/>
        <v>14880</v>
      </c>
      <c r="C325" s="30">
        <f t="shared" si="104"/>
        <v>14880</v>
      </c>
      <c r="D325" s="30">
        <f t="shared" si="104"/>
        <v>0</v>
      </c>
      <c r="E325" s="30">
        <v>0</v>
      </c>
      <c r="F325" s="30">
        <v>0</v>
      </c>
      <c r="G325" s="30">
        <f t="shared" si="105"/>
        <v>0</v>
      </c>
      <c r="H325" s="30">
        <v>0</v>
      </c>
      <c r="I325" s="30">
        <v>0</v>
      </c>
      <c r="J325" s="30">
        <f t="shared" si="106"/>
        <v>0</v>
      </c>
      <c r="K325" s="30">
        <v>14880</v>
      </c>
      <c r="L325" s="30">
        <v>14880</v>
      </c>
      <c r="M325" s="30">
        <f t="shared" si="107"/>
        <v>0</v>
      </c>
      <c r="N325" s="30">
        <v>0</v>
      </c>
      <c r="O325" s="30">
        <v>0</v>
      </c>
      <c r="P325" s="30">
        <f t="shared" si="108"/>
        <v>0</v>
      </c>
      <c r="Q325" s="30">
        <v>0</v>
      </c>
      <c r="R325" s="30">
        <v>0</v>
      </c>
      <c r="S325" s="30">
        <f t="shared" si="109"/>
        <v>0</v>
      </c>
      <c r="T325" s="30">
        <v>0</v>
      </c>
      <c r="U325" s="30">
        <v>0</v>
      </c>
      <c r="V325" s="30">
        <f t="shared" si="110"/>
        <v>0</v>
      </c>
      <c r="W325" s="30">
        <v>0</v>
      </c>
      <c r="X325" s="30">
        <v>0</v>
      </c>
      <c r="Y325" s="30">
        <f t="shared" si="111"/>
        <v>0</v>
      </c>
      <c r="Z325" s="30">
        <v>0</v>
      </c>
      <c r="AA325" s="30">
        <v>0</v>
      </c>
      <c r="AB325" s="30">
        <f t="shared" si="112"/>
        <v>0</v>
      </c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</row>
    <row r="326" spans="1:249" x14ac:dyDescent="0.25">
      <c r="A326" s="23" t="s">
        <v>79</v>
      </c>
      <c r="B326" s="24">
        <f t="shared" si="104"/>
        <v>0</v>
      </c>
      <c r="C326" s="24">
        <f t="shared" si="104"/>
        <v>1899</v>
      </c>
      <c r="D326" s="24">
        <f t="shared" si="104"/>
        <v>1899</v>
      </c>
      <c r="E326" s="24">
        <f>SUM(E327)</f>
        <v>0</v>
      </c>
      <c r="F326" s="24">
        <f>SUM(F327)</f>
        <v>0</v>
      </c>
      <c r="G326" s="24">
        <f t="shared" si="105"/>
        <v>0</v>
      </c>
      <c r="H326" s="24">
        <f>SUM(H327)</f>
        <v>0</v>
      </c>
      <c r="I326" s="24">
        <f>SUM(I327)</f>
        <v>0</v>
      </c>
      <c r="J326" s="24">
        <f t="shared" si="106"/>
        <v>0</v>
      </c>
      <c r="K326" s="24">
        <f>SUM(K327)</f>
        <v>0</v>
      </c>
      <c r="L326" s="24">
        <f>SUM(L327)</f>
        <v>1899</v>
      </c>
      <c r="M326" s="24">
        <f t="shared" si="107"/>
        <v>1899</v>
      </c>
      <c r="N326" s="24">
        <f>SUM(N327)</f>
        <v>0</v>
      </c>
      <c r="O326" s="24">
        <f>SUM(O327)</f>
        <v>0</v>
      </c>
      <c r="P326" s="24">
        <f t="shared" si="108"/>
        <v>0</v>
      </c>
      <c r="Q326" s="24">
        <f>SUM(Q327)</f>
        <v>0</v>
      </c>
      <c r="R326" s="24">
        <f>SUM(R327)</f>
        <v>0</v>
      </c>
      <c r="S326" s="24">
        <f t="shared" si="109"/>
        <v>0</v>
      </c>
      <c r="T326" s="24">
        <f>SUM(T327)</f>
        <v>0</v>
      </c>
      <c r="U326" s="24">
        <f>SUM(U327)</f>
        <v>0</v>
      </c>
      <c r="V326" s="24">
        <f t="shared" si="110"/>
        <v>0</v>
      </c>
      <c r="W326" s="24">
        <f>SUM(W327)</f>
        <v>0</v>
      </c>
      <c r="X326" s="24">
        <f>SUM(X327)</f>
        <v>0</v>
      </c>
      <c r="Y326" s="24">
        <f t="shared" si="111"/>
        <v>0</v>
      </c>
      <c r="Z326" s="24">
        <f>SUM(Z327)</f>
        <v>0</v>
      </c>
      <c r="AA326" s="24">
        <f>SUM(AA327)</f>
        <v>0</v>
      </c>
      <c r="AB326" s="24">
        <f t="shared" si="112"/>
        <v>0</v>
      </c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  <c r="EE326" s="22"/>
      <c r="EF326" s="22"/>
      <c r="EG326" s="22"/>
      <c r="EH326" s="22"/>
      <c r="EI326" s="22"/>
      <c r="EJ326" s="22"/>
      <c r="EK326" s="22"/>
      <c r="EL326" s="22"/>
      <c r="EM326" s="22"/>
      <c r="EN326" s="22"/>
      <c r="EO326" s="22"/>
      <c r="EP326" s="22"/>
      <c r="EQ326" s="22"/>
      <c r="ER326" s="22"/>
      <c r="ES326" s="22"/>
      <c r="ET326" s="22"/>
      <c r="EU326" s="22"/>
      <c r="EV326" s="22"/>
      <c r="EW326" s="22"/>
      <c r="EX326" s="22"/>
      <c r="EY326" s="22"/>
      <c r="EZ326" s="22"/>
      <c r="FA326" s="22"/>
      <c r="FB326" s="22"/>
      <c r="FC326" s="22"/>
      <c r="FD326" s="22"/>
      <c r="FE326" s="22"/>
      <c r="FF326" s="22"/>
      <c r="FG326" s="22"/>
      <c r="FH326" s="22"/>
      <c r="FI326" s="22"/>
      <c r="FJ326" s="22"/>
      <c r="FK326" s="22"/>
      <c r="FL326" s="22"/>
      <c r="FM326" s="22"/>
      <c r="FN326" s="22"/>
      <c r="FO326" s="22"/>
      <c r="FP326" s="22"/>
      <c r="FQ326" s="22"/>
      <c r="FR326" s="22"/>
      <c r="FS326" s="22"/>
      <c r="FT326" s="22"/>
      <c r="FU326" s="22"/>
      <c r="FV326" s="22"/>
      <c r="FW326" s="22"/>
      <c r="FX326" s="22"/>
      <c r="FY326" s="22"/>
      <c r="FZ326" s="22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</row>
    <row r="327" spans="1:249" ht="31.5" x14ac:dyDescent="0.25">
      <c r="A327" s="23" t="s">
        <v>270</v>
      </c>
      <c r="B327" s="24">
        <f t="shared" si="104"/>
        <v>0</v>
      </c>
      <c r="C327" s="24">
        <f t="shared" si="104"/>
        <v>1899</v>
      </c>
      <c r="D327" s="24">
        <f t="shared" si="104"/>
        <v>1899</v>
      </c>
      <c r="E327" s="24">
        <f>SUM(E328:E328)</f>
        <v>0</v>
      </c>
      <c r="F327" s="24">
        <f>SUM(F328:F328)</f>
        <v>0</v>
      </c>
      <c r="G327" s="24">
        <f t="shared" si="105"/>
        <v>0</v>
      </c>
      <c r="H327" s="24">
        <f>SUM(H328:H328)</f>
        <v>0</v>
      </c>
      <c r="I327" s="24">
        <f>SUM(I328:I328)</f>
        <v>0</v>
      </c>
      <c r="J327" s="24">
        <f t="shared" si="106"/>
        <v>0</v>
      </c>
      <c r="K327" s="24">
        <f>SUM(K328:K328)</f>
        <v>0</v>
      </c>
      <c r="L327" s="24">
        <f>SUM(L328:L328)</f>
        <v>1899</v>
      </c>
      <c r="M327" s="24">
        <f t="shared" si="107"/>
        <v>1899</v>
      </c>
      <c r="N327" s="24">
        <f>SUM(N328:N328)</f>
        <v>0</v>
      </c>
      <c r="O327" s="24">
        <f>SUM(O328:O328)</f>
        <v>0</v>
      </c>
      <c r="P327" s="24">
        <f t="shared" si="108"/>
        <v>0</v>
      </c>
      <c r="Q327" s="24">
        <f>SUM(Q328:Q328)</f>
        <v>0</v>
      </c>
      <c r="R327" s="24">
        <f>SUM(R328:R328)</f>
        <v>0</v>
      </c>
      <c r="S327" s="24">
        <f t="shared" si="109"/>
        <v>0</v>
      </c>
      <c r="T327" s="24">
        <f>SUM(T328:T328)</f>
        <v>0</v>
      </c>
      <c r="U327" s="24">
        <f>SUM(U328:U328)</f>
        <v>0</v>
      </c>
      <c r="V327" s="24">
        <f t="shared" si="110"/>
        <v>0</v>
      </c>
      <c r="W327" s="24">
        <f>SUM(W328:W328)</f>
        <v>0</v>
      </c>
      <c r="X327" s="24">
        <f>SUM(X328:X328)</f>
        <v>0</v>
      </c>
      <c r="Y327" s="24">
        <f t="shared" si="111"/>
        <v>0</v>
      </c>
      <c r="Z327" s="24">
        <f>SUM(Z328:Z328)</f>
        <v>0</v>
      </c>
      <c r="AA327" s="24">
        <f>SUM(AA328:AA328)</f>
        <v>0</v>
      </c>
      <c r="AB327" s="24">
        <f t="shared" si="112"/>
        <v>0</v>
      </c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</row>
    <row r="328" spans="1:249" ht="31.5" x14ac:dyDescent="0.25">
      <c r="A328" s="37" t="s">
        <v>281</v>
      </c>
      <c r="B328" s="30">
        <f t="shared" si="104"/>
        <v>0</v>
      </c>
      <c r="C328" s="30">
        <f t="shared" si="104"/>
        <v>1899</v>
      </c>
      <c r="D328" s="30">
        <f t="shared" si="104"/>
        <v>1899</v>
      </c>
      <c r="E328" s="30">
        <v>0</v>
      </c>
      <c r="F328" s="30">
        <v>0</v>
      </c>
      <c r="G328" s="30">
        <f t="shared" si="105"/>
        <v>0</v>
      </c>
      <c r="H328" s="30">
        <v>0</v>
      </c>
      <c r="I328" s="30">
        <v>0</v>
      </c>
      <c r="J328" s="30">
        <f t="shared" si="106"/>
        <v>0</v>
      </c>
      <c r="K328" s="30"/>
      <c r="L328" s="30">
        <v>1899</v>
      </c>
      <c r="M328" s="30">
        <f t="shared" si="107"/>
        <v>1899</v>
      </c>
      <c r="N328" s="30">
        <v>0</v>
      </c>
      <c r="O328" s="30">
        <v>0</v>
      </c>
      <c r="P328" s="30">
        <f t="shared" si="108"/>
        <v>0</v>
      </c>
      <c r="Q328" s="30">
        <v>0</v>
      </c>
      <c r="R328" s="30">
        <v>0</v>
      </c>
      <c r="S328" s="30">
        <f t="shared" si="109"/>
        <v>0</v>
      </c>
      <c r="T328" s="30">
        <v>0</v>
      </c>
      <c r="U328" s="30">
        <v>0</v>
      </c>
      <c r="V328" s="30">
        <f t="shared" si="110"/>
        <v>0</v>
      </c>
      <c r="W328" s="30">
        <v>0</v>
      </c>
      <c r="X328" s="30">
        <v>0</v>
      </c>
      <c r="Y328" s="30">
        <f t="shared" si="111"/>
        <v>0</v>
      </c>
      <c r="Z328" s="30">
        <v>0</v>
      </c>
      <c r="AA328" s="30">
        <v>0</v>
      </c>
      <c r="AB328" s="30">
        <f t="shared" si="112"/>
        <v>0</v>
      </c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</row>
    <row r="329" spans="1:249" x14ac:dyDescent="0.25">
      <c r="A329" s="41" t="s">
        <v>282</v>
      </c>
      <c r="B329" s="24">
        <f t="shared" si="104"/>
        <v>172500</v>
      </c>
      <c r="C329" s="24">
        <f t="shared" si="104"/>
        <v>172500</v>
      </c>
      <c r="D329" s="24">
        <f t="shared" si="104"/>
        <v>0</v>
      </c>
      <c r="E329" s="24">
        <f>SUM(E330)</f>
        <v>0</v>
      </c>
      <c r="F329" s="24">
        <f>SUM(F330)</f>
        <v>0</v>
      </c>
      <c r="G329" s="24">
        <f t="shared" si="105"/>
        <v>0</v>
      </c>
      <c r="H329" s="24">
        <f>SUM(H330)</f>
        <v>0</v>
      </c>
      <c r="I329" s="24">
        <f>SUM(I330)</f>
        <v>0</v>
      </c>
      <c r="J329" s="24">
        <f t="shared" si="106"/>
        <v>0</v>
      </c>
      <c r="K329" s="24">
        <f>SUM(K330)</f>
        <v>172500</v>
      </c>
      <c r="L329" s="24">
        <f>SUM(L330)</f>
        <v>172500</v>
      </c>
      <c r="M329" s="24">
        <f t="shared" si="107"/>
        <v>0</v>
      </c>
      <c r="N329" s="24">
        <f>SUM(N330)</f>
        <v>0</v>
      </c>
      <c r="O329" s="24">
        <f>SUM(O330)</f>
        <v>0</v>
      </c>
      <c r="P329" s="24">
        <f t="shared" si="108"/>
        <v>0</v>
      </c>
      <c r="Q329" s="24">
        <f>SUM(Q330)</f>
        <v>0</v>
      </c>
      <c r="R329" s="24">
        <f>SUM(R330)</f>
        <v>0</v>
      </c>
      <c r="S329" s="24">
        <f t="shared" si="109"/>
        <v>0</v>
      </c>
      <c r="T329" s="24">
        <f>SUM(T330)</f>
        <v>0</v>
      </c>
      <c r="U329" s="24">
        <f>SUM(U330)</f>
        <v>0</v>
      </c>
      <c r="V329" s="24">
        <f t="shared" si="110"/>
        <v>0</v>
      </c>
      <c r="W329" s="24">
        <f>SUM(W330)</f>
        <v>0</v>
      </c>
      <c r="X329" s="24">
        <f>SUM(X330)</f>
        <v>0</v>
      </c>
      <c r="Y329" s="24">
        <f t="shared" si="111"/>
        <v>0</v>
      </c>
      <c r="Z329" s="24">
        <f>SUM(Z330)</f>
        <v>0</v>
      </c>
      <c r="AA329" s="24">
        <f>SUM(AA330)</f>
        <v>0</v>
      </c>
      <c r="AB329" s="24">
        <f t="shared" si="112"/>
        <v>0</v>
      </c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</row>
    <row r="330" spans="1:249" ht="31.5" x14ac:dyDescent="0.25">
      <c r="A330" s="23" t="s">
        <v>55</v>
      </c>
      <c r="B330" s="24">
        <f t="shared" si="104"/>
        <v>172500</v>
      </c>
      <c r="C330" s="24">
        <f t="shared" si="104"/>
        <v>172500</v>
      </c>
      <c r="D330" s="24">
        <f t="shared" si="104"/>
        <v>0</v>
      </c>
      <c r="E330" s="24">
        <f>SUM(E331:E333)</f>
        <v>0</v>
      </c>
      <c r="F330" s="24">
        <f>SUM(F331:F333)</f>
        <v>0</v>
      </c>
      <c r="G330" s="24">
        <f t="shared" si="105"/>
        <v>0</v>
      </c>
      <c r="H330" s="24">
        <f>SUM(H331:H333)</f>
        <v>0</v>
      </c>
      <c r="I330" s="24">
        <f>SUM(I331:I333)</f>
        <v>0</v>
      </c>
      <c r="J330" s="24">
        <f t="shared" si="106"/>
        <v>0</v>
      </c>
      <c r="K330" s="24">
        <f>SUM(K331:K333)</f>
        <v>172500</v>
      </c>
      <c r="L330" s="24">
        <f>SUM(L331:L333)</f>
        <v>172500</v>
      </c>
      <c r="M330" s="24">
        <f t="shared" si="107"/>
        <v>0</v>
      </c>
      <c r="N330" s="24">
        <f>SUM(N331:N333)</f>
        <v>0</v>
      </c>
      <c r="O330" s="24">
        <f>SUM(O331:O333)</f>
        <v>0</v>
      </c>
      <c r="P330" s="24">
        <f t="shared" si="108"/>
        <v>0</v>
      </c>
      <c r="Q330" s="24">
        <f>SUM(Q331:Q333)</f>
        <v>0</v>
      </c>
      <c r="R330" s="24">
        <f>SUM(R331:R333)</f>
        <v>0</v>
      </c>
      <c r="S330" s="24">
        <f t="shared" si="109"/>
        <v>0</v>
      </c>
      <c r="T330" s="24">
        <f>SUM(T331:T333)</f>
        <v>0</v>
      </c>
      <c r="U330" s="24">
        <f>SUM(U331:U333)</f>
        <v>0</v>
      </c>
      <c r="V330" s="24">
        <f t="shared" si="110"/>
        <v>0</v>
      </c>
      <c r="W330" s="24">
        <f>SUM(W331:W333)</f>
        <v>0</v>
      </c>
      <c r="X330" s="24">
        <f>SUM(X331:X333)</f>
        <v>0</v>
      </c>
      <c r="Y330" s="24">
        <f t="shared" si="111"/>
        <v>0</v>
      </c>
      <c r="Z330" s="24">
        <f>SUM(Z331:Z333)</f>
        <v>0</v>
      </c>
      <c r="AA330" s="24">
        <f>SUM(AA331:AA333)</f>
        <v>0</v>
      </c>
      <c r="AB330" s="24">
        <f t="shared" si="112"/>
        <v>0</v>
      </c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</row>
    <row r="331" spans="1:249" ht="47.25" x14ac:dyDescent="0.25">
      <c r="A331" s="31" t="s">
        <v>283</v>
      </c>
      <c r="B331" s="30">
        <f t="shared" si="104"/>
        <v>60000</v>
      </c>
      <c r="C331" s="30">
        <f t="shared" si="104"/>
        <v>60000</v>
      </c>
      <c r="D331" s="30">
        <f t="shared" si="104"/>
        <v>0</v>
      </c>
      <c r="E331" s="30">
        <v>0</v>
      </c>
      <c r="F331" s="30">
        <v>0</v>
      </c>
      <c r="G331" s="30">
        <f t="shared" si="105"/>
        <v>0</v>
      </c>
      <c r="H331" s="30">
        <v>0</v>
      </c>
      <c r="I331" s="30">
        <v>0</v>
      </c>
      <c r="J331" s="30">
        <f t="shared" si="106"/>
        <v>0</v>
      </c>
      <c r="K331" s="30">
        <v>60000</v>
      </c>
      <c r="L331" s="30">
        <v>60000</v>
      </c>
      <c r="M331" s="30">
        <f t="shared" si="107"/>
        <v>0</v>
      </c>
      <c r="N331" s="30">
        <v>0</v>
      </c>
      <c r="O331" s="30">
        <v>0</v>
      </c>
      <c r="P331" s="30">
        <f t="shared" si="108"/>
        <v>0</v>
      </c>
      <c r="Q331" s="30">
        <v>0</v>
      </c>
      <c r="R331" s="30">
        <v>0</v>
      </c>
      <c r="S331" s="30">
        <f t="shared" si="109"/>
        <v>0</v>
      </c>
      <c r="T331" s="30">
        <v>0</v>
      </c>
      <c r="U331" s="30">
        <v>0</v>
      </c>
      <c r="V331" s="30">
        <f t="shared" si="110"/>
        <v>0</v>
      </c>
      <c r="W331" s="30">
        <v>0</v>
      </c>
      <c r="X331" s="30">
        <v>0</v>
      </c>
      <c r="Y331" s="30">
        <f t="shared" si="111"/>
        <v>0</v>
      </c>
      <c r="Z331" s="30">
        <v>0</v>
      </c>
      <c r="AA331" s="30">
        <v>0</v>
      </c>
      <c r="AB331" s="30">
        <f t="shared" si="112"/>
        <v>0</v>
      </c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</row>
    <row r="332" spans="1:249" ht="47.25" x14ac:dyDescent="0.25">
      <c r="A332" s="31" t="s">
        <v>284</v>
      </c>
      <c r="B332" s="30">
        <f t="shared" si="104"/>
        <v>52500</v>
      </c>
      <c r="C332" s="30">
        <f t="shared" si="104"/>
        <v>52500</v>
      </c>
      <c r="D332" s="30">
        <f t="shared" si="104"/>
        <v>0</v>
      </c>
      <c r="E332" s="30">
        <v>0</v>
      </c>
      <c r="F332" s="30">
        <v>0</v>
      </c>
      <c r="G332" s="30">
        <f t="shared" si="105"/>
        <v>0</v>
      </c>
      <c r="H332" s="30">
        <v>0</v>
      </c>
      <c r="I332" s="30">
        <v>0</v>
      </c>
      <c r="J332" s="30">
        <f t="shared" si="106"/>
        <v>0</v>
      </c>
      <c r="K332" s="30">
        <v>52500</v>
      </c>
      <c r="L332" s="30">
        <v>52500</v>
      </c>
      <c r="M332" s="30">
        <f t="shared" si="107"/>
        <v>0</v>
      </c>
      <c r="N332" s="30">
        <v>0</v>
      </c>
      <c r="O332" s="30">
        <v>0</v>
      </c>
      <c r="P332" s="30">
        <f t="shared" si="108"/>
        <v>0</v>
      </c>
      <c r="Q332" s="30">
        <v>0</v>
      </c>
      <c r="R332" s="30">
        <v>0</v>
      </c>
      <c r="S332" s="30">
        <f t="shared" si="109"/>
        <v>0</v>
      </c>
      <c r="T332" s="30">
        <v>0</v>
      </c>
      <c r="U332" s="30">
        <v>0</v>
      </c>
      <c r="V332" s="30">
        <f t="shared" si="110"/>
        <v>0</v>
      </c>
      <c r="W332" s="30">
        <v>0</v>
      </c>
      <c r="X332" s="30">
        <v>0</v>
      </c>
      <c r="Y332" s="30">
        <f t="shared" si="111"/>
        <v>0</v>
      </c>
      <c r="Z332" s="30">
        <v>0</v>
      </c>
      <c r="AA332" s="30">
        <v>0</v>
      </c>
      <c r="AB332" s="30">
        <f t="shared" si="112"/>
        <v>0</v>
      </c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</row>
    <row r="333" spans="1:249" ht="31.5" x14ac:dyDescent="0.25">
      <c r="A333" s="31" t="s">
        <v>285</v>
      </c>
      <c r="B333" s="30">
        <f t="shared" si="104"/>
        <v>60000</v>
      </c>
      <c r="C333" s="30">
        <f t="shared" si="104"/>
        <v>60000</v>
      </c>
      <c r="D333" s="30">
        <f t="shared" si="104"/>
        <v>0</v>
      </c>
      <c r="E333" s="30">
        <v>0</v>
      </c>
      <c r="F333" s="30">
        <v>0</v>
      </c>
      <c r="G333" s="30">
        <f t="shared" si="105"/>
        <v>0</v>
      </c>
      <c r="H333" s="30">
        <v>0</v>
      </c>
      <c r="I333" s="30">
        <v>0</v>
      </c>
      <c r="J333" s="30">
        <f t="shared" si="106"/>
        <v>0</v>
      </c>
      <c r="K333" s="30">
        <v>60000</v>
      </c>
      <c r="L333" s="30">
        <v>60000</v>
      </c>
      <c r="M333" s="30">
        <f t="shared" si="107"/>
        <v>0</v>
      </c>
      <c r="N333" s="30">
        <v>0</v>
      </c>
      <c r="O333" s="30">
        <v>0</v>
      </c>
      <c r="P333" s="30">
        <f t="shared" si="108"/>
        <v>0</v>
      </c>
      <c r="Q333" s="30">
        <v>0</v>
      </c>
      <c r="R333" s="30">
        <v>0</v>
      </c>
      <c r="S333" s="30">
        <f t="shared" si="109"/>
        <v>0</v>
      </c>
      <c r="T333" s="30">
        <v>0</v>
      </c>
      <c r="U333" s="30">
        <v>0</v>
      </c>
      <c r="V333" s="30">
        <f t="shared" si="110"/>
        <v>0</v>
      </c>
      <c r="W333" s="30">
        <v>0</v>
      </c>
      <c r="X333" s="30">
        <v>0</v>
      </c>
      <c r="Y333" s="30">
        <f t="shared" si="111"/>
        <v>0</v>
      </c>
      <c r="Z333" s="30">
        <v>0</v>
      </c>
      <c r="AA333" s="30">
        <v>0</v>
      </c>
      <c r="AB333" s="30">
        <f t="shared" si="112"/>
        <v>0</v>
      </c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  <c r="FX333" s="22"/>
      <c r="FY333" s="22"/>
      <c r="FZ333" s="22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</row>
    <row r="336" spans="1:249" x14ac:dyDescent="0.25">
      <c r="A336" s="50" t="s">
        <v>294</v>
      </c>
    </row>
    <row r="337" spans="1:249" x14ac:dyDescent="0.25">
      <c r="A337" s="51" t="s">
        <v>295</v>
      </c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  <c r="DB337" s="42"/>
      <c r="DC337" s="42"/>
      <c r="DD337" s="42"/>
      <c r="DE337" s="42"/>
      <c r="DF337" s="42"/>
      <c r="DG337" s="42"/>
      <c r="DH337" s="42"/>
      <c r="DI337" s="42"/>
      <c r="DJ337" s="42"/>
      <c r="DK337" s="42"/>
      <c r="DL337" s="42"/>
      <c r="DM337" s="42"/>
      <c r="DN337" s="42"/>
      <c r="DO337" s="42"/>
      <c r="DP337" s="42"/>
      <c r="DQ337" s="42"/>
      <c r="DR337" s="42"/>
      <c r="DS337" s="42"/>
      <c r="DT337" s="42"/>
      <c r="DU337" s="42"/>
      <c r="DV337" s="42"/>
      <c r="DW337" s="42"/>
      <c r="DX337" s="42"/>
      <c r="DY337" s="42"/>
      <c r="DZ337" s="42"/>
      <c r="EA337" s="42"/>
      <c r="EB337" s="42"/>
      <c r="EC337" s="42"/>
      <c r="ED337" s="42"/>
      <c r="EE337" s="42"/>
      <c r="EF337" s="42"/>
      <c r="EG337" s="42"/>
      <c r="EH337" s="42"/>
      <c r="EI337" s="42"/>
      <c r="EJ337" s="42"/>
      <c r="EK337" s="42"/>
      <c r="EL337" s="42"/>
      <c r="EM337" s="42"/>
      <c r="EN337" s="42"/>
      <c r="EO337" s="42"/>
      <c r="EP337" s="42"/>
      <c r="EQ337" s="42"/>
      <c r="ER337" s="42"/>
      <c r="ES337" s="42"/>
      <c r="ET337" s="42"/>
      <c r="EU337" s="42"/>
      <c r="EV337" s="42"/>
      <c r="EW337" s="42"/>
      <c r="EX337" s="42"/>
      <c r="EY337" s="42"/>
      <c r="EZ337" s="42"/>
      <c r="FA337" s="42"/>
      <c r="FB337" s="42"/>
      <c r="FC337" s="42"/>
      <c r="FD337" s="42"/>
      <c r="FE337" s="42"/>
      <c r="FF337" s="42"/>
      <c r="FG337" s="42"/>
      <c r="FH337" s="42"/>
      <c r="FI337" s="42"/>
      <c r="FJ337" s="42"/>
      <c r="FK337" s="42"/>
      <c r="FL337" s="42"/>
      <c r="FM337" s="42"/>
      <c r="FN337" s="42"/>
      <c r="FO337" s="42"/>
      <c r="FP337" s="42"/>
      <c r="FQ337" s="42"/>
      <c r="FR337" s="42"/>
      <c r="FS337" s="42"/>
      <c r="FT337" s="42"/>
      <c r="FU337" s="42"/>
      <c r="FV337" s="42"/>
      <c r="FW337" s="42"/>
      <c r="FX337" s="42"/>
      <c r="FY337" s="42"/>
      <c r="FZ337" s="42"/>
      <c r="GA337" s="42"/>
      <c r="GB337" s="42"/>
      <c r="GC337" s="42"/>
      <c r="GD337" s="42"/>
      <c r="GE337" s="42"/>
      <c r="GF337" s="42"/>
      <c r="GG337" s="42"/>
      <c r="GH337" s="42"/>
      <c r="GI337" s="42"/>
      <c r="GJ337" s="42"/>
      <c r="GK337" s="42"/>
      <c r="GL337" s="42"/>
      <c r="GM337" s="42"/>
      <c r="GN337" s="42"/>
      <c r="GO337" s="42"/>
      <c r="GP337" s="42"/>
      <c r="GQ337" s="42"/>
      <c r="GR337" s="42"/>
      <c r="GS337" s="42"/>
      <c r="GT337" s="42"/>
      <c r="GU337" s="42"/>
      <c r="GV337" s="42"/>
      <c r="GW337" s="42"/>
      <c r="GX337" s="42"/>
      <c r="GY337" s="42"/>
      <c r="GZ337" s="42"/>
      <c r="HA337" s="42"/>
      <c r="HB337" s="42"/>
      <c r="HC337" s="42"/>
      <c r="HD337" s="42"/>
      <c r="HE337" s="42"/>
      <c r="HF337" s="42"/>
      <c r="HG337" s="42"/>
      <c r="HH337" s="42"/>
      <c r="HI337" s="42"/>
      <c r="HJ337" s="42"/>
      <c r="HK337" s="42"/>
      <c r="HL337" s="42"/>
      <c r="HM337" s="42"/>
      <c r="HN337" s="42"/>
      <c r="HO337" s="42"/>
      <c r="HP337" s="42"/>
      <c r="HQ337" s="42"/>
      <c r="HR337" s="42"/>
      <c r="HS337" s="42"/>
      <c r="HT337" s="42"/>
      <c r="HU337" s="42"/>
      <c r="HV337" s="42"/>
      <c r="HW337" s="42"/>
      <c r="HX337" s="42"/>
      <c r="HY337" s="42"/>
      <c r="HZ337" s="42"/>
      <c r="IA337" s="42"/>
      <c r="IB337" s="42"/>
      <c r="IC337" s="42"/>
      <c r="ID337" s="42"/>
      <c r="IE337" s="42"/>
      <c r="IF337" s="42"/>
      <c r="IG337" s="42"/>
      <c r="IH337" s="42"/>
      <c r="II337" s="42"/>
      <c r="IJ337" s="42"/>
      <c r="IK337" s="42"/>
      <c r="IL337" s="42"/>
      <c r="IM337" s="42"/>
      <c r="IN337" s="42"/>
      <c r="IO337" s="42"/>
    </row>
    <row r="338" spans="1:249" x14ac:dyDescent="0.25">
      <c r="A338" s="52" t="s">
        <v>296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  <c r="BX338" s="43"/>
      <c r="BY338" s="43"/>
      <c r="BZ338" s="43"/>
      <c r="CA338" s="43"/>
      <c r="CB338" s="43"/>
      <c r="CC338" s="43"/>
      <c r="CD338" s="43"/>
      <c r="CE338" s="43"/>
      <c r="CF338" s="43"/>
      <c r="CG338" s="43"/>
      <c r="CH338" s="43"/>
      <c r="CI338" s="43"/>
      <c r="CJ338" s="43"/>
      <c r="CK338" s="43"/>
      <c r="CL338" s="43"/>
      <c r="CM338" s="43"/>
      <c r="CN338" s="43"/>
      <c r="CO338" s="43"/>
      <c r="CP338" s="43"/>
      <c r="CQ338" s="43"/>
      <c r="CR338" s="43"/>
      <c r="CS338" s="43"/>
      <c r="CT338" s="43"/>
      <c r="CU338" s="43"/>
      <c r="CV338" s="43"/>
      <c r="CW338" s="43"/>
      <c r="CX338" s="43"/>
      <c r="CY338" s="43"/>
      <c r="CZ338" s="43"/>
      <c r="DA338" s="43"/>
      <c r="DB338" s="43"/>
      <c r="DC338" s="43"/>
      <c r="DD338" s="43"/>
      <c r="DE338" s="43"/>
      <c r="DF338" s="43"/>
      <c r="DG338" s="43"/>
      <c r="DH338" s="43"/>
      <c r="DI338" s="43"/>
      <c r="DJ338" s="43"/>
      <c r="DK338" s="43"/>
      <c r="DL338" s="43"/>
      <c r="DM338" s="43"/>
      <c r="DN338" s="43"/>
      <c r="DO338" s="43"/>
      <c r="DP338" s="43"/>
      <c r="DQ338" s="43"/>
      <c r="DR338" s="43"/>
      <c r="DS338" s="43"/>
      <c r="DT338" s="43"/>
      <c r="DU338" s="43"/>
      <c r="DV338" s="43"/>
      <c r="DW338" s="43"/>
      <c r="DX338" s="43"/>
      <c r="DY338" s="43"/>
      <c r="DZ338" s="43"/>
      <c r="EA338" s="43"/>
      <c r="EB338" s="43"/>
      <c r="EC338" s="43"/>
      <c r="ED338" s="43"/>
      <c r="EE338" s="43"/>
      <c r="EF338" s="43"/>
      <c r="EG338" s="43"/>
      <c r="EH338" s="43"/>
      <c r="EI338" s="43"/>
      <c r="EJ338" s="43"/>
      <c r="EK338" s="43"/>
      <c r="EL338" s="43"/>
      <c r="EM338" s="43"/>
      <c r="EN338" s="43"/>
      <c r="EO338" s="43"/>
      <c r="EP338" s="43"/>
      <c r="EQ338" s="43"/>
      <c r="ER338" s="43"/>
      <c r="ES338" s="43"/>
      <c r="ET338" s="43"/>
      <c r="EU338" s="43"/>
      <c r="EV338" s="43"/>
      <c r="EW338" s="43"/>
      <c r="EX338" s="43"/>
      <c r="EY338" s="43"/>
      <c r="EZ338" s="43"/>
      <c r="FA338" s="43"/>
      <c r="FB338" s="43"/>
      <c r="FC338" s="43"/>
      <c r="FD338" s="43"/>
      <c r="FE338" s="43"/>
      <c r="FF338" s="43"/>
      <c r="FG338" s="43"/>
      <c r="FH338" s="43"/>
      <c r="FI338" s="43"/>
      <c r="FJ338" s="43"/>
      <c r="FK338" s="43"/>
      <c r="FL338" s="43"/>
      <c r="FM338" s="43"/>
      <c r="FN338" s="43"/>
      <c r="FO338" s="43"/>
      <c r="FP338" s="43"/>
      <c r="FQ338" s="43"/>
      <c r="FR338" s="43"/>
      <c r="FS338" s="43"/>
      <c r="FT338" s="43"/>
      <c r="FU338" s="43"/>
      <c r="FV338" s="43"/>
      <c r="FW338" s="43"/>
      <c r="FX338" s="43"/>
      <c r="FY338" s="43"/>
      <c r="FZ338" s="43"/>
      <c r="GA338" s="43"/>
      <c r="GB338" s="43"/>
      <c r="GC338" s="43"/>
      <c r="GD338" s="43"/>
      <c r="GE338" s="43"/>
      <c r="GF338" s="43"/>
      <c r="GG338" s="43"/>
      <c r="GH338" s="43"/>
      <c r="GI338" s="43"/>
      <c r="GJ338" s="43"/>
      <c r="GK338" s="43"/>
      <c r="GL338" s="43"/>
      <c r="GM338" s="43"/>
      <c r="GN338" s="43"/>
      <c r="GO338" s="43"/>
      <c r="GP338" s="43"/>
      <c r="GQ338" s="43"/>
      <c r="GR338" s="43"/>
      <c r="GS338" s="43"/>
      <c r="GT338" s="43"/>
      <c r="GU338" s="43"/>
      <c r="GV338" s="43"/>
      <c r="GW338" s="43"/>
      <c r="GX338" s="43"/>
      <c r="GY338" s="43"/>
      <c r="GZ338" s="43"/>
      <c r="HA338" s="43"/>
      <c r="HB338" s="43"/>
      <c r="HC338" s="43"/>
      <c r="HD338" s="43"/>
      <c r="HE338" s="43"/>
      <c r="HF338" s="43"/>
      <c r="HG338" s="43"/>
      <c r="HH338" s="43"/>
      <c r="HI338" s="43"/>
      <c r="HJ338" s="43"/>
      <c r="HK338" s="43"/>
      <c r="HL338" s="43"/>
      <c r="HM338" s="43"/>
      <c r="HN338" s="43"/>
      <c r="HO338" s="43"/>
      <c r="HP338" s="43"/>
      <c r="HQ338" s="43"/>
      <c r="HR338" s="43"/>
      <c r="HS338" s="43"/>
      <c r="HT338" s="43"/>
      <c r="HU338" s="43"/>
      <c r="HV338" s="43"/>
      <c r="HW338" s="43"/>
      <c r="HX338" s="43"/>
      <c r="HY338" s="43"/>
      <c r="HZ338" s="43"/>
      <c r="IA338" s="43"/>
      <c r="IB338" s="43"/>
      <c r="IC338" s="43"/>
      <c r="ID338" s="43"/>
      <c r="IE338" s="43"/>
      <c r="IF338" s="43"/>
      <c r="IG338" s="43"/>
      <c r="IH338" s="43"/>
      <c r="II338" s="43"/>
      <c r="IJ338" s="43"/>
      <c r="IK338" s="43"/>
      <c r="IL338" s="43"/>
      <c r="IM338" s="43"/>
      <c r="IN338" s="43"/>
      <c r="IO338" s="43"/>
    </row>
    <row r="339" spans="1:249" x14ac:dyDescent="0.25">
      <c r="A339" s="52" t="s">
        <v>297</v>
      </c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  <c r="GS339" s="44"/>
      <c r="GT339" s="44"/>
      <c r="GU339" s="44"/>
      <c r="GV339" s="44"/>
      <c r="GW339" s="44"/>
      <c r="GX339" s="44"/>
      <c r="GY339" s="44"/>
      <c r="GZ339" s="44"/>
      <c r="HA339" s="44"/>
      <c r="HB339" s="44"/>
      <c r="HC339" s="44"/>
      <c r="HD339" s="44"/>
      <c r="HE339" s="44"/>
      <c r="HF339" s="44"/>
      <c r="HG339" s="44"/>
      <c r="HH339" s="44"/>
      <c r="HI339" s="44"/>
      <c r="HJ339" s="44"/>
      <c r="HK339" s="44"/>
      <c r="HL339" s="44"/>
      <c r="HM339" s="44"/>
      <c r="HN339" s="44"/>
      <c r="HO339" s="44"/>
      <c r="HP339" s="44"/>
      <c r="HQ339" s="44"/>
      <c r="HR339" s="44"/>
      <c r="HS339" s="44"/>
      <c r="HT339" s="44"/>
      <c r="HU339" s="44"/>
      <c r="HV339" s="44"/>
      <c r="HW339" s="44"/>
      <c r="HX339" s="44"/>
      <c r="HY339" s="44"/>
      <c r="HZ339" s="44"/>
      <c r="IA339" s="44"/>
      <c r="IB339" s="44"/>
      <c r="IC339" s="44"/>
      <c r="ID339" s="44"/>
      <c r="IE339" s="44"/>
      <c r="IF339" s="44"/>
      <c r="IG339" s="44"/>
      <c r="IH339" s="44"/>
      <c r="II339" s="44"/>
      <c r="IJ339" s="44"/>
      <c r="IK339" s="44"/>
      <c r="IL339" s="44"/>
      <c r="IM339" s="44"/>
      <c r="IN339" s="44"/>
      <c r="IO339" s="44"/>
    </row>
    <row r="340" spans="1:249" x14ac:dyDescent="0.25">
      <c r="A340" s="52"/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  <c r="GS340" s="44"/>
      <c r="GT340" s="44"/>
      <c r="GU340" s="44"/>
      <c r="GV340" s="44"/>
      <c r="GW340" s="44"/>
      <c r="GX340" s="44"/>
      <c r="GY340" s="44"/>
      <c r="GZ340" s="44"/>
      <c r="HA340" s="44"/>
      <c r="HB340" s="44"/>
      <c r="HC340" s="44"/>
      <c r="HD340" s="44"/>
      <c r="HE340" s="44"/>
      <c r="HF340" s="44"/>
      <c r="HG340" s="44"/>
      <c r="HH340" s="44"/>
      <c r="HI340" s="44"/>
      <c r="HJ340" s="44"/>
      <c r="HK340" s="44"/>
      <c r="HL340" s="44"/>
      <c r="HM340" s="44"/>
      <c r="HN340" s="44"/>
      <c r="HO340" s="44"/>
      <c r="HP340" s="44"/>
      <c r="HQ340" s="44"/>
      <c r="HR340" s="44"/>
      <c r="HS340" s="44"/>
      <c r="HT340" s="44"/>
      <c r="HU340" s="44"/>
      <c r="HV340" s="44"/>
      <c r="HW340" s="44"/>
      <c r="HX340" s="44"/>
      <c r="HY340" s="44"/>
      <c r="HZ340" s="44"/>
      <c r="IA340" s="44"/>
      <c r="IB340" s="44"/>
      <c r="IC340" s="44"/>
      <c r="ID340" s="44"/>
      <c r="IE340" s="44"/>
      <c r="IF340" s="44"/>
      <c r="IG340" s="44"/>
      <c r="IH340" s="44"/>
      <c r="II340" s="44"/>
      <c r="IJ340" s="44"/>
      <c r="IK340" s="44"/>
      <c r="IL340" s="44"/>
      <c r="IM340" s="44"/>
      <c r="IN340" s="44"/>
      <c r="IO340" s="44"/>
    </row>
    <row r="341" spans="1:249" x14ac:dyDescent="0.25">
      <c r="A341" s="44" t="s">
        <v>286</v>
      </c>
    </row>
    <row r="342" spans="1:249" x14ac:dyDescent="0.25">
      <c r="A342" s="45" t="s">
        <v>287</v>
      </c>
    </row>
    <row r="343" spans="1:249" x14ac:dyDescent="0.25">
      <c r="A343" s="46" t="s">
        <v>288</v>
      </c>
    </row>
    <row r="344" spans="1:249" x14ac:dyDescent="0.25">
      <c r="A344" s="44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</row>
    <row r="345" spans="1:249" x14ac:dyDescent="0.25">
      <c r="A345" s="47" t="s">
        <v>289</v>
      </c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</row>
    <row r="346" spans="1:249" x14ac:dyDescent="0.25">
      <c r="A346" s="48" t="s">
        <v>290</v>
      </c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</row>
    <row r="347" spans="1:249" x14ac:dyDescent="0.25">
      <c r="A347" s="2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</row>
    <row r="348" spans="1:249" x14ac:dyDescent="0.25">
      <c r="A348" s="44" t="s">
        <v>291</v>
      </c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</row>
    <row r="349" spans="1:249" x14ac:dyDescent="0.25">
      <c r="A349" s="44" t="s">
        <v>292</v>
      </c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</row>
    <row r="350" spans="1:249" x14ac:dyDescent="0.25">
      <c r="A350" s="44" t="s">
        <v>293</v>
      </c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</row>
  </sheetData>
  <autoFilter ref="A1:IO350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Pril1_31052024</vt:lpstr>
      <vt:lpstr>Pril1_31052024!Печат_заглавия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2024-06-10T12:40:44Z</cp:lastPrinted>
  <dcterms:created xsi:type="dcterms:W3CDTF">2024-06-10T12:13:00Z</dcterms:created>
  <dcterms:modified xsi:type="dcterms:W3CDTF">2024-06-10T13:02:16Z</dcterms:modified>
</cp:coreProperties>
</file>