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ешения май\"/>
    </mc:Choice>
  </mc:AlternateContent>
  <bookViews>
    <workbookView xWindow="0" yWindow="0" windowWidth="28800" windowHeight="11235" activeTab="1"/>
  </bookViews>
  <sheets>
    <sheet name="Pril1_30042024" sheetId="2" r:id="rId1"/>
    <sheet name="Pril2_30042024" sheetId="3" r:id="rId2"/>
  </sheets>
  <externalReferences>
    <externalReference r:id="rId3"/>
    <externalReference r:id="rId4"/>
    <externalReference r:id="rId5"/>
    <externalReference r:id="rId6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Pril1_30042024!$A$1:$IR$317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Pril1_30042024!$6:$7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0" i="2" l="1"/>
  <c r="AD90" i="2"/>
  <c r="L107" i="2"/>
  <c r="R107" i="2"/>
  <c r="Q149" i="2"/>
  <c r="AA149" i="2"/>
  <c r="O156" i="2"/>
  <c r="P156" i="2" s="1"/>
  <c r="U156" i="2"/>
  <c r="V156" i="2" s="1"/>
  <c r="X156" i="2"/>
  <c r="AD156" i="2"/>
  <c r="I156" i="2"/>
  <c r="X172" i="2"/>
  <c r="L267" i="2"/>
  <c r="R267" i="2"/>
  <c r="W267" i="2"/>
  <c r="AC267" i="2"/>
  <c r="N282" i="2"/>
  <c r="T282" i="2"/>
  <c r="J63" i="3"/>
  <c r="E63" i="3"/>
  <c r="G63" i="3" s="1"/>
  <c r="I63" i="3" s="1"/>
  <c r="J57" i="3"/>
  <c r="I57" i="3"/>
  <c r="H57" i="3"/>
  <c r="G57" i="3"/>
  <c r="F57" i="3"/>
  <c r="E57" i="3"/>
  <c r="D57" i="3"/>
  <c r="C57" i="3"/>
  <c r="J55" i="3"/>
  <c r="I55" i="3"/>
  <c r="H55" i="3"/>
  <c r="G55" i="3"/>
  <c r="F55" i="3"/>
  <c r="E55" i="3"/>
  <c r="D55" i="3"/>
  <c r="C55" i="3"/>
  <c r="J54" i="3"/>
  <c r="I54" i="3"/>
  <c r="H54" i="3"/>
  <c r="G54" i="3"/>
  <c r="F54" i="3"/>
  <c r="E54" i="3"/>
  <c r="D54" i="3"/>
  <c r="C54" i="3"/>
  <c r="J48" i="3"/>
  <c r="I48" i="3"/>
  <c r="H48" i="3"/>
  <c r="G48" i="3"/>
  <c r="F48" i="3"/>
  <c r="E48" i="3"/>
  <c r="D48" i="3"/>
  <c r="C48" i="3"/>
  <c r="J44" i="3"/>
  <c r="I44" i="3"/>
  <c r="H44" i="3"/>
  <c r="G44" i="3"/>
  <c r="G42" i="3" s="1"/>
  <c r="F44" i="3"/>
  <c r="E44" i="3"/>
  <c r="D44" i="3"/>
  <c r="C44" i="3"/>
  <c r="J42" i="3"/>
  <c r="I42" i="3"/>
  <c r="H42" i="3"/>
  <c r="F42" i="3"/>
  <c r="E42" i="3"/>
  <c r="D42" i="3"/>
  <c r="C42" i="3"/>
  <c r="J22" i="3"/>
  <c r="I22" i="3"/>
  <c r="H22" i="3"/>
  <c r="G22" i="3"/>
  <c r="F22" i="3"/>
  <c r="E22" i="3"/>
  <c r="D22" i="3"/>
  <c r="C22" i="3"/>
  <c r="J14" i="3"/>
  <c r="I14" i="3"/>
  <c r="F14" i="3"/>
  <c r="E14" i="3"/>
  <c r="G14" i="3" s="1"/>
  <c r="AE301" i="2"/>
  <c r="AB301" i="2"/>
  <c r="Y301" i="2"/>
  <c r="V301" i="2"/>
  <c r="S301" i="2"/>
  <c r="P301" i="2"/>
  <c r="M301" i="2"/>
  <c r="J301" i="2"/>
  <c r="F301" i="2"/>
  <c r="E301" i="2"/>
  <c r="AE300" i="2"/>
  <c r="AB300" i="2"/>
  <c r="Y300" i="2"/>
  <c r="V300" i="2"/>
  <c r="S300" i="2"/>
  <c r="P300" i="2"/>
  <c r="M300" i="2"/>
  <c r="J300" i="2"/>
  <c r="F300" i="2"/>
  <c r="E300" i="2"/>
  <c r="AE299" i="2"/>
  <c r="AB299" i="2"/>
  <c r="Y299" i="2"/>
  <c r="V299" i="2"/>
  <c r="S299" i="2"/>
  <c r="P299" i="2"/>
  <c r="M299" i="2"/>
  <c r="J299" i="2"/>
  <c r="F299" i="2"/>
  <c r="E299" i="2"/>
  <c r="AD298" i="2"/>
  <c r="AC298" i="2"/>
  <c r="AC297" i="2" s="1"/>
  <c r="AA298" i="2"/>
  <c r="Z298" i="2"/>
  <c r="X298" i="2"/>
  <c r="X297" i="2" s="1"/>
  <c r="W298" i="2"/>
  <c r="W297" i="2" s="1"/>
  <c r="U298" i="2"/>
  <c r="T298" i="2"/>
  <c r="T297" i="2" s="1"/>
  <c r="R298" i="2"/>
  <c r="Q298" i="2"/>
  <c r="Q297" i="2" s="1"/>
  <c r="O298" i="2"/>
  <c r="N298" i="2"/>
  <c r="N297" i="2" s="1"/>
  <c r="L298" i="2"/>
  <c r="L297" i="2" s="1"/>
  <c r="K298" i="2"/>
  <c r="K297" i="2" s="1"/>
  <c r="I298" i="2"/>
  <c r="I297" i="2" s="1"/>
  <c r="H298" i="2"/>
  <c r="H297" i="2" s="1"/>
  <c r="AD297" i="2"/>
  <c r="Z297" i="2"/>
  <c r="U297" i="2"/>
  <c r="AE296" i="2"/>
  <c r="AB296" i="2"/>
  <c r="Y296" i="2"/>
  <c r="V296" i="2"/>
  <c r="S296" i="2"/>
  <c r="P296" i="2"/>
  <c r="M296" i="2"/>
  <c r="J296" i="2"/>
  <c r="F296" i="2"/>
  <c r="E296" i="2"/>
  <c r="AE295" i="2"/>
  <c r="AB295" i="2"/>
  <c r="Y295" i="2"/>
  <c r="V295" i="2"/>
  <c r="S295" i="2"/>
  <c r="P295" i="2"/>
  <c r="M295" i="2"/>
  <c r="J295" i="2"/>
  <c r="F295" i="2"/>
  <c r="E295" i="2"/>
  <c r="AE294" i="2"/>
  <c r="AB294" i="2"/>
  <c r="Y294" i="2"/>
  <c r="V294" i="2"/>
  <c r="S294" i="2"/>
  <c r="P294" i="2"/>
  <c r="M294" i="2"/>
  <c r="J294" i="2"/>
  <c r="F294" i="2"/>
  <c r="E294" i="2"/>
  <c r="AE293" i="2"/>
  <c r="AB293" i="2"/>
  <c r="Y293" i="2"/>
  <c r="V293" i="2"/>
  <c r="S293" i="2"/>
  <c r="P293" i="2"/>
  <c r="M293" i="2"/>
  <c r="J293" i="2"/>
  <c r="F293" i="2"/>
  <c r="E293" i="2"/>
  <c r="AD292" i="2"/>
  <c r="AD291" i="2" s="1"/>
  <c r="AC292" i="2"/>
  <c r="AC291" i="2" s="1"/>
  <c r="AA292" i="2"/>
  <c r="AA291" i="2" s="1"/>
  <c r="Z292" i="2"/>
  <c r="Z291" i="2" s="1"/>
  <c r="X292" i="2"/>
  <c r="X291" i="2" s="1"/>
  <c r="W292" i="2"/>
  <c r="W291" i="2" s="1"/>
  <c r="U292" i="2"/>
  <c r="U291" i="2" s="1"/>
  <c r="T292" i="2"/>
  <c r="T291" i="2" s="1"/>
  <c r="R292" i="2"/>
  <c r="R291" i="2" s="1"/>
  <c r="Q292" i="2"/>
  <c r="Q291" i="2" s="1"/>
  <c r="O292" i="2"/>
  <c r="O291" i="2" s="1"/>
  <c r="N292" i="2"/>
  <c r="N291" i="2" s="1"/>
  <c r="L292" i="2"/>
  <c r="L291" i="2" s="1"/>
  <c r="K292" i="2"/>
  <c r="K291" i="2" s="1"/>
  <c r="I292" i="2"/>
  <c r="I291" i="2" s="1"/>
  <c r="H292" i="2"/>
  <c r="H291" i="2" s="1"/>
  <c r="AE290" i="2"/>
  <c r="AB290" i="2"/>
  <c r="Y290" i="2"/>
  <c r="V290" i="2"/>
  <c r="S290" i="2"/>
  <c r="P290" i="2"/>
  <c r="M290" i="2"/>
  <c r="J290" i="2"/>
  <c r="F290" i="2"/>
  <c r="E290" i="2"/>
  <c r="AD289" i="2"/>
  <c r="AC289" i="2"/>
  <c r="AC288" i="2" s="1"/>
  <c r="AA289" i="2"/>
  <c r="AA288" i="2" s="1"/>
  <c r="Z289" i="2"/>
  <c r="Z288" i="2" s="1"/>
  <c r="X289" i="2"/>
  <c r="W289" i="2"/>
  <c r="W288" i="2" s="1"/>
  <c r="U289" i="2"/>
  <c r="U288" i="2" s="1"/>
  <c r="T289" i="2"/>
  <c r="T288" i="2" s="1"/>
  <c r="R289" i="2"/>
  <c r="Q289" i="2"/>
  <c r="Q288" i="2" s="1"/>
  <c r="O289" i="2"/>
  <c r="O288" i="2" s="1"/>
  <c r="N289" i="2"/>
  <c r="N288" i="2" s="1"/>
  <c r="L289" i="2"/>
  <c r="K289" i="2"/>
  <c r="K288" i="2" s="1"/>
  <c r="I289" i="2"/>
  <c r="I288" i="2" s="1"/>
  <c r="H289" i="2"/>
  <c r="R288" i="2"/>
  <c r="AE287" i="2"/>
  <c r="AB287" i="2"/>
  <c r="Y287" i="2"/>
  <c r="V287" i="2"/>
  <c r="S287" i="2"/>
  <c r="P287" i="2"/>
  <c r="M287" i="2"/>
  <c r="J287" i="2"/>
  <c r="F287" i="2"/>
  <c r="E287" i="2"/>
  <c r="AE286" i="2"/>
  <c r="AB286" i="2"/>
  <c r="Y286" i="2"/>
  <c r="V286" i="2"/>
  <c r="S286" i="2"/>
  <c r="P286" i="2"/>
  <c r="M286" i="2"/>
  <c r="J286" i="2"/>
  <c r="F286" i="2"/>
  <c r="E286" i="2"/>
  <c r="AE285" i="2"/>
  <c r="AB285" i="2"/>
  <c r="Y285" i="2"/>
  <c r="V285" i="2"/>
  <c r="S285" i="2"/>
  <c r="P285" i="2"/>
  <c r="M285" i="2"/>
  <c r="J285" i="2"/>
  <c r="F285" i="2"/>
  <c r="E285" i="2"/>
  <c r="AD284" i="2"/>
  <c r="AC284" i="2"/>
  <c r="AA284" i="2"/>
  <c r="Z284" i="2"/>
  <c r="Z283" i="2" s="1"/>
  <c r="Z282" i="2" s="1"/>
  <c r="X284" i="2"/>
  <c r="X283" i="2" s="1"/>
  <c r="W284" i="2"/>
  <c r="W283" i="2" s="1"/>
  <c r="W282" i="2" s="1"/>
  <c r="U284" i="2"/>
  <c r="T284" i="2"/>
  <c r="R284" i="2"/>
  <c r="Q284" i="2"/>
  <c r="Q283" i="2" s="1"/>
  <c r="Q282" i="2" s="1"/>
  <c r="O284" i="2"/>
  <c r="N284" i="2"/>
  <c r="N283" i="2" s="1"/>
  <c r="L284" i="2"/>
  <c r="K284" i="2"/>
  <c r="K283" i="2" s="1"/>
  <c r="K282" i="2" s="1"/>
  <c r="I284" i="2"/>
  <c r="I283" i="2" s="1"/>
  <c r="I282" i="2" s="1"/>
  <c r="H284" i="2"/>
  <c r="AD283" i="2"/>
  <c r="AC283" i="2"/>
  <c r="AC282" i="2" s="1"/>
  <c r="T283" i="2"/>
  <c r="H283" i="2"/>
  <c r="AE281" i="2"/>
  <c r="AB281" i="2"/>
  <c r="Y281" i="2"/>
  <c r="V281" i="2"/>
  <c r="S281" i="2"/>
  <c r="P281" i="2"/>
  <c r="M281" i="2"/>
  <c r="J281" i="2"/>
  <c r="F281" i="2"/>
  <c r="E281" i="2"/>
  <c r="AE280" i="2"/>
  <c r="AB280" i="2"/>
  <c r="Y280" i="2"/>
  <c r="V280" i="2"/>
  <c r="S280" i="2"/>
  <c r="P280" i="2"/>
  <c r="M280" i="2"/>
  <c r="J280" i="2"/>
  <c r="F280" i="2"/>
  <c r="E280" i="2"/>
  <c r="AE279" i="2"/>
  <c r="AB279" i="2"/>
  <c r="Y279" i="2"/>
  <c r="V279" i="2"/>
  <c r="S279" i="2"/>
  <c r="O279" i="2"/>
  <c r="N279" i="2"/>
  <c r="E279" i="2" s="1"/>
  <c r="M279" i="2"/>
  <c r="J279" i="2"/>
  <c r="AE278" i="2"/>
  <c r="AB278" i="2"/>
  <c r="Y278" i="2"/>
  <c r="V278" i="2"/>
  <c r="S278" i="2"/>
  <c r="P278" i="2"/>
  <c r="M278" i="2"/>
  <c r="J278" i="2"/>
  <c r="F278" i="2"/>
  <c r="E278" i="2"/>
  <c r="AD277" i="2"/>
  <c r="AC277" i="2"/>
  <c r="AA277" i="2"/>
  <c r="Z277" i="2"/>
  <c r="X277" i="2"/>
  <c r="W277" i="2"/>
  <c r="U277" i="2"/>
  <c r="T277" i="2"/>
  <c r="R277" i="2"/>
  <c r="Q277" i="2"/>
  <c r="N277" i="2"/>
  <c r="L277" i="2"/>
  <c r="K277" i="2"/>
  <c r="I277" i="2"/>
  <c r="H277" i="2"/>
  <c r="AE276" i="2"/>
  <c r="AB276" i="2"/>
  <c r="Y276" i="2"/>
  <c r="V276" i="2"/>
  <c r="S276" i="2"/>
  <c r="P276" i="2"/>
  <c r="M276" i="2"/>
  <c r="J276" i="2"/>
  <c r="F276" i="2"/>
  <c r="E276" i="2"/>
  <c r="AD275" i="2"/>
  <c r="AC275" i="2"/>
  <c r="AA275" i="2"/>
  <c r="Z275" i="2"/>
  <c r="X275" i="2"/>
  <c r="W275" i="2"/>
  <c r="U275" i="2"/>
  <c r="T275" i="2"/>
  <c r="R275" i="2"/>
  <c r="Q275" i="2"/>
  <c r="O275" i="2"/>
  <c r="N275" i="2"/>
  <c r="L275" i="2"/>
  <c r="K275" i="2"/>
  <c r="I275" i="2"/>
  <c r="H275" i="2"/>
  <c r="AE274" i="2"/>
  <c r="AB274" i="2"/>
  <c r="Y274" i="2"/>
  <c r="V274" i="2"/>
  <c r="S274" i="2"/>
  <c r="P274" i="2"/>
  <c r="M274" i="2"/>
  <c r="J274" i="2"/>
  <c r="F274" i="2"/>
  <c r="E274" i="2"/>
  <c r="AE273" i="2"/>
  <c r="AB273" i="2"/>
  <c r="Y273" i="2"/>
  <c r="V273" i="2"/>
  <c r="S273" i="2"/>
  <c r="P273" i="2"/>
  <c r="M273" i="2"/>
  <c r="J273" i="2"/>
  <c r="F273" i="2"/>
  <c r="E273" i="2"/>
  <c r="AE272" i="2"/>
  <c r="AB272" i="2"/>
  <c r="Y272" i="2"/>
  <c r="V272" i="2"/>
  <c r="S272" i="2"/>
  <c r="P272" i="2"/>
  <c r="M272" i="2"/>
  <c r="J272" i="2"/>
  <c r="F272" i="2"/>
  <c r="E272" i="2"/>
  <c r="AE271" i="2"/>
  <c r="AB271" i="2"/>
  <c r="Y271" i="2"/>
  <c r="V271" i="2"/>
  <c r="S271" i="2"/>
  <c r="P271" i="2"/>
  <c r="M271" i="2"/>
  <c r="J271" i="2"/>
  <c r="F271" i="2"/>
  <c r="E271" i="2"/>
  <c r="AD270" i="2"/>
  <c r="AC270" i="2"/>
  <c r="AA270" i="2"/>
  <c r="Z270" i="2"/>
  <c r="X270" i="2"/>
  <c r="W270" i="2"/>
  <c r="U270" i="2"/>
  <c r="T270" i="2"/>
  <c r="R270" i="2"/>
  <c r="Q270" i="2"/>
  <c r="Q267" i="2" s="1"/>
  <c r="O270" i="2"/>
  <c r="N270" i="2"/>
  <c r="L270" i="2"/>
  <c r="K270" i="2"/>
  <c r="K267" i="2" s="1"/>
  <c r="I270" i="2"/>
  <c r="H270" i="2"/>
  <c r="AE269" i="2"/>
  <c r="AB269" i="2"/>
  <c r="Y269" i="2"/>
  <c r="V269" i="2"/>
  <c r="S269" i="2"/>
  <c r="P269" i="2"/>
  <c r="M269" i="2"/>
  <c r="J269" i="2"/>
  <c r="F269" i="2"/>
  <c r="E269" i="2"/>
  <c r="AD268" i="2"/>
  <c r="AD267" i="2" s="1"/>
  <c r="AC268" i="2"/>
  <c r="AA268" i="2"/>
  <c r="Z268" i="2"/>
  <c r="Z267" i="2" s="1"/>
  <c r="X268" i="2"/>
  <c r="X267" i="2" s="1"/>
  <c r="Y267" i="2" s="1"/>
  <c r="W268" i="2"/>
  <c r="U268" i="2"/>
  <c r="T268" i="2"/>
  <c r="T267" i="2" s="1"/>
  <c r="R268" i="2"/>
  <c r="Q268" i="2"/>
  <c r="O268" i="2"/>
  <c r="N268" i="2"/>
  <c r="N267" i="2" s="1"/>
  <c r="L268" i="2"/>
  <c r="K268" i="2"/>
  <c r="I268" i="2"/>
  <c r="I267" i="2" s="1"/>
  <c r="H268" i="2"/>
  <c r="H267" i="2" s="1"/>
  <c r="AE266" i="2"/>
  <c r="AB266" i="2"/>
  <c r="Y266" i="2"/>
  <c r="V266" i="2"/>
  <c r="S266" i="2"/>
  <c r="P266" i="2"/>
  <c r="M266" i="2"/>
  <c r="J266" i="2"/>
  <c r="F266" i="2"/>
  <c r="E266" i="2"/>
  <c r="AD265" i="2"/>
  <c r="AC265" i="2"/>
  <c r="AA265" i="2"/>
  <c r="Z265" i="2"/>
  <c r="X265" i="2"/>
  <c r="W265" i="2"/>
  <c r="U265" i="2"/>
  <c r="T265" i="2"/>
  <c r="R265" i="2"/>
  <c r="Q265" i="2"/>
  <c r="O265" i="2"/>
  <c r="N265" i="2"/>
  <c r="L265" i="2"/>
  <c r="K265" i="2"/>
  <c r="I265" i="2"/>
  <c r="H265" i="2"/>
  <c r="AE264" i="2"/>
  <c r="AB264" i="2"/>
  <c r="Y264" i="2"/>
  <c r="V264" i="2"/>
  <c r="S264" i="2"/>
  <c r="P264" i="2"/>
  <c r="M264" i="2"/>
  <c r="J264" i="2"/>
  <c r="F264" i="2"/>
  <c r="E264" i="2"/>
  <c r="AD263" i="2"/>
  <c r="AC263" i="2"/>
  <c r="AE263" i="2" s="1"/>
  <c r="AB263" i="2"/>
  <c r="Y263" i="2"/>
  <c r="V263" i="2"/>
  <c r="S263" i="2"/>
  <c r="P263" i="2"/>
  <c r="M263" i="2"/>
  <c r="J263" i="2"/>
  <c r="F263" i="2"/>
  <c r="E263" i="2"/>
  <c r="AD262" i="2"/>
  <c r="AA262" i="2"/>
  <c r="Z262" i="2"/>
  <c r="X262" i="2"/>
  <c r="W262" i="2"/>
  <c r="U262" i="2"/>
  <c r="T262" i="2"/>
  <c r="R262" i="2"/>
  <c r="Q262" i="2"/>
  <c r="O262" i="2"/>
  <c r="N262" i="2"/>
  <c r="L262" i="2"/>
  <c r="K262" i="2"/>
  <c r="I262" i="2"/>
  <c r="H262" i="2"/>
  <c r="AE261" i="2"/>
  <c r="AB261" i="2"/>
  <c r="Y261" i="2"/>
  <c r="V261" i="2"/>
  <c r="S261" i="2"/>
  <c r="P261" i="2"/>
  <c r="M261" i="2"/>
  <c r="J261" i="2"/>
  <c r="F261" i="2"/>
  <c r="E261" i="2"/>
  <c r="AD260" i="2"/>
  <c r="AC260" i="2"/>
  <c r="AA260" i="2"/>
  <c r="Z260" i="2"/>
  <c r="X260" i="2"/>
  <c r="W260" i="2"/>
  <c r="U260" i="2"/>
  <c r="T260" i="2"/>
  <c r="R260" i="2"/>
  <c r="Q260" i="2"/>
  <c r="O260" i="2"/>
  <c r="N260" i="2"/>
  <c r="L260" i="2"/>
  <c r="K260" i="2"/>
  <c r="I260" i="2"/>
  <c r="H260" i="2"/>
  <c r="AE259" i="2"/>
  <c r="AB259" i="2"/>
  <c r="Y259" i="2"/>
  <c r="V259" i="2"/>
  <c r="S259" i="2"/>
  <c r="P259" i="2"/>
  <c r="M259" i="2"/>
  <c r="J259" i="2"/>
  <c r="F259" i="2"/>
  <c r="E259" i="2"/>
  <c r="AE258" i="2"/>
  <c r="AB258" i="2"/>
  <c r="Y258" i="2"/>
  <c r="V258" i="2"/>
  <c r="S258" i="2"/>
  <c r="P258" i="2"/>
  <c r="M258" i="2"/>
  <c r="J258" i="2"/>
  <c r="F258" i="2"/>
  <c r="E258" i="2"/>
  <c r="AE257" i="2"/>
  <c r="AB257" i="2"/>
  <c r="Y257" i="2"/>
  <c r="V257" i="2"/>
  <c r="S257" i="2"/>
  <c r="P257" i="2"/>
  <c r="M257" i="2"/>
  <c r="J257" i="2"/>
  <c r="F257" i="2"/>
  <c r="E257" i="2"/>
  <c r="AD256" i="2"/>
  <c r="AC256" i="2"/>
  <c r="AA256" i="2"/>
  <c r="Z256" i="2"/>
  <c r="X256" i="2"/>
  <c r="W256" i="2"/>
  <c r="Y256" i="2" s="1"/>
  <c r="U256" i="2"/>
  <c r="T256" i="2"/>
  <c r="R256" i="2"/>
  <c r="Q256" i="2"/>
  <c r="O256" i="2"/>
  <c r="N256" i="2"/>
  <c r="L256" i="2"/>
  <c r="K256" i="2"/>
  <c r="I256" i="2"/>
  <c r="H256" i="2"/>
  <c r="AE255" i="2"/>
  <c r="AB255" i="2"/>
  <c r="Y255" i="2"/>
  <c r="V255" i="2"/>
  <c r="S255" i="2"/>
  <c r="P255" i="2"/>
  <c r="M255" i="2"/>
  <c r="J255" i="2"/>
  <c r="F255" i="2"/>
  <c r="E255" i="2"/>
  <c r="AE254" i="2"/>
  <c r="AB254" i="2"/>
  <c r="Y254" i="2"/>
  <c r="V254" i="2"/>
  <c r="S254" i="2"/>
  <c r="P254" i="2"/>
  <c r="M254" i="2"/>
  <c r="J254" i="2"/>
  <c r="F254" i="2"/>
  <c r="E254" i="2"/>
  <c r="AE253" i="2"/>
  <c r="AB253" i="2"/>
  <c r="Y253" i="2"/>
  <c r="V253" i="2"/>
  <c r="S253" i="2"/>
  <c r="P253" i="2"/>
  <c r="O253" i="2"/>
  <c r="N253" i="2"/>
  <c r="M253" i="2"/>
  <c r="J253" i="2"/>
  <c r="F253" i="2"/>
  <c r="E253" i="2"/>
  <c r="AE252" i="2"/>
  <c r="AB252" i="2"/>
  <c r="Y252" i="2"/>
  <c r="V252" i="2"/>
  <c r="S252" i="2"/>
  <c r="P252" i="2"/>
  <c r="M252" i="2"/>
  <c r="J252" i="2"/>
  <c r="F252" i="2"/>
  <c r="E252" i="2"/>
  <c r="AE251" i="2"/>
  <c r="AB251" i="2"/>
  <c r="Y251" i="2"/>
  <c r="V251" i="2"/>
  <c r="S251" i="2"/>
  <c r="P251" i="2"/>
  <c r="M251" i="2"/>
  <c r="J251" i="2"/>
  <c r="F251" i="2"/>
  <c r="E251" i="2"/>
  <c r="AE250" i="2"/>
  <c r="AB250" i="2"/>
  <c r="Y250" i="2"/>
  <c r="V250" i="2"/>
  <c r="S250" i="2"/>
  <c r="P250" i="2"/>
  <c r="M250" i="2"/>
  <c r="J250" i="2"/>
  <c r="F250" i="2"/>
  <c r="E250" i="2"/>
  <c r="AE249" i="2"/>
  <c r="AB249" i="2"/>
  <c r="Y249" i="2"/>
  <c r="V249" i="2"/>
  <c r="S249" i="2"/>
  <c r="P249" i="2"/>
  <c r="M249" i="2"/>
  <c r="J249" i="2"/>
  <c r="F249" i="2"/>
  <c r="E249" i="2"/>
  <c r="AE248" i="2"/>
  <c r="AB248" i="2"/>
  <c r="Y248" i="2"/>
  <c r="V248" i="2"/>
  <c r="S248" i="2"/>
  <c r="P248" i="2"/>
  <c r="M248" i="2"/>
  <c r="J248" i="2"/>
  <c r="F248" i="2"/>
  <c r="E248" i="2"/>
  <c r="AD247" i="2"/>
  <c r="AC247" i="2"/>
  <c r="AA247" i="2"/>
  <c r="Z247" i="2"/>
  <c r="X247" i="2"/>
  <c r="W247" i="2"/>
  <c r="U247" i="2"/>
  <c r="T247" i="2"/>
  <c r="V247" i="2" s="1"/>
  <c r="R247" i="2"/>
  <c r="Q247" i="2"/>
  <c r="O247" i="2"/>
  <c r="N247" i="2"/>
  <c r="L247" i="2"/>
  <c r="K247" i="2"/>
  <c r="I247" i="2"/>
  <c r="H247" i="2"/>
  <c r="AE246" i="2"/>
  <c r="AB246" i="2"/>
  <c r="Y246" i="2"/>
  <c r="V246" i="2"/>
  <c r="S246" i="2"/>
  <c r="P246" i="2"/>
  <c r="M246" i="2"/>
  <c r="J246" i="2"/>
  <c r="F246" i="2"/>
  <c r="E246" i="2"/>
  <c r="AE245" i="2"/>
  <c r="AB245" i="2"/>
  <c r="Y245" i="2"/>
  <c r="V245" i="2"/>
  <c r="S245" i="2"/>
  <c r="P245" i="2"/>
  <c r="M245" i="2"/>
  <c r="J245" i="2"/>
  <c r="F245" i="2"/>
  <c r="E245" i="2"/>
  <c r="AE244" i="2"/>
  <c r="AB244" i="2"/>
  <c r="Y244" i="2"/>
  <c r="V244" i="2"/>
  <c r="S244" i="2"/>
  <c r="P244" i="2"/>
  <c r="M244" i="2"/>
  <c r="J244" i="2"/>
  <c r="F244" i="2"/>
  <c r="E244" i="2"/>
  <c r="AE243" i="2"/>
  <c r="AB243" i="2"/>
  <c r="Y243" i="2"/>
  <c r="V243" i="2"/>
  <c r="S243" i="2"/>
  <c r="P243" i="2"/>
  <c r="M243" i="2"/>
  <c r="J243" i="2"/>
  <c r="F243" i="2"/>
  <c r="E243" i="2"/>
  <c r="AE242" i="2"/>
  <c r="AB242" i="2"/>
  <c r="Y242" i="2"/>
  <c r="V242" i="2"/>
  <c r="S242" i="2"/>
  <c r="P242" i="2"/>
  <c r="M242" i="2"/>
  <c r="J242" i="2"/>
  <c r="F242" i="2"/>
  <c r="E242" i="2"/>
  <c r="AE241" i="2"/>
  <c r="AB241" i="2"/>
  <c r="Y241" i="2"/>
  <c r="V241" i="2"/>
  <c r="S241" i="2"/>
  <c r="P241" i="2"/>
  <c r="M241" i="2"/>
  <c r="J241" i="2"/>
  <c r="F241" i="2"/>
  <c r="E241" i="2"/>
  <c r="AE240" i="2"/>
  <c r="AB240" i="2"/>
  <c r="Y240" i="2"/>
  <c r="V240" i="2"/>
  <c r="S240" i="2"/>
  <c r="P240" i="2"/>
  <c r="M240" i="2"/>
  <c r="J240" i="2"/>
  <c r="F240" i="2"/>
  <c r="E240" i="2"/>
  <c r="AD239" i="2"/>
  <c r="AC239" i="2"/>
  <c r="AA239" i="2"/>
  <c r="Z239" i="2"/>
  <c r="X239" i="2"/>
  <c r="W239" i="2"/>
  <c r="U239" i="2"/>
  <c r="T239" i="2"/>
  <c r="R239" i="2"/>
  <c r="Q239" i="2"/>
  <c r="O239" i="2"/>
  <c r="N239" i="2"/>
  <c r="L239" i="2"/>
  <c r="K239" i="2"/>
  <c r="I239" i="2"/>
  <c r="H239" i="2"/>
  <c r="AD237" i="2"/>
  <c r="AC237" i="2"/>
  <c r="E237" i="2" s="1"/>
  <c r="AB237" i="2"/>
  <c r="Y237" i="2"/>
  <c r="V237" i="2"/>
  <c r="S237" i="2"/>
  <c r="P237" i="2"/>
  <c r="M237" i="2"/>
  <c r="J237" i="2"/>
  <c r="F237" i="2"/>
  <c r="AE236" i="2"/>
  <c r="AB236" i="2"/>
  <c r="Y236" i="2"/>
  <c r="V236" i="2"/>
  <c r="S236" i="2"/>
  <c r="P236" i="2"/>
  <c r="M236" i="2"/>
  <c r="J236" i="2"/>
  <c r="F236" i="2"/>
  <c r="E236" i="2"/>
  <c r="AE235" i="2"/>
  <c r="AB235" i="2"/>
  <c r="Y235" i="2"/>
  <c r="V235" i="2"/>
  <c r="S235" i="2"/>
  <c r="P235" i="2"/>
  <c r="M235" i="2"/>
  <c r="J235" i="2"/>
  <c r="F235" i="2"/>
  <c r="E235" i="2"/>
  <c r="AE234" i="2"/>
  <c r="AB234" i="2"/>
  <c r="Y234" i="2"/>
  <c r="V234" i="2"/>
  <c r="R234" i="2"/>
  <c r="Q234" i="2"/>
  <c r="S234" i="2" s="1"/>
  <c r="P234" i="2"/>
  <c r="M234" i="2"/>
  <c r="J234" i="2"/>
  <c r="F234" i="2"/>
  <c r="E234" i="2"/>
  <c r="AD233" i="2"/>
  <c r="AC233" i="2"/>
  <c r="AB233" i="2"/>
  <c r="Y233" i="2"/>
  <c r="V233" i="2"/>
  <c r="S233" i="2"/>
  <c r="P233" i="2"/>
  <c r="M233" i="2"/>
  <c r="J233" i="2"/>
  <c r="F233" i="2"/>
  <c r="AE232" i="2"/>
  <c r="AB232" i="2"/>
  <c r="Y232" i="2"/>
  <c r="V232" i="2"/>
  <c r="S232" i="2"/>
  <c r="P232" i="2"/>
  <c r="M232" i="2"/>
  <c r="J232" i="2"/>
  <c r="F232" i="2"/>
  <c r="E232" i="2"/>
  <c r="AE231" i="2"/>
  <c r="AB231" i="2"/>
  <c r="Y231" i="2"/>
  <c r="V231" i="2"/>
  <c r="S231" i="2"/>
  <c r="P231" i="2"/>
  <c r="M231" i="2"/>
  <c r="J231" i="2"/>
  <c r="F231" i="2"/>
  <c r="E231" i="2"/>
  <c r="AE230" i="2"/>
  <c r="AB230" i="2"/>
  <c r="Y230" i="2"/>
  <c r="V230" i="2"/>
  <c r="S230" i="2"/>
  <c r="P230" i="2"/>
  <c r="M230" i="2"/>
  <c r="J230" i="2"/>
  <c r="F230" i="2"/>
  <c r="E230" i="2"/>
  <c r="AE229" i="2"/>
  <c r="AB229" i="2"/>
  <c r="Y229" i="2"/>
  <c r="V229" i="2"/>
  <c r="S229" i="2"/>
  <c r="P229" i="2"/>
  <c r="M229" i="2"/>
  <c r="I229" i="2"/>
  <c r="H229" i="2"/>
  <c r="E229" i="2" s="1"/>
  <c r="AE228" i="2"/>
  <c r="AB228" i="2"/>
  <c r="Y228" i="2"/>
  <c r="V228" i="2"/>
  <c r="S228" i="2"/>
  <c r="P228" i="2"/>
  <c r="M228" i="2"/>
  <c r="J228" i="2"/>
  <c r="F228" i="2"/>
  <c r="E228" i="2"/>
  <c r="AE227" i="2"/>
  <c r="AB227" i="2"/>
  <c r="Y227" i="2"/>
  <c r="V227" i="2"/>
  <c r="S227" i="2"/>
  <c r="P227" i="2"/>
  <c r="M227" i="2"/>
  <c r="J227" i="2"/>
  <c r="F227" i="2"/>
  <c r="E227" i="2"/>
  <c r="AE226" i="2"/>
  <c r="AB226" i="2"/>
  <c r="Y226" i="2"/>
  <c r="V226" i="2"/>
  <c r="S226" i="2"/>
  <c r="P226" i="2"/>
  <c r="M226" i="2"/>
  <c r="J226" i="2"/>
  <c r="F226" i="2"/>
  <c r="E226" i="2"/>
  <c r="AE225" i="2"/>
  <c r="AB225" i="2"/>
  <c r="Y225" i="2"/>
  <c r="V225" i="2"/>
  <c r="S225" i="2"/>
  <c r="P225" i="2"/>
  <c r="M225" i="2"/>
  <c r="J225" i="2"/>
  <c r="F225" i="2"/>
  <c r="E225" i="2"/>
  <c r="AD224" i="2"/>
  <c r="AE224" i="2" s="1"/>
  <c r="AC224" i="2"/>
  <c r="AB224" i="2"/>
  <c r="X224" i="2"/>
  <c r="Y224" i="2" s="1"/>
  <c r="W224" i="2"/>
  <c r="V224" i="2"/>
  <c r="S224" i="2"/>
  <c r="O224" i="2"/>
  <c r="N224" i="2"/>
  <c r="L224" i="2"/>
  <c r="M224" i="2" s="1"/>
  <c r="K224" i="2"/>
  <c r="K195" i="2" s="1"/>
  <c r="J224" i="2"/>
  <c r="AE223" i="2"/>
  <c r="AB223" i="2"/>
  <c r="Y223" i="2"/>
  <c r="V223" i="2"/>
  <c r="S223" i="2"/>
  <c r="P223" i="2"/>
  <c r="M223" i="2"/>
  <c r="J223" i="2"/>
  <c r="F223" i="2"/>
  <c r="E223" i="2"/>
  <c r="AE222" i="2"/>
  <c r="AB222" i="2"/>
  <c r="Y222" i="2"/>
  <c r="V222" i="2"/>
  <c r="S222" i="2"/>
  <c r="P222" i="2"/>
  <c r="M222" i="2"/>
  <c r="J222" i="2"/>
  <c r="F222" i="2"/>
  <c r="E222" i="2"/>
  <c r="AE221" i="2"/>
  <c r="AB221" i="2"/>
  <c r="Y221" i="2"/>
  <c r="V221" i="2"/>
  <c r="S221" i="2"/>
  <c r="P221" i="2"/>
  <c r="M221" i="2"/>
  <c r="J221" i="2"/>
  <c r="F221" i="2"/>
  <c r="E221" i="2"/>
  <c r="AE220" i="2"/>
  <c r="AB220" i="2"/>
  <c r="Y220" i="2"/>
  <c r="V220" i="2"/>
  <c r="S220" i="2"/>
  <c r="P220" i="2"/>
  <c r="M220" i="2"/>
  <c r="J220" i="2"/>
  <c r="F220" i="2"/>
  <c r="E220" i="2"/>
  <c r="AE219" i="2"/>
  <c r="AB219" i="2"/>
  <c r="Y219" i="2"/>
  <c r="V219" i="2"/>
  <c r="S219" i="2"/>
  <c r="P219" i="2"/>
  <c r="M219" i="2"/>
  <c r="J219" i="2"/>
  <c r="F219" i="2"/>
  <c r="E219" i="2"/>
  <c r="AE218" i="2"/>
  <c r="AB218" i="2"/>
  <c r="X218" i="2"/>
  <c r="X195" i="2" s="1"/>
  <c r="V218" i="2"/>
  <c r="S218" i="2"/>
  <c r="P218" i="2"/>
  <c r="M218" i="2"/>
  <c r="J218" i="2"/>
  <c r="E218" i="2"/>
  <c r="AD217" i="2"/>
  <c r="AC217" i="2"/>
  <c r="E217" i="2" s="1"/>
  <c r="AB217" i="2"/>
  <c r="Y217" i="2"/>
  <c r="V217" i="2"/>
  <c r="S217" i="2"/>
  <c r="P217" i="2"/>
  <c r="M217" i="2"/>
  <c r="J217" i="2"/>
  <c r="AD216" i="2"/>
  <c r="F216" i="2" s="1"/>
  <c r="AC216" i="2"/>
  <c r="AE216" i="2" s="1"/>
  <c r="AB216" i="2"/>
  <c r="Y216" i="2"/>
  <c r="V216" i="2"/>
  <c r="S216" i="2"/>
  <c r="P216" i="2"/>
  <c r="M216" i="2"/>
  <c r="J216" i="2"/>
  <c r="E216" i="2"/>
  <c r="AE215" i="2"/>
  <c r="AD215" i="2"/>
  <c r="AB215" i="2"/>
  <c r="Y215" i="2"/>
  <c r="V215" i="2"/>
  <c r="S215" i="2"/>
  <c r="O215" i="2"/>
  <c r="N215" i="2"/>
  <c r="E215" i="2" s="1"/>
  <c r="M215" i="2"/>
  <c r="J215" i="2"/>
  <c r="AD214" i="2"/>
  <c r="AC214" i="2"/>
  <c r="E214" i="2" s="1"/>
  <c r="AB214" i="2"/>
  <c r="Y214" i="2"/>
  <c r="V214" i="2"/>
  <c r="S214" i="2"/>
  <c r="P214" i="2"/>
  <c r="M214" i="2"/>
  <c r="J214" i="2"/>
  <c r="AD213" i="2"/>
  <c r="F213" i="2" s="1"/>
  <c r="AC213" i="2"/>
  <c r="AB213" i="2"/>
  <c r="Y213" i="2"/>
  <c r="V213" i="2"/>
  <c r="S213" i="2"/>
  <c r="P213" i="2"/>
  <c r="M213" i="2"/>
  <c r="J213" i="2"/>
  <c r="E213" i="2"/>
  <c r="AD212" i="2"/>
  <c r="AE212" i="2" s="1"/>
  <c r="AC212" i="2"/>
  <c r="E212" i="2" s="1"/>
  <c r="AB212" i="2"/>
  <c r="Y212" i="2"/>
  <c r="V212" i="2"/>
  <c r="S212" i="2"/>
  <c r="P212" i="2"/>
  <c r="M212" i="2"/>
  <c r="J212" i="2"/>
  <c r="F212" i="2"/>
  <c r="AD211" i="2"/>
  <c r="AC211" i="2"/>
  <c r="E211" i="2" s="1"/>
  <c r="AB211" i="2"/>
  <c r="Y211" i="2"/>
  <c r="V211" i="2"/>
  <c r="S211" i="2"/>
  <c r="P211" i="2"/>
  <c r="M211" i="2"/>
  <c r="J211" i="2"/>
  <c r="F211" i="2"/>
  <c r="AD210" i="2"/>
  <c r="AC210" i="2"/>
  <c r="E210" i="2" s="1"/>
  <c r="AB210" i="2"/>
  <c r="Y210" i="2"/>
  <c r="V210" i="2"/>
  <c r="S210" i="2"/>
  <c r="P210" i="2"/>
  <c r="M210" i="2"/>
  <c r="J210" i="2"/>
  <c r="AD209" i="2"/>
  <c r="AC209" i="2"/>
  <c r="AE209" i="2" s="1"/>
  <c r="AB209" i="2"/>
  <c r="Y209" i="2"/>
  <c r="V209" i="2"/>
  <c r="S209" i="2"/>
  <c r="O209" i="2"/>
  <c r="N209" i="2"/>
  <c r="M209" i="2"/>
  <c r="J209" i="2"/>
  <c r="AE208" i="2"/>
  <c r="AB208" i="2"/>
  <c r="Y208" i="2"/>
  <c r="V208" i="2"/>
  <c r="S208" i="2"/>
  <c r="P208" i="2"/>
  <c r="M208" i="2"/>
  <c r="J208" i="2"/>
  <c r="F208" i="2"/>
  <c r="E208" i="2"/>
  <c r="AE207" i="2"/>
  <c r="AB207" i="2"/>
  <c r="Y207" i="2"/>
  <c r="V207" i="2"/>
  <c r="S207" i="2"/>
  <c r="P207" i="2"/>
  <c r="M207" i="2"/>
  <c r="J207" i="2"/>
  <c r="F207" i="2"/>
  <c r="E207" i="2"/>
  <c r="AE206" i="2"/>
  <c r="AB206" i="2"/>
  <c r="Y206" i="2"/>
  <c r="V206" i="2"/>
  <c r="S206" i="2"/>
  <c r="P206" i="2"/>
  <c r="M206" i="2"/>
  <c r="J206" i="2"/>
  <c r="F206" i="2"/>
  <c r="E206" i="2"/>
  <c r="AD205" i="2"/>
  <c r="AE205" i="2" s="1"/>
  <c r="AB205" i="2"/>
  <c r="Y205" i="2"/>
  <c r="V205" i="2"/>
  <c r="S205" i="2"/>
  <c r="O205" i="2"/>
  <c r="P205" i="2" s="1"/>
  <c r="M205" i="2"/>
  <c r="J205" i="2"/>
  <c r="E205" i="2"/>
  <c r="AE204" i="2"/>
  <c r="AB204" i="2"/>
  <c r="Y204" i="2"/>
  <c r="V204" i="2"/>
  <c r="S204" i="2"/>
  <c r="P204" i="2"/>
  <c r="M204" i="2"/>
  <c r="J204" i="2"/>
  <c r="F204" i="2"/>
  <c r="E204" i="2"/>
  <c r="AE203" i="2"/>
  <c r="AB203" i="2"/>
  <c r="Y203" i="2"/>
  <c r="V203" i="2"/>
  <c r="S203" i="2"/>
  <c r="P203" i="2"/>
  <c r="M203" i="2"/>
  <c r="J203" i="2"/>
  <c r="F203" i="2"/>
  <c r="E203" i="2"/>
  <c r="AE202" i="2"/>
  <c r="AB202" i="2"/>
  <c r="Y202" i="2"/>
  <c r="V202" i="2"/>
  <c r="S202" i="2"/>
  <c r="P202" i="2"/>
  <c r="M202" i="2"/>
  <c r="J202" i="2"/>
  <c r="F202" i="2"/>
  <c r="E202" i="2"/>
  <c r="AE201" i="2"/>
  <c r="AB201" i="2"/>
  <c r="Y201" i="2"/>
  <c r="V201" i="2"/>
  <c r="S201" i="2"/>
  <c r="P201" i="2"/>
  <c r="M201" i="2"/>
  <c r="J201" i="2"/>
  <c r="F201" i="2"/>
  <c r="E201" i="2"/>
  <c r="AE200" i="2"/>
  <c r="AB200" i="2"/>
  <c r="Y200" i="2"/>
  <c r="V200" i="2"/>
  <c r="S200" i="2"/>
  <c r="P200" i="2"/>
  <c r="M200" i="2"/>
  <c r="J200" i="2"/>
  <c r="F200" i="2"/>
  <c r="E200" i="2"/>
  <c r="AE199" i="2"/>
  <c r="AB199" i="2"/>
  <c r="Y199" i="2"/>
  <c r="V199" i="2"/>
  <c r="S199" i="2"/>
  <c r="P199" i="2"/>
  <c r="M199" i="2"/>
  <c r="J199" i="2"/>
  <c r="F199" i="2"/>
  <c r="E199" i="2"/>
  <c r="AE198" i="2"/>
  <c r="AB198" i="2"/>
  <c r="Y198" i="2"/>
  <c r="V198" i="2"/>
  <c r="S198" i="2"/>
  <c r="P198" i="2"/>
  <c r="M198" i="2"/>
  <c r="J198" i="2"/>
  <c r="F198" i="2"/>
  <c r="E198" i="2"/>
  <c r="AE197" i="2"/>
  <c r="AB197" i="2"/>
  <c r="Y197" i="2"/>
  <c r="V197" i="2"/>
  <c r="S197" i="2"/>
  <c r="O197" i="2"/>
  <c r="P197" i="2" s="1"/>
  <c r="M197" i="2"/>
  <c r="J197" i="2"/>
  <c r="E197" i="2"/>
  <c r="AE196" i="2"/>
  <c r="AB196" i="2"/>
  <c r="Y196" i="2"/>
  <c r="V196" i="2"/>
  <c r="S196" i="2"/>
  <c r="P196" i="2"/>
  <c r="M196" i="2"/>
  <c r="J196" i="2"/>
  <c r="F196" i="2"/>
  <c r="E196" i="2"/>
  <c r="AA195" i="2"/>
  <c r="Z195" i="2"/>
  <c r="W195" i="2"/>
  <c r="U195" i="2"/>
  <c r="T195" i="2"/>
  <c r="R195" i="2"/>
  <c r="L195" i="2"/>
  <c r="H195" i="2"/>
  <c r="AE194" i="2"/>
  <c r="AB194" i="2"/>
  <c r="Y194" i="2"/>
  <c r="V194" i="2"/>
  <c r="S194" i="2"/>
  <c r="P194" i="2"/>
  <c r="M194" i="2"/>
  <c r="J194" i="2"/>
  <c r="F194" i="2"/>
  <c r="E194" i="2"/>
  <c r="AE193" i="2"/>
  <c r="AB193" i="2"/>
  <c r="Y193" i="2"/>
  <c r="V193" i="2"/>
  <c r="S193" i="2"/>
  <c r="P193" i="2"/>
  <c r="M193" i="2"/>
  <c r="J193" i="2"/>
  <c r="F193" i="2"/>
  <c r="E193" i="2"/>
  <c r="AE192" i="2"/>
  <c r="AB192" i="2"/>
  <c r="Y192" i="2"/>
  <c r="V192" i="2"/>
  <c r="S192" i="2"/>
  <c r="P192" i="2"/>
  <c r="M192" i="2"/>
  <c r="J192" i="2"/>
  <c r="F192" i="2"/>
  <c r="E192" i="2"/>
  <c r="AE191" i="2"/>
  <c r="AB191" i="2"/>
  <c r="Y191" i="2"/>
  <c r="V191" i="2"/>
  <c r="S191" i="2"/>
  <c r="P191" i="2"/>
  <c r="M191" i="2"/>
  <c r="J191" i="2"/>
  <c r="F191" i="2"/>
  <c r="E191" i="2"/>
  <c r="AE190" i="2"/>
  <c r="AB190" i="2"/>
  <c r="Y190" i="2"/>
  <c r="V190" i="2"/>
  <c r="S190" i="2"/>
  <c r="P190" i="2"/>
  <c r="M190" i="2"/>
  <c r="J190" i="2"/>
  <c r="F190" i="2"/>
  <c r="E190" i="2"/>
  <c r="AE189" i="2"/>
  <c r="AB189" i="2"/>
  <c r="Y189" i="2"/>
  <c r="V189" i="2"/>
  <c r="S189" i="2"/>
  <c r="P189" i="2"/>
  <c r="M189" i="2"/>
  <c r="J189" i="2"/>
  <c r="F189" i="2"/>
  <c r="E189" i="2"/>
  <c r="AE188" i="2"/>
  <c r="AB188" i="2"/>
  <c r="Y188" i="2"/>
  <c r="V188" i="2"/>
  <c r="S188" i="2"/>
  <c r="P188" i="2"/>
  <c r="M188" i="2"/>
  <c r="J188" i="2"/>
  <c r="F188" i="2"/>
  <c r="E188" i="2"/>
  <c r="AE187" i="2"/>
  <c r="AB187" i="2"/>
  <c r="Y187" i="2"/>
  <c r="V187" i="2"/>
  <c r="S187" i="2"/>
  <c r="P187" i="2"/>
  <c r="M187" i="2"/>
  <c r="J187" i="2"/>
  <c r="F187" i="2"/>
  <c r="E187" i="2"/>
  <c r="AE186" i="2"/>
  <c r="AB186" i="2"/>
  <c r="Y186" i="2"/>
  <c r="V186" i="2"/>
  <c r="S186" i="2"/>
  <c r="P186" i="2"/>
  <c r="M186" i="2"/>
  <c r="J186" i="2"/>
  <c r="F186" i="2"/>
  <c r="E186" i="2"/>
  <c r="AD185" i="2"/>
  <c r="AC185" i="2"/>
  <c r="AA185" i="2"/>
  <c r="Z185" i="2"/>
  <c r="AB185" i="2" s="1"/>
  <c r="X185" i="2"/>
  <c r="W185" i="2"/>
  <c r="U185" i="2"/>
  <c r="T185" i="2"/>
  <c r="R185" i="2"/>
  <c r="Q185" i="2"/>
  <c r="O185" i="2"/>
  <c r="N185" i="2"/>
  <c r="P185" i="2" s="1"/>
  <c r="L185" i="2"/>
  <c r="M185" i="2" s="1"/>
  <c r="K185" i="2"/>
  <c r="I185" i="2"/>
  <c r="H185" i="2"/>
  <c r="AE184" i="2"/>
  <c r="AB184" i="2"/>
  <c r="Y184" i="2"/>
  <c r="V184" i="2"/>
  <c r="S184" i="2"/>
  <c r="P184" i="2"/>
  <c r="M184" i="2"/>
  <c r="J184" i="2"/>
  <c r="F184" i="2"/>
  <c r="E184" i="2"/>
  <c r="AE183" i="2"/>
  <c r="AB183" i="2"/>
  <c r="Y183" i="2"/>
  <c r="V183" i="2"/>
  <c r="S183" i="2"/>
  <c r="P183" i="2"/>
  <c r="M183" i="2"/>
  <c r="J183" i="2"/>
  <c r="F183" i="2"/>
  <c r="E183" i="2"/>
  <c r="AE182" i="2"/>
  <c r="AB182" i="2"/>
  <c r="Y182" i="2"/>
  <c r="V182" i="2"/>
  <c r="S182" i="2"/>
  <c r="P182" i="2"/>
  <c r="M182" i="2"/>
  <c r="J182" i="2"/>
  <c r="F182" i="2"/>
  <c r="E182" i="2"/>
  <c r="AE181" i="2"/>
  <c r="AB181" i="2"/>
  <c r="Y181" i="2"/>
  <c r="V181" i="2"/>
  <c r="S181" i="2"/>
  <c r="P181" i="2"/>
  <c r="M181" i="2"/>
  <c r="J181" i="2"/>
  <c r="F181" i="2"/>
  <c r="E181" i="2"/>
  <c r="AE180" i="2"/>
  <c r="AB180" i="2"/>
  <c r="Y180" i="2"/>
  <c r="V180" i="2"/>
  <c r="S180" i="2"/>
  <c r="P180" i="2"/>
  <c r="M180" i="2"/>
  <c r="J180" i="2"/>
  <c r="F180" i="2"/>
  <c r="E180" i="2"/>
  <c r="AE179" i="2"/>
  <c r="AB179" i="2"/>
  <c r="Y179" i="2"/>
  <c r="V179" i="2"/>
  <c r="S179" i="2"/>
  <c r="P179" i="2"/>
  <c r="M179" i="2"/>
  <c r="J179" i="2"/>
  <c r="F179" i="2"/>
  <c r="E179" i="2"/>
  <c r="AE178" i="2"/>
  <c r="AB178" i="2"/>
  <c r="Y178" i="2"/>
  <c r="V178" i="2"/>
  <c r="S178" i="2"/>
  <c r="P178" i="2"/>
  <c r="M178" i="2"/>
  <c r="J178" i="2"/>
  <c r="F178" i="2"/>
  <c r="E178" i="2"/>
  <c r="AD177" i="2"/>
  <c r="AC177" i="2"/>
  <c r="AA177" i="2"/>
  <c r="Z177" i="2"/>
  <c r="X177" i="2"/>
  <c r="W177" i="2"/>
  <c r="U177" i="2"/>
  <c r="T177" i="2"/>
  <c r="R177" i="2"/>
  <c r="Q177" i="2"/>
  <c r="O177" i="2"/>
  <c r="N177" i="2"/>
  <c r="L177" i="2"/>
  <c r="L172" i="2" s="1"/>
  <c r="K177" i="2"/>
  <c r="I177" i="2"/>
  <c r="J177" i="2" s="1"/>
  <c r="H177" i="2"/>
  <c r="AE176" i="2"/>
  <c r="AB176" i="2"/>
  <c r="Y176" i="2"/>
  <c r="V176" i="2"/>
  <c r="S176" i="2"/>
  <c r="P176" i="2"/>
  <c r="M176" i="2"/>
  <c r="J176" i="2"/>
  <c r="F176" i="2"/>
  <c r="E176" i="2"/>
  <c r="AD175" i="2"/>
  <c r="AC175" i="2"/>
  <c r="AA175" i="2"/>
  <c r="AA172" i="2" s="1"/>
  <c r="Z175" i="2"/>
  <c r="Z172" i="2" s="1"/>
  <c r="AB172" i="2" s="1"/>
  <c r="X175" i="2"/>
  <c r="W175" i="2"/>
  <c r="U175" i="2"/>
  <c r="U172" i="2" s="1"/>
  <c r="T175" i="2"/>
  <c r="T172" i="2" s="1"/>
  <c r="R175" i="2"/>
  <c r="Q175" i="2"/>
  <c r="O175" i="2"/>
  <c r="N175" i="2"/>
  <c r="L175" i="2"/>
  <c r="K175" i="2"/>
  <c r="K172" i="2" s="1"/>
  <c r="I175" i="2"/>
  <c r="H175" i="2"/>
  <c r="H172" i="2" s="1"/>
  <c r="AE174" i="2"/>
  <c r="AB174" i="2"/>
  <c r="Y174" i="2"/>
  <c r="V174" i="2"/>
  <c r="S174" i="2"/>
  <c r="P174" i="2"/>
  <c r="M174" i="2"/>
  <c r="J174" i="2"/>
  <c r="F174" i="2"/>
  <c r="E174" i="2"/>
  <c r="AD173" i="2"/>
  <c r="AC173" i="2"/>
  <c r="AA173" i="2"/>
  <c r="Z173" i="2"/>
  <c r="X173" i="2"/>
  <c r="W173" i="2"/>
  <c r="U173" i="2"/>
  <c r="T173" i="2"/>
  <c r="R173" i="2"/>
  <c r="Q173" i="2"/>
  <c r="O173" i="2"/>
  <c r="N173" i="2"/>
  <c r="L173" i="2"/>
  <c r="K173" i="2"/>
  <c r="I173" i="2"/>
  <c r="H173" i="2"/>
  <c r="AE171" i="2"/>
  <c r="AB171" i="2"/>
  <c r="Y171" i="2"/>
  <c r="V171" i="2"/>
  <c r="S171" i="2"/>
  <c r="P171" i="2"/>
  <c r="M171" i="2"/>
  <c r="J171" i="2"/>
  <c r="F171" i="2"/>
  <c r="E171" i="2"/>
  <c r="AD170" i="2"/>
  <c r="AC170" i="2"/>
  <c r="AA170" i="2"/>
  <c r="Z170" i="2"/>
  <c r="X170" i="2"/>
  <c r="W170" i="2"/>
  <c r="U170" i="2"/>
  <c r="T170" i="2"/>
  <c r="R170" i="2"/>
  <c r="Q170" i="2"/>
  <c r="O170" i="2"/>
  <c r="N170" i="2"/>
  <c r="L170" i="2"/>
  <c r="K170" i="2"/>
  <c r="I170" i="2"/>
  <c r="H170" i="2"/>
  <c r="AE169" i="2"/>
  <c r="AB169" i="2"/>
  <c r="Y169" i="2"/>
  <c r="V169" i="2"/>
  <c r="S169" i="2"/>
  <c r="P169" i="2"/>
  <c r="M169" i="2"/>
  <c r="J169" i="2"/>
  <c r="F169" i="2"/>
  <c r="E169" i="2"/>
  <c r="AE168" i="2"/>
  <c r="AB168" i="2"/>
  <c r="Y168" i="2"/>
  <c r="V168" i="2"/>
  <c r="S168" i="2"/>
  <c r="P168" i="2"/>
  <c r="M168" i="2"/>
  <c r="J168" i="2"/>
  <c r="F168" i="2"/>
  <c r="E168" i="2"/>
  <c r="AD167" i="2"/>
  <c r="AC167" i="2"/>
  <c r="AA167" i="2"/>
  <c r="Z167" i="2"/>
  <c r="Z156" i="2" s="1"/>
  <c r="X167" i="2"/>
  <c r="W167" i="2"/>
  <c r="U167" i="2"/>
  <c r="T167" i="2"/>
  <c r="R167" i="2"/>
  <c r="Q167" i="2"/>
  <c r="O167" i="2"/>
  <c r="N167" i="2"/>
  <c r="L167" i="2"/>
  <c r="K167" i="2"/>
  <c r="I167" i="2"/>
  <c r="H167" i="2"/>
  <c r="AE166" i="2"/>
  <c r="AB166" i="2"/>
  <c r="Y166" i="2"/>
  <c r="V166" i="2"/>
  <c r="S166" i="2"/>
  <c r="P166" i="2"/>
  <c r="M166" i="2"/>
  <c r="J166" i="2"/>
  <c r="F166" i="2"/>
  <c r="E166" i="2"/>
  <c r="AE165" i="2"/>
  <c r="AB165" i="2"/>
  <c r="Y165" i="2"/>
  <c r="V165" i="2"/>
  <c r="S165" i="2"/>
  <c r="P165" i="2"/>
  <c r="M165" i="2"/>
  <c r="J165" i="2"/>
  <c r="F165" i="2"/>
  <c r="E165" i="2"/>
  <c r="AE164" i="2"/>
  <c r="AB164" i="2"/>
  <c r="Y164" i="2"/>
  <c r="U164" i="2"/>
  <c r="U157" i="2" s="1"/>
  <c r="T164" i="2"/>
  <c r="E164" i="2" s="1"/>
  <c r="S164" i="2"/>
  <c r="P164" i="2"/>
  <c r="M164" i="2"/>
  <c r="J164" i="2"/>
  <c r="AE163" i="2"/>
  <c r="AB163" i="2"/>
  <c r="Y163" i="2"/>
  <c r="V163" i="2"/>
  <c r="S163" i="2"/>
  <c r="P163" i="2"/>
  <c r="M163" i="2"/>
  <c r="J163" i="2"/>
  <c r="F163" i="2"/>
  <c r="E163" i="2"/>
  <c r="AE162" i="2"/>
  <c r="AB162" i="2"/>
  <c r="Y162" i="2"/>
  <c r="V162" i="2"/>
  <c r="S162" i="2"/>
  <c r="P162" i="2"/>
  <c r="M162" i="2"/>
  <c r="J162" i="2"/>
  <c r="F162" i="2"/>
  <c r="E162" i="2"/>
  <c r="AE161" i="2"/>
  <c r="AB161" i="2"/>
  <c r="Y161" i="2"/>
  <c r="V161" i="2"/>
  <c r="S161" i="2"/>
  <c r="P161" i="2"/>
  <c r="M161" i="2"/>
  <c r="J161" i="2"/>
  <c r="F161" i="2"/>
  <c r="E161" i="2"/>
  <c r="AE160" i="2"/>
  <c r="AB160" i="2"/>
  <c r="Y160" i="2"/>
  <c r="V160" i="2"/>
  <c r="S160" i="2"/>
  <c r="P160" i="2"/>
  <c r="M160" i="2"/>
  <c r="J160" i="2"/>
  <c r="F160" i="2"/>
  <c r="E160" i="2"/>
  <c r="AE159" i="2"/>
  <c r="AB159" i="2"/>
  <c r="Y159" i="2"/>
  <c r="V159" i="2"/>
  <c r="S159" i="2"/>
  <c r="P159" i="2"/>
  <c r="M159" i="2"/>
  <c r="J159" i="2"/>
  <c r="F159" i="2"/>
  <c r="E159" i="2"/>
  <c r="AE158" i="2"/>
  <c r="AB158" i="2"/>
  <c r="Y158" i="2"/>
  <c r="V158" i="2"/>
  <c r="S158" i="2"/>
  <c r="P158" i="2"/>
  <c r="M158" i="2"/>
  <c r="J158" i="2"/>
  <c r="F158" i="2"/>
  <c r="E158" i="2"/>
  <c r="AD157" i="2"/>
  <c r="AC157" i="2"/>
  <c r="AC156" i="2" s="1"/>
  <c r="AA157" i="2"/>
  <c r="AA156" i="2" s="1"/>
  <c r="Z157" i="2"/>
  <c r="X157" i="2"/>
  <c r="W157" i="2"/>
  <c r="W156" i="2" s="1"/>
  <c r="T157" i="2"/>
  <c r="T156" i="2" s="1"/>
  <c r="R157" i="2"/>
  <c r="R156" i="2" s="1"/>
  <c r="Q157" i="2"/>
  <c r="Q156" i="2" s="1"/>
  <c r="O157" i="2"/>
  <c r="N157" i="2"/>
  <c r="N156" i="2" s="1"/>
  <c r="L157" i="2"/>
  <c r="L156" i="2" s="1"/>
  <c r="K157" i="2"/>
  <c r="K156" i="2" s="1"/>
  <c r="I157" i="2"/>
  <c r="H157" i="2"/>
  <c r="H156" i="2" s="1"/>
  <c r="AE155" i="2"/>
  <c r="AB155" i="2"/>
  <c r="Y155" i="2"/>
  <c r="V155" i="2"/>
  <c r="S155" i="2"/>
  <c r="P155" i="2"/>
  <c r="M155" i="2"/>
  <c r="J155" i="2"/>
  <c r="F155" i="2"/>
  <c r="E155" i="2"/>
  <c r="AE154" i="2"/>
  <c r="AB154" i="2"/>
  <c r="Y154" i="2"/>
  <c r="V154" i="2"/>
  <c r="S154" i="2"/>
  <c r="P154" i="2"/>
  <c r="M154" i="2"/>
  <c r="J154" i="2"/>
  <c r="F154" i="2"/>
  <c r="E154" i="2"/>
  <c r="AE153" i="2"/>
  <c r="AB153" i="2"/>
  <c r="Y153" i="2"/>
  <c r="V153" i="2"/>
  <c r="S153" i="2"/>
  <c r="P153" i="2"/>
  <c r="M153" i="2"/>
  <c r="J153" i="2"/>
  <c r="F153" i="2"/>
  <c r="E153" i="2"/>
  <c r="AD152" i="2"/>
  <c r="AD149" i="2" s="1"/>
  <c r="AC152" i="2"/>
  <c r="AC149" i="2" s="1"/>
  <c r="AA152" i="2"/>
  <c r="Z152" i="2"/>
  <c r="X152" i="2"/>
  <c r="X149" i="2" s="1"/>
  <c r="W152" i="2"/>
  <c r="W149" i="2" s="1"/>
  <c r="U152" i="2"/>
  <c r="T152" i="2"/>
  <c r="T149" i="2" s="1"/>
  <c r="V149" i="2" s="1"/>
  <c r="R152" i="2"/>
  <c r="R149" i="2" s="1"/>
  <c r="Q152" i="2"/>
  <c r="O152" i="2"/>
  <c r="N152" i="2"/>
  <c r="N149" i="2" s="1"/>
  <c r="L152" i="2"/>
  <c r="L149" i="2" s="1"/>
  <c r="K152" i="2"/>
  <c r="K149" i="2" s="1"/>
  <c r="I152" i="2"/>
  <c r="H152" i="2"/>
  <c r="AE151" i="2"/>
  <c r="AB151" i="2"/>
  <c r="Y151" i="2"/>
  <c r="V151" i="2"/>
  <c r="S151" i="2"/>
  <c r="P151" i="2"/>
  <c r="M151" i="2"/>
  <c r="J151" i="2"/>
  <c r="F151" i="2"/>
  <c r="E151" i="2"/>
  <c r="AD150" i="2"/>
  <c r="AC150" i="2"/>
  <c r="AA150" i="2"/>
  <c r="Z150" i="2"/>
  <c r="X150" i="2"/>
  <c r="W150" i="2"/>
  <c r="U150" i="2"/>
  <c r="U149" i="2" s="1"/>
  <c r="T150" i="2"/>
  <c r="R150" i="2"/>
  <c r="Q150" i="2"/>
  <c r="O150" i="2"/>
  <c r="O149" i="2" s="1"/>
  <c r="N150" i="2"/>
  <c r="L150" i="2"/>
  <c r="K150" i="2"/>
  <c r="I150" i="2"/>
  <c r="I149" i="2" s="1"/>
  <c r="H150" i="2"/>
  <c r="H149" i="2" s="1"/>
  <c r="AE148" i="2"/>
  <c r="AB148" i="2"/>
  <c r="Y148" i="2"/>
  <c r="V148" i="2"/>
  <c r="S148" i="2"/>
  <c r="P148" i="2"/>
  <c r="M148" i="2"/>
  <c r="J148" i="2"/>
  <c r="F148" i="2"/>
  <c r="E148" i="2"/>
  <c r="AD147" i="2"/>
  <c r="AC147" i="2"/>
  <c r="AA147" i="2"/>
  <c r="Z147" i="2"/>
  <c r="X147" i="2"/>
  <c r="W147" i="2"/>
  <c r="U147" i="2"/>
  <c r="T147" i="2"/>
  <c r="R147" i="2"/>
  <c r="Q147" i="2"/>
  <c r="O147" i="2"/>
  <c r="N147" i="2"/>
  <c r="P147" i="2" s="1"/>
  <c r="L147" i="2"/>
  <c r="K147" i="2"/>
  <c r="I147" i="2"/>
  <c r="H147" i="2"/>
  <c r="AE146" i="2"/>
  <c r="AB146" i="2"/>
  <c r="Y146" i="2"/>
  <c r="V146" i="2"/>
  <c r="U146" i="2"/>
  <c r="T146" i="2"/>
  <c r="S146" i="2"/>
  <c r="P146" i="2"/>
  <c r="M146" i="2"/>
  <c r="J146" i="2"/>
  <c r="F146" i="2"/>
  <c r="E146" i="2"/>
  <c r="AE145" i="2"/>
  <c r="AB145" i="2"/>
  <c r="Y145" i="2"/>
  <c r="V145" i="2"/>
  <c r="S145" i="2"/>
  <c r="P145" i="2"/>
  <c r="M145" i="2"/>
  <c r="J145" i="2"/>
  <c r="F145" i="2"/>
  <c r="E145" i="2"/>
  <c r="AE144" i="2"/>
  <c r="AB144" i="2"/>
  <c r="Y144" i="2"/>
  <c r="V144" i="2"/>
  <c r="S144" i="2"/>
  <c r="P144" i="2"/>
  <c r="M144" i="2"/>
  <c r="J144" i="2"/>
  <c r="F144" i="2"/>
  <c r="E144" i="2"/>
  <c r="AE143" i="2"/>
  <c r="AB143" i="2"/>
  <c r="Y143" i="2"/>
  <c r="V143" i="2"/>
  <c r="S143" i="2"/>
  <c r="P143" i="2"/>
  <c r="M143" i="2"/>
  <c r="J143" i="2"/>
  <c r="F143" i="2"/>
  <c r="E143" i="2"/>
  <c r="AE142" i="2"/>
  <c r="AB142" i="2"/>
  <c r="Y142" i="2"/>
  <c r="V142" i="2"/>
  <c r="S142" i="2"/>
  <c r="P142" i="2"/>
  <c r="M142" i="2"/>
  <c r="J142" i="2"/>
  <c r="F142" i="2"/>
  <c r="E142" i="2"/>
  <c r="AD141" i="2"/>
  <c r="AC141" i="2"/>
  <c r="AA141" i="2"/>
  <c r="Z141" i="2"/>
  <c r="X141" i="2"/>
  <c r="W141" i="2"/>
  <c r="U141" i="2"/>
  <c r="T141" i="2"/>
  <c r="R141" i="2"/>
  <c r="Q141" i="2"/>
  <c r="O141" i="2"/>
  <c r="N141" i="2"/>
  <c r="L141" i="2"/>
  <c r="K141" i="2"/>
  <c r="I141" i="2"/>
  <c r="H141" i="2"/>
  <c r="AE140" i="2"/>
  <c r="AB140" i="2"/>
  <c r="Y140" i="2"/>
  <c r="V140" i="2"/>
  <c r="S140" i="2"/>
  <c r="P140" i="2"/>
  <c r="M140" i="2"/>
  <c r="J140" i="2"/>
  <c r="F140" i="2"/>
  <c r="E140" i="2"/>
  <c r="AE139" i="2"/>
  <c r="AB139" i="2"/>
  <c r="Y139" i="2"/>
  <c r="V139" i="2"/>
  <c r="S139" i="2"/>
  <c r="P139" i="2"/>
  <c r="M139" i="2"/>
  <c r="J139" i="2"/>
  <c r="F139" i="2"/>
  <c r="E139" i="2"/>
  <c r="AE138" i="2"/>
  <c r="AB138" i="2"/>
  <c r="Y138" i="2"/>
  <c r="V138" i="2"/>
  <c r="S138" i="2"/>
  <c r="P138" i="2"/>
  <c r="M138" i="2"/>
  <c r="J138" i="2"/>
  <c r="F138" i="2"/>
  <c r="E138" i="2"/>
  <c r="AE137" i="2"/>
  <c r="AB137" i="2"/>
  <c r="Y137" i="2"/>
  <c r="V137" i="2"/>
  <c r="S137" i="2"/>
  <c r="P137" i="2"/>
  <c r="M137" i="2"/>
  <c r="J137" i="2"/>
  <c r="F137" i="2"/>
  <c r="E137" i="2"/>
  <c r="AE136" i="2"/>
  <c r="AB136" i="2"/>
  <c r="Y136" i="2"/>
  <c r="V136" i="2"/>
  <c r="S136" i="2"/>
  <c r="P136" i="2"/>
  <c r="M136" i="2"/>
  <c r="J136" i="2"/>
  <c r="F136" i="2"/>
  <c r="E136" i="2"/>
  <c r="AE135" i="2"/>
  <c r="AB135" i="2"/>
  <c r="Y135" i="2"/>
  <c r="V135" i="2"/>
  <c r="S135" i="2"/>
  <c r="P135" i="2"/>
  <c r="M135" i="2"/>
  <c r="J135" i="2"/>
  <c r="F135" i="2"/>
  <c r="E135" i="2"/>
  <c r="AE134" i="2"/>
  <c r="AB134" i="2"/>
  <c r="Y134" i="2"/>
  <c r="V134" i="2"/>
  <c r="S134" i="2"/>
  <c r="P134" i="2"/>
  <c r="M134" i="2"/>
  <c r="J134" i="2"/>
  <c r="F134" i="2"/>
  <c r="E134" i="2"/>
  <c r="AE133" i="2"/>
  <c r="AB133" i="2"/>
  <c r="Y133" i="2"/>
  <c r="V133" i="2"/>
  <c r="S133" i="2"/>
  <c r="P133" i="2"/>
  <c r="M133" i="2"/>
  <c r="J133" i="2"/>
  <c r="F133" i="2"/>
  <c r="E133" i="2"/>
  <c r="AE132" i="2"/>
  <c r="AB132" i="2"/>
  <c r="Y132" i="2"/>
  <c r="V132" i="2"/>
  <c r="S132" i="2"/>
  <c r="P132" i="2"/>
  <c r="M132" i="2"/>
  <c r="J132" i="2"/>
  <c r="F132" i="2"/>
  <c r="E132" i="2"/>
  <c r="AE131" i="2"/>
  <c r="AB131" i="2"/>
  <c r="Y131" i="2"/>
  <c r="V131" i="2"/>
  <c r="S131" i="2"/>
  <c r="P131" i="2"/>
  <c r="M131" i="2"/>
  <c r="J131" i="2"/>
  <c r="F131" i="2"/>
  <c r="E131" i="2"/>
  <c r="AE130" i="2"/>
  <c r="AB130" i="2"/>
  <c r="Y130" i="2"/>
  <c r="V130" i="2"/>
  <c r="S130" i="2"/>
  <c r="P130" i="2"/>
  <c r="M130" i="2"/>
  <c r="J130" i="2"/>
  <c r="F130" i="2"/>
  <c r="E130" i="2"/>
  <c r="AE129" i="2"/>
  <c r="AB129" i="2"/>
  <c r="Y129" i="2"/>
  <c r="V129" i="2"/>
  <c r="S129" i="2"/>
  <c r="O129" i="2"/>
  <c r="P129" i="2" s="1"/>
  <c r="M129" i="2"/>
  <c r="J129" i="2"/>
  <c r="E129" i="2"/>
  <c r="AE128" i="2"/>
  <c r="AB128" i="2"/>
  <c r="Y128" i="2"/>
  <c r="V128" i="2"/>
  <c r="S128" i="2"/>
  <c r="P128" i="2"/>
  <c r="M128" i="2"/>
  <c r="J128" i="2"/>
  <c r="F128" i="2"/>
  <c r="E128" i="2"/>
  <c r="AE127" i="2"/>
  <c r="AB127" i="2"/>
  <c r="Y127" i="2"/>
  <c r="V127" i="2"/>
  <c r="S127" i="2"/>
  <c r="P127" i="2"/>
  <c r="M127" i="2"/>
  <c r="J127" i="2"/>
  <c r="F127" i="2"/>
  <c r="E127" i="2"/>
  <c r="AE126" i="2"/>
  <c r="AB126" i="2"/>
  <c r="X126" i="2"/>
  <c r="W126" i="2"/>
  <c r="E126" i="2" s="1"/>
  <c r="V126" i="2"/>
  <c r="S126" i="2"/>
  <c r="P126" i="2"/>
  <c r="M126" i="2"/>
  <c r="J126" i="2"/>
  <c r="AE125" i="2"/>
  <c r="AB125" i="2"/>
  <c r="Y125" i="2"/>
  <c r="V125" i="2"/>
  <c r="S125" i="2"/>
  <c r="P125" i="2"/>
  <c r="M125" i="2"/>
  <c r="J125" i="2"/>
  <c r="F125" i="2"/>
  <c r="E125" i="2"/>
  <c r="AD124" i="2"/>
  <c r="AC124" i="2"/>
  <c r="AA124" i="2"/>
  <c r="Z124" i="2"/>
  <c r="U124" i="2"/>
  <c r="T124" i="2"/>
  <c r="R124" i="2"/>
  <c r="Q124" i="2"/>
  <c r="O124" i="2"/>
  <c r="P124" i="2" s="1"/>
  <c r="N124" i="2"/>
  <c r="L124" i="2"/>
  <c r="K124" i="2"/>
  <c r="I124" i="2"/>
  <c r="H124" i="2"/>
  <c r="AD123" i="2"/>
  <c r="AC123" i="2"/>
  <c r="AB123" i="2"/>
  <c r="Y123" i="2"/>
  <c r="V123" i="2"/>
  <c r="S123" i="2"/>
  <c r="O123" i="2"/>
  <c r="P123" i="2" s="1"/>
  <c r="M123" i="2"/>
  <c r="J123" i="2"/>
  <c r="F123" i="2"/>
  <c r="AE122" i="2"/>
  <c r="AB122" i="2"/>
  <c r="Y122" i="2"/>
  <c r="V122" i="2"/>
  <c r="S122" i="2"/>
  <c r="P122" i="2"/>
  <c r="M122" i="2"/>
  <c r="J122" i="2"/>
  <c r="F122" i="2"/>
  <c r="E122" i="2"/>
  <c r="AD121" i="2"/>
  <c r="AA121" i="2"/>
  <c r="Z121" i="2"/>
  <c r="X121" i="2"/>
  <c r="W121" i="2"/>
  <c r="U121" i="2"/>
  <c r="T121" i="2"/>
  <c r="R121" i="2"/>
  <c r="Q121" i="2"/>
  <c r="O121" i="2"/>
  <c r="N121" i="2"/>
  <c r="L121" i="2"/>
  <c r="K121" i="2"/>
  <c r="I121" i="2"/>
  <c r="H121" i="2"/>
  <c r="AE120" i="2"/>
  <c r="AB120" i="2"/>
  <c r="Y120" i="2"/>
  <c r="V120" i="2"/>
  <c r="S120" i="2"/>
  <c r="P120" i="2"/>
  <c r="M120" i="2"/>
  <c r="J120" i="2"/>
  <c r="F120" i="2"/>
  <c r="E120" i="2"/>
  <c r="AE119" i="2"/>
  <c r="AB119" i="2"/>
  <c r="Y119" i="2"/>
  <c r="V119" i="2"/>
  <c r="S119" i="2"/>
  <c r="P119" i="2"/>
  <c r="M119" i="2"/>
  <c r="J119" i="2"/>
  <c r="F119" i="2"/>
  <c r="E119" i="2"/>
  <c r="AE118" i="2"/>
  <c r="AB118" i="2"/>
  <c r="Y118" i="2"/>
  <c r="V118" i="2"/>
  <c r="S118" i="2"/>
  <c r="P118" i="2"/>
  <c r="M118" i="2"/>
  <c r="J118" i="2"/>
  <c r="F118" i="2"/>
  <c r="E118" i="2"/>
  <c r="AE117" i="2"/>
  <c r="AB117" i="2"/>
  <c r="Y117" i="2"/>
  <c r="V117" i="2"/>
  <c r="S117" i="2"/>
  <c r="P117" i="2"/>
  <c r="M117" i="2"/>
  <c r="J117" i="2"/>
  <c r="F117" i="2"/>
  <c r="E117" i="2"/>
  <c r="AD116" i="2"/>
  <c r="AC116" i="2"/>
  <c r="AA116" i="2"/>
  <c r="Z116" i="2"/>
  <c r="X116" i="2"/>
  <c r="W116" i="2"/>
  <c r="U116" i="2"/>
  <c r="T116" i="2"/>
  <c r="R116" i="2"/>
  <c r="Q116" i="2"/>
  <c r="O116" i="2"/>
  <c r="N116" i="2"/>
  <c r="L116" i="2"/>
  <c r="K116" i="2"/>
  <c r="I116" i="2"/>
  <c r="H116" i="2"/>
  <c r="AE114" i="2"/>
  <c r="AB114" i="2"/>
  <c r="Y114" i="2"/>
  <c r="V114" i="2"/>
  <c r="S114" i="2"/>
  <c r="P114" i="2"/>
  <c r="M114" i="2"/>
  <c r="J114" i="2"/>
  <c r="F114" i="2"/>
  <c r="E114" i="2"/>
  <c r="AE113" i="2"/>
  <c r="AB113" i="2"/>
  <c r="Y113" i="2"/>
  <c r="V113" i="2"/>
  <c r="U113" i="2"/>
  <c r="S113" i="2"/>
  <c r="P113" i="2"/>
  <c r="M113" i="2"/>
  <c r="J113" i="2"/>
  <c r="F113" i="2"/>
  <c r="E113" i="2"/>
  <c r="AD112" i="2"/>
  <c r="AC112" i="2"/>
  <c r="AC107" i="2" s="1"/>
  <c r="AA112" i="2"/>
  <c r="Z112" i="2"/>
  <c r="X112" i="2"/>
  <c r="W112" i="2"/>
  <c r="W107" i="2" s="1"/>
  <c r="U112" i="2"/>
  <c r="T112" i="2"/>
  <c r="R112" i="2"/>
  <c r="Q112" i="2"/>
  <c r="Q107" i="2" s="1"/>
  <c r="O112" i="2"/>
  <c r="N112" i="2"/>
  <c r="L112" i="2"/>
  <c r="K112" i="2"/>
  <c r="I112" i="2"/>
  <c r="H112" i="2"/>
  <c r="AE111" i="2"/>
  <c r="AB111" i="2"/>
  <c r="Y111" i="2"/>
  <c r="V111" i="2"/>
  <c r="S111" i="2"/>
  <c r="P111" i="2"/>
  <c r="M111" i="2"/>
  <c r="J111" i="2"/>
  <c r="F111" i="2"/>
  <c r="E111" i="2"/>
  <c r="AE110" i="2"/>
  <c r="AB110" i="2"/>
  <c r="Y110" i="2"/>
  <c r="V110" i="2"/>
  <c r="S110" i="2"/>
  <c r="P110" i="2"/>
  <c r="M110" i="2"/>
  <c r="J110" i="2"/>
  <c r="F110" i="2"/>
  <c r="E110" i="2"/>
  <c r="AE109" i="2"/>
  <c r="AB109" i="2"/>
  <c r="Y109" i="2"/>
  <c r="V109" i="2"/>
  <c r="S109" i="2"/>
  <c r="P109" i="2"/>
  <c r="M109" i="2"/>
  <c r="J109" i="2"/>
  <c r="F109" i="2"/>
  <c r="E109" i="2"/>
  <c r="AD108" i="2"/>
  <c r="AD107" i="2" s="1"/>
  <c r="AC108" i="2"/>
  <c r="AA108" i="2"/>
  <c r="AA107" i="2" s="1"/>
  <c r="Z108" i="2"/>
  <c r="Z107" i="2" s="1"/>
  <c r="AB107" i="2" s="1"/>
  <c r="X108" i="2"/>
  <c r="X107" i="2" s="1"/>
  <c r="Y107" i="2" s="1"/>
  <c r="W108" i="2"/>
  <c r="U108" i="2"/>
  <c r="U107" i="2" s="1"/>
  <c r="T108" i="2"/>
  <c r="T107" i="2" s="1"/>
  <c r="R108" i="2"/>
  <c r="Q108" i="2"/>
  <c r="O108" i="2"/>
  <c r="O107" i="2" s="1"/>
  <c r="N108" i="2"/>
  <c r="N107" i="2" s="1"/>
  <c r="P107" i="2" s="1"/>
  <c r="L108" i="2"/>
  <c r="K108" i="2"/>
  <c r="K107" i="2" s="1"/>
  <c r="I108" i="2"/>
  <c r="I107" i="2" s="1"/>
  <c r="H108" i="2"/>
  <c r="H107" i="2" s="1"/>
  <c r="AE106" i="2"/>
  <c r="AB106" i="2"/>
  <c r="Y106" i="2"/>
  <c r="V106" i="2"/>
  <c r="S106" i="2"/>
  <c r="P106" i="2"/>
  <c r="M106" i="2"/>
  <c r="J106" i="2"/>
  <c r="F106" i="2"/>
  <c r="E106" i="2"/>
  <c r="AD105" i="2"/>
  <c r="AC105" i="2"/>
  <c r="AA105" i="2"/>
  <c r="Z105" i="2"/>
  <c r="X105" i="2"/>
  <c r="W105" i="2"/>
  <c r="U105" i="2"/>
  <c r="T105" i="2"/>
  <c r="R105" i="2"/>
  <c r="Q105" i="2"/>
  <c r="O105" i="2"/>
  <c r="N105" i="2"/>
  <c r="L105" i="2"/>
  <c r="K105" i="2"/>
  <c r="I105" i="2"/>
  <c r="H105" i="2"/>
  <c r="AE104" i="2"/>
  <c r="AB104" i="2"/>
  <c r="Y104" i="2"/>
  <c r="V104" i="2"/>
  <c r="S104" i="2"/>
  <c r="P104" i="2"/>
  <c r="M104" i="2"/>
  <c r="J104" i="2"/>
  <c r="F104" i="2"/>
  <c r="E104" i="2"/>
  <c r="AE103" i="2"/>
  <c r="AB103" i="2"/>
  <c r="Y103" i="2"/>
  <c r="V103" i="2"/>
  <c r="S103" i="2"/>
  <c r="P103" i="2"/>
  <c r="M103" i="2"/>
  <c r="J103" i="2"/>
  <c r="F103" i="2"/>
  <c r="E103" i="2"/>
  <c r="AE102" i="2"/>
  <c r="AB102" i="2"/>
  <c r="Y102" i="2"/>
  <c r="V102" i="2"/>
  <c r="S102" i="2"/>
  <c r="P102" i="2"/>
  <c r="M102" i="2"/>
  <c r="J102" i="2"/>
  <c r="F102" i="2"/>
  <c r="E102" i="2"/>
  <c r="AD101" i="2"/>
  <c r="AC101" i="2"/>
  <c r="AA101" i="2"/>
  <c r="Z101" i="2"/>
  <c r="X101" i="2"/>
  <c r="W101" i="2"/>
  <c r="U101" i="2"/>
  <c r="T101" i="2"/>
  <c r="R101" i="2"/>
  <c r="Q101" i="2"/>
  <c r="O101" i="2"/>
  <c r="N101" i="2"/>
  <c r="L101" i="2"/>
  <c r="K101" i="2"/>
  <c r="I101" i="2"/>
  <c r="H101" i="2"/>
  <c r="AE100" i="2"/>
  <c r="AB100" i="2"/>
  <c r="Y100" i="2"/>
  <c r="V100" i="2"/>
  <c r="S100" i="2"/>
  <c r="P100" i="2"/>
  <c r="M100" i="2"/>
  <c r="J100" i="2"/>
  <c r="F100" i="2"/>
  <c r="E100" i="2"/>
  <c r="AD99" i="2"/>
  <c r="AC99" i="2"/>
  <c r="AC90" i="2" s="1"/>
  <c r="AA99" i="2"/>
  <c r="Z99" i="2"/>
  <c r="X99" i="2"/>
  <c r="W99" i="2"/>
  <c r="W90" i="2" s="1"/>
  <c r="U99" i="2"/>
  <c r="T99" i="2"/>
  <c r="R99" i="2"/>
  <c r="R90" i="2" s="1"/>
  <c r="Q99" i="2"/>
  <c r="O99" i="2"/>
  <c r="N99" i="2"/>
  <c r="L99" i="2"/>
  <c r="L90" i="2" s="1"/>
  <c r="K99" i="2"/>
  <c r="I99" i="2"/>
  <c r="H99" i="2"/>
  <c r="AE98" i="2"/>
  <c r="AB98" i="2"/>
  <c r="Y98" i="2"/>
  <c r="V98" i="2"/>
  <c r="S98" i="2"/>
  <c r="P98" i="2"/>
  <c r="M98" i="2"/>
  <c r="J98" i="2"/>
  <c r="F98" i="2"/>
  <c r="E98" i="2"/>
  <c r="AE97" i="2"/>
  <c r="AB97" i="2"/>
  <c r="Y97" i="2"/>
  <c r="V97" i="2"/>
  <c r="S97" i="2"/>
  <c r="P97" i="2"/>
  <c r="M97" i="2"/>
  <c r="J97" i="2"/>
  <c r="F97" i="2"/>
  <c r="E97" i="2"/>
  <c r="AE96" i="2"/>
  <c r="AB96" i="2"/>
  <c r="Y96" i="2"/>
  <c r="V96" i="2"/>
  <c r="S96" i="2"/>
  <c r="P96" i="2"/>
  <c r="M96" i="2"/>
  <c r="J96" i="2"/>
  <c r="F96" i="2"/>
  <c r="E96" i="2"/>
  <c r="AE95" i="2"/>
  <c r="AB95" i="2"/>
  <c r="Y95" i="2"/>
  <c r="V95" i="2"/>
  <c r="S95" i="2"/>
  <c r="P95" i="2"/>
  <c r="M95" i="2"/>
  <c r="J95" i="2"/>
  <c r="F95" i="2"/>
  <c r="E95" i="2"/>
  <c r="AE94" i="2"/>
  <c r="AB94" i="2"/>
  <c r="Y94" i="2"/>
  <c r="V94" i="2"/>
  <c r="S94" i="2"/>
  <c r="P94" i="2"/>
  <c r="M94" i="2"/>
  <c r="J94" i="2"/>
  <c r="F94" i="2"/>
  <c r="E94" i="2"/>
  <c r="AE93" i="2"/>
  <c r="AB93" i="2"/>
  <c r="Y93" i="2"/>
  <c r="V93" i="2"/>
  <c r="S93" i="2"/>
  <c r="P93" i="2"/>
  <c r="M93" i="2"/>
  <c r="J93" i="2"/>
  <c r="F93" i="2"/>
  <c r="E93" i="2"/>
  <c r="AE92" i="2"/>
  <c r="AB92" i="2"/>
  <c r="Y92" i="2"/>
  <c r="V92" i="2"/>
  <c r="S92" i="2"/>
  <c r="P92" i="2"/>
  <c r="M92" i="2"/>
  <c r="J92" i="2"/>
  <c r="F92" i="2"/>
  <c r="E92" i="2"/>
  <c r="AD91" i="2"/>
  <c r="AC91" i="2"/>
  <c r="AA91" i="2"/>
  <c r="AA90" i="2" s="1"/>
  <c r="Z91" i="2"/>
  <c r="Z90" i="2" s="1"/>
  <c r="AB90" i="2" s="1"/>
  <c r="X91" i="2"/>
  <c r="W91" i="2"/>
  <c r="U91" i="2"/>
  <c r="U90" i="2" s="1"/>
  <c r="T91" i="2"/>
  <c r="T90" i="2" s="1"/>
  <c r="R91" i="2"/>
  <c r="Q91" i="2"/>
  <c r="Q90" i="2" s="1"/>
  <c r="O91" i="2"/>
  <c r="O90" i="2" s="1"/>
  <c r="N91" i="2"/>
  <c r="N90" i="2" s="1"/>
  <c r="P90" i="2" s="1"/>
  <c r="L91" i="2"/>
  <c r="K91" i="2"/>
  <c r="K90" i="2" s="1"/>
  <c r="I91" i="2"/>
  <c r="I90" i="2" s="1"/>
  <c r="H91" i="2"/>
  <c r="H90" i="2" s="1"/>
  <c r="AE88" i="2"/>
  <c r="AB88" i="2"/>
  <c r="Y88" i="2"/>
  <c r="V88" i="2"/>
  <c r="S88" i="2"/>
  <c r="P88" i="2"/>
  <c r="M88" i="2"/>
  <c r="J88" i="2"/>
  <c r="F88" i="2"/>
  <c r="E88" i="2"/>
  <c r="AE87" i="2"/>
  <c r="AB87" i="2"/>
  <c r="Y87" i="2"/>
  <c r="V87" i="2"/>
  <c r="S87" i="2"/>
  <c r="P87" i="2"/>
  <c r="M87" i="2"/>
  <c r="J87" i="2"/>
  <c r="F87" i="2"/>
  <c r="E87" i="2"/>
  <c r="AE86" i="2"/>
  <c r="AB86" i="2"/>
  <c r="Y86" i="2"/>
  <c r="V86" i="2"/>
  <c r="S86" i="2"/>
  <c r="P86" i="2"/>
  <c r="M86" i="2"/>
  <c r="J86" i="2"/>
  <c r="F86" i="2"/>
  <c r="E86" i="2"/>
  <c r="AE85" i="2"/>
  <c r="AB85" i="2"/>
  <c r="Y85" i="2"/>
  <c r="V85" i="2"/>
  <c r="S85" i="2"/>
  <c r="P85" i="2"/>
  <c r="M85" i="2"/>
  <c r="J85" i="2"/>
  <c r="F85" i="2"/>
  <c r="E85" i="2"/>
  <c r="AE84" i="2"/>
  <c r="AB84" i="2"/>
  <c r="Y84" i="2"/>
  <c r="V84" i="2"/>
  <c r="S84" i="2"/>
  <c r="P84" i="2"/>
  <c r="M84" i="2"/>
  <c r="J84" i="2"/>
  <c r="F84" i="2"/>
  <c r="E84" i="2"/>
  <c r="AE83" i="2"/>
  <c r="AB83" i="2"/>
  <c r="Y83" i="2"/>
  <c r="V83" i="2"/>
  <c r="S83" i="2"/>
  <c r="P83" i="2"/>
  <c r="M83" i="2"/>
  <c r="J83" i="2"/>
  <c r="F83" i="2"/>
  <c r="E83" i="2"/>
  <c r="AE82" i="2"/>
  <c r="AB82" i="2"/>
  <c r="Y82" i="2"/>
  <c r="V82" i="2"/>
  <c r="S82" i="2"/>
  <c r="P82" i="2"/>
  <c r="M82" i="2"/>
  <c r="J82" i="2"/>
  <c r="F82" i="2"/>
  <c r="E82" i="2"/>
  <c r="AE81" i="2"/>
  <c r="AB81" i="2"/>
  <c r="Y81" i="2"/>
  <c r="V81" i="2"/>
  <c r="S81" i="2"/>
  <c r="P81" i="2"/>
  <c r="M81" i="2"/>
  <c r="J81" i="2"/>
  <c r="F81" i="2"/>
  <c r="E81" i="2"/>
  <c r="AD80" i="2"/>
  <c r="F80" i="2" s="1"/>
  <c r="AC80" i="2"/>
  <c r="AB80" i="2"/>
  <c r="Y80" i="2"/>
  <c r="V80" i="2"/>
  <c r="S80" i="2"/>
  <c r="O80" i="2"/>
  <c r="N80" i="2"/>
  <c r="P80" i="2" s="1"/>
  <c r="M80" i="2"/>
  <c r="J80" i="2"/>
  <c r="AA79" i="2"/>
  <c r="AA78" i="2" s="1"/>
  <c r="Z79" i="2"/>
  <c r="X79" i="2"/>
  <c r="W79" i="2"/>
  <c r="W78" i="2" s="1"/>
  <c r="U79" i="2"/>
  <c r="U78" i="2" s="1"/>
  <c r="T79" i="2"/>
  <c r="T78" i="2" s="1"/>
  <c r="R79" i="2"/>
  <c r="Q79" i="2"/>
  <c r="O79" i="2"/>
  <c r="L79" i="2"/>
  <c r="K79" i="2"/>
  <c r="K78" i="2" s="1"/>
  <c r="I79" i="2"/>
  <c r="I78" i="2" s="1"/>
  <c r="H79" i="2"/>
  <c r="Z78" i="2"/>
  <c r="R78" i="2"/>
  <c r="AD77" i="2"/>
  <c r="AC77" i="2"/>
  <c r="AB77" i="2"/>
  <c r="Y77" i="2"/>
  <c r="V77" i="2"/>
  <c r="S77" i="2"/>
  <c r="O77" i="2"/>
  <c r="N77" i="2"/>
  <c r="P77" i="2" s="1"/>
  <c r="M77" i="2"/>
  <c r="J77" i="2"/>
  <c r="F77" i="2"/>
  <c r="AE76" i="2"/>
  <c r="AB76" i="2"/>
  <c r="Y76" i="2"/>
  <c r="V76" i="2"/>
  <c r="S76" i="2"/>
  <c r="P76" i="2"/>
  <c r="M76" i="2"/>
  <c r="J76" i="2"/>
  <c r="F76" i="2"/>
  <c r="E76" i="2"/>
  <c r="AC75" i="2"/>
  <c r="AE75" i="2" s="1"/>
  <c r="AB75" i="2"/>
  <c r="Y75" i="2"/>
  <c r="V75" i="2"/>
  <c r="S75" i="2"/>
  <c r="P75" i="2"/>
  <c r="M75" i="2"/>
  <c r="J75" i="2"/>
  <c r="F75" i="2"/>
  <c r="E75" i="2"/>
  <c r="AD74" i="2"/>
  <c r="AC74" i="2"/>
  <c r="AE74" i="2" s="1"/>
  <c r="AB74" i="2"/>
  <c r="Y74" i="2"/>
  <c r="V74" i="2"/>
  <c r="S74" i="2"/>
  <c r="P74" i="2"/>
  <c r="M74" i="2"/>
  <c r="J74" i="2"/>
  <c r="F74" i="2"/>
  <c r="E74" i="2"/>
  <c r="AE73" i="2"/>
  <c r="AB73" i="2"/>
  <c r="Y73" i="2"/>
  <c r="V73" i="2"/>
  <c r="S73" i="2"/>
  <c r="O73" i="2"/>
  <c r="N73" i="2"/>
  <c r="M73" i="2"/>
  <c r="J73" i="2"/>
  <c r="F73" i="2"/>
  <c r="AE72" i="2"/>
  <c r="AB72" i="2"/>
  <c r="Y72" i="2"/>
  <c r="V72" i="2"/>
  <c r="S72" i="2"/>
  <c r="O72" i="2"/>
  <c r="M72" i="2"/>
  <c r="J72" i="2"/>
  <c r="E72" i="2"/>
  <c r="AD71" i="2"/>
  <c r="AD70" i="2" s="1"/>
  <c r="AA71" i="2"/>
  <c r="Z71" i="2"/>
  <c r="Z70" i="2" s="1"/>
  <c r="X71" i="2"/>
  <c r="X70" i="2" s="1"/>
  <c r="W71" i="2"/>
  <c r="W70" i="2" s="1"/>
  <c r="U71" i="2"/>
  <c r="T71" i="2"/>
  <c r="T70" i="2" s="1"/>
  <c r="R71" i="2"/>
  <c r="R70" i="2" s="1"/>
  <c r="Q71" i="2"/>
  <c r="Q70" i="2" s="1"/>
  <c r="L71" i="2"/>
  <c r="L70" i="2" s="1"/>
  <c r="K71" i="2"/>
  <c r="K70" i="2" s="1"/>
  <c r="I71" i="2"/>
  <c r="H71" i="2"/>
  <c r="H70" i="2" s="1"/>
  <c r="AE69" i="2"/>
  <c r="AB69" i="2"/>
  <c r="Y69" i="2"/>
  <c r="V69" i="2"/>
  <c r="R69" i="2"/>
  <c r="S69" i="2" s="1"/>
  <c r="Q69" i="2"/>
  <c r="P69" i="2"/>
  <c r="M69" i="2"/>
  <c r="J69" i="2"/>
  <c r="I69" i="2"/>
  <c r="H69" i="2"/>
  <c r="E69" i="2" s="1"/>
  <c r="AD68" i="2"/>
  <c r="AE68" i="2" s="1"/>
  <c r="AC68" i="2"/>
  <c r="AB68" i="2"/>
  <c r="X68" i="2"/>
  <c r="W68" i="2"/>
  <c r="V68" i="2"/>
  <c r="S68" i="2"/>
  <c r="O68" i="2"/>
  <c r="N68" i="2"/>
  <c r="N53" i="2" s="1"/>
  <c r="N52" i="2" s="1"/>
  <c r="L68" i="2"/>
  <c r="K68" i="2"/>
  <c r="J68" i="2"/>
  <c r="AE67" i="2"/>
  <c r="AB67" i="2"/>
  <c r="Y67" i="2"/>
  <c r="V67" i="2"/>
  <c r="S67" i="2"/>
  <c r="P67" i="2"/>
  <c r="M67" i="2"/>
  <c r="J67" i="2"/>
  <c r="F67" i="2"/>
  <c r="E67" i="2"/>
  <c r="AE66" i="2"/>
  <c r="AB66" i="2"/>
  <c r="Y66" i="2"/>
  <c r="V66" i="2"/>
  <c r="S66" i="2"/>
  <c r="P66" i="2"/>
  <c r="M66" i="2"/>
  <c r="J66" i="2"/>
  <c r="F66" i="2"/>
  <c r="E66" i="2"/>
  <c r="AE65" i="2"/>
  <c r="AB65" i="2"/>
  <c r="Y65" i="2"/>
  <c r="V65" i="2"/>
  <c r="S65" i="2"/>
  <c r="P65" i="2"/>
  <c r="M65" i="2"/>
  <c r="J65" i="2"/>
  <c r="F65" i="2"/>
  <c r="E65" i="2"/>
  <c r="AE64" i="2"/>
  <c r="AB64" i="2"/>
  <c r="Y64" i="2"/>
  <c r="V64" i="2"/>
  <c r="S64" i="2"/>
  <c r="O64" i="2"/>
  <c r="P64" i="2" s="1"/>
  <c r="M64" i="2"/>
  <c r="J64" i="2"/>
  <c r="E64" i="2"/>
  <c r="AE63" i="2"/>
  <c r="AB63" i="2"/>
  <c r="Y63" i="2"/>
  <c r="V63" i="2"/>
  <c r="S63" i="2"/>
  <c r="O63" i="2"/>
  <c r="P63" i="2" s="1"/>
  <c r="M63" i="2"/>
  <c r="J63" i="2"/>
  <c r="E63" i="2"/>
  <c r="AE62" i="2"/>
  <c r="AB62" i="2"/>
  <c r="Y62" i="2"/>
  <c r="V62" i="2"/>
  <c r="S62" i="2"/>
  <c r="O62" i="2"/>
  <c r="P62" i="2" s="1"/>
  <c r="M62" i="2"/>
  <c r="J62" i="2"/>
  <c r="E62" i="2"/>
  <c r="AD61" i="2"/>
  <c r="AC61" i="2"/>
  <c r="AB61" i="2"/>
  <c r="Y61" i="2"/>
  <c r="V61" i="2"/>
  <c r="S61" i="2"/>
  <c r="O61" i="2"/>
  <c r="F61" i="2" s="1"/>
  <c r="N61" i="2"/>
  <c r="M61" i="2"/>
  <c r="J61" i="2"/>
  <c r="AE60" i="2"/>
  <c r="AB60" i="2"/>
  <c r="Y60" i="2"/>
  <c r="V60" i="2"/>
  <c r="S60" i="2"/>
  <c r="P60" i="2"/>
  <c r="M60" i="2"/>
  <c r="J60" i="2"/>
  <c r="F60" i="2"/>
  <c r="E60" i="2"/>
  <c r="AE59" i="2"/>
  <c r="AB59" i="2"/>
  <c r="Y59" i="2"/>
  <c r="V59" i="2"/>
  <c r="S59" i="2"/>
  <c r="P59" i="2"/>
  <c r="M59" i="2"/>
  <c r="J59" i="2"/>
  <c r="F59" i="2"/>
  <c r="E59" i="2"/>
  <c r="AD58" i="2"/>
  <c r="AC58" i="2"/>
  <c r="AB58" i="2"/>
  <c r="X58" i="2"/>
  <c r="W58" i="2"/>
  <c r="V58" i="2"/>
  <c r="S58" i="2"/>
  <c r="O58" i="2"/>
  <c r="F58" i="2" s="1"/>
  <c r="N58" i="2"/>
  <c r="M58" i="2"/>
  <c r="J58" i="2"/>
  <c r="AE57" i="2"/>
  <c r="AB57" i="2"/>
  <c r="Y57" i="2"/>
  <c r="V57" i="2"/>
  <c r="S57" i="2"/>
  <c r="P57" i="2"/>
  <c r="M57" i="2"/>
  <c r="J57" i="2"/>
  <c r="F57" i="2"/>
  <c r="E57" i="2"/>
  <c r="AE56" i="2"/>
  <c r="AB56" i="2"/>
  <c r="Y56" i="2"/>
  <c r="V56" i="2"/>
  <c r="S56" i="2"/>
  <c r="P56" i="2"/>
  <c r="M56" i="2"/>
  <c r="J56" i="2"/>
  <c r="F56" i="2"/>
  <c r="E56" i="2"/>
  <c r="AE55" i="2"/>
  <c r="AB55" i="2"/>
  <c r="Y55" i="2"/>
  <c r="V55" i="2"/>
  <c r="S55" i="2"/>
  <c r="P55" i="2"/>
  <c r="M55" i="2"/>
  <c r="J55" i="2"/>
  <c r="F55" i="2"/>
  <c r="E55" i="2"/>
  <c r="AE54" i="2"/>
  <c r="AB54" i="2"/>
  <c r="Y54" i="2"/>
  <c r="V54" i="2"/>
  <c r="S54" i="2"/>
  <c r="P54" i="2"/>
  <c r="M54" i="2"/>
  <c r="J54" i="2"/>
  <c r="F54" i="2"/>
  <c r="E54" i="2"/>
  <c r="AA53" i="2"/>
  <c r="Z53" i="2"/>
  <c r="Z52" i="2" s="1"/>
  <c r="U53" i="2"/>
  <c r="U52" i="2" s="1"/>
  <c r="T53" i="2"/>
  <c r="T52" i="2" s="1"/>
  <c r="Q53" i="2"/>
  <c r="Q52" i="2" s="1"/>
  <c r="I53" i="2"/>
  <c r="I52" i="2" s="1"/>
  <c r="H53" i="2"/>
  <c r="AE51" i="2"/>
  <c r="AB51" i="2"/>
  <c r="Y51" i="2"/>
  <c r="V51" i="2"/>
  <c r="S51" i="2"/>
  <c r="P51" i="2"/>
  <c r="M51" i="2"/>
  <c r="J51" i="2"/>
  <c r="F51" i="2"/>
  <c r="E51" i="2"/>
  <c r="AE50" i="2"/>
  <c r="AB50" i="2"/>
  <c r="Y50" i="2"/>
  <c r="V50" i="2"/>
  <c r="S50" i="2"/>
  <c r="P50" i="2"/>
  <c r="M50" i="2"/>
  <c r="J50" i="2"/>
  <c r="F50" i="2"/>
  <c r="E50" i="2"/>
  <c r="AE49" i="2"/>
  <c r="AB49" i="2"/>
  <c r="Y49" i="2"/>
  <c r="V49" i="2"/>
  <c r="S49" i="2"/>
  <c r="P49" i="2"/>
  <c r="M49" i="2"/>
  <c r="J49" i="2"/>
  <c r="F49" i="2"/>
  <c r="E49" i="2"/>
  <c r="AE48" i="2"/>
  <c r="AB48" i="2"/>
  <c r="Y48" i="2"/>
  <c r="V48" i="2"/>
  <c r="S48" i="2"/>
  <c r="P48" i="2"/>
  <c r="M48" i="2"/>
  <c r="J48" i="2"/>
  <c r="F48" i="2"/>
  <c r="E48" i="2"/>
  <c r="AE47" i="2"/>
  <c r="AB47" i="2"/>
  <c r="Y47" i="2"/>
  <c r="V47" i="2"/>
  <c r="S47" i="2"/>
  <c r="P47" i="2"/>
  <c r="M47" i="2"/>
  <c r="J47" i="2"/>
  <c r="F47" i="2"/>
  <c r="E47" i="2"/>
  <c r="AE46" i="2"/>
  <c r="AB46" i="2"/>
  <c r="Y46" i="2"/>
  <c r="V46" i="2"/>
  <c r="S46" i="2"/>
  <c r="P46" i="2"/>
  <c r="M46" i="2"/>
  <c r="J46" i="2"/>
  <c r="F46" i="2"/>
  <c r="E46" i="2"/>
  <c r="AD45" i="2"/>
  <c r="AC45" i="2"/>
  <c r="AC44" i="2" s="1"/>
  <c r="AA45" i="2"/>
  <c r="Z45" i="2"/>
  <c r="Z44" i="2" s="1"/>
  <c r="X45" i="2"/>
  <c r="X44" i="2" s="1"/>
  <c r="W45" i="2"/>
  <c r="W44" i="2" s="1"/>
  <c r="U45" i="2"/>
  <c r="T45" i="2"/>
  <c r="T44" i="2" s="1"/>
  <c r="R45" i="2"/>
  <c r="Q45" i="2"/>
  <c r="Q44" i="2" s="1"/>
  <c r="O45" i="2"/>
  <c r="N45" i="2"/>
  <c r="N44" i="2" s="1"/>
  <c r="L45" i="2"/>
  <c r="K45" i="2"/>
  <c r="I45" i="2"/>
  <c r="H45" i="2"/>
  <c r="H44" i="2" s="1"/>
  <c r="K44" i="2"/>
  <c r="AE43" i="2"/>
  <c r="AB43" i="2"/>
  <c r="Y43" i="2"/>
  <c r="V43" i="2"/>
  <c r="S43" i="2"/>
  <c r="P43" i="2"/>
  <c r="M43" i="2"/>
  <c r="J43" i="2"/>
  <c r="F43" i="2"/>
  <c r="E43" i="2"/>
  <c r="AE42" i="2"/>
  <c r="AB42" i="2"/>
  <c r="Y42" i="2"/>
  <c r="U42" i="2"/>
  <c r="T42" i="2"/>
  <c r="E42" i="2" s="1"/>
  <c r="S42" i="2"/>
  <c r="P42" i="2"/>
  <c r="M42" i="2"/>
  <c r="J42" i="2"/>
  <c r="AE41" i="2"/>
  <c r="AB41" i="2"/>
  <c r="Y41" i="2"/>
  <c r="V41" i="2"/>
  <c r="S41" i="2"/>
  <c r="P41" i="2"/>
  <c r="M41" i="2"/>
  <c r="J41" i="2"/>
  <c r="F41" i="2"/>
  <c r="E41" i="2"/>
  <c r="AE40" i="2"/>
  <c r="AB40" i="2"/>
  <c r="Y40" i="2"/>
  <c r="V40" i="2"/>
  <c r="S40" i="2"/>
  <c r="P40" i="2"/>
  <c r="M40" i="2"/>
  <c r="J40" i="2"/>
  <c r="F40" i="2"/>
  <c r="E40" i="2"/>
  <c r="AE39" i="2"/>
  <c r="AB39" i="2"/>
  <c r="Y39" i="2"/>
  <c r="V39" i="2"/>
  <c r="S39" i="2"/>
  <c r="P39" i="2"/>
  <c r="M39" i="2"/>
  <c r="J39" i="2"/>
  <c r="F39" i="2"/>
  <c r="E39" i="2"/>
  <c r="AE38" i="2"/>
  <c r="AB38" i="2"/>
  <c r="Y38" i="2"/>
  <c r="V38" i="2"/>
  <c r="S38" i="2"/>
  <c r="P38" i="2"/>
  <c r="M38" i="2"/>
  <c r="J38" i="2"/>
  <c r="F38" i="2"/>
  <c r="E38" i="2"/>
  <c r="AD37" i="2"/>
  <c r="AC37" i="2"/>
  <c r="AC36" i="2" s="1"/>
  <c r="AA37" i="2"/>
  <c r="AA36" i="2" s="1"/>
  <c r="Z37" i="2"/>
  <c r="Z36" i="2" s="1"/>
  <c r="X37" i="2"/>
  <c r="X36" i="2" s="1"/>
  <c r="W37" i="2"/>
  <c r="W36" i="2" s="1"/>
  <c r="U37" i="2"/>
  <c r="R37" i="2"/>
  <c r="Q37" i="2"/>
  <c r="Q36" i="2" s="1"/>
  <c r="O37" i="2"/>
  <c r="O36" i="2" s="1"/>
  <c r="N37" i="2"/>
  <c r="N36" i="2" s="1"/>
  <c r="L37" i="2"/>
  <c r="K37" i="2"/>
  <c r="K36" i="2" s="1"/>
  <c r="I37" i="2"/>
  <c r="H37" i="2"/>
  <c r="H36" i="2" s="1"/>
  <c r="AE35" i="2"/>
  <c r="AB35" i="2"/>
  <c r="Y35" i="2"/>
  <c r="U35" i="2"/>
  <c r="U28" i="2" s="1"/>
  <c r="T35" i="2"/>
  <c r="E35" i="2" s="1"/>
  <c r="S35" i="2"/>
  <c r="P35" i="2"/>
  <c r="M35" i="2"/>
  <c r="J35" i="2"/>
  <c r="AE34" i="2"/>
  <c r="AA34" i="2"/>
  <c r="Z34" i="2"/>
  <c r="Y34" i="2"/>
  <c r="V34" i="2"/>
  <c r="S34" i="2"/>
  <c r="O34" i="2"/>
  <c r="N34" i="2"/>
  <c r="M34" i="2"/>
  <c r="J34" i="2"/>
  <c r="AE33" i="2"/>
  <c r="AB33" i="2"/>
  <c r="Y33" i="2"/>
  <c r="V33" i="2"/>
  <c r="S33" i="2"/>
  <c r="P33" i="2"/>
  <c r="M33" i="2"/>
  <c r="J33" i="2"/>
  <c r="F33" i="2"/>
  <c r="E33" i="2"/>
  <c r="AE32" i="2"/>
  <c r="AB32" i="2"/>
  <c r="Y32" i="2"/>
  <c r="V32" i="2"/>
  <c r="S32" i="2"/>
  <c r="P32" i="2"/>
  <c r="M32" i="2"/>
  <c r="J32" i="2"/>
  <c r="F32" i="2"/>
  <c r="E32" i="2"/>
  <c r="AE31" i="2"/>
  <c r="AB31" i="2"/>
  <c r="Y31" i="2"/>
  <c r="V31" i="2"/>
  <c r="S31" i="2"/>
  <c r="P31" i="2"/>
  <c r="M31" i="2"/>
  <c r="J31" i="2"/>
  <c r="F31" i="2"/>
  <c r="E31" i="2"/>
  <c r="AE30" i="2"/>
  <c r="AB30" i="2"/>
  <c r="Y30" i="2"/>
  <c r="V30" i="2"/>
  <c r="S30" i="2"/>
  <c r="P30" i="2"/>
  <c r="M30" i="2"/>
  <c r="J30" i="2"/>
  <c r="F30" i="2"/>
  <c r="E30" i="2"/>
  <c r="AE29" i="2"/>
  <c r="AB29" i="2"/>
  <c r="Y29" i="2"/>
  <c r="V29" i="2"/>
  <c r="S29" i="2"/>
  <c r="P29" i="2"/>
  <c r="M29" i="2"/>
  <c r="J29" i="2"/>
  <c r="F29" i="2"/>
  <c r="E29" i="2"/>
  <c r="AD28" i="2"/>
  <c r="AC28" i="2"/>
  <c r="AC27" i="2" s="1"/>
  <c r="X28" i="2"/>
  <c r="X27" i="2" s="1"/>
  <c r="W28" i="2"/>
  <c r="W27" i="2" s="1"/>
  <c r="R28" i="2"/>
  <c r="Q28" i="2"/>
  <c r="Q27" i="2" s="1"/>
  <c r="N28" i="2"/>
  <c r="N27" i="2" s="1"/>
  <c r="L28" i="2"/>
  <c r="L27" i="2" s="1"/>
  <c r="K28" i="2"/>
  <c r="K27" i="2" s="1"/>
  <c r="I28" i="2"/>
  <c r="H28" i="2"/>
  <c r="H27" i="2" s="1"/>
  <c r="AE26" i="2"/>
  <c r="AB26" i="2"/>
  <c r="Y26" i="2"/>
  <c r="V26" i="2"/>
  <c r="S26" i="2"/>
  <c r="P26" i="2"/>
  <c r="M26" i="2"/>
  <c r="J26" i="2"/>
  <c r="F26" i="2"/>
  <c r="E26" i="2"/>
  <c r="AE25" i="2"/>
  <c r="AB25" i="2"/>
  <c r="Y25" i="2"/>
  <c r="V25" i="2"/>
  <c r="S25" i="2"/>
  <c r="P25" i="2"/>
  <c r="M25" i="2"/>
  <c r="J25" i="2"/>
  <c r="F25" i="2"/>
  <c r="E25" i="2"/>
  <c r="AE24" i="2"/>
  <c r="AB24" i="2"/>
  <c r="Y24" i="2"/>
  <c r="V24" i="2"/>
  <c r="S24" i="2"/>
  <c r="P24" i="2"/>
  <c r="M24" i="2"/>
  <c r="J24" i="2"/>
  <c r="F24" i="2"/>
  <c r="E24" i="2"/>
  <c r="AE23" i="2"/>
  <c r="AB23" i="2"/>
  <c r="Y23" i="2"/>
  <c r="V23" i="2"/>
  <c r="S23" i="2"/>
  <c r="P23" i="2"/>
  <c r="M23" i="2"/>
  <c r="J23" i="2"/>
  <c r="F23" i="2"/>
  <c r="E23" i="2"/>
  <c r="AE22" i="2"/>
  <c r="AB22" i="2"/>
  <c r="Y22" i="2"/>
  <c r="V22" i="2"/>
  <c r="S22" i="2"/>
  <c r="O22" i="2"/>
  <c r="P22" i="2" s="1"/>
  <c r="M22" i="2"/>
  <c r="J22" i="2"/>
  <c r="E22" i="2"/>
  <c r="AE21" i="2"/>
  <c r="AB21" i="2"/>
  <c r="Y21" i="2"/>
  <c r="V21" i="2"/>
  <c r="S21" i="2"/>
  <c r="O21" i="2"/>
  <c r="P21" i="2" s="1"/>
  <c r="M21" i="2"/>
  <c r="J21" i="2"/>
  <c r="E21" i="2"/>
  <c r="AE20" i="2"/>
  <c r="AB20" i="2"/>
  <c r="Y20" i="2"/>
  <c r="V20" i="2"/>
  <c r="S20" i="2"/>
  <c r="P20" i="2"/>
  <c r="M20" i="2"/>
  <c r="J20" i="2"/>
  <c r="F20" i="2"/>
  <c r="E20" i="2"/>
  <c r="AD19" i="2"/>
  <c r="AC19" i="2"/>
  <c r="E19" i="2" s="1"/>
  <c r="AB19" i="2"/>
  <c r="Y19" i="2"/>
  <c r="V19" i="2"/>
  <c r="S19" i="2"/>
  <c r="O19" i="2"/>
  <c r="N19" i="2"/>
  <c r="M19" i="2"/>
  <c r="J19" i="2"/>
  <c r="AD18" i="2"/>
  <c r="AC18" i="2"/>
  <c r="AB18" i="2"/>
  <c r="Y18" i="2"/>
  <c r="V18" i="2"/>
  <c r="S18" i="2"/>
  <c r="O18" i="2"/>
  <c r="P18" i="2" s="1"/>
  <c r="N18" i="2"/>
  <c r="N15" i="2" s="1"/>
  <c r="N14" i="2" s="1"/>
  <c r="M18" i="2"/>
  <c r="J18" i="2"/>
  <c r="AE17" i="2"/>
  <c r="AB17" i="2"/>
  <c r="Y17" i="2"/>
  <c r="V17" i="2"/>
  <c r="S17" i="2"/>
  <c r="P17" i="2"/>
  <c r="M17" i="2"/>
  <c r="J17" i="2"/>
  <c r="F17" i="2"/>
  <c r="E17" i="2"/>
  <c r="AE16" i="2"/>
  <c r="AB16" i="2"/>
  <c r="Y16" i="2"/>
  <c r="V16" i="2"/>
  <c r="S16" i="2"/>
  <c r="P16" i="2"/>
  <c r="M16" i="2"/>
  <c r="J16" i="2"/>
  <c r="F16" i="2"/>
  <c r="E16" i="2"/>
  <c r="AA15" i="2"/>
  <c r="Z15" i="2"/>
  <c r="Z14" i="2" s="1"/>
  <c r="X15" i="2"/>
  <c r="W15" i="2"/>
  <c r="W14" i="2" s="1"/>
  <c r="U15" i="2"/>
  <c r="U14" i="2" s="1"/>
  <c r="T15" i="2"/>
  <c r="T14" i="2" s="1"/>
  <c r="R15" i="2"/>
  <c r="Q15" i="2"/>
  <c r="Q14" i="2" s="1"/>
  <c r="O15" i="2"/>
  <c r="L15" i="2"/>
  <c r="L14" i="2" s="1"/>
  <c r="K15" i="2"/>
  <c r="K14" i="2" s="1"/>
  <c r="I15" i="2"/>
  <c r="H15" i="2"/>
  <c r="H14" i="2" s="1"/>
  <c r="AE13" i="2"/>
  <c r="AB13" i="2"/>
  <c r="Y13" i="2"/>
  <c r="V13" i="2"/>
  <c r="S13" i="2"/>
  <c r="O13" i="2"/>
  <c r="O11" i="2" s="1"/>
  <c r="O10" i="2" s="1"/>
  <c r="N13" i="2"/>
  <c r="N11" i="2" s="1"/>
  <c r="N10" i="2" s="1"/>
  <c r="M13" i="2"/>
  <c r="J13" i="2"/>
  <c r="F13" i="2"/>
  <c r="E13" i="2"/>
  <c r="AE12" i="2"/>
  <c r="AB12" i="2"/>
  <c r="Y12" i="2"/>
  <c r="V12" i="2"/>
  <c r="S12" i="2"/>
  <c r="P12" i="2"/>
  <c r="M12" i="2"/>
  <c r="J12" i="2"/>
  <c r="F12" i="2"/>
  <c r="E12" i="2"/>
  <c r="AD11" i="2"/>
  <c r="AD10" i="2" s="1"/>
  <c r="AC11" i="2"/>
  <c r="AA11" i="2"/>
  <c r="Z11" i="2"/>
  <c r="Z10" i="2" s="1"/>
  <c r="X11" i="2"/>
  <c r="W11" i="2"/>
  <c r="W10" i="2" s="1"/>
  <c r="U11" i="2"/>
  <c r="T11" i="2"/>
  <c r="T10" i="2" s="1"/>
  <c r="R11" i="2"/>
  <c r="Q11" i="2"/>
  <c r="Q10" i="2" s="1"/>
  <c r="L11" i="2"/>
  <c r="K11" i="2"/>
  <c r="K10" i="2" s="1"/>
  <c r="I11" i="2"/>
  <c r="H11" i="2"/>
  <c r="R10" i="2"/>
  <c r="S10" i="2" s="1"/>
  <c r="S156" i="2" l="1"/>
  <c r="AE107" i="2"/>
  <c r="M156" i="2"/>
  <c r="AE267" i="2"/>
  <c r="AB150" i="2"/>
  <c r="Z149" i="2"/>
  <c r="AB149" i="2" s="1"/>
  <c r="AB156" i="2"/>
  <c r="W172" i="2"/>
  <c r="Y172" i="2" s="1"/>
  <c r="AB267" i="2"/>
  <c r="P282" i="2"/>
  <c r="S267" i="2"/>
  <c r="V90" i="2"/>
  <c r="M90" i="2"/>
  <c r="S90" i="2"/>
  <c r="V107" i="2"/>
  <c r="P149" i="2"/>
  <c r="M149" i="2"/>
  <c r="S149" i="2"/>
  <c r="Y149" i="2"/>
  <c r="AE149" i="2"/>
  <c r="I172" i="2"/>
  <c r="O172" i="2"/>
  <c r="V172" i="2"/>
  <c r="M172" i="2"/>
  <c r="R172" i="2"/>
  <c r="O267" i="2"/>
  <c r="P267" i="2" s="1"/>
  <c r="U267" i="2"/>
  <c r="V267" i="2" s="1"/>
  <c r="AA267" i="2"/>
  <c r="AD282" i="2"/>
  <c r="AE282" i="2" s="1"/>
  <c r="M267" i="2"/>
  <c r="S107" i="2"/>
  <c r="M107" i="2"/>
  <c r="AE90" i="2"/>
  <c r="Y90" i="2"/>
  <c r="J108" i="2"/>
  <c r="V108" i="2"/>
  <c r="K115" i="2"/>
  <c r="K89" i="2" s="1"/>
  <c r="AE156" i="2"/>
  <c r="Y156" i="2"/>
  <c r="V105" i="2"/>
  <c r="P291" i="2"/>
  <c r="S291" i="2"/>
  <c r="Y291" i="2"/>
  <c r="V291" i="2"/>
  <c r="M291" i="2"/>
  <c r="AE291" i="2"/>
  <c r="AB291" i="2"/>
  <c r="AE173" i="2"/>
  <c r="S289" i="2"/>
  <c r="AB45" i="2"/>
  <c r="J124" i="2"/>
  <c r="V52" i="2"/>
  <c r="P116" i="2"/>
  <c r="S150" i="2"/>
  <c r="Y260" i="2"/>
  <c r="G254" i="2"/>
  <c r="P262" i="2"/>
  <c r="M268" i="2"/>
  <c r="S268" i="2"/>
  <c r="G274" i="2"/>
  <c r="M277" i="2"/>
  <c r="AA44" i="2"/>
  <c r="AB44" i="2" s="1"/>
  <c r="E141" i="2"/>
  <c r="G203" i="2"/>
  <c r="G266" i="2"/>
  <c r="F121" i="2"/>
  <c r="G122" i="2"/>
  <c r="V124" i="2"/>
  <c r="E170" i="2"/>
  <c r="V239" i="2"/>
  <c r="F22" i="2"/>
  <c r="M27" i="2"/>
  <c r="P61" i="2"/>
  <c r="G61" i="2" s="1"/>
  <c r="P68" i="2"/>
  <c r="F69" i="2"/>
  <c r="AD79" i="2"/>
  <c r="AD78" i="2" s="1"/>
  <c r="G95" i="2"/>
  <c r="AE123" i="2"/>
  <c r="G123" i="2" s="1"/>
  <c r="W124" i="2"/>
  <c r="W115" i="2" s="1"/>
  <c r="Y126" i="2"/>
  <c r="F129" i="2"/>
  <c r="Y157" i="2"/>
  <c r="V164" i="2"/>
  <c r="G164" i="2" s="1"/>
  <c r="O195" i="2"/>
  <c r="F197" i="2"/>
  <c r="AE213" i="2"/>
  <c r="G213" i="2" s="1"/>
  <c r="Y218" i="2"/>
  <c r="G218" i="2" s="1"/>
  <c r="G240" i="2"/>
  <c r="J247" i="2"/>
  <c r="J284" i="2"/>
  <c r="P292" i="2"/>
  <c r="M297" i="2"/>
  <c r="AE298" i="2"/>
  <c r="T115" i="2"/>
  <c r="F18" i="2"/>
  <c r="AB11" i="2"/>
  <c r="G17" i="2"/>
  <c r="AD15" i="2"/>
  <c r="AD14" i="2" s="1"/>
  <c r="F21" i="2"/>
  <c r="O53" i="2"/>
  <c r="P53" i="2" s="1"/>
  <c r="V53" i="2"/>
  <c r="E61" i="2"/>
  <c r="E68" i="2"/>
  <c r="AB91" i="2"/>
  <c r="M105" i="2"/>
  <c r="Y108" i="2"/>
  <c r="O115" i="2"/>
  <c r="Y116" i="2"/>
  <c r="X124" i="2"/>
  <c r="F124" i="2" s="1"/>
  <c r="F126" i="2"/>
  <c r="F164" i="2"/>
  <c r="V167" i="2"/>
  <c r="M170" i="2"/>
  <c r="Y170" i="2"/>
  <c r="P173" i="2"/>
  <c r="AB173" i="2"/>
  <c r="S175" i="2"/>
  <c r="AE175" i="2"/>
  <c r="Q195" i="2"/>
  <c r="S195" i="2" s="1"/>
  <c r="G216" i="2"/>
  <c r="F218" i="2"/>
  <c r="G219" i="2"/>
  <c r="G223" i="2"/>
  <c r="F224" i="2"/>
  <c r="G228" i="2"/>
  <c r="G230" i="2"/>
  <c r="E239" i="2"/>
  <c r="L238" i="2"/>
  <c r="AC262" i="2"/>
  <c r="AE262" i="2" s="1"/>
  <c r="G272" i="2"/>
  <c r="S275" i="2"/>
  <c r="AE275" i="2"/>
  <c r="J277" i="2"/>
  <c r="T28" i="2"/>
  <c r="T27" i="2" s="1"/>
  <c r="AC15" i="2"/>
  <c r="AC14" i="2" s="1"/>
  <c r="E14" i="2" s="1"/>
  <c r="G29" i="2"/>
  <c r="N79" i="2"/>
  <c r="N78" i="2" s="1"/>
  <c r="G86" i="2"/>
  <c r="V99" i="2"/>
  <c r="AB99" i="2"/>
  <c r="G113" i="2"/>
  <c r="G125" i="2"/>
  <c r="G127" i="2"/>
  <c r="S141" i="2"/>
  <c r="Y141" i="2"/>
  <c r="AE141" i="2"/>
  <c r="S167" i="2"/>
  <c r="E209" i="2"/>
  <c r="E224" i="2"/>
  <c r="J239" i="2"/>
  <c r="M260" i="2"/>
  <c r="S260" i="2"/>
  <c r="G269" i="2"/>
  <c r="F270" i="2"/>
  <c r="V270" i="2"/>
  <c r="Y36" i="2"/>
  <c r="AB116" i="2"/>
  <c r="AA115" i="2"/>
  <c r="G66" i="2"/>
  <c r="AE112" i="2"/>
  <c r="AB147" i="2"/>
  <c r="G60" i="2"/>
  <c r="AE99" i="2"/>
  <c r="E116" i="2"/>
  <c r="G132" i="2"/>
  <c r="G140" i="2"/>
  <c r="AB157" i="2"/>
  <c r="Q238" i="2"/>
  <c r="V298" i="2"/>
  <c r="Y27" i="2"/>
  <c r="G110" i="2"/>
  <c r="G281" i="2"/>
  <c r="AB15" i="2"/>
  <c r="Y112" i="2"/>
  <c r="G245" i="2"/>
  <c r="Y262" i="2"/>
  <c r="J283" i="2"/>
  <c r="S11" i="2"/>
  <c r="M14" i="2"/>
  <c r="G16" i="2"/>
  <c r="G33" i="2"/>
  <c r="G82" i="2"/>
  <c r="G84" i="2"/>
  <c r="G100" i="2"/>
  <c r="M116" i="2"/>
  <c r="M150" i="2"/>
  <c r="J156" i="2"/>
  <c r="G163" i="2"/>
  <c r="M15" i="2"/>
  <c r="Y28" i="2"/>
  <c r="AE37" i="2"/>
  <c r="G40" i="2"/>
  <c r="O78" i="2"/>
  <c r="G94" i="2"/>
  <c r="G102" i="2"/>
  <c r="G106" i="2"/>
  <c r="F112" i="2"/>
  <c r="G118" i="2"/>
  <c r="M121" i="2"/>
  <c r="S121" i="2"/>
  <c r="M124" i="2"/>
  <c r="G136" i="2"/>
  <c r="P141" i="2"/>
  <c r="M147" i="2"/>
  <c r="S170" i="2"/>
  <c r="AE170" i="2"/>
  <c r="G182" i="2"/>
  <c r="G191" i="2"/>
  <c r="G194" i="2"/>
  <c r="G252" i="2"/>
  <c r="K238" i="2"/>
  <c r="M238" i="2" s="1"/>
  <c r="M265" i="2"/>
  <c r="E268" i="2"/>
  <c r="Y277" i="2"/>
  <c r="AE284" i="2"/>
  <c r="S288" i="2"/>
  <c r="J297" i="2"/>
  <c r="G153" i="2"/>
  <c r="M157" i="2"/>
  <c r="G160" i="2"/>
  <c r="AE167" i="2"/>
  <c r="J175" i="2"/>
  <c r="M177" i="2"/>
  <c r="G178" i="2"/>
  <c r="G180" i="2"/>
  <c r="V185" i="2"/>
  <c r="G187" i="2"/>
  <c r="G189" i="2"/>
  <c r="G220" i="2"/>
  <c r="G243" i="2"/>
  <c r="G248" i="2"/>
  <c r="G251" i="2"/>
  <c r="AE256" i="2"/>
  <c r="V260" i="2"/>
  <c r="P268" i="2"/>
  <c r="S270" i="2"/>
  <c r="P275" i="2"/>
  <c r="AB275" i="2"/>
  <c r="M284" i="2"/>
  <c r="S292" i="2"/>
  <c r="G299" i="2"/>
  <c r="G300" i="2"/>
  <c r="G20" i="2"/>
  <c r="G21" i="2"/>
  <c r="G24" i="2"/>
  <c r="P36" i="2"/>
  <c r="G47" i="2"/>
  <c r="G54" i="2"/>
  <c r="G55" i="2"/>
  <c r="AB79" i="2"/>
  <c r="AE91" i="2"/>
  <c r="G98" i="2"/>
  <c r="P99" i="2"/>
  <c r="M101" i="2"/>
  <c r="Y101" i="2"/>
  <c r="AE105" i="2"/>
  <c r="G109" i="2"/>
  <c r="V112" i="2"/>
  <c r="P121" i="2"/>
  <c r="V121" i="2"/>
  <c r="G133" i="2"/>
  <c r="G143" i="2"/>
  <c r="S147" i="2"/>
  <c r="Y147" i="2"/>
  <c r="P150" i="2"/>
  <c r="M152" i="2"/>
  <c r="Y152" i="2"/>
  <c r="E157" i="2"/>
  <c r="AE157" i="2"/>
  <c r="AB170" i="2"/>
  <c r="Y175" i="2"/>
  <c r="V195" i="2"/>
  <c r="AB195" i="2"/>
  <c r="M239" i="2"/>
  <c r="Y239" i="2"/>
  <c r="G244" i="2"/>
  <c r="M247" i="2"/>
  <c r="AE247" i="2"/>
  <c r="G258" i="2"/>
  <c r="G263" i="2"/>
  <c r="V265" i="2"/>
  <c r="AB265" i="2"/>
  <c r="E277" i="2"/>
  <c r="AE277" i="2"/>
  <c r="L283" i="2"/>
  <c r="G287" i="2"/>
  <c r="G290" i="2"/>
  <c r="G296" i="2"/>
  <c r="V177" i="2"/>
  <c r="AD288" i="2"/>
  <c r="AE288" i="2" s="1"/>
  <c r="AE289" i="2"/>
  <c r="S298" i="2"/>
  <c r="R297" i="2"/>
  <c r="S297" i="2" s="1"/>
  <c r="AC10" i="2"/>
  <c r="AE10" i="2" s="1"/>
  <c r="AE11" i="2"/>
  <c r="P45" i="2"/>
  <c r="O44" i="2"/>
  <c r="P44" i="2" s="1"/>
  <c r="S70" i="2"/>
  <c r="Y71" i="2"/>
  <c r="Y105" i="2"/>
  <c r="V284" i="2"/>
  <c r="U283" i="2"/>
  <c r="AA10" i="2"/>
  <c r="AB10" i="2" s="1"/>
  <c r="X14" i="2"/>
  <c r="Y14" i="2" s="1"/>
  <c r="Y15" i="2"/>
  <c r="AB71" i="2"/>
  <c r="AA70" i="2"/>
  <c r="AB70" i="2" s="1"/>
  <c r="P91" i="2"/>
  <c r="G142" i="2"/>
  <c r="G155" i="2"/>
  <c r="AB36" i="2"/>
  <c r="F101" i="2"/>
  <c r="Y121" i="2"/>
  <c r="F152" i="2"/>
  <c r="G12" i="2"/>
  <c r="V14" i="2"/>
  <c r="V15" i="2"/>
  <c r="G23" i="2"/>
  <c r="G26" i="2"/>
  <c r="G31" i="2"/>
  <c r="P37" i="2"/>
  <c r="AB37" i="2"/>
  <c r="M45" i="2"/>
  <c r="L44" i="2"/>
  <c r="M44" i="2" s="1"/>
  <c r="S45" i="2"/>
  <c r="Y44" i="2"/>
  <c r="G46" i="2"/>
  <c r="G50" i="2"/>
  <c r="J53" i="2"/>
  <c r="G76" i="2"/>
  <c r="AB78" i="2"/>
  <c r="V79" i="2"/>
  <c r="G83" i="2"/>
  <c r="G88" i="2"/>
  <c r="S91" i="2"/>
  <c r="J101" i="2"/>
  <c r="V101" i="2"/>
  <c r="M108" i="2"/>
  <c r="J112" i="2"/>
  <c r="AB112" i="2"/>
  <c r="J121" i="2"/>
  <c r="G128" i="2"/>
  <c r="G137" i="2"/>
  <c r="V141" i="2"/>
  <c r="AB141" i="2"/>
  <c r="J152" i="2"/>
  <c r="V152" i="2"/>
  <c r="AE292" i="2"/>
  <c r="V78" i="2"/>
  <c r="J105" i="2"/>
  <c r="G120" i="2"/>
  <c r="E147" i="2"/>
  <c r="G22" i="2"/>
  <c r="G25" i="2"/>
  <c r="G30" i="2"/>
  <c r="G41" i="2"/>
  <c r="G43" i="2"/>
  <c r="E45" i="2"/>
  <c r="G49" i="2"/>
  <c r="G56" i="2"/>
  <c r="G59" i="2"/>
  <c r="G69" i="2"/>
  <c r="S79" i="2"/>
  <c r="Q78" i="2"/>
  <c r="S78" i="2" s="1"/>
  <c r="G92" i="2"/>
  <c r="G111" i="2"/>
  <c r="G114" i="2"/>
  <c r="Z115" i="2"/>
  <c r="G134" i="2"/>
  <c r="X238" i="2"/>
  <c r="J256" i="2"/>
  <c r="E256" i="2"/>
  <c r="G261" i="2"/>
  <c r="G271" i="2"/>
  <c r="P175" i="2"/>
  <c r="J185" i="2"/>
  <c r="G200" i="2"/>
  <c r="G227" i="2"/>
  <c r="G257" i="2"/>
  <c r="AB262" i="2"/>
  <c r="Y265" i="2"/>
  <c r="AB292" i="2"/>
  <c r="F298" i="2"/>
  <c r="M37" i="2"/>
  <c r="Y37" i="2"/>
  <c r="G38" i="2"/>
  <c r="G48" i="2"/>
  <c r="G57" i="2"/>
  <c r="G67" i="2"/>
  <c r="M70" i="2"/>
  <c r="G75" i="2"/>
  <c r="G81" i="2"/>
  <c r="G87" i="2"/>
  <c r="G93" i="2"/>
  <c r="S99" i="2"/>
  <c r="Y99" i="2"/>
  <c r="G103" i="2"/>
  <c r="M112" i="2"/>
  <c r="S112" i="2"/>
  <c r="AB121" i="2"/>
  <c r="G129" i="2"/>
  <c r="G131" i="2"/>
  <c r="G138" i="2"/>
  <c r="M141" i="2"/>
  <c r="G144" i="2"/>
  <c r="G146" i="2"/>
  <c r="V147" i="2"/>
  <c r="G148" i="2"/>
  <c r="E150" i="2"/>
  <c r="Y150" i="2"/>
  <c r="AE150" i="2"/>
  <c r="G151" i="2"/>
  <c r="G154" i="2"/>
  <c r="G158" i="2"/>
  <c r="G161" i="2"/>
  <c r="F177" i="2"/>
  <c r="F256" i="2"/>
  <c r="M256" i="2"/>
  <c r="E265" i="2"/>
  <c r="H238" i="2"/>
  <c r="AB268" i="2"/>
  <c r="P157" i="2"/>
  <c r="G162" i="2"/>
  <c r="G165" i="2"/>
  <c r="G169" i="2"/>
  <c r="S173" i="2"/>
  <c r="Y173" i="2"/>
  <c r="V175" i="2"/>
  <c r="AB175" i="2"/>
  <c r="G179" i="2"/>
  <c r="G181" i="2"/>
  <c r="G184" i="2"/>
  <c r="Y185" i="2"/>
  <c r="AE185" i="2"/>
  <c r="G193" i="2"/>
  <c r="G199" i="2"/>
  <c r="G207" i="2"/>
  <c r="G234" i="2"/>
  <c r="F239" i="2"/>
  <c r="AE239" i="2"/>
  <c r="G242" i="2"/>
  <c r="G250" i="2"/>
  <c r="E260" i="2"/>
  <c r="M262" i="2"/>
  <c r="F265" i="2"/>
  <c r="S265" i="2"/>
  <c r="V277" i="2"/>
  <c r="G278" i="2"/>
  <c r="G280" i="2"/>
  <c r="G286" i="2"/>
  <c r="J289" i="2"/>
  <c r="V292" i="2"/>
  <c r="Y297" i="2"/>
  <c r="G168" i="2"/>
  <c r="G176" i="2"/>
  <c r="E177" i="2"/>
  <c r="G183" i="2"/>
  <c r="G186" i="2"/>
  <c r="G202" i="2"/>
  <c r="G221" i="2"/>
  <c r="G231" i="2"/>
  <c r="G246" i="2"/>
  <c r="G259" i="2"/>
  <c r="AB260" i="2"/>
  <c r="S262" i="2"/>
  <c r="J265" i="2"/>
  <c r="J270" i="2"/>
  <c r="AE270" i="2"/>
  <c r="G276" i="2"/>
  <c r="E284" i="2"/>
  <c r="AB289" i="2"/>
  <c r="G294" i="2"/>
  <c r="G295" i="2"/>
  <c r="V297" i="2"/>
  <c r="AE297" i="2"/>
  <c r="J298" i="2"/>
  <c r="G159" i="2"/>
  <c r="J167" i="2"/>
  <c r="P170" i="2"/>
  <c r="V170" i="2"/>
  <c r="G174" i="2"/>
  <c r="Y177" i="2"/>
  <c r="G190" i="2"/>
  <c r="G204" i="2"/>
  <c r="G206" i="2"/>
  <c r="G212" i="2"/>
  <c r="G236" i="2"/>
  <c r="S239" i="2"/>
  <c r="W238" i="2"/>
  <c r="G241" i="2"/>
  <c r="G253" i="2"/>
  <c r="P256" i="2"/>
  <c r="G264" i="2"/>
  <c r="G285" i="2"/>
  <c r="E297" i="2"/>
  <c r="F15" i="2"/>
  <c r="P10" i="2"/>
  <c r="U36" i="2"/>
  <c r="J99" i="2"/>
  <c r="E99" i="2"/>
  <c r="E108" i="2"/>
  <c r="P108" i="2"/>
  <c r="AE108" i="2"/>
  <c r="P167" i="2"/>
  <c r="V173" i="2"/>
  <c r="M175" i="2"/>
  <c r="E175" i="2"/>
  <c r="S247" i="2"/>
  <c r="R238" i="2"/>
  <c r="F247" i="2"/>
  <c r="V256" i="2"/>
  <c r="U238" i="2"/>
  <c r="F260" i="2"/>
  <c r="J260" i="2"/>
  <c r="I238" i="2"/>
  <c r="T238" i="2"/>
  <c r="S15" i="2"/>
  <c r="R14" i="2"/>
  <c r="J45" i="2"/>
  <c r="F45" i="2"/>
  <c r="I44" i="2"/>
  <c r="P11" i="2"/>
  <c r="E18" i="2"/>
  <c r="S28" i="2"/>
  <c r="AE28" i="2"/>
  <c r="F34" i="2"/>
  <c r="O28" i="2"/>
  <c r="Y45" i="2"/>
  <c r="G62" i="2"/>
  <c r="G64" i="2"/>
  <c r="Y68" i="2"/>
  <c r="V71" i="2"/>
  <c r="U70" i="2"/>
  <c r="V70" i="2" s="1"/>
  <c r="AC71" i="2"/>
  <c r="AC70" i="2" s="1"/>
  <c r="AE70" i="2" s="1"/>
  <c r="E77" i="2"/>
  <c r="G119" i="2"/>
  <c r="J147" i="2"/>
  <c r="F147" i="2"/>
  <c r="J157" i="2"/>
  <c r="F157" i="2"/>
  <c r="M167" i="2"/>
  <c r="E167" i="2"/>
  <c r="AB167" i="2"/>
  <c r="S177" i="2"/>
  <c r="E11" i="2"/>
  <c r="H10" i="2"/>
  <c r="J15" i="2"/>
  <c r="M28" i="2"/>
  <c r="AC53" i="2"/>
  <c r="AC52" i="2" s="1"/>
  <c r="M71" i="2"/>
  <c r="V116" i="2"/>
  <c r="U115" i="2"/>
  <c r="P13" i="2"/>
  <c r="G13" i="2" s="1"/>
  <c r="I14" i="2"/>
  <c r="P15" i="2"/>
  <c r="J28" i="2"/>
  <c r="I27" i="2"/>
  <c r="P34" i="2"/>
  <c r="E34" i="2"/>
  <c r="Z28" i="2"/>
  <c r="L36" i="2"/>
  <c r="M36" i="2" s="1"/>
  <c r="J37" i="2"/>
  <c r="F37" i="2"/>
  <c r="I36" i="2"/>
  <c r="S37" i="2"/>
  <c r="V42" i="2"/>
  <c r="G42" i="2" s="1"/>
  <c r="E44" i="2"/>
  <c r="V45" i="2"/>
  <c r="U44" i="2"/>
  <c r="V44" i="2" s="1"/>
  <c r="AE45" i="2"/>
  <c r="K53" i="2"/>
  <c r="K52" i="2" s="1"/>
  <c r="K9" i="2" s="1"/>
  <c r="R53" i="2"/>
  <c r="AD53" i="2"/>
  <c r="E58" i="2"/>
  <c r="AE58" i="2"/>
  <c r="M68" i="2"/>
  <c r="L53" i="2"/>
  <c r="Y70" i="2"/>
  <c r="J71" i="2"/>
  <c r="I70" i="2"/>
  <c r="AE77" i="2"/>
  <c r="G77" i="2" s="1"/>
  <c r="M79" i="2"/>
  <c r="L78" i="2"/>
  <c r="S116" i="2"/>
  <c r="Q115" i="2"/>
  <c r="AB124" i="2"/>
  <c r="G126" i="2"/>
  <c r="V157" i="2"/>
  <c r="F217" i="2"/>
  <c r="AE217" i="2"/>
  <c r="G217" i="2" s="1"/>
  <c r="J229" i="2"/>
  <c r="G229" i="2" s="1"/>
  <c r="F229" i="2"/>
  <c r="I195" i="2"/>
  <c r="Y11" i="2"/>
  <c r="X10" i="2"/>
  <c r="J11" i="2"/>
  <c r="AE18" i="2"/>
  <c r="G18" i="2" s="1"/>
  <c r="AE19" i="2"/>
  <c r="AB53" i="2"/>
  <c r="AA52" i="2"/>
  <c r="AB52" i="2" s="1"/>
  <c r="AE61" i="2"/>
  <c r="F63" i="2"/>
  <c r="AC79" i="2"/>
  <c r="E80" i="2"/>
  <c r="V11" i="2"/>
  <c r="M11" i="2"/>
  <c r="L10" i="2"/>
  <c r="F19" i="2"/>
  <c r="P19" i="2"/>
  <c r="U27" i="2"/>
  <c r="V27" i="2" s="1"/>
  <c r="G32" i="2"/>
  <c r="AB34" i="2"/>
  <c r="V35" i="2"/>
  <c r="G35" i="2" s="1"/>
  <c r="F35" i="2"/>
  <c r="T37" i="2"/>
  <c r="G39" i="2"/>
  <c r="G51" i="2"/>
  <c r="W53" i="2"/>
  <c r="W52" i="2" s="1"/>
  <c r="W9" i="2" s="1"/>
  <c r="P58" i="2"/>
  <c r="Y58" i="2"/>
  <c r="X53" i="2"/>
  <c r="F62" i="2"/>
  <c r="G63" i="2"/>
  <c r="F64" i="2"/>
  <c r="G65" i="2"/>
  <c r="F68" i="2"/>
  <c r="O71" i="2"/>
  <c r="P72" i="2"/>
  <c r="G72" i="2" s="1"/>
  <c r="F72" i="2"/>
  <c r="V91" i="2"/>
  <c r="G96" i="2"/>
  <c r="F99" i="2"/>
  <c r="M99" i="2"/>
  <c r="AB101" i="2"/>
  <c r="S105" i="2"/>
  <c r="F105" i="2"/>
  <c r="AB105" i="2"/>
  <c r="S108" i="2"/>
  <c r="F108" i="2"/>
  <c r="L115" i="2"/>
  <c r="M115" i="2" s="1"/>
  <c r="AB152" i="2"/>
  <c r="E185" i="2"/>
  <c r="S185" i="2"/>
  <c r="F185" i="2"/>
  <c r="Y195" i="2"/>
  <c r="E73" i="2"/>
  <c r="N71" i="2"/>
  <c r="E79" i="2"/>
  <c r="H78" i="2"/>
  <c r="Y79" i="2"/>
  <c r="X78" i="2"/>
  <c r="Y78" i="2" s="1"/>
  <c r="AE80" i="2"/>
  <c r="G80" i="2" s="1"/>
  <c r="G85" i="2"/>
  <c r="F91" i="2"/>
  <c r="M91" i="2"/>
  <c r="G97" i="2"/>
  <c r="E101" i="2"/>
  <c r="S101" i="2"/>
  <c r="E105" i="2"/>
  <c r="AB108" i="2"/>
  <c r="R115" i="2"/>
  <c r="S124" i="2"/>
  <c r="G135" i="2"/>
  <c r="AE147" i="2"/>
  <c r="J150" i="2"/>
  <c r="E152" i="2"/>
  <c r="S152" i="2"/>
  <c r="G166" i="2"/>
  <c r="Y167" i="2"/>
  <c r="G171" i="2"/>
  <c r="F173" i="2"/>
  <c r="M173" i="2"/>
  <c r="P177" i="2"/>
  <c r="AE177" i="2"/>
  <c r="I10" i="2"/>
  <c r="U10" i="2"/>
  <c r="F11" i="2"/>
  <c r="O14" i="2"/>
  <c r="P14" i="2" s="1"/>
  <c r="AA14" i="2"/>
  <c r="AB14" i="2" s="1"/>
  <c r="R27" i="2"/>
  <c r="S27" i="2" s="1"/>
  <c r="AD27" i="2"/>
  <c r="AE27" i="2" s="1"/>
  <c r="AA28" i="2"/>
  <c r="R36" i="2"/>
  <c r="S36" i="2" s="1"/>
  <c r="AD36" i="2"/>
  <c r="AE36" i="2" s="1"/>
  <c r="F42" i="2"/>
  <c r="R44" i="2"/>
  <c r="S44" i="2" s="1"/>
  <c r="AD44" i="2"/>
  <c r="AE44" i="2" s="1"/>
  <c r="H52" i="2"/>
  <c r="S71" i="2"/>
  <c r="P73" i="2"/>
  <c r="G73" i="2" s="1"/>
  <c r="G74" i="2"/>
  <c r="J79" i="2"/>
  <c r="J91" i="2"/>
  <c r="E91" i="2"/>
  <c r="Y91" i="2"/>
  <c r="P101" i="2"/>
  <c r="AE101" i="2"/>
  <c r="G104" i="2"/>
  <c r="P105" i="2"/>
  <c r="E112" i="2"/>
  <c r="P112" i="2"/>
  <c r="H115" i="2"/>
  <c r="J116" i="2"/>
  <c r="F116" i="2"/>
  <c r="I115" i="2"/>
  <c r="AE116" i="2"/>
  <c r="G117" i="2"/>
  <c r="AC121" i="2"/>
  <c r="E121" i="2" s="1"/>
  <c r="E123" i="2"/>
  <c r="N115" i="2"/>
  <c r="AD115" i="2"/>
  <c r="AE124" i="2"/>
  <c r="G130" i="2"/>
  <c r="G139" i="2"/>
  <c r="J141" i="2"/>
  <c r="G145" i="2"/>
  <c r="V150" i="2"/>
  <c r="P152" i="2"/>
  <c r="AE152" i="2"/>
  <c r="S157" i="2"/>
  <c r="J170" i="2"/>
  <c r="F170" i="2"/>
  <c r="J173" i="2"/>
  <c r="E173" i="2"/>
  <c r="AB177" i="2"/>
  <c r="G188" i="2"/>
  <c r="G197" i="2"/>
  <c r="AE211" i="2"/>
  <c r="G211" i="2" s="1"/>
  <c r="F214" i="2"/>
  <c r="AE214" i="2"/>
  <c r="G214" i="2" s="1"/>
  <c r="G226" i="2"/>
  <c r="P239" i="2"/>
  <c r="E247" i="2"/>
  <c r="N238" i="2"/>
  <c r="AD238" i="2"/>
  <c r="F141" i="2"/>
  <c r="F150" i="2"/>
  <c r="AD195" i="2"/>
  <c r="AD172" i="2" s="1"/>
  <c r="G208" i="2"/>
  <c r="F209" i="2"/>
  <c r="P209" i="2"/>
  <c r="G209" i="2" s="1"/>
  <c r="F210" i="2"/>
  <c r="AE210" i="2"/>
  <c r="G210" i="2" s="1"/>
  <c r="F215" i="2"/>
  <c r="P215" i="2"/>
  <c r="G215" i="2" s="1"/>
  <c r="G222" i="2"/>
  <c r="G232" i="2"/>
  <c r="P247" i="2"/>
  <c r="Z238" i="2"/>
  <c r="F167" i="2"/>
  <c r="F175" i="2"/>
  <c r="G192" i="2"/>
  <c r="M195" i="2"/>
  <c r="G196" i="2"/>
  <c r="G198" i="2"/>
  <c r="G201" i="2"/>
  <c r="G205" i="2"/>
  <c r="P224" i="2"/>
  <c r="G224" i="2" s="1"/>
  <c r="G225" i="2"/>
  <c r="AE233" i="2"/>
  <c r="G233" i="2" s="1"/>
  <c r="E233" i="2"/>
  <c r="G235" i="2"/>
  <c r="AE237" i="2"/>
  <c r="G237" i="2" s="1"/>
  <c r="AB239" i="2"/>
  <c r="AA238" i="2"/>
  <c r="AB247" i="2"/>
  <c r="J268" i="2"/>
  <c r="F268" i="2"/>
  <c r="F284" i="2"/>
  <c r="S284" i="2"/>
  <c r="R283" i="2"/>
  <c r="R282" i="2" s="1"/>
  <c r="S282" i="2" s="1"/>
  <c r="J292" i="2"/>
  <c r="E292" i="2"/>
  <c r="AC195" i="2"/>
  <c r="AC172" i="2" s="1"/>
  <c r="F205" i="2"/>
  <c r="V262" i="2"/>
  <c r="P265" i="2"/>
  <c r="AE265" i="2"/>
  <c r="Y268" i="2"/>
  <c r="P270" i="2"/>
  <c r="Y270" i="2"/>
  <c r="M275" i="2"/>
  <c r="V275" i="2"/>
  <c r="F279" i="2"/>
  <c r="O277" i="2"/>
  <c r="E283" i="2"/>
  <c r="P288" i="2"/>
  <c r="Y289" i="2"/>
  <c r="X288" i="2"/>
  <c r="X282" i="2" s="1"/>
  <c r="Y282" i="2" s="1"/>
  <c r="N195" i="2"/>
  <c r="N172" i="2" s="1"/>
  <c r="P172" i="2" s="1"/>
  <c r="O238" i="2"/>
  <c r="Y247" i="2"/>
  <c r="G249" i="2"/>
  <c r="S256" i="2"/>
  <c r="AB256" i="2"/>
  <c r="P260" i="2"/>
  <c r="AE260" i="2"/>
  <c r="V268" i="2"/>
  <c r="AE268" i="2"/>
  <c r="E275" i="2"/>
  <c r="S277" i="2"/>
  <c r="AB277" i="2"/>
  <c r="P279" i="2"/>
  <c r="G279" i="2" s="1"/>
  <c r="P289" i="2"/>
  <c r="V288" i="2"/>
  <c r="G255" i="2"/>
  <c r="J262" i="2"/>
  <c r="F262" i="2"/>
  <c r="E270" i="2"/>
  <c r="M270" i="2"/>
  <c r="AB270" i="2"/>
  <c r="G273" i="2"/>
  <c r="J275" i="2"/>
  <c r="Y275" i="2"/>
  <c r="AB284" i="2"/>
  <c r="AA283" i="2"/>
  <c r="AA282" i="2" s="1"/>
  <c r="AB282" i="2" s="1"/>
  <c r="F292" i="2"/>
  <c r="M292" i="2"/>
  <c r="P298" i="2"/>
  <c r="O297" i="2"/>
  <c r="Y298" i="2"/>
  <c r="AE283" i="2"/>
  <c r="AB288" i="2"/>
  <c r="M289" i="2"/>
  <c r="L288" i="2"/>
  <c r="V289" i="2"/>
  <c r="Y292" i="2"/>
  <c r="F275" i="2"/>
  <c r="Y283" i="2"/>
  <c r="P284" i="2"/>
  <c r="O283" i="2"/>
  <c r="O282" i="2" s="1"/>
  <c r="Y284" i="2"/>
  <c r="E289" i="2"/>
  <c r="H288" i="2"/>
  <c r="H282" i="2" s="1"/>
  <c r="G293" i="2"/>
  <c r="E298" i="2"/>
  <c r="M298" i="2"/>
  <c r="AB298" i="2"/>
  <c r="AA297" i="2"/>
  <c r="AB297" i="2" s="1"/>
  <c r="G301" i="2"/>
  <c r="F289" i="2"/>
  <c r="AE172" i="2" l="1"/>
  <c r="V283" i="2"/>
  <c r="U282" i="2"/>
  <c r="V282" i="2" s="1"/>
  <c r="Q172" i="2"/>
  <c r="S172" i="2" s="1"/>
  <c r="K8" i="2"/>
  <c r="S238" i="2"/>
  <c r="M283" i="2"/>
  <c r="L282" i="2"/>
  <c r="M282" i="2" s="1"/>
  <c r="E262" i="2"/>
  <c r="F79" i="2"/>
  <c r="O52" i="2"/>
  <c r="P52" i="2" s="1"/>
  <c r="P78" i="2"/>
  <c r="S115" i="2"/>
  <c r="V28" i="2"/>
  <c r="P195" i="2"/>
  <c r="AE15" i="2"/>
  <c r="G15" i="2" s="1"/>
  <c r="AB115" i="2"/>
  <c r="E124" i="2"/>
  <c r="Y124" i="2"/>
  <c r="P115" i="2"/>
  <c r="E15" i="2"/>
  <c r="AC238" i="2"/>
  <c r="AE238" i="2" s="1"/>
  <c r="P79" i="2"/>
  <c r="G152" i="2"/>
  <c r="X115" i="2"/>
  <c r="Y115" i="2" s="1"/>
  <c r="Q9" i="2"/>
  <c r="Q8" i="2" s="1"/>
  <c r="E267" i="2"/>
  <c r="G19" i="2"/>
  <c r="F107" i="2"/>
  <c r="G170" i="2"/>
  <c r="G270" i="2"/>
  <c r="E52" i="2"/>
  <c r="G108" i="2"/>
  <c r="AE71" i="2"/>
  <c r="G265" i="2"/>
  <c r="G112" i="2"/>
  <c r="F283" i="2"/>
  <c r="P238" i="2"/>
  <c r="G141" i="2"/>
  <c r="G124" i="2"/>
  <c r="F28" i="2"/>
  <c r="G167" i="2"/>
  <c r="G298" i="2"/>
  <c r="G262" i="2"/>
  <c r="G256" i="2"/>
  <c r="W89" i="2"/>
  <c r="W8" i="2" s="1"/>
  <c r="G11" i="2"/>
  <c r="G68" i="2"/>
  <c r="G175" i="2"/>
  <c r="Y238" i="2"/>
  <c r="G284" i="2"/>
  <c r="AE195" i="2"/>
  <c r="G173" i="2"/>
  <c r="G116" i="2"/>
  <c r="G105" i="2"/>
  <c r="G101" i="2"/>
  <c r="G177" i="2"/>
  <c r="F90" i="2"/>
  <c r="G185" i="2"/>
  <c r="G147" i="2"/>
  <c r="G247" i="2"/>
  <c r="G289" i="2"/>
  <c r="G239" i="2"/>
  <c r="G150" i="2"/>
  <c r="G34" i="2"/>
  <c r="Y288" i="2"/>
  <c r="U9" i="2"/>
  <c r="V10" i="2"/>
  <c r="E37" i="2"/>
  <c r="T36" i="2"/>
  <c r="V36" i="2" s="1"/>
  <c r="Z27" i="2"/>
  <c r="E28" i="2"/>
  <c r="E10" i="2"/>
  <c r="H9" i="2"/>
  <c r="G45" i="2"/>
  <c r="V238" i="2"/>
  <c r="AB283" i="2"/>
  <c r="F291" i="2"/>
  <c r="J291" i="2"/>
  <c r="P277" i="2"/>
  <c r="G277" i="2" s="1"/>
  <c r="F277" i="2"/>
  <c r="G292" i="2"/>
  <c r="J267" i="2"/>
  <c r="AB238" i="2"/>
  <c r="E195" i="2"/>
  <c r="AE121" i="2"/>
  <c r="G121" i="2" s="1"/>
  <c r="E90" i="2"/>
  <c r="H89" i="2"/>
  <c r="J10" i="2"/>
  <c r="F10" i="2"/>
  <c r="I9" i="2"/>
  <c r="N70" i="2"/>
  <c r="E71" i="2"/>
  <c r="T89" i="2"/>
  <c r="P71" i="2"/>
  <c r="O70" i="2"/>
  <c r="Y53" i="2"/>
  <c r="X52" i="2"/>
  <c r="Y52" i="2" s="1"/>
  <c r="E53" i="2"/>
  <c r="Y10" i="2"/>
  <c r="J195" i="2"/>
  <c r="F195" i="2"/>
  <c r="I89" i="2"/>
  <c r="U89" i="2"/>
  <c r="V115" i="2"/>
  <c r="P28" i="2"/>
  <c r="O27" i="2"/>
  <c r="P27" i="2" s="1"/>
  <c r="S14" i="2"/>
  <c r="J238" i="2"/>
  <c r="F238" i="2"/>
  <c r="AE14" i="2"/>
  <c r="Z89" i="2"/>
  <c r="J70" i="2"/>
  <c r="M53" i="2"/>
  <c r="L52" i="2"/>
  <c r="L9" i="2" s="1"/>
  <c r="L8" i="2" s="1"/>
  <c r="M8" i="2" s="1"/>
  <c r="F53" i="2"/>
  <c r="AE53" i="2"/>
  <c r="AD52" i="2"/>
  <c r="AE52" i="2" s="1"/>
  <c r="J44" i="2"/>
  <c r="G44" i="2" s="1"/>
  <c r="F44" i="2"/>
  <c r="G260" i="2"/>
  <c r="G99" i="2"/>
  <c r="V37" i="2"/>
  <c r="G37" i="2" s="1"/>
  <c r="P297" i="2"/>
  <c r="G297" i="2" s="1"/>
  <c r="F297" i="2"/>
  <c r="AC115" i="2"/>
  <c r="AD89" i="2"/>
  <c r="P283" i="2"/>
  <c r="G275" i="2"/>
  <c r="S283" i="2"/>
  <c r="E172" i="2"/>
  <c r="F149" i="2"/>
  <c r="J115" i="2"/>
  <c r="N89" i="2"/>
  <c r="AB28" i="2"/>
  <c r="AA27" i="2"/>
  <c r="L89" i="2"/>
  <c r="M89" i="2" s="1"/>
  <c r="M10" i="2"/>
  <c r="E107" i="2"/>
  <c r="AE79" i="2"/>
  <c r="AC78" i="2"/>
  <c r="AE78" i="2" s="1"/>
  <c r="J149" i="2"/>
  <c r="E149" i="2"/>
  <c r="E288" i="2"/>
  <c r="J288" i="2"/>
  <c r="M288" i="2"/>
  <c r="F288" i="2"/>
  <c r="E291" i="2"/>
  <c r="G268" i="2"/>
  <c r="E238" i="2"/>
  <c r="J107" i="2"/>
  <c r="G91" i="2"/>
  <c r="R89" i="2"/>
  <c r="J78" i="2"/>
  <c r="G58" i="2"/>
  <c r="Q89" i="2"/>
  <c r="F78" i="2"/>
  <c r="M78" i="2"/>
  <c r="F71" i="2"/>
  <c r="S53" i="2"/>
  <c r="R52" i="2"/>
  <c r="S52" i="2" s="1"/>
  <c r="J36" i="2"/>
  <c r="F36" i="2"/>
  <c r="J27" i="2"/>
  <c r="J14" i="2"/>
  <c r="F14" i="2"/>
  <c r="E156" i="2"/>
  <c r="G157" i="2"/>
  <c r="F156" i="2"/>
  <c r="J90" i="2"/>
  <c r="AA89" i="2"/>
  <c r="J52" i="2"/>
  <c r="I8" i="2" l="1"/>
  <c r="AC89" i="2"/>
  <c r="H8" i="2"/>
  <c r="U8" i="2"/>
  <c r="V8" i="2" s="1"/>
  <c r="X89" i="2"/>
  <c r="AB89" i="2"/>
  <c r="P70" i="2"/>
  <c r="G195" i="2"/>
  <c r="G291" i="2"/>
  <c r="G79" i="2"/>
  <c r="G28" i="2"/>
  <c r="G71" i="2"/>
  <c r="AB27" i="2"/>
  <c r="G27" i="2" s="1"/>
  <c r="F115" i="2"/>
  <c r="AE89" i="2"/>
  <c r="G36" i="2"/>
  <c r="AA9" i="2"/>
  <c r="AA8" i="2" s="1"/>
  <c r="S89" i="2"/>
  <c r="G107" i="2"/>
  <c r="G14" i="2"/>
  <c r="E115" i="2"/>
  <c r="G156" i="2"/>
  <c r="E282" i="2"/>
  <c r="G283" i="2"/>
  <c r="G53" i="2"/>
  <c r="O9" i="2"/>
  <c r="F27" i="2"/>
  <c r="X9" i="2"/>
  <c r="Y89" i="2"/>
  <c r="G288" i="2"/>
  <c r="F70" i="2"/>
  <c r="V89" i="2"/>
  <c r="G10" i="2"/>
  <c r="G70" i="2"/>
  <c r="AD9" i="2"/>
  <c r="AD8" i="2" s="1"/>
  <c r="G238" i="2"/>
  <c r="O89" i="2"/>
  <c r="P89" i="2" s="1"/>
  <c r="F267" i="2"/>
  <c r="E36" i="2"/>
  <c r="T9" i="2"/>
  <c r="T8" i="2" s="1"/>
  <c r="J89" i="2"/>
  <c r="M9" i="2"/>
  <c r="AC9" i="2"/>
  <c r="AC8" i="2" s="1"/>
  <c r="N9" i="2"/>
  <c r="N8" i="2" s="1"/>
  <c r="E70" i="2"/>
  <c r="V9" i="2"/>
  <c r="G90" i="2"/>
  <c r="E78" i="2"/>
  <c r="G78" i="2"/>
  <c r="J282" i="2"/>
  <c r="F282" i="2"/>
  <c r="G149" i="2"/>
  <c r="M52" i="2"/>
  <c r="G52" i="2" s="1"/>
  <c r="F52" i="2"/>
  <c r="R9" i="2"/>
  <c r="R8" i="2" s="1"/>
  <c r="S8" i="2" s="1"/>
  <c r="J172" i="2"/>
  <c r="G172" i="2" s="1"/>
  <c r="F172" i="2"/>
  <c r="J9" i="2"/>
  <c r="E89" i="2"/>
  <c r="AE115" i="2"/>
  <c r="G115" i="2" s="1"/>
  <c r="G267" i="2"/>
  <c r="Z9" i="2"/>
  <c r="Z8" i="2" s="1"/>
  <c r="AB8" i="2" s="1"/>
  <c r="E27" i="2"/>
  <c r="Y9" i="2" l="1"/>
  <c r="X8" i="2"/>
  <c r="Y8" i="2" s="1"/>
  <c r="AE8" i="2"/>
  <c r="O8" i="2"/>
  <c r="P8" i="2" s="1"/>
  <c r="F89" i="2"/>
  <c r="G282" i="2"/>
  <c r="P9" i="2"/>
  <c r="G89" i="2"/>
  <c r="S9" i="2"/>
  <c r="E8" i="2"/>
  <c r="AE9" i="2"/>
  <c r="E9" i="2"/>
  <c r="AB9" i="2"/>
  <c r="J8" i="2"/>
  <c r="F9" i="2"/>
  <c r="G9" i="2" l="1"/>
  <c r="F8" i="2"/>
  <c r="G8" i="2"/>
</calcChain>
</file>

<file path=xl/sharedStrings.xml><?xml version="1.0" encoding="utf-8"?>
<sst xmlns="http://schemas.openxmlformats.org/spreadsheetml/2006/main" count="451" uniqueCount="330">
  <si>
    <t>ОБЩИНСКИ СЪВЕТ</t>
  </si>
  <si>
    <t>ВСИЧКО РАЗХОДИ: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</si>
  <si>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</si>
  <si>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</si>
  <si>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</si>
  <si>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</si>
  <si>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</si>
  <si>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</si>
  <si>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</si>
  <si>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</si>
  <si>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</si>
  <si>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</si>
  <si>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</si>
  <si>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</si>
  <si>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</si>
  <si>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</si>
  <si>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</si>
  <si>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</si>
  <si>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</si>
  <si>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</si>
  <si>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</si>
  <si>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</si>
  <si>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</si>
  <si>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</si>
  <si>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</si>
  <si>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</si>
  <si>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</si>
  <si>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</si>
  <si>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Подпорна стена на ул."Бузлуджа" /при  Стара болница/</t>
  </si>
  <si>
    <t>Възстановяване на подпорна стена на ул. „Бузлуджа“, кв. 240б, о.т. 8832-149-150, гр. Велико Търново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</si>
  <si>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</si>
  <si>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</si>
  <si>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</si>
  <si>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 xml:space="preserve"> 1/3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</si>
  <si>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</si>
  <si>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</si>
  <si>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</si>
  <si>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</si>
  <si>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Ремонтни дейности в учебните стаи на 4-ти етаж на ОУ "П.Р.Славейков"  град Велико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</si>
  <si>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</si>
  <si>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</si>
  <si>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</si>
  <si>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</si>
  <si>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</si>
  <si>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</si>
  <si>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</si>
  <si>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</si>
  <si>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</si>
  <si>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</si>
  <si>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</si>
  <si>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</si>
  <si>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</si>
  <si>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</si>
  <si>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</si>
  <si>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</si>
  <si>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</si>
  <si>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</si>
  <si>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</si>
  <si>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</si>
  <si>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</si>
  <si>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</si>
  <si>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</si>
  <si>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</si>
  <si>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Реконструкция на улица „Полтава“ чрез изграждане
на подпорна стена – I етап, гр. Велико Търново</t>
  </si>
  <si>
    <t>7 Проектиране и реконструкция на улица „Полтава“ – етап II, гр. Велико Търново</t>
  </si>
  <si>
    <t>Реконструкция на ул. "Мармарлийска", гр. В. Търново</t>
  </si>
  <si>
    <t>Реконструкция на ул. „Никола Габровски“ (ОК
233 – ОК 72), в т.ч. и улица с ОК 1905 – ОК 8100 – ОК 8101, връзка с улица „Магистрална“, гр. Велико
Търново</t>
  </si>
  <si>
    <t xml:space="preserve">Реконструкция на ул. „Йоновка“, гр. Велико Търново </t>
  </si>
  <si>
    <t>Реконструкция на ул. „Ниш“, гр. Велико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</si>
  <si>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</si>
  <si>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</si>
  <si>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</si>
  <si>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</si>
  <si>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</si>
  <si>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</si>
  <si>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</si>
  <si>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</si>
  <si>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</si>
  <si>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Проектиране и основен ремонт с въвеждане на
мерки за енергийна ефективност на ДКС „Васил
Левски“, гр. В. Търново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</si>
  <si>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</si>
  <si>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</si>
  <si>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</si>
  <si>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</si>
  <si>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</si>
  <si>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</si>
  <si>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</si>
  <si>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</si>
  <si>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>Ремонт на общински път VTR 1013, „/път ІІІ-504,
Ресен – Стефан Стамболово/ – с. Никюп – граница общ. (В. Търново – Г. Оряховица) – Крушето“,
включващ участъците от км 5+300 до км 7+368; (в
участъка от край с. Никюп до граница с община
Горна Оряховица)</t>
  </si>
  <si>
    <t>Общински път VTR 1013, „/път ІІІ-504, Ресен – Стефан Стамболово/ – с. Никюп -граница общ. (В.
Търново – Г. Оряховица) – Крушето“, включващ
участъците от км 0+045 до км 3+871; (в участъка
от Малкия Ресен до с. Никюп)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</si>
  <si>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</si>
  <si>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</si>
  <si>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</si>
  <si>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</si>
  <si>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</si>
  <si>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</si>
  <si>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</si>
  <si>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</si>
  <si>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</si>
  <si>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</si>
  <si>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</si>
  <si>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</si>
  <si>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</si>
  <si>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</si>
  <si>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</si>
  <si>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Климатици за нуждите на Кметство Килифарево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</si>
  <si>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</si>
  <si>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</si>
  <si>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</si>
  <si>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</si>
  <si>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</si>
  <si>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Системи за видеонаблюдение</t>
  </si>
  <si>
    <t>Системи за видеонаблюдение с. Балван /30 % продажба на общинско имущество/</t>
  </si>
  <si>
    <t>Автомобили за нуждите на районните полицейски инстектори - два броя</t>
  </si>
  <si>
    <t>Автомобил за нуждите на Доброволно формирование "Велико Търново"</t>
  </si>
  <si>
    <t xml:space="preserve"> 20 броя PC Lenovo IdeaPad 3 - лаптопи по НП ИКТ - ОУ "Св.П.Евтимий" град Велико Търново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</si>
  <si>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</si>
  <si>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</si>
  <si>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</si>
  <si>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</si>
  <si>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</si>
  <si>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</si>
  <si>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Енергийна ефективност ОУ "П.Р.Славейков", гр. В. Търново - климатична, отоплителна и котелна инсталации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</si>
  <si>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</si>
  <si>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</si>
  <si>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и циркулационна помпа ДГ "Вяра, Надежда и Любов" село Ресен</t>
  </si>
  <si>
    <t>Автоматична машина за калцуни, ДГ "Райна Княгиня", гр. В. Търново</t>
  </si>
  <si>
    <t>Аналитична везна, ПХГ "Св. Св. Кирил и Методий", гр. В. Търново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</si>
  <si>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</si>
  <si>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</si>
  <si>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</si>
  <si>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</si>
  <si>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</si>
  <si>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Обновяване на детска площадка, ДГ "Пламъче", гр. Дебелец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</si>
  <si>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</si>
  <si>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ОМДС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</si>
  <si>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</si>
  <si>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</si>
  <si>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</si>
  <si>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</si>
  <si>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</si>
  <si>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</si>
  <si>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Спортен балон към игрище на Спортно училище "Г.Живков", гр. В. Търново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</si>
  <si>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</si>
  <si>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</si>
  <si>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</si>
  <si>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</si>
  <si>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</si>
  <si>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</si>
  <si>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</si>
  <si>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</si>
  <si>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</si>
  <si>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</si>
  <si>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</si>
  <si>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</si>
  <si>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</si>
  <si>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</si>
  <si>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</si>
  <si>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</si>
  <si>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</si>
  <si>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</si>
  <si>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</si>
  <si>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</si>
  <si>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</si>
  <si>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</si>
  <si>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</si>
  <si>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</si>
  <si>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</si>
  <si>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</si>
  <si>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</si>
  <si>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Бензинов храсторез, с. Велчево</t>
  </si>
  <si>
    <t>Бензинов храсторез, с. Къпиново</t>
  </si>
  <si>
    <t>Бензинов храсторез, с. Пушево</t>
  </si>
  <si>
    <t>Бензинов храсторез, с. Ветринци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</si>
  <si>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</si>
  <si>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</si>
  <si>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</si>
  <si>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</si>
  <si>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Изграждане на скейтбордна площадка и баскетболно игрище, с. Шемшево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</si>
  <si>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</si>
  <si>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</si>
  <si>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</si>
  <si>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кът за отдих с беседка, с.Хотница</t>
  </si>
  <si>
    <t>Изграждане на нова детска площадка, с. Ресен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</si>
  <si>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</si>
  <si>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</si>
  <si>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Изграждане на пътна връзка - улица между кв.16 и кв.604 с ОК 8101 - ОК 8100 - ОК 1905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</si>
  <si>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</si>
  <si>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</si>
  <si>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беседка в кв. Бузлуджа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</si>
  <si>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</si>
  <si>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</si>
  <si>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</si>
  <si>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</si>
  <si>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</si>
  <si>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</si>
  <si>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на ул."Панайот Волов", гр.Велико Търново</t>
  </si>
  <si>
    <t>Изграждане на спортна площадка, с. Самоводене</t>
  </si>
  <si>
    <t>Изграждане на улична и тротоарна настилка на ул."Козлодуй", гр.В.Търново</t>
  </si>
  <si>
    <t xml:space="preserve">Изграждане на нова улична осветителна мрежа </t>
  </si>
  <si>
    <t xml:space="preserve">Изграждане на улично осветление на ул. "Ален Мак" </t>
  </si>
  <si>
    <t>Изграждане на художествено осветление на паметника на Христо Ботев, гр. Велико Търново</t>
  </si>
  <si>
    <t>Изграждане на улично осветление в с. Присово</t>
  </si>
  <si>
    <t>Изграждане на поливна система на кръгово кръстовище на бул. "България"</t>
  </si>
  <si>
    <t>Проектиране на водопровод и изграждане на ВиК
мрежа на с. Беляковец, общ. В. Търново – Фаза 1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</si>
  <si>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</si>
  <si>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</si>
  <si>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</si>
  <si>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</si>
  <si>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</si>
  <si>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</si>
  <si>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</si>
  <si>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</si>
  <si>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</si>
  <si>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</si>
  <si>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</si>
  <si>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Изместване на кабелни линии и трафопост "Ледена пързалка", гр. В. Търново</t>
  </si>
  <si>
    <t>"Оркестрина" парк "Дружба"</t>
  </si>
  <si>
    <t>Изграждане на клетка №2 от РСУО - регион Велико Търново</t>
  </si>
  <si>
    <t>Компютри за нуждите на дирекция КТМД</t>
  </si>
  <si>
    <t>Скенер за нуждите на ХГ "Борис Денев"</t>
  </si>
  <si>
    <t>Компютърна техника за нуждите на РБ "П. Р. Славейков"</t>
  </si>
  <si>
    <t>Лаптоп ACER Swift SFG14-71-72-TJ  - проект:"Mobile Low-cost digitizing ofvintage films-MobiReel"- договор№ 2022-1BG01-KA220 VET-000087461 /код96/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</si>
  <si>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</si>
  <si>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</si>
  <si>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Компютърна конфигурация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</si>
  <si>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</si>
  <si>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</si>
  <si>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</si>
  <si>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</si>
  <si>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КТМД</t>
  </si>
  <si>
    <t>Климатична система за нуждите на ОП "Общинско кабелно радио Велико Търново"</t>
  </si>
  <si>
    <t>Подопочистващи машини за нуждите на ДКС "В. Левски"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</si>
  <si>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</si>
  <si>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</si>
  <si>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КТМД</t>
  </si>
  <si>
    <t>Автомобил РИМ В. Търново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</si>
  <si>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</si>
  <si>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</si>
  <si>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футболен терен с естествена настилка и ограда в УПИ ІХ, кв. 28, гр. Велико Търново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</si>
  <si>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</si>
  <si>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GPS и цифрови карти за ОП "Горско стопанство"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</si>
  <si>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</si>
  <si>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</si>
  <si>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Климатици, Младежки дом</t>
  </si>
  <si>
    <t>Климатици, ОП "Горско стопанство"</t>
  </si>
  <si>
    <t>Автомобил за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</si>
  <si>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</si>
  <si>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</si>
  <si>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</si>
  <si>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</si>
  <si>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</si>
  <si>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</si>
  <si>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</si>
  <si>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</si>
  <si>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официален интернет портал на Община Велико Търново</t>
  </si>
  <si>
    <t>Лиценз за ПП Education eLearning - НП "Професионално образование и обучение"-                  СУ "Владимир Комаров" град Велико Търново</t>
  </si>
  <si>
    <t>Софтуер за нуждите на РБ "П. Р. Славейков"</t>
  </si>
  <si>
    <t>Софтуер MS Office-2021 - проект:"Mobile Low-cost digitizing ofvintage films-MobiReel"- договор№ 2022-1BG01-KA220 VET-000087461 /код 96/</t>
  </si>
  <si>
    <t>Надграждане на функционалности за реализиран софтуер за продажби на входни такси към РИМ В. Търново</t>
  </si>
  <si>
    <t>Аудио гид система за индивидуални посетители на музейни обекти към РИМ В. Търново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</si>
  <si>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</si>
  <si>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</si>
  <si>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</si>
  <si>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</si>
  <si>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</si>
  <si>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</si>
  <si>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</si>
  <si>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2024 ГОДИНА</t>
  </si>
  <si>
    <t xml:space="preserve">№ по ред </t>
  </si>
  <si>
    <t xml:space="preserve">П О К А З А Т Е Л И 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</si>
  <si>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</si>
  <si>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</si>
  <si>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</si>
  <si>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</si>
  <si>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</si>
  <si>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</si>
  <si>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</si>
  <si>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</si>
  <si>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</si>
  <si>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</si>
  <si>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</si>
  <si>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</si>
  <si>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</si>
  <si>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</si>
  <si>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</si>
  <si>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</si>
  <si>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</si>
  <si>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</si>
  <si>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</si>
  <si>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</si>
  <si>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</si>
  <si>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</si>
  <si>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</si>
  <si>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</si>
  <si>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</si>
  <si>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</si>
  <si>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</si>
  <si>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</si>
  <si>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</si>
  <si>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</si>
  <si>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</si>
  <si>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</si>
  <si>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</si>
  <si>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</si>
  <si>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</si>
  <si>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</si>
  <si>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</si>
  <si>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</si>
  <si>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</si>
  <si>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</si>
  <si>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</si>
  <si>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</si>
  <si>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</si>
  <si>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</si>
  <si>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</si>
  <si>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</si>
  <si>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</si>
  <si>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</si>
  <si>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</si>
  <si>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</si>
  <si>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</si>
  <si>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</si>
  <si>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</si>
  <si>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</si>
  <si>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</si>
  <si>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</si>
  <si>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</si>
  <si>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</si>
  <si>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ВЕНЦИСЛАВ СПИРДОНОВ</t>
  </si>
  <si>
    <t>ПРЕДСЕДАТЕЛ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</si>
</sst>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\ &quot;г.&quot;;@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" fillId="0" borderId="0"/>
  </cellStyleXfs>
  <cellXfs count="132">
    <xf numFmtId="0" fontId="0" fillId="0" borderId="0" xfId="0"/>
    <xf numFmtId="3" fontId="7" fillId="0" borderId="0" xfId="4" applyNumberFormat="1" applyFont="1" applyFill="1" applyAlignment="1"/>
    <xf numFmtId="0" fontId="8" fillId="0" borderId="0" xfId="3" applyFont="1" applyFill="1" applyBorder="1" applyAlignment="1">
      <alignment wrapText="1"/>
    </xf>
    <xf numFmtId="0" fontId="8" fillId="0" borderId="0" xfId="3" applyFont="1" applyFill="1" applyBorder="1" applyAlignment="1"/>
    <xf numFmtId="0" fontId="9" fillId="0" borderId="0" xfId="3" applyNumberFormat="1" applyFont="1" applyFill="1" applyBorder="1" applyAlignment="1"/>
    <xf numFmtId="0" fontId="8" fillId="0" borderId="0" xfId="3" applyFont="1" applyFill="1" applyAlignment="1"/>
    <xf numFmtId="0" fontId="10" fillId="0" borderId="0" xfId="0" applyFont="1"/>
    <xf numFmtId="0" fontId="5" fillId="0" borderId="0" xfId="6" applyFont="1" applyFill="1" applyBorder="1" applyAlignment="1">
      <alignment wrapText="1"/>
    </xf>
    <xf numFmtId="0" fontId="5" fillId="0" borderId="0" xfId="7" applyFont="1" applyFill="1" applyAlignment="1"/>
    <xf numFmtId="0" fontId="5" fillId="0" borderId="0" xfId="7" applyFont="1" applyFill="1" applyAlignment="1">
      <alignment wrapText="1"/>
    </xf>
    <xf numFmtId="1" fontId="5" fillId="0" borderId="0" xfId="7" applyNumberFormat="1" applyFont="1" applyFill="1" applyAlignment="1">
      <alignment wrapText="1"/>
    </xf>
    <xf numFmtId="0" fontId="5" fillId="0" borderId="0" xfId="7" applyFont="1" applyFill="1"/>
    <xf numFmtId="0" fontId="3" fillId="0" borderId="0" xfId="7" applyFont="1" applyFill="1" applyAlignment="1">
      <alignment horizontal="right"/>
    </xf>
    <xf numFmtId="0" fontId="5" fillId="0" borderId="0" xfId="7" applyFont="1" applyFill="1" applyBorder="1" applyAlignment="1">
      <alignment wrapText="1"/>
    </xf>
    <xf numFmtId="0" fontId="5" fillId="0" borderId="0" xfId="7" applyFont="1" applyFill="1" applyBorder="1" applyAlignment="1"/>
    <xf numFmtId="1" fontId="5" fillId="0" borderId="0" xfId="7" applyNumberFormat="1" applyFont="1" applyFill="1" applyBorder="1" applyAlignment="1">
      <alignment wrapText="1"/>
    </xf>
    <xf numFmtId="0" fontId="5" fillId="0" borderId="0" xfId="7" applyFont="1" applyFill="1" applyBorder="1"/>
    <xf numFmtId="0" fontId="11" fillId="0" borderId="0" xfId="7" applyFont="1" applyFill="1" applyBorder="1"/>
    <xf numFmtId="0" fontId="3" fillId="0" borderId="0" xfId="7" applyFont="1" applyFill="1" applyBorder="1" applyAlignment="1">
      <alignment horizontal="centerContinuous"/>
    </xf>
    <xf numFmtId="1" fontId="3" fillId="0" borderId="0" xfId="7" applyNumberFormat="1" applyFont="1" applyFill="1" applyBorder="1" applyAlignment="1">
      <alignment horizontal="centerContinuous"/>
    </xf>
    <xf numFmtId="0" fontId="3" fillId="0" borderId="0" xfId="7" applyFont="1" applyFill="1"/>
    <xf numFmtId="0" fontId="3" fillId="0" borderId="0" xfId="7" applyNumberFormat="1" applyFont="1" applyFill="1" applyBorder="1" applyAlignment="1">
      <alignment horizontal="centerContinuous"/>
    </xf>
    <xf numFmtId="0" fontId="3" fillId="0" borderId="0" xfId="7" applyNumberFormat="1" applyFont="1" applyFill="1" applyBorder="1" applyAlignment="1">
      <alignment horizontal="left"/>
    </xf>
    <xf numFmtId="0" fontId="3" fillId="0" borderId="0" xfId="7" applyFont="1" applyFill="1" applyBorder="1" applyAlignment="1">
      <alignment horizontal="center"/>
    </xf>
    <xf numFmtId="0" fontId="3" fillId="0" borderId="0" xfId="7" applyFont="1" applyFill="1" applyBorder="1" applyAlignment="1"/>
    <xf numFmtId="0" fontId="3" fillId="0" borderId="0" xfId="7" applyFont="1" applyFill="1" applyBorder="1" applyAlignment="1">
      <alignment horizontal="right"/>
    </xf>
    <xf numFmtId="3" fontId="3" fillId="0" borderId="3" xfId="5" applyNumberFormat="1" applyFont="1" applyFill="1" applyBorder="1" applyAlignment="1">
      <alignment horizontal="center" vertical="center"/>
    </xf>
    <xf numFmtId="3" fontId="3" fillId="0" borderId="3" xfId="5" applyNumberFormat="1" applyFont="1" applyFill="1" applyBorder="1" applyAlignment="1">
      <alignment horizontal="center"/>
    </xf>
    <xf numFmtId="1" fontId="3" fillId="0" borderId="3" xfId="5" applyNumberFormat="1" applyFont="1" applyFill="1" applyBorder="1" applyAlignment="1">
      <alignment horizontal="center"/>
    </xf>
    <xf numFmtId="3" fontId="3" fillId="0" borderId="3" xfId="7" applyNumberFormat="1" applyFont="1" applyFill="1" applyBorder="1" applyAlignment="1">
      <alignment horizontal="center" wrapText="1"/>
    </xf>
    <xf numFmtId="3" fontId="3" fillId="0" borderId="4" xfId="5" applyNumberFormat="1" applyFont="1" applyFill="1" applyBorder="1" applyAlignment="1">
      <alignment horizontal="center" vertical="center"/>
    </xf>
    <xf numFmtId="3" fontId="3" fillId="0" borderId="4" xfId="5" applyNumberFormat="1" applyFont="1" applyFill="1" applyBorder="1" applyAlignment="1">
      <alignment horizontal="center"/>
    </xf>
    <xf numFmtId="1" fontId="3" fillId="0" borderId="4" xfId="5" applyNumberFormat="1" applyFont="1" applyFill="1" applyBorder="1" applyAlignment="1">
      <alignment horizontal="center"/>
    </xf>
    <xf numFmtId="3" fontId="3" fillId="0" borderId="4" xfId="7" applyNumberFormat="1" applyFont="1" applyFill="1" applyBorder="1" applyAlignment="1">
      <alignment horizontal="center" wrapText="1"/>
    </xf>
    <xf numFmtId="3" fontId="3" fillId="0" borderId="4" xfId="6" applyNumberFormat="1" applyFont="1" applyFill="1" applyBorder="1" applyAlignment="1">
      <alignment horizontal="center" wrapText="1"/>
    </xf>
    <xf numFmtId="1" fontId="3" fillId="0" borderId="4" xfId="6" applyNumberFormat="1" applyFont="1" applyFill="1" applyBorder="1" applyAlignment="1">
      <alignment horizontal="center" wrapText="1"/>
    </xf>
    <xf numFmtId="3" fontId="3" fillId="0" borderId="4" xfId="6" applyNumberFormat="1" applyFont="1" applyFill="1" applyBorder="1"/>
    <xf numFmtId="0" fontId="3" fillId="0" borderId="0" xfId="7" applyFont="1" applyFill="1" applyBorder="1"/>
    <xf numFmtId="3" fontId="3" fillId="0" borderId="3" xfId="6" applyNumberFormat="1" applyFont="1" applyFill="1" applyBorder="1" applyAlignment="1">
      <alignment wrapText="1"/>
    </xf>
    <xf numFmtId="1" fontId="3" fillId="0" borderId="3" xfId="6" applyNumberFormat="1" applyFont="1" applyFill="1" applyBorder="1" applyAlignment="1">
      <alignment wrapText="1"/>
    </xf>
    <xf numFmtId="3" fontId="3" fillId="0" borderId="3" xfId="6" applyNumberFormat="1" applyFont="1" applyFill="1" applyBorder="1"/>
    <xf numFmtId="3" fontId="3" fillId="0" borderId="3" xfId="6" applyNumberFormat="1" applyFont="1" applyFill="1" applyBorder="1" applyAlignment="1"/>
    <xf numFmtId="3" fontId="5" fillId="0" borderId="3" xfId="7" applyNumberFormat="1" applyFont="1" applyFill="1" applyBorder="1" applyAlignment="1">
      <alignment wrapText="1"/>
    </xf>
    <xf numFmtId="3" fontId="5" fillId="0" borderId="3" xfId="7" applyNumberFormat="1" applyFont="1" applyFill="1" applyBorder="1" applyAlignment="1">
      <alignment horizontal="right" wrapText="1"/>
    </xf>
    <xf numFmtId="1" fontId="5" fillId="0" borderId="3" xfId="7" applyNumberFormat="1" applyFont="1" applyFill="1" applyBorder="1" applyAlignment="1">
      <alignment horizontal="right" wrapText="1"/>
    </xf>
    <xf numFmtId="3" fontId="5" fillId="0" borderId="3" xfId="6" applyNumberFormat="1" applyFont="1" applyFill="1" applyBorder="1" applyAlignment="1"/>
    <xf numFmtId="3" fontId="3" fillId="0" borderId="3" xfId="7" applyNumberFormat="1" applyFont="1" applyFill="1" applyBorder="1" applyAlignment="1">
      <alignment wrapText="1"/>
    </xf>
    <xf numFmtId="3" fontId="3" fillId="0" borderId="3" xfId="7" applyNumberFormat="1" applyFont="1" applyFill="1" applyBorder="1" applyAlignment="1">
      <alignment horizontal="right" wrapText="1"/>
    </xf>
    <xf numFmtId="1" fontId="3" fillId="0" borderId="3" xfId="7" applyNumberFormat="1" applyFont="1" applyFill="1" applyBorder="1" applyAlignment="1">
      <alignment horizontal="right" wrapText="1"/>
    </xf>
    <xf numFmtId="3" fontId="3" fillId="0" borderId="3" xfId="6" applyNumberFormat="1" applyFont="1" applyFill="1" applyBorder="1" applyAlignment="1">
      <alignment horizontal="right" wrapText="1"/>
    </xf>
    <xf numFmtId="1" fontId="3" fillId="0" borderId="3" xfId="6" applyNumberFormat="1" applyFont="1" applyFill="1" applyBorder="1" applyAlignment="1">
      <alignment horizontal="right" wrapText="1"/>
    </xf>
    <xf numFmtId="3" fontId="5" fillId="0" borderId="3" xfId="6" applyNumberFormat="1" applyFont="1" applyFill="1" applyBorder="1" applyAlignment="1">
      <alignment wrapText="1"/>
    </xf>
    <xf numFmtId="3" fontId="5" fillId="0" borderId="3" xfId="6" applyNumberFormat="1" applyFont="1" applyFill="1" applyBorder="1" applyAlignment="1">
      <alignment horizontal="right" wrapText="1"/>
    </xf>
    <xf numFmtId="1" fontId="5" fillId="0" borderId="3" xfId="8" applyNumberFormat="1" applyFont="1" applyFill="1" applyBorder="1" applyAlignment="1">
      <alignment horizontal="right" wrapText="1"/>
    </xf>
    <xf numFmtId="3" fontId="5" fillId="0" borderId="3" xfId="6" applyNumberFormat="1" applyFont="1" applyFill="1" applyBorder="1"/>
    <xf numFmtId="3" fontId="5" fillId="0" borderId="3" xfId="8" applyNumberFormat="1" applyFont="1" applyFill="1" applyBorder="1" applyAlignment="1">
      <alignment vertical="center" wrapText="1"/>
    </xf>
    <xf numFmtId="3" fontId="5" fillId="0" borderId="3" xfId="8" applyNumberFormat="1" applyFont="1" applyFill="1" applyBorder="1" applyAlignment="1">
      <alignment horizontal="right" wrapText="1"/>
    </xf>
    <xf numFmtId="1" fontId="5" fillId="0" borderId="3" xfId="5" applyNumberFormat="1" applyFont="1" applyFill="1" applyBorder="1" applyAlignment="1">
      <alignment horizontal="right" wrapText="1"/>
    </xf>
    <xf numFmtId="1" fontId="5" fillId="0" borderId="3" xfId="6" applyNumberFormat="1" applyFont="1" applyFill="1" applyBorder="1" applyAlignment="1">
      <alignment horizontal="right" wrapText="1"/>
    </xf>
    <xf numFmtId="3" fontId="5" fillId="0" borderId="3" xfId="5" applyNumberFormat="1" applyFont="1" applyFill="1" applyBorder="1" applyAlignment="1">
      <alignment horizontal="left" wrapText="1"/>
    </xf>
    <xf numFmtId="3" fontId="5" fillId="0" borderId="3" xfId="5" applyNumberFormat="1" applyFont="1" applyFill="1" applyBorder="1" applyAlignment="1">
      <alignment horizontal="right" wrapText="1"/>
    </xf>
    <xf numFmtId="3" fontId="5" fillId="0" borderId="3" xfId="5" applyNumberFormat="1" applyFont="1" applyFill="1" applyBorder="1" applyAlignment="1">
      <alignment wrapText="1"/>
    </xf>
    <xf numFmtId="0" fontId="5" fillId="0" borderId="3" xfId="5" applyFont="1" applyFill="1" applyBorder="1" applyAlignment="1">
      <alignment wrapText="1"/>
    </xf>
    <xf numFmtId="0" fontId="5" fillId="0" borderId="3" xfId="5" applyNumberFormat="1" applyFont="1" applyFill="1" applyBorder="1" applyAlignment="1">
      <alignment horizontal="right" wrapText="1"/>
    </xf>
    <xf numFmtId="3" fontId="5" fillId="0" borderId="3" xfId="6" applyNumberFormat="1" applyFont="1" applyFill="1" applyBorder="1" applyAlignment="1">
      <alignment horizontal="right"/>
    </xf>
    <xf numFmtId="3" fontId="5" fillId="0" borderId="5" xfId="9" applyNumberFormat="1" applyFont="1" applyFill="1" applyBorder="1" applyAlignment="1">
      <alignment vertical="top" wrapText="1"/>
    </xf>
    <xf numFmtId="3" fontId="5" fillId="0" borderId="3" xfId="6" applyNumberFormat="1" applyFont="1" applyFill="1" applyBorder="1" applyAlignment="1">
      <alignment horizontal="left" wrapText="1"/>
    </xf>
    <xf numFmtId="9" fontId="5" fillId="0" borderId="3" xfId="1" applyFont="1" applyFill="1" applyBorder="1" applyAlignment="1">
      <alignment wrapText="1"/>
    </xf>
    <xf numFmtId="9" fontId="5" fillId="0" borderId="0" xfId="1" applyFont="1" applyFill="1" applyBorder="1"/>
    <xf numFmtId="9" fontId="5" fillId="0" borderId="0" xfId="1" applyFont="1" applyFill="1"/>
    <xf numFmtId="3" fontId="3" fillId="0" borderId="3" xfId="5" applyNumberFormat="1" applyFont="1" applyFill="1" applyBorder="1" applyAlignment="1">
      <alignment wrapText="1"/>
    </xf>
    <xf numFmtId="3" fontId="3" fillId="0" borderId="3" xfId="5" applyNumberFormat="1" applyFont="1" applyFill="1" applyBorder="1" applyAlignment="1">
      <alignment horizontal="right" wrapText="1"/>
    </xf>
    <xf numFmtId="1" fontId="3" fillId="0" borderId="3" xfId="5" applyNumberFormat="1" applyFont="1" applyFill="1" applyBorder="1" applyAlignment="1">
      <alignment horizontal="right" wrapText="1"/>
    </xf>
    <xf numFmtId="0" fontId="3" fillId="0" borderId="0" xfId="9" applyFont="1" applyFill="1"/>
    <xf numFmtId="1" fontId="3" fillId="0" borderId="0" xfId="9" applyNumberFormat="1" applyFont="1" applyFill="1"/>
    <xf numFmtId="0" fontId="6" fillId="0" borderId="0" xfId="9" applyFont="1" applyFill="1"/>
    <xf numFmtId="1" fontId="6" fillId="0" borderId="0" xfId="9" applyNumberFormat="1" applyFont="1" applyFill="1"/>
    <xf numFmtId="0" fontId="5" fillId="0" borderId="0" xfId="8" applyFont="1" applyFill="1" applyBorder="1" applyAlignment="1">
      <alignment vertical="center" wrapText="1"/>
    </xf>
    <xf numFmtId="0" fontId="5" fillId="0" borderId="0" xfId="10" applyFont="1" applyFill="1" applyAlignment="1"/>
    <xf numFmtId="0" fontId="3" fillId="0" borderId="0" xfId="10" applyFont="1" applyFill="1" applyAlignment="1"/>
    <xf numFmtId="0" fontId="6" fillId="0" borderId="0" xfId="10" applyFont="1" applyFill="1" applyAlignment="1"/>
    <xf numFmtId="0" fontId="3" fillId="0" borderId="0" xfId="10" applyFont="1" applyFill="1" applyBorder="1" applyAlignment="1"/>
    <xf numFmtId="0" fontId="6" fillId="0" borderId="0" xfId="7" applyFont="1" applyFill="1" applyAlignment="1"/>
    <xf numFmtId="0" fontId="7" fillId="0" borderId="0" xfId="5" applyFont="1" applyFill="1" applyAlignment="1">
      <alignment horizontal="center"/>
    </xf>
    <xf numFmtId="0" fontId="7" fillId="0" borderId="0" xfId="5" applyFont="1" applyFill="1" applyAlignment="1">
      <alignment wrapText="1"/>
    </xf>
    <xf numFmtId="0" fontId="7" fillId="0" borderId="0" xfId="5" applyFont="1" applyFill="1"/>
    <xf numFmtId="0" fontId="9" fillId="0" borderId="0" xfId="5" applyFont="1" applyFill="1" applyAlignment="1">
      <alignment horizontal="right"/>
    </xf>
    <xf numFmtId="0" fontId="8" fillId="0" borderId="0" xfId="3" applyFont="1" applyFill="1" applyBorder="1" applyAlignment="1">
      <alignment vertical="center" wrapText="1"/>
    </xf>
    <xf numFmtId="0" fontId="9" fillId="0" borderId="0" xfId="5" applyFont="1" applyFill="1" applyAlignment="1">
      <alignment horizontal="center"/>
    </xf>
    <xf numFmtId="0" fontId="8" fillId="0" borderId="0" xfId="11" applyFont="1" applyFill="1"/>
    <xf numFmtId="0" fontId="9" fillId="0" borderId="0" xfId="11" applyFont="1" applyFill="1" applyAlignment="1"/>
    <xf numFmtId="0" fontId="8" fillId="0" borderId="0" xfId="11" applyFont="1" applyFill="1" applyAlignment="1">
      <alignment wrapText="1"/>
    </xf>
    <xf numFmtId="0" fontId="8" fillId="0" borderId="0" xfId="11" applyFont="1" applyFill="1" applyAlignment="1"/>
    <xf numFmtId="0" fontId="9" fillId="0" borderId="0" xfId="11" applyFont="1" applyFill="1" applyAlignment="1">
      <alignment horizontal="center"/>
    </xf>
    <xf numFmtId="0" fontId="8" fillId="0" borderId="0" xfId="11" applyFont="1" applyFill="1" applyAlignment="1">
      <alignment horizontal="center" wrapText="1"/>
    </xf>
    <xf numFmtId="0" fontId="8" fillId="0" borderId="0" xfId="11" applyFont="1" applyFill="1" applyAlignment="1">
      <alignment horizontal="center"/>
    </xf>
    <xf numFmtId="0" fontId="9" fillId="0" borderId="3" xfId="11" applyFont="1" applyFill="1" applyBorder="1" applyAlignment="1">
      <alignment horizontal="center" wrapText="1"/>
    </xf>
    <xf numFmtId="0" fontId="9" fillId="0" borderId="0" xfId="11" applyFont="1" applyFill="1" applyAlignment="1">
      <alignment horizontal="center" wrapText="1"/>
    </xf>
    <xf numFmtId="165" fontId="9" fillId="0" borderId="1" xfId="11" applyNumberFormat="1" applyFont="1" applyFill="1" applyBorder="1" applyAlignment="1">
      <alignment horizontal="center" wrapText="1"/>
    </xf>
    <xf numFmtId="165" fontId="9" fillId="0" borderId="2" xfId="11" applyNumberFormat="1" applyFont="1" applyFill="1" applyBorder="1" applyAlignment="1">
      <alignment horizontal="center" wrapText="1"/>
    </xf>
    <xf numFmtId="0" fontId="9" fillId="0" borderId="3" xfId="11" applyFont="1" applyFill="1" applyBorder="1" applyAlignment="1">
      <alignment horizontal="center"/>
    </xf>
    <xf numFmtId="0" fontId="9" fillId="0" borderId="3" xfId="11" applyFont="1" applyFill="1" applyBorder="1" applyAlignment="1">
      <alignment wrapText="1"/>
    </xf>
    <xf numFmtId="3" fontId="9" fillId="0" borderId="3" xfId="11" applyNumberFormat="1" applyFont="1" applyFill="1" applyBorder="1" applyAlignment="1">
      <alignment horizontal="center" wrapText="1"/>
    </xf>
    <xf numFmtId="0" fontId="9" fillId="0" borderId="0" xfId="11" applyFont="1" applyFill="1"/>
    <xf numFmtId="0" fontId="8" fillId="0" borderId="3" xfId="11" applyFont="1" applyFill="1" applyBorder="1" applyAlignment="1">
      <alignment horizontal="center"/>
    </xf>
    <xf numFmtId="0" fontId="8" fillId="0" borderId="3" xfId="11" applyFont="1" applyFill="1" applyBorder="1" applyAlignment="1">
      <alignment wrapText="1"/>
    </xf>
    <xf numFmtId="3" fontId="8" fillId="0" borderId="3" xfId="11" applyNumberFormat="1" applyFont="1" applyFill="1" applyBorder="1"/>
    <xf numFmtId="3" fontId="9" fillId="0" borderId="3" xfId="11" applyNumberFormat="1" applyFont="1" applyFill="1" applyBorder="1"/>
    <xf numFmtId="0" fontId="9" fillId="0" borderId="0" xfId="2" applyFont="1" applyFill="1"/>
    <xf numFmtId="0" fontId="8" fillId="0" borderId="0" xfId="2" applyFont="1" applyFill="1"/>
    <xf numFmtId="0" fontId="7" fillId="0" borderId="0" xfId="2" applyFont="1" applyFill="1"/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8" fillId="0" borderId="0" xfId="2" applyFont="1" applyFill="1" applyAlignment="1"/>
    <xf numFmtId="0" fontId="9" fillId="0" borderId="0" xfId="5" applyFont="1" applyFill="1" applyAlignment="1"/>
    <xf numFmtId="0" fontId="7" fillId="0" borderId="0" xfId="5" applyFont="1" applyFill="1" applyAlignment="1"/>
    <xf numFmtId="0" fontId="8" fillId="0" borderId="0" xfId="12" applyFont="1" applyFill="1" applyAlignment="1">
      <alignment horizontal="left"/>
    </xf>
    <xf numFmtId="0" fontId="7" fillId="0" borderId="0" xfId="3" applyFont="1" applyFill="1" applyBorder="1" applyAlignment="1">
      <alignment vertical="center" wrapText="1"/>
    </xf>
    <xf numFmtId="0" fontId="7" fillId="0" borderId="0" xfId="3" applyFont="1" applyFill="1" applyAlignment="1"/>
    <xf numFmtId="0" fontId="8" fillId="0" borderId="0" xfId="5" applyFont="1" applyFill="1" applyAlignment="1">
      <alignment wrapText="1"/>
    </xf>
    <xf numFmtId="0" fontId="8" fillId="0" borderId="0" xfId="5" applyFont="1" applyFill="1" applyAlignment="1"/>
    <xf numFmtId="0" fontId="8" fillId="0" borderId="0" xfId="12" applyFont="1" applyFill="1" applyAlignment="1">
      <alignment horizontal="center"/>
    </xf>
    <xf numFmtId="0" fontId="8" fillId="0" borderId="0" xfId="5" applyFont="1" applyFill="1" applyAlignment="1">
      <alignment horizontal="center"/>
    </xf>
    <xf numFmtId="3" fontId="5" fillId="0" borderId="3" xfId="8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3" fontId="9" fillId="0" borderId="0" xfId="4" applyNumberFormat="1" applyFont="1" applyFill="1" applyAlignment="1"/>
    <xf numFmtId="0" fontId="5" fillId="0" borderId="0" xfId="9" applyFont="1" applyFill="1"/>
    <xf numFmtId="0" fontId="9" fillId="0" borderId="0" xfId="5" applyFont="1" applyFill="1" applyAlignment="1">
      <alignment horizontal="center"/>
    </xf>
    <xf numFmtId="0" fontId="9" fillId="0" borderId="0" xfId="11" applyFont="1" applyFill="1" applyAlignment="1">
      <alignment horizontal="center"/>
    </xf>
    <xf numFmtId="165" fontId="9" fillId="0" borderId="1" xfId="11" applyNumberFormat="1" applyFont="1" applyFill="1" applyBorder="1" applyAlignment="1">
      <alignment horizontal="center" wrapText="1"/>
    </xf>
    <xf numFmtId="165" fontId="9" fillId="0" borderId="2" xfId="11" applyNumberFormat="1" applyFont="1" applyFill="1" applyBorder="1" applyAlignment="1">
      <alignment horizontal="center" wrapText="1"/>
    </xf>
  </cellXfs>
  <cellStyles count="13">
    <cellStyle name="Normal_PrilDimi" xfId="11"/>
    <cellStyle name="Normal_sesiaI ot4et 2" xfId="3"/>
    <cellStyle name="Normal_Sheet1" xfId="8"/>
    <cellStyle name="Нормален" xfId="0" builtinId="0"/>
    <cellStyle name="Нормален 2" xfId="5"/>
    <cellStyle name="Нормален 3" xfId="9"/>
    <cellStyle name="Нормален 3 2" xfId="10"/>
    <cellStyle name="Нормален 3 2 2" xfId="12"/>
    <cellStyle name="Нормален 4" xfId="2"/>
    <cellStyle name="Нормален 7 2" xfId="4"/>
    <cellStyle name="Нормален_ИП-2011г-начална 2" xfId="7"/>
    <cellStyle name="Нормален_Лист1 2" xfId="6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T317"/>
  <sheetViews>
    <sheetView zoomScaleNormal="100" workbookViewId="0">
      <pane ySplit="7" topLeftCell="A299" activePane="bottomLeft" state="frozen"/>
      <selection activeCell="K216" sqref="K216"/>
      <selection pane="bottomLeft" activeCell="A308" sqref="A308"/>
    </sheetView>
  </sheetViews>
  <sheetFormatPr defaultColWidth="29.28515625" defaultRowHeight="15.75" x14ac:dyDescent="0.25"/>
  <cols>
    <col min="1" max="1" width="51.140625" style="9" customWidth="1"/>
    <col min="2" max="3" width="5.5703125" style="9" customWidth="1"/>
    <col min="4" max="4" width="10.28515625" style="10" customWidth="1"/>
    <col min="5" max="7" width="12.5703125" style="11" customWidth="1"/>
    <col min="8" max="10" width="15.5703125" style="11" customWidth="1"/>
    <col min="11" max="13" width="17.7109375" style="11" customWidth="1"/>
    <col min="14" max="16" width="12" style="11" customWidth="1"/>
    <col min="17" max="19" width="14.7109375" style="11" customWidth="1"/>
    <col min="20" max="22" width="10.85546875" style="11" customWidth="1"/>
    <col min="23" max="25" width="16.28515625" style="11" customWidth="1"/>
    <col min="26" max="31" width="12.7109375" style="11" customWidth="1"/>
    <col min="32" max="165" width="29.28515625" style="11" customWidth="1"/>
    <col min="166" max="166" width="42.42578125" style="11" customWidth="1"/>
    <col min="167" max="169" width="12.42578125" style="11" customWidth="1"/>
    <col min="170" max="172" width="10.85546875" style="11" customWidth="1"/>
    <col min="173" max="175" width="14.5703125" style="11" bestFit="1" customWidth="1"/>
    <col min="176" max="178" width="11" style="11" customWidth="1"/>
    <col min="179" max="181" width="14.5703125" style="11" customWidth="1"/>
    <col min="182" max="184" width="15.28515625" style="11" customWidth="1"/>
    <col min="185" max="185" width="15.5703125" style="11" customWidth="1"/>
    <col min="186" max="186" width="44.5703125" style="11" customWidth="1"/>
    <col min="187" max="187" width="13.85546875" style="11" customWidth="1"/>
    <col min="188" max="188" width="10.85546875" style="11" customWidth="1"/>
    <col min="189" max="189" width="14.5703125" style="11" customWidth="1"/>
    <col min="190" max="190" width="11" style="11" customWidth="1"/>
    <col min="191" max="191" width="10.85546875" style="11" customWidth="1"/>
    <col min="192" max="192" width="14.5703125" style="11" customWidth="1"/>
    <col min="193" max="194" width="15.5703125" style="11" customWidth="1"/>
    <col min="195" max="195" width="17.7109375" style="11" customWidth="1"/>
    <col min="196" max="16384" width="29.28515625" style="11"/>
  </cols>
  <sheetData>
    <row r="1" spans="1:252" x14ac:dyDescent="0.25">
      <c r="A1" s="7"/>
      <c r="B1" s="8"/>
      <c r="AC1" s="12"/>
      <c r="AD1" s="12"/>
      <c r="AE1" s="12" t="s">
        <v>2</v>
      </c>
    </row>
    <row r="2" spans="1:252" x14ac:dyDescent="0.25">
      <c r="A2" s="13"/>
      <c r="B2" s="14"/>
      <c r="C2" s="13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7"/>
      <c r="Y2" s="17"/>
      <c r="Z2" s="17"/>
      <c r="AA2" s="17"/>
      <c r="AB2" s="17"/>
    </row>
    <row r="3" spans="1:252" x14ac:dyDescent="0.25">
      <c r="A3" s="18" t="s">
        <v>3</v>
      </c>
      <c r="B3" s="18"/>
      <c r="C3" s="18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</row>
    <row r="4" spans="1:252" x14ac:dyDescent="0.25">
      <c r="A4" s="21">
        <v>2024</v>
      </c>
      <c r="B4" s="21"/>
      <c r="C4" s="21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</row>
    <row r="5" spans="1:252" x14ac:dyDescent="0.25">
      <c r="A5" s="22"/>
      <c r="B5" s="21"/>
      <c r="C5" s="21"/>
      <c r="D5" s="19"/>
      <c r="E5" s="18"/>
      <c r="F5" s="18"/>
      <c r="G5" s="18"/>
      <c r="H5" s="23"/>
      <c r="I5" s="23"/>
      <c r="J5" s="23"/>
      <c r="K5" s="24"/>
      <c r="L5" s="24"/>
      <c r="M5" s="24"/>
      <c r="N5" s="18"/>
      <c r="O5" s="18"/>
      <c r="P5" s="18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18"/>
      <c r="AD5" s="18"/>
      <c r="AE5" s="18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</row>
    <row r="6" spans="1:252" ht="63" x14ac:dyDescent="0.25">
      <c r="A6" s="26" t="s">
        <v>4</v>
      </c>
      <c r="B6" s="27"/>
      <c r="C6" s="27"/>
      <c r="D6" s="28"/>
      <c r="E6" s="29" t="s">
        <v>5</v>
      </c>
      <c r="F6" s="29" t="s">
        <v>5</v>
      </c>
      <c r="G6" s="29" t="s">
        <v>5</v>
      </c>
      <c r="H6" s="29" t="s">
        <v>6</v>
      </c>
      <c r="I6" s="29" t="s">
        <v>6</v>
      </c>
      <c r="J6" s="29" t="s">
        <v>6</v>
      </c>
      <c r="K6" s="29" t="s">
        <v>7</v>
      </c>
      <c r="L6" s="29" t="s">
        <v>7</v>
      </c>
      <c r="M6" s="29" t="s">
        <v>7</v>
      </c>
      <c r="N6" s="29" t="s">
        <v>8</v>
      </c>
      <c r="O6" s="29" t="s">
        <v>8</v>
      </c>
      <c r="P6" s="29" t="s">
        <v>8</v>
      </c>
      <c r="Q6" s="29" t="s">
        <v>9</v>
      </c>
      <c r="R6" s="29" t="s">
        <v>9</v>
      </c>
      <c r="S6" s="29" t="s">
        <v>9</v>
      </c>
      <c r="T6" s="29" t="s">
        <v>10</v>
      </c>
      <c r="U6" s="29" t="s">
        <v>10</v>
      </c>
      <c r="V6" s="29" t="s">
        <v>10</v>
      </c>
      <c r="W6" s="29" t="s">
        <v>11</v>
      </c>
      <c r="X6" s="29" t="s">
        <v>11</v>
      </c>
      <c r="Y6" s="29" t="s">
        <v>11</v>
      </c>
      <c r="Z6" s="29" t="s">
        <v>12</v>
      </c>
      <c r="AA6" s="29" t="s">
        <v>12</v>
      </c>
      <c r="AB6" s="29" t="s">
        <v>12</v>
      </c>
      <c r="AC6" s="29" t="s">
        <v>13</v>
      </c>
      <c r="AD6" s="29" t="s">
        <v>13</v>
      </c>
      <c r="AE6" s="29" t="s">
        <v>13</v>
      </c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</row>
    <row r="7" spans="1:252" x14ac:dyDescent="0.25">
      <c r="A7" s="30"/>
      <c r="B7" s="31"/>
      <c r="C7" s="31"/>
      <c r="D7" s="32"/>
      <c r="E7" s="33" t="s">
        <v>14</v>
      </c>
      <c r="F7" s="33" t="s">
        <v>15</v>
      </c>
      <c r="G7" s="33" t="s">
        <v>16</v>
      </c>
      <c r="H7" s="33" t="s">
        <v>14</v>
      </c>
      <c r="I7" s="33" t="s">
        <v>15</v>
      </c>
      <c r="J7" s="33" t="s">
        <v>16</v>
      </c>
      <c r="K7" s="33" t="s">
        <v>14</v>
      </c>
      <c r="L7" s="33" t="s">
        <v>15</v>
      </c>
      <c r="M7" s="33" t="s">
        <v>16</v>
      </c>
      <c r="N7" s="33" t="s">
        <v>14</v>
      </c>
      <c r="O7" s="33" t="s">
        <v>15</v>
      </c>
      <c r="P7" s="33" t="s">
        <v>16</v>
      </c>
      <c r="Q7" s="33" t="s">
        <v>14</v>
      </c>
      <c r="R7" s="33" t="s">
        <v>15</v>
      </c>
      <c r="S7" s="33" t="s">
        <v>16</v>
      </c>
      <c r="T7" s="33" t="s">
        <v>14</v>
      </c>
      <c r="U7" s="33" t="s">
        <v>15</v>
      </c>
      <c r="V7" s="33" t="s">
        <v>16</v>
      </c>
      <c r="W7" s="33" t="s">
        <v>14</v>
      </c>
      <c r="X7" s="33" t="s">
        <v>15</v>
      </c>
      <c r="Y7" s="33" t="s">
        <v>16</v>
      </c>
      <c r="Z7" s="33" t="s">
        <v>14</v>
      </c>
      <c r="AA7" s="33" t="s">
        <v>15</v>
      </c>
      <c r="AB7" s="33" t="s">
        <v>16</v>
      </c>
      <c r="AC7" s="33" t="s">
        <v>14</v>
      </c>
      <c r="AD7" s="33" t="s">
        <v>15</v>
      </c>
      <c r="AE7" s="33" t="s">
        <v>16</v>
      </c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</row>
    <row r="8" spans="1:252" x14ac:dyDescent="0.25">
      <c r="A8" s="34" t="s">
        <v>1</v>
      </c>
      <c r="B8" s="34"/>
      <c r="C8" s="34"/>
      <c r="D8" s="35"/>
      <c r="E8" s="36">
        <f t="shared" ref="E8:G66" si="0">H8+K8+N8+Q8+T8+W8+Z8+AC8</f>
        <v>55663046</v>
      </c>
      <c r="F8" s="36">
        <f t="shared" si="0"/>
        <v>89162262</v>
      </c>
      <c r="G8" s="36">
        <f t="shared" si="0"/>
        <v>33499216</v>
      </c>
      <c r="H8" s="36">
        <f>SUM(H9,H89,H282,H297)</f>
        <v>4128600</v>
      </c>
      <c r="I8" s="36">
        <f>SUM(I9,I89,I282,I297)</f>
        <v>4128600</v>
      </c>
      <c r="J8" s="36">
        <f t="shared" ref="J8:J66" si="1">I8-H8</f>
        <v>0</v>
      </c>
      <c r="K8" s="36">
        <f t="shared" ref="K8:L8" si="2">SUM(K9,K89,K282,K297)</f>
        <v>406823</v>
      </c>
      <c r="L8" s="36">
        <f t="shared" si="2"/>
        <v>406823</v>
      </c>
      <c r="M8" s="36">
        <f t="shared" ref="M8" si="3">L8-K8</f>
        <v>0</v>
      </c>
      <c r="N8" s="36">
        <f t="shared" ref="N8:O8" si="4">SUM(N9,N89,N282,N297)</f>
        <v>6530348</v>
      </c>
      <c r="O8" s="36">
        <f t="shared" si="4"/>
        <v>6160374</v>
      </c>
      <c r="P8" s="36">
        <f t="shared" ref="P8" si="5">O8-N8</f>
        <v>-369974</v>
      </c>
      <c r="Q8" s="36">
        <f t="shared" ref="Q8:R8" si="6">SUM(Q9,Q89,Q282,Q297)</f>
        <v>2347825</v>
      </c>
      <c r="R8" s="36">
        <f t="shared" si="6"/>
        <v>2350333</v>
      </c>
      <c r="S8" s="36">
        <f t="shared" ref="S8" si="7">R8-Q8</f>
        <v>2508</v>
      </c>
      <c r="T8" s="36">
        <f t="shared" ref="T8:U8" si="8">SUM(T9,T89,T282,T297)</f>
        <v>2070462</v>
      </c>
      <c r="U8" s="36">
        <f t="shared" si="8"/>
        <v>2147508</v>
      </c>
      <c r="V8" s="36">
        <f t="shared" ref="V8" si="9">U8-T8</f>
        <v>77046</v>
      </c>
      <c r="W8" s="36">
        <f t="shared" ref="W8:X8" si="10">SUM(W9,W89,W282,W297)</f>
        <v>7015456</v>
      </c>
      <c r="X8" s="36">
        <f t="shared" si="10"/>
        <v>7015456</v>
      </c>
      <c r="Y8" s="36">
        <f t="shared" ref="Y8" si="11">X8-W8</f>
        <v>0</v>
      </c>
      <c r="Z8" s="36">
        <f t="shared" ref="Z8:AA8" si="12">SUM(Z9,Z89,Z282,Z297)</f>
        <v>2179821</v>
      </c>
      <c r="AA8" s="36">
        <f t="shared" si="12"/>
        <v>2179821</v>
      </c>
      <c r="AB8" s="36">
        <f t="shared" ref="AB8" si="13">AA8-Z8</f>
        <v>0</v>
      </c>
      <c r="AC8" s="36">
        <f t="shared" ref="AC8:AD8" si="14">SUM(AC9,AC89,AC282,AC297)</f>
        <v>30983711</v>
      </c>
      <c r="AD8" s="36">
        <f t="shared" si="14"/>
        <v>64773347</v>
      </c>
      <c r="AE8" s="36">
        <f t="shared" ref="AE8" si="15">AD8-AC8</f>
        <v>33789636</v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</row>
    <row r="9" spans="1:252" x14ac:dyDescent="0.25">
      <c r="A9" s="38" t="s">
        <v>17</v>
      </c>
      <c r="B9" s="38"/>
      <c r="C9" s="38"/>
      <c r="D9" s="39"/>
      <c r="E9" s="40">
        <f t="shared" si="0"/>
        <v>31286711</v>
      </c>
      <c r="F9" s="40">
        <f t="shared" si="0"/>
        <v>54410002</v>
      </c>
      <c r="G9" s="40">
        <f t="shared" si="0"/>
        <v>23123291</v>
      </c>
      <c r="H9" s="40">
        <f>SUM(H10,H14,H27,H44,H70,H78,H36,H52)</f>
        <v>3078829</v>
      </c>
      <c r="I9" s="40">
        <f>SUM(I10,I14,I27,I44,I70,I78,I36,I52)</f>
        <v>3078829</v>
      </c>
      <c r="J9" s="40">
        <f t="shared" si="1"/>
        <v>0</v>
      </c>
      <c r="K9" s="40">
        <f>SUM(K10,K14,K27,K44,K70,K78,K36,K52)</f>
        <v>154723</v>
      </c>
      <c r="L9" s="40">
        <f>SUM(L10,L14,L27,L44,L70,L78,L36,L52)</f>
        <v>154723</v>
      </c>
      <c r="M9" s="40">
        <f t="shared" ref="M9:M66" si="16">L9-K9</f>
        <v>0</v>
      </c>
      <c r="N9" s="40">
        <f>SUM(N10,N14,N27,N44,N70,N78,N36,N52)</f>
        <v>3026919</v>
      </c>
      <c r="O9" s="40">
        <f>SUM(O10,O14,O27,O44,O70,O78,O36,O52)</f>
        <v>2010992</v>
      </c>
      <c r="P9" s="40">
        <f t="shared" ref="P9:P66" si="17">O9-N9</f>
        <v>-1015927</v>
      </c>
      <c r="Q9" s="40">
        <f>SUM(Q10,Q14,Q27,Q44,Q70,Q78,Q36,Q52)</f>
        <v>2110804</v>
      </c>
      <c r="R9" s="40">
        <f>SUM(R10,R14,R27,R44,R70,R78,R36,R52)</f>
        <v>2110804</v>
      </c>
      <c r="S9" s="40">
        <f t="shared" ref="S9:S66" si="18">R9-Q9</f>
        <v>0</v>
      </c>
      <c r="T9" s="40">
        <f>SUM(T10,T14,T27,T44,T70,T78,T36,T52)</f>
        <v>1223031</v>
      </c>
      <c r="U9" s="40">
        <f>SUM(U10,U14,U27,U44,U70,U78,U36,U52)</f>
        <v>1223031</v>
      </c>
      <c r="V9" s="40">
        <f t="shared" ref="V9:V66" si="19">U9-T9</f>
        <v>0</v>
      </c>
      <c r="W9" s="40">
        <f>SUM(W10,W14,W27,W44,W70,W78,W36,W52)</f>
        <v>4059480</v>
      </c>
      <c r="X9" s="40">
        <f>SUM(X10,X14,X27,X44,X70,X78,X36,X52)</f>
        <v>2627483</v>
      </c>
      <c r="Y9" s="40">
        <f t="shared" ref="Y9:Y66" si="20">X9-W9</f>
        <v>-1431997</v>
      </c>
      <c r="Z9" s="40">
        <f>SUM(Z10,Z14,Z27,Z44,Z70,Z78,Z36,Z52)</f>
        <v>0</v>
      </c>
      <c r="AA9" s="40">
        <f>SUM(AA10,AA14,AA27,AA44,AA70,AA78,AA36,AA52)</f>
        <v>0</v>
      </c>
      <c r="AB9" s="40">
        <f t="shared" ref="AB9:AB66" si="21">AA9-Z9</f>
        <v>0</v>
      </c>
      <c r="AC9" s="40">
        <f>SUM(AC10,AC14,AC27,AC44,AC70,AC78,AC36,AC52)</f>
        <v>17632925</v>
      </c>
      <c r="AD9" s="40">
        <f>SUM(AD10,AD14,AD27,AD44,AD70,AD78,AD36,AD52)</f>
        <v>43204140</v>
      </c>
      <c r="AE9" s="40">
        <f t="shared" ref="AE9:AE66" si="22">AD9-AC9</f>
        <v>25571215</v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</row>
    <row r="10" spans="1:252" x14ac:dyDescent="0.25">
      <c r="A10" s="38" t="s">
        <v>18</v>
      </c>
      <c r="B10" s="38"/>
      <c r="C10" s="38"/>
      <c r="D10" s="39"/>
      <c r="E10" s="40">
        <f t="shared" si="0"/>
        <v>365277</v>
      </c>
      <c r="F10" s="40">
        <f t="shared" si="0"/>
        <v>365277</v>
      </c>
      <c r="G10" s="40">
        <f t="shared" si="0"/>
        <v>0</v>
      </c>
      <c r="H10" s="40">
        <f>SUM(H11)</f>
        <v>0</v>
      </c>
      <c r="I10" s="40">
        <f>SUM(I11)</f>
        <v>0</v>
      </c>
      <c r="J10" s="40">
        <f t="shared" si="1"/>
        <v>0</v>
      </c>
      <c r="K10" s="40">
        <f>SUM(K11)</f>
        <v>0</v>
      </c>
      <c r="L10" s="40">
        <f>SUM(L11)</f>
        <v>0</v>
      </c>
      <c r="M10" s="40">
        <f t="shared" si="16"/>
        <v>0</v>
      </c>
      <c r="N10" s="40">
        <f>SUM(N11)</f>
        <v>158917</v>
      </c>
      <c r="O10" s="40">
        <f>SUM(O11)</f>
        <v>158917</v>
      </c>
      <c r="P10" s="40">
        <f t="shared" si="17"/>
        <v>0</v>
      </c>
      <c r="Q10" s="40">
        <f>SUM(Q11)</f>
        <v>0</v>
      </c>
      <c r="R10" s="40">
        <f>SUM(R11)</f>
        <v>0</v>
      </c>
      <c r="S10" s="40">
        <f t="shared" si="18"/>
        <v>0</v>
      </c>
      <c r="T10" s="40">
        <f>SUM(T11)</f>
        <v>0</v>
      </c>
      <c r="U10" s="40">
        <f>SUM(U11)</f>
        <v>0</v>
      </c>
      <c r="V10" s="40">
        <f t="shared" si="19"/>
        <v>0</v>
      </c>
      <c r="W10" s="40">
        <f>SUM(W11)</f>
        <v>0</v>
      </c>
      <c r="X10" s="40">
        <f>SUM(X11)</f>
        <v>0</v>
      </c>
      <c r="Y10" s="40">
        <f t="shared" si="20"/>
        <v>0</v>
      </c>
      <c r="Z10" s="40">
        <f>SUM(Z11)</f>
        <v>0</v>
      </c>
      <c r="AA10" s="40">
        <f>SUM(AA11)</f>
        <v>0</v>
      </c>
      <c r="AB10" s="40">
        <f t="shared" si="21"/>
        <v>0</v>
      </c>
      <c r="AC10" s="40">
        <f>SUM(AC11)</f>
        <v>206360</v>
      </c>
      <c r="AD10" s="40">
        <f>SUM(AD11)</f>
        <v>206360</v>
      </c>
      <c r="AE10" s="40">
        <f t="shared" si="22"/>
        <v>0</v>
      </c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</row>
    <row r="11" spans="1:252" x14ac:dyDescent="0.25">
      <c r="A11" s="38" t="s">
        <v>19</v>
      </c>
      <c r="B11" s="38"/>
      <c r="C11" s="38"/>
      <c r="D11" s="39"/>
      <c r="E11" s="41">
        <f t="shared" si="0"/>
        <v>365277</v>
      </c>
      <c r="F11" s="41">
        <f t="shared" si="0"/>
        <v>365277</v>
      </c>
      <c r="G11" s="41">
        <f t="shared" si="0"/>
        <v>0</v>
      </c>
      <c r="H11" s="41">
        <f>SUM(H12:H13)</f>
        <v>0</v>
      </c>
      <c r="I11" s="41">
        <f>SUM(I12:I13)</f>
        <v>0</v>
      </c>
      <c r="J11" s="41">
        <f t="shared" si="1"/>
        <v>0</v>
      </c>
      <c r="K11" s="41">
        <f>SUM(K12:K13)</f>
        <v>0</v>
      </c>
      <c r="L11" s="41">
        <f>SUM(L12:L13)</f>
        <v>0</v>
      </c>
      <c r="M11" s="41">
        <f t="shared" si="16"/>
        <v>0</v>
      </c>
      <c r="N11" s="41">
        <f>SUM(N12:N13)</f>
        <v>158917</v>
      </c>
      <c r="O11" s="41">
        <f>SUM(O12:O13)</f>
        <v>158917</v>
      </c>
      <c r="P11" s="41">
        <f t="shared" si="17"/>
        <v>0</v>
      </c>
      <c r="Q11" s="41">
        <f>SUM(Q12:Q13)</f>
        <v>0</v>
      </c>
      <c r="R11" s="41">
        <f>SUM(R12:R13)</f>
        <v>0</v>
      </c>
      <c r="S11" s="41">
        <f t="shared" si="18"/>
        <v>0</v>
      </c>
      <c r="T11" s="41">
        <f>SUM(T12:T13)</f>
        <v>0</v>
      </c>
      <c r="U11" s="41">
        <f>SUM(U12:U13)</f>
        <v>0</v>
      </c>
      <c r="V11" s="41">
        <f t="shared" si="19"/>
        <v>0</v>
      </c>
      <c r="W11" s="41">
        <f>SUM(W12:W13)</f>
        <v>0</v>
      </c>
      <c r="X11" s="41">
        <f>SUM(X12:X13)</f>
        <v>0</v>
      </c>
      <c r="Y11" s="41">
        <f t="shared" si="20"/>
        <v>0</v>
      </c>
      <c r="Z11" s="41">
        <f>SUM(Z12:Z13)</f>
        <v>0</v>
      </c>
      <c r="AA11" s="41">
        <f>SUM(AA12:AA13)</f>
        <v>0</v>
      </c>
      <c r="AB11" s="41">
        <f t="shared" si="21"/>
        <v>0</v>
      </c>
      <c r="AC11" s="41">
        <f>SUM(AC12:AC13)</f>
        <v>206360</v>
      </c>
      <c r="AD11" s="41">
        <f>SUM(AD12:AD13)</f>
        <v>206360</v>
      </c>
      <c r="AE11" s="41">
        <f t="shared" si="22"/>
        <v>0</v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</row>
    <row r="12" spans="1:252" ht="63" x14ac:dyDescent="0.25">
      <c r="A12" s="42" t="s">
        <v>20</v>
      </c>
      <c r="B12" s="43">
        <v>2</v>
      </c>
      <c r="C12" s="43">
        <v>122</v>
      </c>
      <c r="D12" s="44">
        <v>5100</v>
      </c>
      <c r="E12" s="45">
        <f t="shared" si="0"/>
        <v>206360</v>
      </c>
      <c r="F12" s="45">
        <f t="shared" si="0"/>
        <v>206360</v>
      </c>
      <c r="G12" s="45">
        <f t="shared" si="0"/>
        <v>0</v>
      </c>
      <c r="H12" s="45">
        <v>0</v>
      </c>
      <c r="I12" s="45">
        <v>0</v>
      </c>
      <c r="J12" s="45">
        <f t="shared" si="1"/>
        <v>0</v>
      </c>
      <c r="K12" s="45">
        <v>0</v>
      </c>
      <c r="L12" s="45">
        <v>0</v>
      </c>
      <c r="M12" s="45">
        <f t="shared" si="16"/>
        <v>0</v>
      </c>
      <c r="N12" s="45"/>
      <c r="O12" s="45"/>
      <c r="P12" s="45">
        <f t="shared" si="17"/>
        <v>0</v>
      </c>
      <c r="Q12" s="45">
        <v>0</v>
      </c>
      <c r="R12" s="45">
        <v>0</v>
      </c>
      <c r="S12" s="45">
        <f t="shared" si="18"/>
        <v>0</v>
      </c>
      <c r="T12" s="45">
        <v>0</v>
      </c>
      <c r="U12" s="45">
        <v>0</v>
      </c>
      <c r="V12" s="45">
        <f t="shared" si="19"/>
        <v>0</v>
      </c>
      <c r="W12" s="45">
        <v>0</v>
      </c>
      <c r="X12" s="45">
        <v>0</v>
      </c>
      <c r="Y12" s="45">
        <f t="shared" si="20"/>
        <v>0</v>
      </c>
      <c r="Z12" s="45">
        <v>0</v>
      </c>
      <c r="AA12" s="45">
        <v>0</v>
      </c>
      <c r="AB12" s="45">
        <f t="shared" si="21"/>
        <v>0</v>
      </c>
      <c r="AC12" s="45">
        <v>206360</v>
      </c>
      <c r="AD12" s="45">
        <v>206360</v>
      </c>
      <c r="AE12" s="45">
        <f t="shared" si="22"/>
        <v>0</v>
      </c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</row>
    <row r="13" spans="1:252" ht="31.5" x14ac:dyDescent="0.25">
      <c r="A13" s="42" t="s">
        <v>21</v>
      </c>
      <c r="B13" s="43">
        <v>2</v>
      </c>
      <c r="C13" s="43">
        <v>122</v>
      </c>
      <c r="D13" s="44">
        <v>5100</v>
      </c>
      <c r="E13" s="45">
        <f t="shared" si="0"/>
        <v>158917</v>
      </c>
      <c r="F13" s="45">
        <f t="shared" si="0"/>
        <v>158917</v>
      </c>
      <c r="G13" s="45">
        <f t="shared" si="0"/>
        <v>0</v>
      </c>
      <c r="H13" s="45">
        <v>0</v>
      </c>
      <c r="I13" s="45">
        <v>0</v>
      </c>
      <c r="J13" s="45">
        <f t="shared" si="1"/>
        <v>0</v>
      </c>
      <c r="K13" s="45">
        <v>0</v>
      </c>
      <c r="L13" s="45">
        <v>0</v>
      </c>
      <c r="M13" s="45">
        <f t="shared" si="16"/>
        <v>0</v>
      </c>
      <c r="N13" s="45">
        <f>87265+70572+1080</f>
        <v>158917</v>
      </c>
      <c r="O13" s="45">
        <f>87265+70572+1080</f>
        <v>158917</v>
      </c>
      <c r="P13" s="45">
        <f t="shared" si="17"/>
        <v>0</v>
      </c>
      <c r="Q13" s="45">
        <v>0</v>
      </c>
      <c r="R13" s="45">
        <v>0</v>
      </c>
      <c r="S13" s="45">
        <f t="shared" si="18"/>
        <v>0</v>
      </c>
      <c r="T13" s="45">
        <v>0</v>
      </c>
      <c r="U13" s="45">
        <v>0</v>
      </c>
      <c r="V13" s="45">
        <f t="shared" si="19"/>
        <v>0</v>
      </c>
      <c r="W13" s="45">
        <v>0</v>
      </c>
      <c r="X13" s="45">
        <v>0</v>
      </c>
      <c r="Y13" s="45">
        <f t="shared" si="20"/>
        <v>0</v>
      </c>
      <c r="Z13" s="45">
        <v>0</v>
      </c>
      <c r="AA13" s="45">
        <v>0</v>
      </c>
      <c r="AB13" s="45">
        <f t="shared" si="21"/>
        <v>0</v>
      </c>
      <c r="AC13" s="45">
        <v>0</v>
      </c>
      <c r="AD13" s="45">
        <v>0</v>
      </c>
      <c r="AE13" s="45">
        <f t="shared" si="22"/>
        <v>0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</row>
    <row r="14" spans="1:252" x14ac:dyDescent="0.25">
      <c r="A14" s="46" t="s">
        <v>22</v>
      </c>
      <c r="B14" s="47"/>
      <c r="C14" s="47"/>
      <c r="D14" s="48">
        <v>5100</v>
      </c>
      <c r="E14" s="41">
        <f t="shared" si="0"/>
        <v>1191146</v>
      </c>
      <c r="F14" s="41">
        <f t="shared" si="0"/>
        <v>1249046</v>
      </c>
      <c r="G14" s="41">
        <f t="shared" si="0"/>
        <v>57900</v>
      </c>
      <c r="H14" s="41">
        <f>SUM(H15)</f>
        <v>0</v>
      </c>
      <c r="I14" s="41">
        <f>SUM(I15)</f>
        <v>0</v>
      </c>
      <c r="J14" s="41">
        <f t="shared" si="1"/>
        <v>0</v>
      </c>
      <c r="K14" s="41">
        <f>SUM(K15)</f>
        <v>0</v>
      </c>
      <c r="L14" s="41">
        <f>SUM(L15)</f>
        <v>0</v>
      </c>
      <c r="M14" s="41">
        <f t="shared" si="16"/>
        <v>0</v>
      </c>
      <c r="N14" s="41">
        <f>SUM(N15)</f>
        <v>229789</v>
      </c>
      <c r="O14" s="41">
        <f>SUM(O15)</f>
        <v>177689</v>
      </c>
      <c r="P14" s="41">
        <f t="shared" si="17"/>
        <v>-52100</v>
      </c>
      <c r="Q14" s="41">
        <f>SUM(Q15)</f>
        <v>0</v>
      </c>
      <c r="R14" s="41">
        <f>SUM(R15)</f>
        <v>0</v>
      </c>
      <c r="S14" s="41">
        <f t="shared" si="18"/>
        <v>0</v>
      </c>
      <c r="T14" s="41">
        <f>SUM(T15)</f>
        <v>10000</v>
      </c>
      <c r="U14" s="41">
        <f>SUM(U15)</f>
        <v>10000</v>
      </c>
      <c r="V14" s="41">
        <f t="shared" si="19"/>
        <v>0</v>
      </c>
      <c r="W14" s="41">
        <f>SUM(W15)</f>
        <v>626657</v>
      </c>
      <c r="X14" s="41">
        <f>SUM(X15)</f>
        <v>626657</v>
      </c>
      <c r="Y14" s="41">
        <f t="shared" si="20"/>
        <v>0</v>
      </c>
      <c r="Z14" s="41">
        <f>SUM(Z15)</f>
        <v>0</v>
      </c>
      <c r="AA14" s="41">
        <f>SUM(AA15)</f>
        <v>0</v>
      </c>
      <c r="AB14" s="41">
        <f t="shared" si="21"/>
        <v>0</v>
      </c>
      <c r="AC14" s="41">
        <f>SUM(AC15)</f>
        <v>324700</v>
      </c>
      <c r="AD14" s="41">
        <f>SUM(AD15)</f>
        <v>434700</v>
      </c>
      <c r="AE14" s="41">
        <f t="shared" si="22"/>
        <v>110000</v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</row>
    <row r="15" spans="1:252" x14ac:dyDescent="0.25">
      <c r="A15" s="38" t="s">
        <v>19</v>
      </c>
      <c r="B15" s="49"/>
      <c r="C15" s="49"/>
      <c r="D15" s="50">
        <v>5100</v>
      </c>
      <c r="E15" s="41">
        <f t="shared" si="0"/>
        <v>1191146</v>
      </c>
      <c r="F15" s="41">
        <f t="shared" si="0"/>
        <v>1249046</v>
      </c>
      <c r="G15" s="41">
        <f t="shared" si="0"/>
        <v>57900</v>
      </c>
      <c r="H15" s="41">
        <f>SUM(H16:H26)</f>
        <v>0</v>
      </c>
      <c r="I15" s="41">
        <f>SUM(I16:I26)</f>
        <v>0</v>
      </c>
      <c r="J15" s="41">
        <f t="shared" si="1"/>
        <v>0</v>
      </c>
      <c r="K15" s="41">
        <f>SUM(K16:K26)</f>
        <v>0</v>
      </c>
      <c r="L15" s="41">
        <f>SUM(L16:L26)</f>
        <v>0</v>
      </c>
      <c r="M15" s="41">
        <f t="shared" si="16"/>
        <v>0</v>
      </c>
      <c r="N15" s="41">
        <f>SUM(N16:N26)</f>
        <v>229789</v>
      </c>
      <c r="O15" s="41">
        <f>SUM(O16:O26)</f>
        <v>177689</v>
      </c>
      <c r="P15" s="41">
        <f t="shared" si="17"/>
        <v>-52100</v>
      </c>
      <c r="Q15" s="41">
        <f>SUM(Q16:Q26)</f>
        <v>0</v>
      </c>
      <c r="R15" s="41">
        <f>SUM(R16:R26)</f>
        <v>0</v>
      </c>
      <c r="S15" s="41">
        <f t="shared" si="18"/>
        <v>0</v>
      </c>
      <c r="T15" s="41">
        <f>SUM(T16:T26)</f>
        <v>10000</v>
      </c>
      <c r="U15" s="41">
        <f>SUM(U16:U26)</f>
        <v>10000</v>
      </c>
      <c r="V15" s="41">
        <f t="shared" si="19"/>
        <v>0</v>
      </c>
      <c r="W15" s="41">
        <f>SUM(W16:W26)</f>
        <v>626657</v>
      </c>
      <c r="X15" s="41">
        <f>SUM(X16:X26)</f>
        <v>626657</v>
      </c>
      <c r="Y15" s="41">
        <f t="shared" si="20"/>
        <v>0</v>
      </c>
      <c r="Z15" s="41">
        <f>SUM(Z16:Z26)</f>
        <v>0</v>
      </c>
      <c r="AA15" s="41">
        <f>SUM(AA16:AA26)</f>
        <v>0</v>
      </c>
      <c r="AB15" s="41">
        <f t="shared" si="21"/>
        <v>0</v>
      </c>
      <c r="AC15" s="41">
        <f>SUM(AC16:AC26)</f>
        <v>324700</v>
      </c>
      <c r="AD15" s="41">
        <f>SUM(AD16:AD26)</f>
        <v>434700</v>
      </c>
      <c r="AE15" s="41">
        <f t="shared" si="22"/>
        <v>110000</v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</row>
    <row r="16" spans="1:252" x14ac:dyDescent="0.25">
      <c r="A16" s="51" t="s">
        <v>23</v>
      </c>
      <c r="B16" s="52"/>
      <c r="C16" s="52"/>
      <c r="D16" s="53"/>
      <c r="E16" s="54">
        <f t="shared" si="0"/>
        <v>110000</v>
      </c>
      <c r="F16" s="54">
        <f t="shared" si="0"/>
        <v>110000</v>
      </c>
      <c r="G16" s="54">
        <f t="shared" si="0"/>
        <v>0</v>
      </c>
      <c r="H16" s="54">
        <v>0</v>
      </c>
      <c r="I16" s="54">
        <v>0</v>
      </c>
      <c r="J16" s="54">
        <f t="shared" si="1"/>
        <v>0</v>
      </c>
      <c r="K16" s="54">
        <v>0</v>
      </c>
      <c r="L16" s="54">
        <v>0</v>
      </c>
      <c r="M16" s="54">
        <f t="shared" si="16"/>
        <v>0</v>
      </c>
      <c r="N16" s="54"/>
      <c r="O16" s="54"/>
      <c r="P16" s="54">
        <f t="shared" si="17"/>
        <v>0</v>
      </c>
      <c r="Q16" s="54">
        <v>0</v>
      </c>
      <c r="R16" s="54">
        <v>0</v>
      </c>
      <c r="S16" s="54">
        <f t="shared" si="18"/>
        <v>0</v>
      </c>
      <c r="T16" s="54">
        <v>0</v>
      </c>
      <c r="U16" s="54">
        <v>0</v>
      </c>
      <c r="V16" s="54">
        <f t="shared" si="19"/>
        <v>0</v>
      </c>
      <c r="W16" s="54">
        <v>0</v>
      </c>
      <c r="X16" s="54">
        <v>0</v>
      </c>
      <c r="Y16" s="54">
        <f t="shared" si="20"/>
        <v>0</v>
      </c>
      <c r="Z16" s="54">
        <v>0</v>
      </c>
      <c r="AA16" s="54">
        <v>0</v>
      </c>
      <c r="AB16" s="54">
        <f t="shared" si="21"/>
        <v>0</v>
      </c>
      <c r="AC16" s="54">
        <v>110000</v>
      </c>
      <c r="AD16" s="54">
        <v>110000</v>
      </c>
      <c r="AE16" s="54">
        <f t="shared" si="22"/>
        <v>0</v>
      </c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</row>
    <row r="17" spans="1:254" ht="31.5" x14ac:dyDescent="0.25">
      <c r="A17" s="55" t="s">
        <v>24</v>
      </c>
      <c r="B17" s="56">
        <v>3</v>
      </c>
      <c r="C17" s="56">
        <v>284</v>
      </c>
      <c r="D17" s="57">
        <v>5100</v>
      </c>
      <c r="E17" s="54">
        <f t="shared" si="0"/>
        <v>88900</v>
      </c>
      <c r="F17" s="54">
        <f t="shared" si="0"/>
        <v>88900</v>
      </c>
      <c r="G17" s="54">
        <f t="shared" si="0"/>
        <v>0</v>
      </c>
      <c r="H17" s="54">
        <v>0</v>
      </c>
      <c r="I17" s="54">
        <v>0</v>
      </c>
      <c r="J17" s="54">
        <f t="shared" si="1"/>
        <v>0</v>
      </c>
      <c r="K17" s="54">
        <v>0</v>
      </c>
      <c r="L17" s="54">
        <v>0</v>
      </c>
      <c r="M17" s="54">
        <f t="shared" si="16"/>
        <v>0</v>
      </c>
      <c r="N17" s="54">
        <v>88900</v>
      </c>
      <c r="O17" s="54">
        <v>88900</v>
      </c>
      <c r="P17" s="54">
        <f t="shared" si="17"/>
        <v>0</v>
      </c>
      <c r="Q17" s="54">
        <v>0</v>
      </c>
      <c r="R17" s="54">
        <v>0</v>
      </c>
      <c r="S17" s="54">
        <f t="shared" si="18"/>
        <v>0</v>
      </c>
      <c r="T17" s="54">
        <v>0</v>
      </c>
      <c r="U17" s="54">
        <v>0</v>
      </c>
      <c r="V17" s="54">
        <f t="shared" si="19"/>
        <v>0</v>
      </c>
      <c r="W17" s="54">
        <v>0</v>
      </c>
      <c r="X17" s="54">
        <v>0</v>
      </c>
      <c r="Y17" s="54">
        <f t="shared" si="20"/>
        <v>0</v>
      </c>
      <c r="Z17" s="54">
        <v>0</v>
      </c>
      <c r="AA17" s="54">
        <v>0</v>
      </c>
      <c r="AB17" s="54">
        <f t="shared" si="21"/>
        <v>0</v>
      </c>
      <c r="AC17" s="54"/>
      <c r="AD17" s="54"/>
      <c r="AE17" s="54">
        <f t="shared" si="22"/>
        <v>0</v>
      </c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</row>
    <row r="18" spans="1:254" ht="47.25" x14ac:dyDescent="0.25">
      <c r="A18" s="55" t="s">
        <v>25</v>
      </c>
      <c r="B18" s="56">
        <v>3</v>
      </c>
      <c r="C18" s="56">
        <v>284</v>
      </c>
      <c r="D18" s="57">
        <v>5100</v>
      </c>
      <c r="E18" s="54">
        <f t="shared" si="0"/>
        <v>146200</v>
      </c>
      <c r="F18" s="54">
        <f t="shared" si="0"/>
        <v>146200</v>
      </c>
      <c r="G18" s="54">
        <f t="shared" si="0"/>
        <v>0</v>
      </c>
      <c r="H18" s="54">
        <v>0</v>
      </c>
      <c r="I18" s="54">
        <v>0</v>
      </c>
      <c r="J18" s="54">
        <f t="shared" si="1"/>
        <v>0</v>
      </c>
      <c r="K18" s="54">
        <v>0</v>
      </c>
      <c r="L18" s="54">
        <v>0</v>
      </c>
      <c r="M18" s="54">
        <f t="shared" si="16"/>
        <v>0</v>
      </c>
      <c r="N18" s="54">
        <f>146200-146200</f>
        <v>0</v>
      </c>
      <c r="O18" s="54">
        <f>146200-146200</f>
        <v>0</v>
      </c>
      <c r="P18" s="54">
        <f t="shared" si="17"/>
        <v>0</v>
      </c>
      <c r="Q18" s="54">
        <v>0</v>
      </c>
      <c r="R18" s="54">
        <v>0</v>
      </c>
      <c r="S18" s="54">
        <f t="shared" si="18"/>
        <v>0</v>
      </c>
      <c r="T18" s="54">
        <v>0</v>
      </c>
      <c r="U18" s="54">
        <v>0</v>
      </c>
      <c r="V18" s="54">
        <f t="shared" si="19"/>
        <v>0</v>
      </c>
      <c r="W18" s="54">
        <v>0</v>
      </c>
      <c r="X18" s="54">
        <v>0</v>
      </c>
      <c r="Y18" s="54">
        <f t="shared" si="20"/>
        <v>0</v>
      </c>
      <c r="Z18" s="54">
        <v>0</v>
      </c>
      <c r="AA18" s="54">
        <v>0</v>
      </c>
      <c r="AB18" s="54">
        <f t="shared" si="21"/>
        <v>0</v>
      </c>
      <c r="AC18" s="54">
        <f>146200</f>
        <v>146200</v>
      </c>
      <c r="AD18" s="54">
        <f>146200</f>
        <v>146200</v>
      </c>
      <c r="AE18" s="54">
        <f t="shared" si="22"/>
        <v>0</v>
      </c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</row>
    <row r="19" spans="1:254" x14ac:dyDescent="0.25">
      <c r="A19" s="55" t="s">
        <v>26</v>
      </c>
      <c r="B19" s="56">
        <v>3</v>
      </c>
      <c r="C19" s="56">
        <v>284</v>
      </c>
      <c r="D19" s="57">
        <v>5100</v>
      </c>
      <c r="E19" s="54">
        <f t="shared" si="0"/>
        <v>68500</v>
      </c>
      <c r="F19" s="54">
        <f t="shared" si="0"/>
        <v>68500</v>
      </c>
      <c r="G19" s="54">
        <f t="shared" si="0"/>
        <v>0</v>
      </c>
      <c r="H19" s="54">
        <v>0</v>
      </c>
      <c r="I19" s="54">
        <v>0</v>
      </c>
      <c r="J19" s="54">
        <f t="shared" si="1"/>
        <v>0</v>
      </c>
      <c r="K19" s="54">
        <v>0</v>
      </c>
      <c r="L19" s="54">
        <v>0</v>
      </c>
      <c r="M19" s="54">
        <f t="shared" si="16"/>
        <v>0</v>
      </c>
      <c r="N19" s="54">
        <f>68500-68500</f>
        <v>0</v>
      </c>
      <c r="O19" s="54">
        <f>68500-68500</f>
        <v>0</v>
      </c>
      <c r="P19" s="54">
        <f t="shared" si="17"/>
        <v>0</v>
      </c>
      <c r="Q19" s="54">
        <v>0</v>
      </c>
      <c r="R19" s="54">
        <v>0</v>
      </c>
      <c r="S19" s="54">
        <f t="shared" si="18"/>
        <v>0</v>
      </c>
      <c r="T19" s="54">
        <v>0</v>
      </c>
      <c r="U19" s="54">
        <v>0</v>
      </c>
      <c r="V19" s="54">
        <f t="shared" si="19"/>
        <v>0</v>
      </c>
      <c r="W19" s="54">
        <v>0</v>
      </c>
      <c r="X19" s="54">
        <v>0</v>
      </c>
      <c r="Y19" s="54">
        <f t="shared" si="20"/>
        <v>0</v>
      </c>
      <c r="Z19" s="54">
        <v>0</v>
      </c>
      <c r="AA19" s="54">
        <v>0</v>
      </c>
      <c r="AB19" s="54">
        <f t="shared" si="21"/>
        <v>0</v>
      </c>
      <c r="AC19" s="54">
        <f>68500</f>
        <v>68500</v>
      </c>
      <c r="AD19" s="54">
        <f>68500</f>
        <v>68500</v>
      </c>
      <c r="AE19" s="54">
        <f t="shared" si="22"/>
        <v>0</v>
      </c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</row>
    <row r="20" spans="1:254" ht="47.25" x14ac:dyDescent="0.25">
      <c r="A20" s="55" t="s">
        <v>27</v>
      </c>
      <c r="B20" s="56">
        <v>2</v>
      </c>
      <c r="C20" s="56">
        <v>284</v>
      </c>
      <c r="D20" s="57">
        <v>5100</v>
      </c>
      <c r="E20" s="54">
        <f t="shared" si="0"/>
        <v>180000</v>
      </c>
      <c r="F20" s="54">
        <f t="shared" si="0"/>
        <v>180000</v>
      </c>
      <c r="G20" s="54">
        <f t="shared" si="0"/>
        <v>0</v>
      </c>
      <c r="H20" s="54"/>
      <c r="I20" s="54"/>
      <c r="J20" s="54">
        <f t="shared" si="1"/>
        <v>0</v>
      </c>
      <c r="K20" s="54">
        <v>0</v>
      </c>
      <c r="L20" s="54">
        <v>0</v>
      </c>
      <c r="M20" s="54">
        <f t="shared" si="16"/>
        <v>0</v>
      </c>
      <c r="N20" s="54">
        <v>50000</v>
      </c>
      <c r="O20" s="54">
        <v>50000</v>
      </c>
      <c r="P20" s="54">
        <f t="shared" si="17"/>
        <v>0</v>
      </c>
      <c r="Q20" s="54">
        <v>0</v>
      </c>
      <c r="R20" s="54">
        <v>0</v>
      </c>
      <c r="S20" s="54">
        <f t="shared" si="18"/>
        <v>0</v>
      </c>
      <c r="T20" s="54">
        <v>0</v>
      </c>
      <c r="U20" s="54">
        <v>0</v>
      </c>
      <c r="V20" s="54">
        <f t="shared" si="19"/>
        <v>0</v>
      </c>
      <c r="W20" s="54">
        <v>130000</v>
      </c>
      <c r="X20" s="54">
        <v>130000</v>
      </c>
      <c r="Y20" s="54">
        <f t="shared" si="20"/>
        <v>0</v>
      </c>
      <c r="Z20" s="54">
        <v>0</v>
      </c>
      <c r="AA20" s="54">
        <v>0</v>
      </c>
      <c r="AB20" s="54">
        <f t="shared" si="21"/>
        <v>0</v>
      </c>
      <c r="AC20" s="54"/>
      <c r="AD20" s="54"/>
      <c r="AE20" s="54">
        <f t="shared" si="22"/>
        <v>0</v>
      </c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</row>
    <row r="21" spans="1:254" ht="31.5" x14ac:dyDescent="0.25">
      <c r="A21" s="55" t="s">
        <v>28</v>
      </c>
      <c r="B21" s="56">
        <v>3</v>
      </c>
      <c r="C21" s="56">
        <v>284</v>
      </c>
      <c r="D21" s="57">
        <v>5100</v>
      </c>
      <c r="E21" s="54">
        <f t="shared" si="0"/>
        <v>52100</v>
      </c>
      <c r="F21" s="54">
        <f t="shared" si="0"/>
        <v>0</v>
      </c>
      <c r="G21" s="54">
        <f t="shared" si="0"/>
        <v>-52100</v>
      </c>
      <c r="H21" s="54">
        <v>0</v>
      </c>
      <c r="I21" s="54">
        <v>0</v>
      </c>
      <c r="J21" s="54">
        <f t="shared" si="1"/>
        <v>0</v>
      </c>
      <c r="K21" s="54">
        <v>0</v>
      </c>
      <c r="L21" s="54">
        <v>0</v>
      </c>
      <c r="M21" s="54">
        <f t="shared" si="16"/>
        <v>0</v>
      </c>
      <c r="N21" s="54">
        <v>52100</v>
      </c>
      <c r="O21" s="54">
        <f>52100-52100</f>
        <v>0</v>
      </c>
      <c r="P21" s="54">
        <f t="shared" si="17"/>
        <v>-52100</v>
      </c>
      <c r="Q21" s="54">
        <v>0</v>
      </c>
      <c r="R21" s="54">
        <v>0</v>
      </c>
      <c r="S21" s="54">
        <f t="shared" si="18"/>
        <v>0</v>
      </c>
      <c r="T21" s="54">
        <v>0</v>
      </c>
      <c r="U21" s="54">
        <v>0</v>
      </c>
      <c r="V21" s="54">
        <f t="shared" si="19"/>
        <v>0</v>
      </c>
      <c r="W21" s="54">
        <v>0</v>
      </c>
      <c r="X21" s="54">
        <v>0</v>
      </c>
      <c r="Y21" s="54">
        <f t="shared" si="20"/>
        <v>0</v>
      </c>
      <c r="Z21" s="54">
        <v>0</v>
      </c>
      <c r="AA21" s="54">
        <v>0</v>
      </c>
      <c r="AB21" s="54">
        <f t="shared" si="21"/>
        <v>0</v>
      </c>
      <c r="AC21" s="54"/>
      <c r="AD21" s="54"/>
      <c r="AE21" s="54">
        <f t="shared" si="22"/>
        <v>0</v>
      </c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</row>
    <row r="22" spans="1:254" ht="47.25" x14ac:dyDescent="0.25">
      <c r="A22" s="55" t="s">
        <v>29</v>
      </c>
      <c r="B22" s="56">
        <v>3</v>
      </c>
      <c r="C22" s="56">
        <v>284</v>
      </c>
      <c r="D22" s="57">
        <v>5100</v>
      </c>
      <c r="E22" s="54">
        <f t="shared" si="0"/>
        <v>0</v>
      </c>
      <c r="F22" s="54">
        <f t="shared" si="0"/>
        <v>110000</v>
      </c>
      <c r="G22" s="54">
        <f t="shared" si="0"/>
        <v>110000</v>
      </c>
      <c r="H22" s="54">
        <v>0</v>
      </c>
      <c r="I22" s="54">
        <v>0</v>
      </c>
      <c r="J22" s="54">
        <f t="shared" si="1"/>
        <v>0</v>
      </c>
      <c r="K22" s="54">
        <v>0</v>
      </c>
      <c r="L22" s="54">
        <v>0</v>
      </c>
      <c r="M22" s="54">
        <f t="shared" si="16"/>
        <v>0</v>
      </c>
      <c r="N22" s="54">
        <v>0</v>
      </c>
      <c r="O22" s="54">
        <f>52100-52100</f>
        <v>0</v>
      </c>
      <c r="P22" s="54">
        <f t="shared" si="17"/>
        <v>0</v>
      </c>
      <c r="Q22" s="54">
        <v>0</v>
      </c>
      <c r="R22" s="54">
        <v>0</v>
      </c>
      <c r="S22" s="54">
        <f t="shared" si="18"/>
        <v>0</v>
      </c>
      <c r="T22" s="54">
        <v>0</v>
      </c>
      <c r="U22" s="54">
        <v>0</v>
      </c>
      <c r="V22" s="54">
        <f t="shared" si="19"/>
        <v>0</v>
      </c>
      <c r="W22" s="54">
        <v>0</v>
      </c>
      <c r="X22" s="54">
        <v>0</v>
      </c>
      <c r="Y22" s="54">
        <f t="shared" si="20"/>
        <v>0</v>
      </c>
      <c r="Z22" s="54">
        <v>0</v>
      </c>
      <c r="AA22" s="54">
        <v>0</v>
      </c>
      <c r="AB22" s="54">
        <f t="shared" si="21"/>
        <v>0</v>
      </c>
      <c r="AC22" s="54"/>
      <c r="AD22" s="54">
        <v>110000</v>
      </c>
      <c r="AE22" s="54">
        <f t="shared" si="22"/>
        <v>110000</v>
      </c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</row>
    <row r="23" spans="1:254" ht="63" x14ac:dyDescent="0.25">
      <c r="A23" s="55" t="s">
        <v>30</v>
      </c>
      <c r="B23" s="52">
        <v>1</v>
      </c>
      <c r="C23" s="52">
        <v>284</v>
      </c>
      <c r="D23" s="58">
        <v>5100</v>
      </c>
      <c r="E23" s="54">
        <f t="shared" si="0"/>
        <v>416741</v>
      </c>
      <c r="F23" s="54">
        <f t="shared" si="0"/>
        <v>416741</v>
      </c>
      <c r="G23" s="54">
        <f t="shared" si="0"/>
        <v>0</v>
      </c>
      <c r="H23" s="54">
        <v>0</v>
      </c>
      <c r="I23" s="54">
        <v>0</v>
      </c>
      <c r="J23" s="54">
        <f t="shared" si="1"/>
        <v>0</v>
      </c>
      <c r="K23" s="54">
        <v>0</v>
      </c>
      <c r="L23" s="54">
        <v>0</v>
      </c>
      <c r="M23" s="54">
        <f t="shared" si="16"/>
        <v>0</v>
      </c>
      <c r="N23" s="54">
        <v>0</v>
      </c>
      <c r="O23" s="54">
        <v>0</v>
      </c>
      <c r="P23" s="54">
        <f t="shared" si="17"/>
        <v>0</v>
      </c>
      <c r="Q23" s="54">
        <v>0</v>
      </c>
      <c r="R23" s="54">
        <v>0</v>
      </c>
      <c r="S23" s="54">
        <f t="shared" si="18"/>
        <v>0</v>
      </c>
      <c r="T23" s="54">
        <v>0</v>
      </c>
      <c r="U23" s="54">
        <v>0</v>
      </c>
      <c r="V23" s="54">
        <f t="shared" si="19"/>
        <v>0</v>
      </c>
      <c r="W23" s="54">
        <v>416741</v>
      </c>
      <c r="X23" s="54">
        <v>416741</v>
      </c>
      <c r="Y23" s="54">
        <f t="shared" si="20"/>
        <v>0</v>
      </c>
      <c r="Z23" s="54"/>
      <c r="AA23" s="54"/>
      <c r="AB23" s="54">
        <f t="shared" si="21"/>
        <v>0</v>
      </c>
      <c r="AC23" s="54">
        <v>0</v>
      </c>
      <c r="AD23" s="54">
        <v>0</v>
      </c>
      <c r="AE23" s="54">
        <f t="shared" si="22"/>
        <v>0</v>
      </c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</row>
    <row r="24" spans="1:254" x14ac:dyDescent="0.25">
      <c r="A24" s="51" t="s">
        <v>31</v>
      </c>
      <c r="B24" s="52">
        <v>1</v>
      </c>
      <c r="C24" s="52">
        <v>239</v>
      </c>
      <c r="D24" s="53">
        <v>5100</v>
      </c>
      <c r="E24" s="54">
        <f t="shared" si="0"/>
        <v>10000</v>
      </c>
      <c r="F24" s="54">
        <f t="shared" si="0"/>
        <v>10000</v>
      </c>
      <c r="G24" s="54">
        <f t="shared" si="0"/>
        <v>0</v>
      </c>
      <c r="H24" s="54">
        <v>0</v>
      </c>
      <c r="I24" s="54">
        <v>0</v>
      </c>
      <c r="J24" s="54">
        <f t="shared" si="1"/>
        <v>0</v>
      </c>
      <c r="K24" s="54">
        <v>0</v>
      </c>
      <c r="L24" s="54">
        <v>0</v>
      </c>
      <c r="M24" s="54">
        <f t="shared" si="16"/>
        <v>0</v>
      </c>
      <c r="N24" s="54">
        <v>0</v>
      </c>
      <c r="O24" s="54">
        <v>0</v>
      </c>
      <c r="P24" s="54">
        <f t="shared" si="17"/>
        <v>0</v>
      </c>
      <c r="Q24" s="54">
        <v>0</v>
      </c>
      <c r="R24" s="54">
        <v>0</v>
      </c>
      <c r="S24" s="54">
        <f t="shared" si="18"/>
        <v>0</v>
      </c>
      <c r="T24" s="54">
        <v>10000</v>
      </c>
      <c r="U24" s="54">
        <v>10000</v>
      </c>
      <c r="V24" s="54">
        <f t="shared" si="19"/>
        <v>0</v>
      </c>
      <c r="W24" s="54">
        <v>0</v>
      </c>
      <c r="X24" s="54">
        <v>0</v>
      </c>
      <c r="Y24" s="54">
        <f t="shared" si="20"/>
        <v>0</v>
      </c>
      <c r="Z24" s="54">
        <v>0</v>
      </c>
      <c r="AA24" s="54">
        <v>0</v>
      </c>
      <c r="AB24" s="54">
        <f t="shared" si="21"/>
        <v>0</v>
      </c>
      <c r="AC24" s="54">
        <v>0</v>
      </c>
      <c r="AD24" s="54">
        <v>0</v>
      </c>
      <c r="AE24" s="54">
        <f t="shared" si="22"/>
        <v>0</v>
      </c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</row>
    <row r="25" spans="1:254" ht="47.25" x14ac:dyDescent="0.25">
      <c r="A25" s="59" t="s">
        <v>32</v>
      </c>
      <c r="B25" s="60" t="s">
        <v>33</v>
      </c>
      <c r="C25" s="60">
        <v>284</v>
      </c>
      <c r="D25" s="57">
        <v>5100</v>
      </c>
      <c r="E25" s="54">
        <f t="shared" si="0"/>
        <v>117937</v>
      </c>
      <c r="F25" s="54">
        <f t="shared" si="0"/>
        <v>117937</v>
      </c>
      <c r="G25" s="54">
        <f t="shared" si="0"/>
        <v>0</v>
      </c>
      <c r="H25" s="54">
        <v>0</v>
      </c>
      <c r="I25" s="54">
        <v>0</v>
      </c>
      <c r="J25" s="54">
        <f t="shared" si="1"/>
        <v>0</v>
      </c>
      <c r="K25" s="54">
        <v>0</v>
      </c>
      <c r="L25" s="54">
        <v>0</v>
      </c>
      <c r="M25" s="54">
        <f t="shared" si="16"/>
        <v>0</v>
      </c>
      <c r="N25" s="54">
        <v>38021</v>
      </c>
      <c r="O25" s="54">
        <v>38021</v>
      </c>
      <c r="P25" s="54">
        <f t="shared" si="17"/>
        <v>0</v>
      </c>
      <c r="Q25" s="54">
        <v>0</v>
      </c>
      <c r="R25" s="54">
        <v>0</v>
      </c>
      <c r="S25" s="54">
        <f t="shared" si="18"/>
        <v>0</v>
      </c>
      <c r="T25" s="54">
        <v>0</v>
      </c>
      <c r="U25" s="54">
        <v>0</v>
      </c>
      <c r="V25" s="54">
        <f t="shared" si="19"/>
        <v>0</v>
      </c>
      <c r="W25" s="54">
        <v>79916</v>
      </c>
      <c r="X25" s="54">
        <v>79916</v>
      </c>
      <c r="Y25" s="54">
        <f t="shared" si="20"/>
        <v>0</v>
      </c>
      <c r="Z25" s="54">
        <v>0</v>
      </c>
      <c r="AA25" s="54">
        <v>0</v>
      </c>
      <c r="AB25" s="54">
        <f t="shared" si="21"/>
        <v>0</v>
      </c>
      <c r="AC25" s="54">
        <v>0</v>
      </c>
      <c r="AD25" s="54">
        <v>0</v>
      </c>
      <c r="AE25" s="54">
        <f t="shared" si="22"/>
        <v>0</v>
      </c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</row>
    <row r="26" spans="1:254" ht="63" x14ac:dyDescent="0.25">
      <c r="A26" s="51" t="s">
        <v>34</v>
      </c>
      <c r="B26" s="60" t="s">
        <v>33</v>
      </c>
      <c r="C26" s="60">
        <v>284</v>
      </c>
      <c r="D26" s="57">
        <v>5100</v>
      </c>
      <c r="E26" s="45">
        <f t="shared" si="0"/>
        <v>768</v>
      </c>
      <c r="F26" s="45">
        <f t="shared" si="0"/>
        <v>768</v>
      </c>
      <c r="G26" s="45">
        <f t="shared" si="0"/>
        <v>0</v>
      </c>
      <c r="H26" s="45">
        <v>0</v>
      </c>
      <c r="I26" s="45">
        <v>0</v>
      </c>
      <c r="J26" s="45">
        <f t="shared" si="1"/>
        <v>0</v>
      </c>
      <c r="K26" s="45">
        <v>0</v>
      </c>
      <c r="L26" s="45">
        <v>0</v>
      </c>
      <c r="M26" s="45">
        <f t="shared" si="16"/>
        <v>0</v>
      </c>
      <c r="N26" s="45">
        <v>768</v>
      </c>
      <c r="O26" s="45">
        <v>768</v>
      </c>
      <c r="P26" s="45">
        <f t="shared" si="17"/>
        <v>0</v>
      </c>
      <c r="Q26" s="45">
        <v>0</v>
      </c>
      <c r="R26" s="45">
        <v>0</v>
      </c>
      <c r="S26" s="45">
        <f t="shared" si="18"/>
        <v>0</v>
      </c>
      <c r="T26" s="45">
        <v>0</v>
      </c>
      <c r="U26" s="45">
        <v>0</v>
      </c>
      <c r="V26" s="45">
        <f t="shared" si="19"/>
        <v>0</v>
      </c>
      <c r="W26" s="45"/>
      <c r="X26" s="45"/>
      <c r="Y26" s="45">
        <f t="shared" si="20"/>
        <v>0</v>
      </c>
      <c r="Z26" s="45">
        <v>0</v>
      </c>
      <c r="AA26" s="45">
        <v>0</v>
      </c>
      <c r="AB26" s="45">
        <f t="shared" si="21"/>
        <v>0</v>
      </c>
      <c r="AC26" s="45">
        <v>0</v>
      </c>
      <c r="AD26" s="45">
        <v>0</v>
      </c>
      <c r="AE26" s="45">
        <f t="shared" si="22"/>
        <v>0</v>
      </c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</row>
    <row r="27" spans="1:254" x14ac:dyDescent="0.25">
      <c r="A27" s="38" t="s">
        <v>35</v>
      </c>
      <c r="B27" s="49"/>
      <c r="C27" s="49"/>
      <c r="D27" s="57"/>
      <c r="E27" s="40">
        <f t="shared" si="0"/>
        <v>3188949</v>
      </c>
      <c r="F27" s="40">
        <f t="shared" si="0"/>
        <v>3188949</v>
      </c>
      <c r="G27" s="40">
        <f t="shared" si="0"/>
        <v>0</v>
      </c>
      <c r="H27" s="40">
        <f>SUM(H28)</f>
        <v>0</v>
      </c>
      <c r="I27" s="40">
        <f>SUM(I28)</f>
        <v>0</v>
      </c>
      <c r="J27" s="40">
        <f t="shared" si="1"/>
        <v>0</v>
      </c>
      <c r="K27" s="40">
        <f>SUM(K28)</f>
        <v>0</v>
      </c>
      <c r="L27" s="40">
        <f>SUM(L28)</f>
        <v>0</v>
      </c>
      <c r="M27" s="40">
        <f t="shared" si="16"/>
        <v>0</v>
      </c>
      <c r="N27" s="40">
        <f>SUM(N28)</f>
        <v>450258</v>
      </c>
      <c r="O27" s="40">
        <f>SUM(O28)</f>
        <v>450258</v>
      </c>
      <c r="P27" s="40">
        <f t="shared" si="17"/>
        <v>0</v>
      </c>
      <c r="Q27" s="40">
        <f>SUM(Q28)</f>
        <v>0</v>
      </c>
      <c r="R27" s="40">
        <f>SUM(R28)</f>
        <v>0</v>
      </c>
      <c r="S27" s="40">
        <f t="shared" si="18"/>
        <v>0</v>
      </c>
      <c r="T27" s="40">
        <f>SUM(T28)</f>
        <v>126441</v>
      </c>
      <c r="U27" s="40">
        <f>SUM(U28)</f>
        <v>126441</v>
      </c>
      <c r="V27" s="40">
        <f t="shared" si="19"/>
        <v>0</v>
      </c>
      <c r="W27" s="40">
        <f>SUM(W28)</f>
        <v>438842</v>
      </c>
      <c r="X27" s="40">
        <f>SUM(X28)</f>
        <v>438842</v>
      </c>
      <c r="Y27" s="40">
        <f t="shared" si="20"/>
        <v>0</v>
      </c>
      <c r="Z27" s="40">
        <f>SUM(Z28)</f>
        <v>0</v>
      </c>
      <c r="AA27" s="40">
        <f>SUM(AA28)</f>
        <v>0</v>
      </c>
      <c r="AB27" s="40">
        <f t="shared" si="21"/>
        <v>0</v>
      </c>
      <c r="AC27" s="40">
        <f>SUM(AC28)</f>
        <v>2173408</v>
      </c>
      <c r="AD27" s="40">
        <f>SUM(AD28)</f>
        <v>2173408</v>
      </c>
      <c r="AE27" s="40">
        <f t="shared" si="22"/>
        <v>0</v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</row>
    <row r="28" spans="1:254" x14ac:dyDescent="0.25">
      <c r="A28" s="38" t="s">
        <v>19</v>
      </c>
      <c r="B28" s="49"/>
      <c r="C28" s="49"/>
      <c r="D28" s="57"/>
      <c r="E28" s="40">
        <f t="shared" si="0"/>
        <v>3188949</v>
      </c>
      <c r="F28" s="40">
        <f t="shared" si="0"/>
        <v>3188949</v>
      </c>
      <c r="G28" s="40">
        <f t="shared" si="0"/>
        <v>0</v>
      </c>
      <c r="H28" s="40">
        <f>SUM(H29:H35)</f>
        <v>0</v>
      </c>
      <c r="I28" s="40">
        <f>SUM(I29:I35)</f>
        <v>0</v>
      </c>
      <c r="J28" s="40">
        <f t="shared" si="1"/>
        <v>0</v>
      </c>
      <c r="K28" s="40">
        <f>SUM(K29:K35)</f>
        <v>0</v>
      </c>
      <c r="L28" s="40">
        <f>SUM(L29:L35)</f>
        <v>0</v>
      </c>
      <c r="M28" s="40">
        <f t="shared" si="16"/>
        <v>0</v>
      </c>
      <c r="N28" s="40">
        <f>SUM(N29:N35)</f>
        <v>450258</v>
      </c>
      <c r="O28" s="40">
        <f>SUM(O29:O35)</f>
        <v>450258</v>
      </c>
      <c r="P28" s="40">
        <f t="shared" si="17"/>
        <v>0</v>
      </c>
      <c r="Q28" s="40">
        <f>SUM(Q29:Q35)</f>
        <v>0</v>
      </c>
      <c r="R28" s="40">
        <f>SUM(R29:R35)</f>
        <v>0</v>
      </c>
      <c r="S28" s="40">
        <f t="shared" si="18"/>
        <v>0</v>
      </c>
      <c r="T28" s="40">
        <f>SUM(T29:T35)</f>
        <v>126441</v>
      </c>
      <c r="U28" s="40">
        <f>SUM(U29:U35)</f>
        <v>126441</v>
      </c>
      <c r="V28" s="40">
        <f t="shared" si="19"/>
        <v>0</v>
      </c>
      <c r="W28" s="40">
        <f>SUM(W29:W35)</f>
        <v>438842</v>
      </c>
      <c r="X28" s="40">
        <f>SUM(X29:X35)</f>
        <v>438842</v>
      </c>
      <c r="Y28" s="40">
        <f t="shared" si="20"/>
        <v>0</v>
      </c>
      <c r="Z28" s="40">
        <f>SUM(Z29:Z35)</f>
        <v>0</v>
      </c>
      <c r="AA28" s="40">
        <f>SUM(AA29:AA35)</f>
        <v>0</v>
      </c>
      <c r="AB28" s="40">
        <f t="shared" si="21"/>
        <v>0</v>
      </c>
      <c r="AC28" s="40">
        <f>SUM(AC29:AC35)</f>
        <v>2173408</v>
      </c>
      <c r="AD28" s="40">
        <f>SUM(AD29:AD35)</f>
        <v>2173408</v>
      </c>
      <c r="AE28" s="40">
        <f t="shared" si="22"/>
        <v>0</v>
      </c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</row>
    <row r="29" spans="1:254" ht="47.25" x14ac:dyDescent="0.25">
      <c r="A29" s="62" t="s">
        <v>36</v>
      </c>
      <c r="B29" s="63">
        <v>3</v>
      </c>
      <c r="C29" s="63">
        <v>322</v>
      </c>
      <c r="D29" s="63">
        <v>5100</v>
      </c>
      <c r="E29" s="54">
        <f t="shared" si="0"/>
        <v>600</v>
      </c>
      <c r="F29" s="54">
        <f t="shared" si="0"/>
        <v>600</v>
      </c>
      <c r="G29" s="54">
        <f t="shared" si="0"/>
        <v>0</v>
      </c>
      <c r="H29" s="54"/>
      <c r="I29" s="54"/>
      <c r="J29" s="54">
        <f t="shared" si="1"/>
        <v>0</v>
      </c>
      <c r="K29" s="54">
        <v>0</v>
      </c>
      <c r="L29" s="54">
        <v>0</v>
      </c>
      <c r="M29" s="54">
        <f t="shared" si="16"/>
        <v>0</v>
      </c>
      <c r="N29" s="54">
        <v>600</v>
      </c>
      <c r="O29" s="54">
        <v>600</v>
      </c>
      <c r="P29" s="54">
        <f t="shared" si="17"/>
        <v>0</v>
      </c>
      <c r="Q29" s="54">
        <v>0</v>
      </c>
      <c r="R29" s="54">
        <v>0</v>
      </c>
      <c r="S29" s="54">
        <f t="shared" si="18"/>
        <v>0</v>
      </c>
      <c r="T29" s="54">
        <v>0</v>
      </c>
      <c r="U29" s="54">
        <v>0</v>
      </c>
      <c r="V29" s="54">
        <f t="shared" si="19"/>
        <v>0</v>
      </c>
      <c r="W29" s="54"/>
      <c r="X29" s="54"/>
      <c r="Y29" s="54">
        <f t="shared" si="20"/>
        <v>0</v>
      </c>
      <c r="Z29" s="54">
        <v>0</v>
      </c>
      <c r="AA29" s="54">
        <v>0</v>
      </c>
      <c r="AB29" s="54">
        <f t="shared" si="21"/>
        <v>0</v>
      </c>
      <c r="AC29" s="54">
        <v>0</v>
      </c>
      <c r="AD29" s="54">
        <v>0</v>
      </c>
      <c r="AE29" s="54">
        <f t="shared" si="22"/>
        <v>0</v>
      </c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78.75" x14ac:dyDescent="0.25">
      <c r="A30" s="62" t="s">
        <v>37</v>
      </c>
      <c r="B30" s="63">
        <v>1</v>
      </c>
      <c r="C30" s="63">
        <v>322</v>
      </c>
      <c r="D30" s="63">
        <v>5100</v>
      </c>
      <c r="E30" s="54">
        <f t="shared" si="0"/>
        <v>5400</v>
      </c>
      <c r="F30" s="54">
        <f t="shared" si="0"/>
        <v>5400</v>
      </c>
      <c r="G30" s="54">
        <f t="shared" si="0"/>
        <v>0</v>
      </c>
      <c r="H30" s="54"/>
      <c r="I30" s="54"/>
      <c r="J30" s="54">
        <f t="shared" si="1"/>
        <v>0</v>
      </c>
      <c r="K30" s="54">
        <v>0</v>
      </c>
      <c r="L30" s="54">
        <v>0</v>
      </c>
      <c r="M30" s="54">
        <f t="shared" si="16"/>
        <v>0</v>
      </c>
      <c r="N30" s="54">
        <v>5400</v>
      </c>
      <c r="O30" s="54">
        <v>5400</v>
      </c>
      <c r="P30" s="54">
        <f t="shared" si="17"/>
        <v>0</v>
      </c>
      <c r="Q30" s="54">
        <v>0</v>
      </c>
      <c r="R30" s="54">
        <v>0</v>
      </c>
      <c r="S30" s="54">
        <f t="shared" si="18"/>
        <v>0</v>
      </c>
      <c r="T30" s="54">
        <v>0</v>
      </c>
      <c r="U30" s="54">
        <v>0</v>
      </c>
      <c r="V30" s="54">
        <f t="shared" si="19"/>
        <v>0</v>
      </c>
      <c r="W30" s="54"/>
      <c r="X30" s="54"/>
      <c r="Y30" s="54">
        <f t="shared" si="20"/>
        <v>0</v>
      </c>
      <c r="Z30" s="54">
        <v>0</v>
      </c>
      <c r="AA30" s="54">
        <v>0</v>
      </c>
      <c r="AB30" s="54">
        <f t="shared" si="21"/>
        <v>0</v>
      </c>
      <c r="AC30" s="54">
        <v>0</v>
      </c>
      <c r="AD30" s="54">
        <v>0</v>
      </c>
      <c r="AE30" s="54">
        <f t="shared" si="22"/>
        <v>0</v>
      </c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31.5" x14ac:dyDescent="0.25">
      <c r="A31" s="61" t="s">
        <v>38</v>
      </c>
      <c r="B31" s="60"/>
      <c r="C31" s="60"/>
      <c r="D31" s="57"/>
      <c r="E31" s="54">
        <f t="shared" si="0"/>
        <v>100000</v>
      </c>
      <c r="F31" s="54">
        <f t="shared" si="0"/>
        <v>100000</v>
      </c>
      <c r="G31" s="54">
        <f t="shared" si="0"/>
        <v>0</v>
      </c>
      <c r="H31" s="54">
        <v>0</v>
      </c>
      <c r="I31" s="54">
        <v>0</v>
      </c>
      <c r="J31" s="54">
        <f t="shared" si="1"/>
        <v>0</v>
      </c>
      <c r="K31" s="54">
        <v>0</v>
      </c>
      <c r="L31" s="54">
        <v>0</v>
      </c>
      <c r="M31" s="54">
        <f t="shared" si="16"/>
        <v>0</v>
      </c>
      <c r="N31" s="54">
        <v>0</v>
      </c>
      <c r="O31" s="54">
        <v>0</v>
      </c>
      <c r="P31" s="54">
        <f t="shared" si="17"/>
        <v>0</v>
      </c>
      <c r="Q31" s="54">
        <v>0</v>
      </c>
      <c r="R31" s="54">
        <v>0</v>
      </c>
      <c r="S31" s="54">
        <f t="shared" si="18"/>
        <v>0</v>
      </c>
      <c r="T31" s="54">
        <v>0</v>
      </c>
      <c r="U31" s="54">
        <v>0</v>
      </c>
      <c r="V31" s="54">
        <f t="shared" si="19"/>
        <v>0</v>
      </c>
      <c r="W31" s="54">
        <v>0</v>
      </c>
      <c r="X31" s="54">
        <v>0</v>
      </c>
      <c r="Y31" s="54">
        <f t="shared" si="20"/>
        <v>0</v>
      </c>
      <c r="Z31" s="54">
        <v>0</v>
      </c>
      <c r="AA31" s="54">
        <v>0</v>
      </c>
      <c r="AB31" s="54">
        <f t="shared" si="21"/>
        <v>0</v>
      </c>
      <c r="AC31" s="54">
        <v>100000</v>
      </c>
      <c r="AD31" s="54">
        <v>100000</v>
      </c>
      <c r="AE31" s="54">
        <f t="shared" si="22"/>
        <v>0</v>
      </c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</row>
    <row r="32" spans="1:254" ht="94.5" x14ac:dyDescent="0.25">
      <c r="A32" s="61" t="s">
        <v>39</v>
      </c>
      <c r="B32" s="60"/>
      <c r="C32" s="60">
        <v>322</v>
      </c>
      <c r="D32" s="57">
        <v>5100</v>
      </c>
      <c r="E32" s="54">
        <f t="shared" si="0"/>
        <v>2053408</v>
      </c>
      <c r="F32" s="54">
        <f t="shared" si="0"/>
        <v>2053408</v>
      </c>
      <c r="G32" s="54">
        <f t="shared" si="0"/>
        <v>0</v>
      </c>
      <c r="H32" s="54">
        <v>0</v>
      </c>
      <c r="I32" s="54">
        <v>0</v>
      </c>
      <c r="J32" s="54">
        <f t="shared" si="1"/>
        <v>0</v>
      </c>
      <c r="K32" s="54">
        <v>0</v>
      </c>
      <c r="L32" s="54">
        <v>0</v>
      </c>
      <c r="M32" s="54">
        <f t="shared" si="16"/>
        <v>0</v>
      </c>
      <c r="N32" s="54">
        <v>0</v>
      </c>
      <c r="O32" s="54">
        <v>0</v>
      </c>
      <c r="P32" s="54">
        <f t="shared" si="17"/>
        <v>0</v>
      </c>
      <c r="Q32" s="54"/>
      <c r="R32" s="54"/>
      <c r="S32" s="54">
        <f t="shared" si="18"/>
        <v>0</v>
      </c>
      <c r="T32" s="54">
        <v>0</v>
      </c>
      <c r="U32" s="54">
        <v>0</v>
      </c>
      <c r="V32" s="54">
        <f t="shared" si="19"/>
        <v>0</v>
      </c>
      <c r="W32" s="54"/>
      <c r="X32" s="54"/>
      <c r="Y32" s="54">
        <f t="shared" si="20"/>
        <v>0</v>
      </c>
      <c r="Z32" s="54">
        <v>0</v>
      </c>
      <c r="AA32" s="54">
        <v>0</v>
      </c>
      <c r="AB32" s="54">
        <f t="shared" si="21"/>
        <v>0</v>
      </c>
      <c r="AC32" s="54">
        <v>2053408</v>
      </c>
      <c r="AD32" s="54">
        <v>2053408</v>
      </c>
      <c r="AE32" s="54">
        <f t="shared" si="22"/>
        <v>0</v>
      </c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</row>
    <row r="33" spans="1:252" ht="31.5" x14ac:dyDescent="0.25">
      <c r="A33" s="61" t="s">
        <v>40</v>
      </c>
      <c r="B33" s="60">
        <v>3</v>
      </c>
      <c r="C33" s="60">
        <v>324</v>
      </c>
      <c r="D33" s="57">
        <v>5100</v>
      </c>
      <c r="E33" s="54">
        <f t="shared" si="0"/>
        <v>201852</v>
      </c>
      <c r="F33" s="54">
        <f t="shared" si="0"/>
        <v>201852</v>
      </c>
      <c r="G33" s="54">
        <f t="shared" si="0"/>
        <v>0</v>
      </c>
      <c r="H33" s="54">
        <v>0</v>
      </c>
      <c r="I33" s="54">
        <v>0</v>
      </c>
      <c r="J33" s="54">
        <f t="shared" si="1"/>
        <v>0</v>
      </c>
      <c r="K33" s="54">
        <v>0</v>
      </c>
      <c r="L33" s="54">
        <v>0</v>
      </c>
      <c r="M33" s="54">
        <f t="shared" si="16"/>
        <v>0</v>
      </c>
      <c r="N33" s="54">
        <v>0</v>
      </c>
      <c r="O33" s="54">
        <v>0</v>
      </c>
      <c r="P33" s="54">
        <f t="shared" si="17"/>
        <v>0</v>
      </c>
      <c r="Q33" s="54">
        <v>0</v>
      </c>
      <c r="R33" s="54">
        <v>0</v>
      </c>
      <c r="S33" s="54">
        <f t="shared" si="18"/>
        <v>0</v>
      </c>
      <c r="T33" s="54">
        <v>0</v>
      </c>
      <c r="U33" s="54">
        <v>0</v>
      </c>
      <c r="V33" s="54">
        <f t="shared" si="19"/>
        <v>0</v>
      </c>
      <c r="W33" s="54">
        <v>181852</v>
      </c>
      <c r="X33" s="54">
        <v>181852</v>
      </c>
      <c r="Y33" s="54">
        <f t="shared" si="20"/>
        <v>0</v>
      </c>
      <c r="Z33" s="54">
        <v>0</v>
      </c>
      <c r="AA33" s="54">
        <v>0</v>
      </c>
      <c r="AB33" s="54">
        <f t="shared" si="21"/>
        <v>0</v>
      </c>
      <c r="AC33" s="54">
        <v>20000</v>
      </c>
      <c r="AD33" s="54">
        <v>20000</v>
      </c>
      <c r="AE33" s="54">
        <f t="shared" si="22"/>
        <v>0</v>
      </c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</row>
    <row r="34" spans="1:252" ht="63" x14ac:dyDescent="0.25">
      <c r="A34" s="61" t="s">
        <v>41</v>
      </c>
      <c r="B34" s="60" t="s">
        <v>33</v>
      </c>
      <c r="C34" s="60">
        <v>322</v>
      </c>
      <c r="D34" s="57">
        <v>5100</v>
      </c>
      <c r="E34" s="54">
        <f t="shared" si="0"/>
        <v>391233</v>
      </c>
      <c r="F34" s="54">
        <f t="shared" si="0"/>
        <v>391233</v>
      </c>
      <c r="G34" s="54">
        <f t="shared" si="0"/>
        <v>0</v>
      </c>
      <c r="H34" s="54"/>
      <c r="I34" s="54"/>
      <c r="J34" s="54">
        <f t="shared" si="1"/>
        <v>0</v>
      </c>
      <c r="K34" s="54">
        <v>0</v>
      </c>
      <c r="L34" s="54">
        <v>0</v>
      </c>
      <c r="M34" s="54">
        <f t="shared" si="16"/>
        <v>0</v>
      </c>
      <c r="N34" s="54">
        <f>314214</f>
        <v>314214</v>
      </c>
      <c r="O34" s="54">
        <f>314214</f>
        <v>314214</v>
      </c>
      <c r="P34" s="54">
        <f t="shared" si="17"/>
        <v>0</v>
      </c>
      <c r="Q34" s="54">
        <v>0</v>
      </c>
      <c r="R34" s="54">
        <v>0</v>
      </c>
      <c r="S34" s="54">
        <f t="shared" si="18"/>
        <v>0</v>
      </c>
      <c r="T34" s="54">
        <v>20029</v>
      </c>
      <c r="U34" s="54">
        <v>20029</v>
      </c>
      <c r="V34" s="54">
        <f t="shared" si="19"/>
        <v>0</v>
      </c>
      <c r="W34" s="54">
        <v>56990</v>
      </c>
      <c r="X34" s="54">
        <v>56990</v>
      </c>
      <c r="Y34" s="54">
        <f t="shared" si="20"/>
        <v>0</v>
      </c>
      <c r="Z34" s="54">
        <f>538266-538266</f>
        <v>0</v>
      </c>
      <c r="AA34" s="54">
        <f>538266-538266</f>
        <v>0</v>
      </c>
      <c r="AB34" s="54">
        <f t="shared" si="21"/>
        <v>0</v>
      </c>
      <c r="AC34" s="54"/>
      <c r="AD34" s="54"/>
      <c r="AE34" s="54">
        <f t="shared" si="22"/>
        <v>0</v>
      </c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</row>
    <row r="35" spans="1:252" ht="47.25" x14ac:dyDescent="0.25">
      <c r="A35" s="61" t="s">
        <v>42</v>
      </c>
      <c r="B35" s="60">
        <v>1</v>
      </c>
      <c r="C35" s="60">
        <v>322</v>
      </c>
      <c r="D35" s="57">
        <v>5100</v>
      </c>
      <c r="E35" s="54">
        <f t="shared" si="0"/>
        <v>436456</v>
      </c>
      <c r="F35" s="54">
        <f t="shared" si="0"/>
        <v>436456</v>
      </c>
      <c r="G35" s="54">
        <f t="shared" si="0"/>
        <v>0</v>
      </c>
      <c r="H35" s="54">
        <v>0</v>
      </c>
      <c r="I35" s="54">
        <v>0</v>
      </c>
      <c r="J35" s="54">
        <f t="shared" si="1"/>
        <v>0</v>
      </c>
      <c r="K35" s="54">
        <v>0</v>
      </c>
      <c r="L35" s="54">
        <v>0</v>
      </c>
      <c r="M35" s="54">
        <f t="shared" si="16"/>
        <v>0</v>
      </c>
      <c r="N35" s="54">
        <v>130044</v>
      </c>
      <c r="O35" s="54">
        <v>130044</v>
      </c>
      <c r="P35" s="54">
        <f t="shared" si="17"/>
        <v>0</v>
      </c>
      <c r="Q35" s="54">
        <v>0</v>
      </c>
      <c r="R35" s="54">
        <v>0</v>
      </c>
      <c r="S35" s="54">
        <f t="shared" si="18"/>
        <v>0</v>
      </c>
      <c r="T35" s="54">
        <f>106412</f>
        <v>106412</v>
      </c>
      <c r="U35" s="54">
        <f>106412</f>
        <v>106412</v>
      </c>
      <c r="V35" s="54">
        <f t="shared" si="19"/>
        <v>0</v>
      </c>
      <c r="W35" s="54">
        <v>200000</v>
      </c>
      <c r="X35" s="54">
        <v>200000</v>
      </c>
      <c r="Y35" s="54">
        <f t="shared" si="20"/>
        <v>0</v>
      </c>
      <c r="Z35" s="54"/>
      <c r="AA35" s="54"/>
      <c r="AB35" s="54">
        <f t="shared" si="21"/>
        <v>0</v>
      </c>
      <c r="AC35" s="54">
        <v>0</v>
      </c>
      <c r="AD35" s="54">
        <v>0</v>
      </c>
      <c r="AE35" s="54">
        <f t="shared" si="22"/>
        <v>0</v>
      </c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</row>
    <row r="36" spans="1:252" x14ac:dyDescent="0.25">
      <c r="A36" s="38" t="s">
        <v>43</v>
      </c>
      <c r="B36" s="49"/>
      <c r="C36" s="49"/>
      <c r="D36" s="57">
        <v>5100</v>
      </c>
      <c r="E36" s="40">
        <f t="shared" si="0"/>
        <v>1001869</v>
      </c>
      <c r="F36" s="40">
        <f t="shared" si="0"/>
        <v>1001869</v>
      </c>
      <c r="G36" s="40">
        <f t="shared" si="0"/>
        <v>0</v>
      </c>
      <c r="H36" s="40">
        <f>SUM(H37)</f>
        <v>0</v>
      </c>
      <c r="I36" s="40">
        <f>SUM(I37)</f>
        <v>0</v>
      </c>
      <c r="J36" s="40">
        <f t="shared" si="1"/>
        <v>0</v>
      </c>
      <c r="K36" s="40">
        <f>SUM(K37)</f>
        <v>0</v>
      </c>
      <c r="L36" s="40">
        <f>SUM(L37)</f>
        <v>0</v>
      </c>
      <c r="M36" s="40">
        <f t="shared" si="16"/>
        <v>0</v>
      </c>
      <c r="N36" s="40">
        <f>SUM(N37)</f>
        <v>0</v>
      </c>
      <c r="O36" s="40">
        <f>SUM(O37)</f>
        <v>0</v>
      </c>
      <c r="P36" s="40">
        <f t="shared" si="17"/>
        <v>0</v>
      </c>
      <c r="Q36" s="40">
        <f>SUM(Q37)</f>
        <v>0</v>
      </c>
      <c r="R36" s="40">
        <f>SUM(R37)</f>
        <v>0</v>
      </c>
      <c r="S36" s="40">
        <f t="shared" si="18"/>
        <v>0</v>
      </c>
      <c r="T36" s="40">
        <f>SUM(T37)</f>
        <v>751869</v>
      </c>
      <c r="U36" s="40">
        <f>SUM(U37)</f>
        <v>751869</v>
      </c>
      <c r="V36" s="40">
        <f t="shared" si="19"/>
        <v>0</v>
      </c>
      <c r="W36" s="40">
        <f>SUM(W37)</f>
        <v>0</v>
      </c>
      <c r="X36" s="40">
        <f>SUM(X37)</f>
        <v>0</v>
      </c>
      <c r="Y36" s="40">
        <f t="shared" si="20"/>
        <v>0</v>
      </c>
      <c r="Z36" s="40">
        <f>SUM(Z37)</f>
        <v>0</v>
      </c>
      <c r="AA36" s="40">
        <f>SUM(AA37)</f>
        <v>0</v>
      </c>
      <c r="AB36" s="40">
        <f t="shared" si="21"/>
        <v>0</v>
      </c>
      <c r="AC36" s="40">
        <f>SUM(AC37)</f>
        <v>250000</v>
      </c>
      <c r="AD36" s="40">
        <f>SUM(AD37)</f>
        <v>250000</v>
      </c>
      <c r="AE36" s="40">
        <f t="shared" si="22"/>
        <v>0</v>
      </c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</row>
    <row r="37" spans="1:252" x14ac:dyDescent="0.25">
      <c r="A37" s="38" t="s">
        <v>19</v>
      </c>
      <c r="B37" s="49"/>
      <c r="C37" s="49"/>
      <c r="D37" s="57">
        <v>5100</v>
      </c>
      <c r="E37" s="40">
        <f t="shared" si="0"/>
        <v>1001869</v>
      </c>
      <c r="F37" s="40">
        <f t="shared" si="0"/>
        <v>1001869</v>
      </c>
      <c r="G37" s="40">
        <f t="shared" si="0"/>
        <v>0</v>
      </c>
      <c r="H37" s="40">
        <f>SUM(H38:H43)</f>
        <v>0</v>
      </c>
      <c r="I37" s="40">
        <f>SUM(I38:I43)</f>
        <v>0</v>
      </c>
      <c r="J37" s="40">
        <f t="shared" si="1"/>
        <v>0</v>
      </c>
      <c r="K37" s="40">
        <f>SUM(K38:K43)</f>
        <v>0</v>
      </c>
      <c r="L37" s="40">
        <f>SUM(L38:L43)</f>
        <v>0</v>
      </c>
      <c r="M37" s="40">
        <f t="shared" si="16"/>
        <v>0</v>
      </c>
      <c r="N37" s="40">
        <f>SUM(N38:N43)</f>
        <v>0</v>
      </c>
      <c r="O37" s="40">
        <f>SUM(O38:O43)</f>
        <v>0</v>
      </c>
      <c r="P37" s="40">
        <f t="shared" si="17"/>
        <v>0</v>
      </c>
      <c r="Q37" s="40">
        <f>SUM(Q38:Q43)</f>
        <v>0</v>
      </c>
      <c r="R37" s="40">
        <f>SUM(R38:R43)</f>
        <v>0</v>
      </c>
      <c r="S37" s="40">
        <f t="shared" si="18"/>
        <v>0</v>
      </c>
      <c r="T37" s="40">
        <f>SUM(T38:T43)</f>
        <v>751869</v>
      </c>
      <c r="U37" s="40">
        <f>SUM(U38:U43)</f>
        <v>751869</v>
      </c>
      <c r="V37" s="40">
        <f t="shared" si="19"/>
        <v>0</v>
      </c>
      <c r="W37" s="40">
        <f>SUM(W38:W43)</f>
        <v>0</v>
      </c>
      <c r="X37" s="40">
        <f>SUM(X38:X43)</f>
        <v>0</v>
      </c>
      <c r="Y37" s="40">
        <f t="shared" si="20"/>
        <v>0</v>
      </c>
      <c r="Z37" s="40">
        <f>SUM(Z38:Z43)</f>
        <v>0</v>
      </c>
      <c r="AA37" s="40">
        <f>SUM(AA38:AA43)</f>
        <v>0</v>
      </c>
      <c r="AB37" s="40">
        <f t="shared" si="21"/>
        <v>0</v>
      </c>
      <c r="AC37" s="40">
        <f>SUM(AC38:AC43)</f>
        <v>250000</v>
      </c>
      <c r="AD37" s="40">
        <f>SUM(AD38:AD43)</f>
        <v>250000</v>
      </c>
      <c r="AE37" s="40">
        <f t="shared" si="22"/>
        <v>0</v>
      </c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</row>
    <row r="38" spans="1:252" ht="31.5" x14ac:dyDescent="0.25">
      <c r="A38" s="51" t="s">
        <v>44</v>
      </c>
      <c r="B38" s="60">
        <v>1</v>
      </c>
      <c r="C38" s="60">
        <v>431</v>
      </c>
      <c r="D38" s="57">
        <v>5100</v>
      </c>
      <c r="E38" s="54">
        <f t="shared" si="0"/>
        <v>38331</v>
      </c>
      <c r="F38" s="54">
        <f t="shared" si="0"/>
        <v>38331</v>
      </c>
      <c r="G38" s="54">
        <f t="shared" si="0"/>
        <v>0</v>
      </c>
      <c r="H38" s="54">
        <v>0</v>
      </c>
      <c r="I38" s="54">
        <v>0</v>
      </c>
      <c r="J38" s="54">
        <f t="shared" si="1"/>
        <v>0</v>
      </c>
      <c r="K38" s="54">
        <v>0</v>
      </c>
      <c r="L38" s="54">
        <v>0</v>
      </c>
      <c r="M38" s="54">
        <f t="shared" si="16"/>
        <v>0</v>
      </c>
      <c r="N38" s="54"/>
      <c r="O38" s="54"/>
      <c r="P38" s="54">
        <f t="shared" si="17"/>
        <v>0</v>
      </c>
      <c r="Q38" s="54">
        <v>0</v>
      </c>
      <c r="R38" s="54">
        <v>0</v>
      </c>
      <c r="S38" s="54">
        <f t="shared" si="18"/>
        <v>0</v>
      </c>
      <c r="T38" s="54">
        <v>38331</v>
      </c>
      <c r="U38" s="54">
        <v>38331</v>
      </c>
      <c r="V38" s="54">
        <f t="shared" si="19"/>
        <v>0</v>
      </c>
      <c r="W38" s="54">
        <v>0</v>
      </c>
      <c r="X38" s="54">
        <v>0</v>
      </c>
      <c r="Y38" s="54">
        <f t="shared" si="20"/>
        <v>0</v>
      </c>
      <c r="Z38" s="54">
        <v>0</v>
      </c>
      <c r="AA38" s="54">
        <v>0</v>
      </c>
      <c r="AB38" s="54">
        <f t="shared" si="21"/>
        <v>0</v>
      </c>
      <c r="AC38" s="54">
        <v>0</v>
      </c>
      <c r="AD38" s="54">
        <v>0</v>
      </c>
      <c r="AE38" s="54">
        <f t="shared" si="22"/>
        <v>0</v>
      </c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</row>
    <row r="39" spans="1:252" ht="31.5" x14ac:dyDescent="0.25">
      <c r="A39" s="51" t="s">
        <v>45</v>
      </c>
      <c r="B39" s="60">
        <v>1</v>
      </c>
      <c r="C39" s="60">
        <v>431</v>
      </c>
      <c r="D39" s="57">
        <v>5100</v>
      </c>
      <c r="E39" s="54">
        <f t="shared" si="0"/>
        <v>32179</v>
      </c>
      <c r="F39" s="54">
        <f t="shared" si="0"/>
        <v>32179</v>
      </c>
      <c r="G39" s="54">
        <f t="shared" si="0"/>
        <v>0</v>
      </c>
      <c r="H39" s="54">
        <v>0</v>
      </c>
      <c r="I39" s="54">
        <v>0</v>
      </c>
      <c r="J39" s="54">
        <f t="shared" si="1"/>
        <v>0</v>
      </c>
      <c r="K39" s="54">
        <v>0</v>
      </c>
      <c r="L39" s="54">
        <v>0</v>
      </c>
      <c r="M39" s="54">
        <f t="shared" si="16"/>
        <v>0</v>
      </c>
      <c r="N39" s="54"/>
      <c r="O39" s="54"/>
      <c r="P39" s="54">
        <f t="shared" si="17"/>
        <v>0</v>
      </c>
      <c r="Q39" s="54">
        <v>0</v>
      </c>
      <c r="R39" s="54">
        <v>0</v>
      </c>
      <c r="S39" s="54">
        <f t="shared" si="18"/>
        <v>0</v>
      </c>
      <c r="T39" s="54">
        <v>32179</v>
      </c>
      <c r="U39" s="54">
        <v>32179</v>
      </c>
      <c r="V39" s="54">
        <f t="shared" si="19"/>
        <v>0</v>
      </c>
      <c r="W39" s="54">
        <v>0</v>
      </c>
      <c r="X39" s="54">
        <v>0</v>
      </c>
      <c r="Y39" s="54">
        <f t="shared" si="20"/>
        <v>0</v>
      </c>
      <c r="Z39" s="54">
        <v>0</v>
      </c>
      <c r="AA39" s="54">
        <v>0</v>
      </c>
      <c r="AB39" s="54">
        <f t="shared" si="21"/>
        <v>0</v>
      </c>
      <c r="AC39" s="54">
        <v>0</v>
      </c>
      <c r="AD39" s="54">
        <v>0</v>
      </c>
      <c r="AE39" s="54">
        <f t="shared" si="22"/>
        <v>0</v>
      </c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</row>
    <row r="40" spans="1:252" ht="47.25" x14ac:dyDescent="0.25">
      <c r="A40" s="51" t="s">
        <v>46</v>
      </c>
      <c r="B40" s="60">
        <v>1</v>
      </c>
      <c r="C40" s="60">
        <v>431</v>
      </c>
      <c r="D40" s="57">
        <v>5100</v>
      </c>
      <c r="E40" s="54">
        <f t="shared" si="0"/>
        <v>28376</v>
      </c>
      <c r="F40" s="54">
        <f t="shared" si="0"/>
        <v>28376</v>
      </c>
      <c r="G40" s="54">
        <f t="shared" si="0"/>
        <v>0</v>
      </c>
      <c r="H40" s="54">
        <v>0</v>
      </c>
      <c r="I40" s="54">
        <v>0</v>
      </c>
      <c r="J40" s="54">
        <f t="shared" si="1"/>
        <v>0</v>
      </c>
      <c r="K40" s="54">
        <v>0</v>
      </c>
      <c r="L40" s="54">
        <v>0</v>
      </c>
      <c r="M40" s="54">
        <f t="shared" si="16"/>
        <v>0</v>
      </c>
      <c r="N40" s="54"/>
      <c r="O40" s="54"/>
      <c r="P40" s="54">
        <f t="shared" si="17"/>
        <v>0</v>
      </c>
      <c r="Q40" s="54">
        <v>0</v>
      </c>
      <c r="R40" s="54">
        <v>0</v>
      </c>
      <c r="S40" s="54">
        <f t="shared" si="18"/>
        <v>0</v>
      </c>
      <c r="T40" s="54">
        <v>28376</v>
      </c>
      <c r="U40" s="54">
        <v>28376</v>
      </c>
      <c r="V40" s="54">
        <f t="shared" si="19"/>
        <v>0</v>
      </c>
      <c r="W40" s="54">
        <v>0</v>
      </c>
      <c r="X40" s="54">
        <v>0</v>
      </c>
      <c r="Y40" s="54">
        <f t="shared" si="20"/>
        <v>0</v>
      </c>
      <c r="Z40" s="54">
        <v>0</v>
      </c>
      <c r="AA40" s="54">
        <v>0</v>
      </c>
      <c r="AB40" s="54">
        <f t="shared" si="21"/>
        <v>0</v>
      </c>
      <c r="AC40" s="54">
        <v>0</v>
      </c>
      <c r="AD40" s="54">
        <v>0</v>
      </c>
      <c r="AE40" s="54">
        <f t="shared" si="22"/>
        <v>0</v>
      </c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</row>
    <row r="41" spans="1:252" ht="47.25" x14ac:dyDescent="0.25">
      <c r="A41" s="51" t="s">
        <v>47</v>
      </c>
      <c r="B41" s="60">
        <v>1</v>
      </c>
      <c r="C41" s="60">
        <v>431</v>
      </c>
      <c r="D41" s="57">
        <v>5100</v>
      </c>
      <c r="E41" s="54">
        <f t="shared" si="0"/>
        <v>16218</v>
      </c>
      <c r="F41" s="54">
        <f t="shared" si="0"/>
        <v>16218</v>
      </c>
      <c r="G41" s="54">
        <f t="shared" si="0"/>
        <v>0</v>
      </c>
      <c r="H41" s="54">
        <v>0</v>
      </c>
      <c r="I41" s="54">
        <v>0</v>
      </c>
      <c r="J41" s="54">
        <f t="shared" si="1"/>
        <v>0</v>
      </c>
      <c r="K41" s="54">
        <v>0</v>
      </c>
      <c r="L41" s="54">
        <v>0</v>
      </c>
      <c r="M41" s="54">
        <f t="shared" si="16"/>
        <v>0</v>
      </c>
      <c r="N41" s="54"/>
      <c r="O41" s="54"/>
      <c r="P41" s="54">
        <f t="shared" si="17"/>
        <v>0</v>
      </c>
      <c r="Q41" s="54">
        <v>0</v>
      </c>
      <c r="R41" s="54">
        <v>0</v>
      </c>
      <c r="S41" s="54">
        <f t="shared" si="18"/>
        <v>0</v>
      </c>
      <c r="T41" s="54">
        <v>16218</v>
      </c>
      <c r="U41" s="54">
        <v>16218</v>
      </c>
      <c r="V41" s="54">
        <f t="shared" si="19"/>
        <v>0</v>
      </c>
      <c r="W41" s="54">
        <v>0</v>
      </c>
      <c r="X41" s="54">
        <v>0</v>
      </c>
      <c r="Y41" s="54">
        <f t="shared" si="20"/>
        <v>0</v>
      </c>
      <c r="Z41" s="54">
        <v>0</v>
      </c>
      <c r="AA41" s="54">
        <v>0</v>
      </c>
      <c r="AB41" s="54">
        <f t="shared" si="21"/>
        <v>0</v>
      </c>
      <c r="AC41" s="54">
        <v>0</v>
      </c>
      <c r="AD41" s="54">
        <v>0</v>
      </c>
      <c r="AE41" s="54">
        <f t="shared" si="22"/>
        <v>0</v>
      </c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</row>
    <row r="42" spans="1:252" x14ac:dyDescent="0.25">
      <c r="A42" s="51" t="s">
        <v>48</v>
      </c>
      <c r="B42" s="60">
        <v>1</v>
      </c>
      <c r="C42" s="60">
        <v>431</v>
      </c>
      <c r="D42" s="57">
        <v>5100</v>
      </c>
      <c r="E42" s="54">
        <f t="shared" si="0"/>
        <v>514343</v>
      </c>
      <c r="F42" s="54">
        <f t="shared" si="0"/>
        <v>514343</v>
      </c>
      <c r="G42" s="54">
        <f t="shared" si="0"/>
        <v>0</v>
      </c>
      <c r="H42" s="54">
        <v>0</v>
      </c>
      <c r="I42" s="54">
        <v>0</v>
      </c>
      <c r="J42" s="54">
        <f t="shared" si="1"/>
        <v>0</v>
      </c>
      <c r="K42" s="54">
        <v>0</v>
      </c>
      <c r="L42" s="54">
        <v>0</v>
      </c>
      <c r="M42" s="54">
        <f t="shared" si="16"/>
        <v>0</v>
      </c>
      <c r="N42" s="54"/>
      <c r="O42" s="54"/>
      <c r="P42" s="54">
        <f t="shared" si="17"/>
        <v>0</v>
      </c>
      <c r="Q42" s="54">
        <v>0</v>
      </c>
      <c r="R42" s="54">
        <v>0</v>
      </c>
      <c r="S42" s="54">
        <f t="shared" si="18"/>
        <v>0</v>
      </c>
      <c r="T42" s="54">
        <f>2400+339913+172030</f>
        <v>514343</v>
      </c>
      <c r="U42" s="54">
        <f>2400+339913+172030</f>
        <v>514343</v>
      </c>
      <c r="V42" s="54">
        <f t="shared" si="19"/>
        <v>0</v>
      </c>
      <c r="W42" s="54">
        <v>0</v>
      </c>
      <c r="X42" s="54">
        <v>0</v>
      </c>
      <c r="Y42" s="54">
        <f t="shared" si="20"/>
        <v>0</v>
      </c>
      <c r="Z42" s="54">
        <v>0</v>
      </c>
      <c r="AA42" s="54">
        <v>0</v>
      </c>
      <c r="AB42" s="54">
        <f t="shared" si="21"/>
        <v>0</v>
      </c>
      <c r="AC42" s="54">
        <v>0</v>
      </c>
      <c r="AD42" s="54">
        <v>0</v>
      </c>
      <c r="AE42" s="54">
        <f t="shared" si="22"/>
        <v>0</v>
      </c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</row>
    <row r="43" spans="1:252" ht="31.5" x14ac:dyDescent="0.25">
      <c r="A43" s="51" t="s">
        <v>49</v>
      </c>
      <c r="B43" s="60">
        <v>1</v>
      </c>
      <c r="C43" s="60">
        <v>431</v>
      </c>
      <c r="D43" s="57">
        <v>5100</v>
      </c>
      <c r="E43" s="54">
        <f t="shared" si="0"/>
        <v>372422</v>
      </c>
      <c r="F43" s="54">
        <f t="shared" si="0"/>
        <v>372422</v>
      </c>
      <c r="G43" s="54">
        <f t="shared" si="0"/>
        <v>0</v>
      </c>
      <c r="H43" s="54">
        <v>0</v>
      </c>
      <c r="I43" s="54">
        <v>0</v>
      </c>
      <c r="J43" s="54">
        <f t="shared" si="1"/>
        <v>0</v>
      </c>
      <c r="K43" s="54">
        <v>0</v>
      </c>
      <c r="L43" s="54">
        <v>0</v>
      </c>
      <c r="M43" s="54">
        <f t="shared" si="16"/>
        <v>0</v>
      </c>
      <c r="N43" s="54"/>
      <c r="O43" s="54"/>
      <c r="P43" s="54">
        <f t="shared" si="17"/>
        <v>0</v>
      </c>
      <c r="Q43" s="54">
        <v>0</v>
      </c>
      <c r="R43" s="54">
        <v>0</v>
      </c>
      <c r="S43" s="54">
        <f t="shared" si="18"/>
        <v>0</v>
      </c>
      <c r="T43" s="54">
        <v>122422</v>
      </c>
      <c r="U43" s="54">
        <v>122422</v>
      </c>
      <c r="V43" s="54">
        <f t="shared" si="19"/>
        <v>0</v>
      </c>
      <c r="W43" s="54">
        <v>0</v>
      </c>
      <c r="X43" s="54">
        <v>0</v>
      </c>
      <c r="Y43" s="54">
        <f t="shared" si="20"/>
        <v>0</v>
      </c>
      <c r="Z43" s="54">
        <v>0</v>
      </c>
      <c r="AA43" s="54">
        <v>0</v>
      </c>
      <c r="AB43" s="54">
        <f t="shared" si="21"/>
        <v>0</v>
      </c>
      <c r="AC43" s="54">
        <v>250000</v>
      </c>
      <c r="AD43" s="54">
        <v>250000</v>
      </c>
      <c r="AE43" s="54">
        <f t="shared" si="22"/>
        <v>0</v>
      </c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</row>
    <row r="44" spans="1:252" ht="31.5" x14ac:dyDescent="0.25">
      <c r="A44" s="38" t="s">
        <v>50</v>
      </c>
      <c r="B44" s="49"/>
      <c r="C44" s="49"/>
      <c r="D44" s="57">
        <v>5100</v>
      </c>
      <c r="E44" s="40">
        <f t="shared" si="0"/>
        <v>462429</v>
      </c>
      <c r="F44" s="40">
        <f t="shared" si="0"/>
        <v>462429</v>
      </c>
      <c r="G44" s="40">
        <f t="shared" si="0"/>
        <v>0</v>
      </c>
      <c r="H44" s="40">
        <f>SUM(H45)</f>
        <v>0</v>
      </c>
      <c r="I44" s="40">
        <f>SUM(I45)</f>
        <v>0</v>
      </c>
      <c r="J44" s="40">
        <f t="shared" si="1"/>
        <v>0</v>
      </c>
      <c r="K44" s="40">
        <f>SUM(K45)</f>
        <v>0</v>
      </c>
      <c r="L44" s="40">
        <f>SUM(L45)</f>
        <v>0</v>
      </c>
      <c r="M44" s="40">
        <f t="shared" si="16"/>
        <v>0</v>
      </c>
      <c r="N44" s="40">
        <f>SUM(N45)</f>
        <v>127708</v>
      </c>
      <c r="O44" s="40">
        <f>SUM(O45)</f>
        <v>127708</v>
      </c>
      <c r="P44" s="40">
        <f t="shared" si="17"/>
        <v>0</v>
      </c>
      <c r="Q44" s="40">
        <f>SUM(Q45)</f>
        <v>0</v>
      </c>
      <c r="R44" s="40">
        <f>SUM(R45)</f>
        <v>0</v>
      </c>
      <c r="S44" s="40">
        <f t="shared" si="18"/>
        <v>0</v>
      </c>
      <c r="T44" s="40">
        <f>SUM(T45)</f>
        <v>334721</v>
      </c>
      <c r="U44" s="40">
        <f>SUM(U45)</f>
        <v>334721</v>
      </c>
      <c r="V44" s="40">
        <f t="shared" si="19"/>
        <v>0</v>
      </c>
      <c r="W44" s="40">
        <f>SUM(W45)</f>
        <v>0</v>
      </c>
      <c r="X44" s="40">
        <f>SUM(X45)</f>
        <v>0</v>
      </c>
      <c r="Y44" s="40">
        <f t="shared" si="20"/>
        <v>0</v>
      </c>
      <c r="Z44" s="40">
        <f>SUM(Z45)</f>
        <v>0</v>
      </c>
      <c r="AA44" s="40">
        <f>SUM(AA45)</f>
        <v>0</v>
      </c>
      <c r="AB44" s="40">
        <f t="shared" si="21"/>
        <v>0</v>
      </c>
      <c r="AC44" s="40">
        <f>SUM(AC45)</f>
        <v>0</v>
      </c>
      <c r="AD44" s="40">
        <f>SUM(AD45)</f>
        <v>0</v>
      </c>
      <c r="AE44" s="40">
        <f t="shared" si="22"/>
        <v>0</v>
      </c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</row>
    <row r="45" spans="1:252" x14ac:dyDescent="0.25">
      <c r="A45" s="38" t="s">
        <v>19</v>
      </c>
      <c r="B45" s="49"/>
      <c r="C45" s="49"/>
      <c r="D45" s="57">
        <v>5100</v>
      </c>
      <c r="E45" s="40">
        <f t="shared" si="0"/>
        <v>462429</v>
      </c>
      <c r="F45" s="40">
        <f t="shared" si="0"/>
        <v>462429</v>
      </c>
      <c r="G45" s="40">
        <f t="shared" si="0"/>
        <v>0</v>
      </c>
      <c r="H45" s="40">
        <f>SUM(H46:H51)</f>
        <v>0</v>
      </c>
      <c r="I45" s="40">
        <f>SUM(I46:I51)</f>
        <v>0</v>
      </c>
      <c r="J45" s="40">
        <f t="shared" si="1"/>
        <v>0</v>
      </c>
      <c r="K45" s="40">
        <f>SUM(K46:K51)</f>
        <v>0</v>
      </c>
      <c r="L45" s="40">
        <f>SUM(L46:L51)</f>
        <v>0</v>
      </c>
      <c r="M45" s="40">
        <f t="shared" si="16"/>
        <v>0</v>
      </c>
      <c r="N45" s="40">
        <f>SUM(N46:N51)</f>
        <v>127708</v>
      </c>
      <c r="O45" s="40">
        <f>SUM(O46:O51)</f>
        <v>127708</v>
      </c>
      <c r="P45" s="40">
        <f t="shared" si="17"/>
        <v>0</v>
      </c>
      <c r="Q45" s="40">
        <f>SUM(Q46:Q51)</f>
        <v>0</v>
      </c>
      <c r="R45" s="40">
        <f>SUM(R46:R51)</f>
        <v>0</v>
      </c>
      <c r="S45" s="40">
        <f t="shared" si="18"/>
        <v>0</v>
      </c>
      <c r="T45" s="40">
        <f>SUM(T46:T51)</f>
        <v>334721</v>
      </c>
      <c r="U45" s="40">
        <f>SUM(U46:U51)</f>
        <v>334721</v>
      </c>
      <c r="V45" s="40">
        <f t="shared" si="19"/>
        <v>0</v>
      </c>
      <c r="W45" s="40">
        <f>SUM(W46:W51)</f>
        <v>0</v>
      </c>
      <c r="X45" s="40">
        <f>SUM(X46:X51)</f>
        <v>0</v>
      </c>
      <c r="Y45" s="40">
        <f t="shared" si="20"/>
        <v>0</v>
      </c>
      <c r="Z45" s="40">
        <f>SUM(Z46:Z51)</f>
        <v>0</v>
      </c>
      <c r="AA45" s="40">
        <f>SUM(AA46:AA51)</f>
        <v>0</v>
      </c>
      <c r="AB45" s="40">
        <f t="shared" si="21"/>
        <v>0</v>
      </c>
      <c r="AC45" s="40">
        <f>SUM(AC46:AC51)</f>
        <v>0</v>
      </c>
      <c r="AD45" s="40">
        <f>SUM(AD46:AD51)</f>
        <v>0</v>
      </c>
      <c r="AE45" s="40">
        <f t="shared" si="22"/>
        <v>0</v>
      </c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</row>
    <row r="46" spans="1:252" ht="31.5" x14ac:dyDescent="0.25">
      <c r="A46" s="59" t="s">
        <v>51</v>
      </c>
      <c r="B46" s="60">
        <v>2</v>
      </c>
      <c r="C46" s="60">
        <v>525</v>
      </c>
      <c r="D46" s="57">
        <v>5100</v>
      </c>
      <c r="E46" s="64">
        <f t="shared" si="0"/>
        <v>3832</v>
      </c>
      <c r="F46" s="64">
        <f t="shared" si="0"/>
        <v>3832</v>
      </c>
      <c r="G46" s="64">
        <f t="shared" si="0"/>
        <v>0</v>
      </c>
      <c r="H46" s="64">
        <v>0</v>
      </c>
      <c r="I46" s="64">
        <v>0</v>
      </c>
      <c r="J46" s="64">
        <f t="shared" si="1"/>
        <v>0</v>
      </c>
      <c r="K46" s="64">
        <v>0</v>
      </c>
      <c r="L46" s="64">
        <v>0</v>
      </c>
      <c r="M46" s="64">
        <f t="shared" si="16"/>
        <v>0</v>
      </c>
      <c r="N46" s="64">
        <v>3832</v>
      </c>
      <c r="O46" s="64">
        <v>3832</v>
      </c>
      <c r="P46" s="64">
        <f t="shared" si="17"/>
        <v>0</v>
      </c>
      <c r="Q46" s="64">
        <v>0</v>
      </c>
      <c r="R46" s="64">
        <v>0</v>
      </c>
      <c r="S46" s="64">
        <f t="shared" si="18"/>
        <v>0</v>
      </c>
      <c r="T46" s="64">
        <v>0</v>
      </c>
      <c r="U46" s="64">
        <v>0</v>
      </c>
      <c r="V46" s="64">
        <f t="shared" si="19"/>
        <v>0</v>
      </c>
      <c r="W46" s="64">
        <v>0</v>
      </c>
      <c r="X46" s="64">
        <v>0</v>
      </c>
      <c r="Y46" s="64">
        <f t="shared" si="20"/>
        <v>0</v>
      </c>
      <c r="Z46" s="64">
        <v>0</v>
      </c>
      <c r="AA46" s="64">
        <v>0</v>
      </c>
      <c r="AB46" s="64">
        <f t="shared" si="21"/>
        <v>0</v>
      </c>
      <c r="AC46" s="64">
        <v>0</v>
      </c>
      <c r="AD46" s="64">
        <v>0</v>
      </c>
      <c r="AE46" s="64">
        <f t="shared" si="22"/>
        <v>0</v>
      </c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</row>
    <row r="47" spans="1:252" ht="48.75" customHeight="1" x14ac:dyDescent="0.25">
      <c r="A47" s="59" t="s">
        <v>52</v>
      </c>
      <c r="B47" s="60">
        <v>2</v>
      </c>
      <c r="C47" s="60">
        <v>525</v>
      </c>
      <c r="D47" s="57">
        <v>5100</v>
      </c>
      <c r="E47" s="64">
        <f t="shared" si="0"/>
        <v>87512</v>
      </c>
      <c r="F47" s="64">
        <f t="shared" si="0"/>
        <v>87512</v>
      </c>
      <c r="G47" s="64">
        <f t="shared" si="0"/>
        <v>0</v>
      </c>
      <c r="H47" s="64">
        <v>0</v>
      </c>
      <c r="I47" s="64">
        <v>0</v>
      </c>
      <c r="J47" s="64">
        <f t="shared" si="1"/>
        <v>0</v>
      </c>
      <c r="K47" s="64">
        <v>0</v>
      </c>
      <c r="L47" s="64">
        <v>0</v>
      </c>
      <c r="M47" s="64">
        <f t="shared" si="16"/>
        <v>0</v>
      </c>
      <c r="N47" s="64">
        <v>87512</v>
      </c>
      <c r="O47" s="64">
        <v>87512</v>
      </c>
      <c r="P47" s="64">
        <f t="shared" si="17"/>
        <v>0</v>
      </c>
      <c r="Q47" s="64">
        <v>0</v>
      </c>
      <c r="R47" s="64">
        <v>0</v>
      </c>
      <c r="S47" s="64">
        <f t="shared" si="18"/>
        <v>0</v>
      </c>
      <c r="T47" s="64">
        <v>0</v>
      </c>
      <c r="U47" s="64">
        <v>0</v>
      </c>
      <c r="V47" s="64">
        <f t="shared" si="19"/>
        <v>0</v>
      </c>
      <c r="W47" s="64">
        <v>0</v>
      </c>
      <c r="X47" s="64">
        <v>0</v>
      </c>
      <c r="Y47" s="64">
        <f t="shared" si="20"/>
        <v>0</v>
      </c>
      <c r="Z47" s="64">
        <v>0</v>
      </c>
      <c r="AA47" s="64">
        <v>0</v>
      </c>
      <c r="AB47" s="64">
        <f t="shared" si="21"/>
        <v>0</v>
      </c>
      <c r="AC47" s="64">
        <v>0</v>
      </c>
      <c r="AD47" s="64">
        <v>0</v>
      </c>
      <c r="AE47" s="64">
        <f t="shared" si="22"/>
        <v>0</v>
      </c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</row>
    <row r="48" spans="1:252" ht="31.5" x14ac:dyDescent="0.25">
      <c r="A48" s="59" t="s">
        <v>53</v>
      </c>
      <c r="B48" s="60">
        <v>2</v>
      </c>
      <c r="C48" s="60">
        <v>525</v>
      </c>
      <c r="D48" s="57">
        <v>5100</v>
      </c>
      <c r="E48" s="64">
        <f t="shared" si="0"/>
        <v>22517</v>
      </c>
      <c r="F48" s="64">
        <f t="shared" si="0"/>
        <v>22517</v>
      </c>
      <c r="G48" s="64">
        <f t="shared" si="0"/>
        <v>0</v>
      </c>
      <c r="H48" s="64">
        <v>0</v>
      </c>
      <c r="I48" s="64">
        <v>0</v>
      </c>
      <c r="J48" s="64">
        <f t="shared" si="1"/>
        <v>0</v>
      </c>
      <c r="K48" s="64">
        <v>0</v>
      </c>
      <c r="L48" s="64">
        <v>0</v>
      </c>
      <c r="M48" s="64">
        <f t="shared" si="16"/>
        <v>0</v>
      </c>
      <c r="N48" s="64">
        <v>22517</v>
      </c>
      <c r="O48" s="64">
        <v>22517</v>
      </c>
      <c r="P48" s="64">
        <f t="shared" si="17"/>
        <v>0</v>
      </c>
      <c r="Q48" s="64">
        <v>0</v>
      </c>
      <c r="R48" s="64">
        <v>0</v>
      </c>
      <c r="S48" s="64">
        <f t="shared" si="18"/>
        <v>0</v>
      </c>
      <c r="T48" s="64">
        <v>0</v>
      </c>
      <c r="U48" s="64">
        <v>0</v>
      </c>
      <c r="V48" s="64">
        <f t="shared" si="19"/>
        <v>0</v>
      </c>
      <c r="W48" s="64">
        <v>0</v>
      </c>
      <c r="X48" s="64">
        <v>0</v>
      </c>
      <c r="Y48" s="64">
        <f t="shared" si="20"/>
        <v>0</v>
      </c>
      <c r="Z48" s="64">
        <v>0</v>
      </c>
      <c r="AA48" s="64">
        <v>0</v>
      </c>
      <c r="AB48" s="64">
        <f t="shared" si="21"/>
        <v>0</v>
      </c>
      <c r="AC48" s="64">
        <v>0</v>
      </c>
      <c r="AD48" s="64">
        <v>0</v>
      </c>
      <c r="AE48" s="64">
        <f t="shared" si="22"/>
        <v>0</v>
      </c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</row>
    <row r="49" spans="1:252" ht="31.5" x14ac:dyDescent="0.25">
      <c r="A49" s="59" t="s">
        <v>54</v>
      </c>
      <c r="B49" s="60">
        <v>1</v>
      </c>
      <c r="C49" s="60">
        <v>530</v>
      </c>
      <c r="D49" s="57">
        <v>5100</v>
      </c>
      <c r="E49" s="64">
        <f t="shared" si="0"/>
        <v>2721</v>
      </c>
      <c r="F49" s="64">
        <f t="shared" si="0"/>
        <v>2721</v>
      </c>
      <c r="G49" s="64">
        <f t="shared" si="0"/>
        <v>0</v>
      </c>
      <c r="H49" s="64">
        <v>0</v>
      </c>
      <c r="I49" s="64">
        <v>0</v>
      </c>
      <c r="J49" s="64">
        <f t="shared" si="1"/>
        <v>0</v>
      </c>
      <c r="K49" s="64">
        <v>0</v>
      </c>
      <c r="L49" s="64">
        <v>0</v>
      </c>
      <c r="M49" s="64">
        <f t="shared" si="16"/>
        <v>0</v>
      </c>
      <c r="N49" s="64"/>
      <c r="O49" s="64"/>
      <c r="P49" s="64">
        <f t="shared" si="17"/>
        <v>0</v>
      </c>
      <c r="Q49" s="64">
        <v>0</v>
      </c>
      <c r="R49" s="64">
        <v>0</v>
      </c>
      <c r="S49" s="64">
        <f t="shared" si="18"/>
        <v>0</v>
      </c>
      <c r="T49" s="64">
        <v>2721</v>
      </c>
      <c r="U49" s="64">
        <v>2721</v>
      </c>
      <c r="V49" s="64">
        <f t="shared" si="19"/>
        <v>0</v>
      </c>
      <c r="W49" s="64">
        <v>0</v>
      </c>
      <c r="X49" s="64">
        <v>0</v>
      </c>
      <c r="Y49" s="64">
        <f t="shared" si="20"/>
        <v>0</v>
      </c>
      <c r="Z49" s="64">
        <v>0</v>
      </c>
      <c r="AA49" s="64">
        <v>0</v>
      </c>
      <c r="AB49" s="64">
        <f t="shared" si="21"/>
        <v>0</v>
      </c>
      <c r="AC49" s="64">
        <v>0</v>
      </c>
      <c r="AD49" s="64">
        <v>0</v>
      </c>
      <c r="AE49" s="64">
        <f t="shared" si="22"/>
        <v>0</v>
      </c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</row>
    <row r="50" spans="1:252" ht="94.5" x14ac:dyDescent="0.25">
      <c r="A50" s="59" t="s">
        <v>55</v>
      </c>
      <c r="B50" s="60">
        <v>1</v>
      </c>
      <c r="C50" s="60">
        <v>540</v>
      </c>
      <c r="D50" s="57">
        <v>5100</v>
      </c>
      <c r="E50" s="64">
        <f t="shared" si="0"/>
        <v>332000</v>
      </c>
      <c r="F50" s="64">
        <f t="shared" si="0"/>
        <v>332000</v>
      </c>
      <c r="G50" s="64">
        <f t="shared" si="0"/>
        <v>0</v>
      </c>
      <c r="H50" s="64">
        <v>0</v>
      </c>
      <c r="I50" s="64">
        <v>0</v>
      </c>
      <c r="J50" s="64">
        <f t="shared" si="1"/>
        <v>0</v>
      </c>
      <c r="K50" s="64">
        <v>0</v>
      </c>
      <c r="L50" s="64">
        <v>0</v>
      </c>
      <c r="M50" s="64">
        <f t="shared" si="16"/>
        <v>0</v>
      </c>
      <c r="N50" s="64"/>
      <c r="O50" s="64"/>
      <c r="P50" s="64">
        <f t="shared" si="17"/>
        <v>0</v>
      </c>
      <c r="Q50" s="64">
        <v>0</v>
      </c>
      <c r="R50" s="64">
        <v>0</v>
      </c>
      <c r="S50" s="64">
        <f t="shared" si="18"/>
        <v>0</v>
      </c>
      <c r="T50" s="64">
        <v>332000</v>
      </c>
      <c r="U50" s="64">
        <v>332000</v>
      </c>
      <c r="V50" s="64">
        <f t="shared" si="19"/>
        <v>0</v>
      </c>
      <c r="W50" s="64">
        <v>0</v>
      </c>
      <c r="X50" s="64">
        <v>0</v>
      </c>
      <c r="Y50" s="64">
        <f t="shared" si="20"/>
        <v>0</v>
      </c>
      <c r="Z50" s="64">
        <v>0</v>
      </c>
      <c r="AA50" s="64">
        <v>0</v>
      </c>
      <c r="AB50" s="64">
        <f t="shared" si="21"/>
        <v>0</v>
      </c>
      <c r="AC50" s="64">
        <v>0</v>
      </c>
      <c r="AD50" s="64">
        <v>0</v>
      </c>
      <c r="AE50" s="64">
        <f t="shared" si="22"/>
        <v>0</v>
      </c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</row>
    <row r="51" spans="1:252" ht="31.5" x14ac:dyDescent="0.25">
      <c r="A51" s="59" t="s">
        <v>56</v>
      </c>
      <c r="B51" s="60">
        <v>2</v>
      </c>
      <c r="C51" s="60">
        <v>525</v>
      </c>
      <c r="D51" s="57">
        <v>5100</v>
      </c>
      <c r="E51" s="64">
        <f t="shared" si="0"/>
        <v>13847</v>
      </c>
      <c r="F51" s="64">
        <f t="shared" si="0"/>
        <v>13847</v>
      </c>
      <c r="G51" s="64">
        <f t="shared" si="0"/>
        <v>0</v>
      </c>
      <c r="H51" s="64">
        <v>0</v>
      </c>
      <c r="I51" s="64">
        <v>0</v>
      </c>
      <c r="J51" s="64">
        <f t="shared" si="1"/>
        <v>0</v>
      </c>
      <c r="K51" s="64">
        <v>0</v>
      </c>
      <c r="L51" s="64">
        <v>0</v>
      </c>
      <c r="M51" s="64">
        <f t="shared" si="16"/>
        <v>0</v>
      </c>
      <c r="N51" s="64">
        <v>13847</v>
      </c>
      <c r="O51" s="64">
        <v>13847</v>
      </c>
      <c r="P51" s="64">
        <f t="shared" si="17"/>
        <v>0</v>
      </c>
      <c r="Q51" s="64">
        <v>0</v>
      </c>
      <c r="R51" s="64">
        <v>0</v>
      </c>
      <c r="S51" s="64">
        <f t="shared" si="18"/>
        <v>0</v>
      </c>
      <c r="T51" s="64">
        <v>0</v>
      </c>
      <c r="U51" s="64">
        <v>0</v>
      </c>
      <c r="V51" s="64">
        <f t="shared" si="19"/>
        <v>0</v>
      </c>
      <c r="W51" s="64">
        <v>0</v>
      </c>
      <c r="X51" s="64">
        <v>0</v>
      </c>
      <c r="Y51" s="64">
        <f t="shared" si="20"/>
        <v>0</v>
      </c>
      <c r="Z51" s="64">
        <v>0</v>
      </c>
      <c r="AA51" s="64">
        <v>0</v>
      </c>
      <c r="AB51" s="64">
        <f t="shared" si="21"/>
        <v>0</v>
      </c>
      <c r="AC51" s="64">
        <v>0</v>
      </c>
      <c r="AD51" s="64">
        <v>0</v>
      </c>
      <c r="AE51" s="64">
        <f t="shared" si="22"/>
        <v>0</v>
      </c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</row>
    <row r="52" spans="1:252" ht="31.5" x14ac:dyDescent="0.25">
      <c r="A52" s="38" t="s">
        <v>57</v>
      </c>
      <c r="B52" s="49"/>
      <c r="C52" s="49"/>
      <c r="D52" s="57">
        <v>5100</v>
      </c>
      <c r="E52" s="40">
        <f t="shared" si="0"/>
        <v>13408428</v>
      </c>
      <c r="F52" s="40">
        <f t="shared" si="0"/>
        <v>25144099</v>
      </c>
      <c r="G52" s="40">
        <f t="shared" si="0"/>
        <v>11735671</v>
      </c>
      <c r="H52" s="40">
        <f>SUM(H53)</f>
        <v>3078829</v>
      </c>
      <c r="I52" s="40">
        <f>SUM(I53)</f>
        <v>3078829</v>
      </c>
      <c r="J52" s="40">
        <f t="shared" si="1"/>
        <v>0</v>
      </c>
      <c r="K52" s="40">
        <f>SUM(K53)</f>
        <v>154723</v>
      </c>
      <c r="L52" s="40">
        <f>SUM(L53)</f>
        <v>154723</v>
      </c>
      <c r="M52" s="40">
        <f t="shared" si="16"/>
        <v>0</v>
      </c>
      <c r="N52" s="40">
        <f>SUM(N53)</f>
        <v>1426322</v>
      </c>
      <c r="O52" s="40">
        <f>SUM(O53)</f>
        <v>447275</v>
      </c>
      <c r="P52" s="40">
        <f t="shared" si="17"/>
        <v>-979047</v>
      </c>
      <c r="Q52" s="40">
        <f>SUM(Q53)</f>
        <v>2110804</v>
      </c>
      <c r="R52" s="40">
        <f>SUM(R53)</f>
        <v>2110804</v>
      </c>
      <c r="S52" s="40">
        <f t="shared" si="18"/>
        <v>0</v>
      </c>
      <c r="T52" s="40">
        <f>SUM(T53)</f>
        <v>0</v>
      </c>
      <c r="U52" s="40">
        <f>SUM(U53)</f>
        <v>0</v>
      </c>
      <c r="V52" s="40">
        <f t="shared" si="19"/>
        <v>0</v>
      </c>
      <c r="W52" s="40">
        <f>SUM(W53)</f>
        <v>2574380</v>
      </c>
      <c r="X52" s="40">
        <f>SUM(X53)</f>
        <v>1142383</v>
      </c>
      <c r="Y52" s="40">
        <f t="shared" si="20"/>
        <v>-1431997</v>
      </c>
      <c r="Z52" s="40">
        <f>SUM(Z53)</f>
        <v>0</v>
      </c>
      <c r="AA52" s="40">
        <f>SUM(AA53)</f>
        <v>0</v>
      </c>
      <c r="AB52" s="40">
        <f t="shared" si="21"/>
        <v>0</v>
      </c>
      <c r="AC52" s="40">
        <f>SUM(AC53)</f>
        <v>4063370</v>
      </c>
      <c r="AD52" s="40">
        <f>SUM(AD53)</f>
        <v>18210085</v>
      </c>
      <c r="AE52" s="40">
        <f t="shared" si="22"/>
        <v>14146715</v>
      </c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</row>
    <row r="53" spans="1:252" x14ac:dyDescent="0.25">
      <c r="A53" s="38" t="s">
        <v>19</v>
      </c>
      <c r="B53" s="49"/>
      <c r="C53" s="49"/>
      <c r="D53" s="57">
        <v>5100</v>
      </c>
      <c r="E53" s="40">
        <f t="shared" si="0"/>
        <v>13408428</v>
      </c>
      <c r="F53" s="40">
        <f t="shared" si="0"/>
        <v>25144099</v>
      </c>
      <c r="G53" s="40">
        <f t="shared" si="0"/>
        <v>11735671</v>
      </c>
      <c r="H53" s="40">
        <f>SUM(H54:H69)</f>
        <v>3078829</v>
      </c>
      <c r="I53" s="40">
        <f>SUM(I54:I69)</f>
        <v>3078829</v>
      </c>
      <c r="J53" s="40">
        <f t="shared" si="1"/>
        <v>0</v>
      </c>
      <c r="K53" s="40">
        <f>SUM(K54:K69)</f>
        <v>154723</v>
      </c>
      <c r="L53" s="40">
        <f>SUM(L54:L69)</f>
        <v>154723</v>
      </c>
      <c r="M53" s="40">
        <f t="shared" si="16"/>
        <v>0</v>
      </c>
      <c r="N53" s="40">
        <f>SUM(N54:N69)</f>
        <v>1426322</v>
      </c>
      <c r="O53" s="40">
        <f>SUM(O54:O69)</f>
        <v>447275</v>
      </c>
      <c r="P53" s="40">
        <f t="shared" si="17"/>
        <v>-979047</v>
      </c>
      <c r="Q53" s="40">
        <f>SUM(Q54:Q69)</f>
        <v>2110804</v>
      </c>
      <c r="R53" s="40">
        <f>SUM(R54:R69)</f>
        <v>2110804</v>
      </c>
      <c r="S53" s="40">
        <f t="shared" si="18"/>
        <v>0</v>
      </c>
      <c r="T53" s="40">
        <f>SUM(T54:T69)</f>
        <v>0</v>
      </c>
      <c r="U53" s="40">
        <f>SUM(U54:U69)</f>
        <v>0</v>
      </c>
      <c r="V53" s="40">
        <f t="shared" si="19"/>
        <v>0</v>
      </c>
      <c r="W53" s="40">
        <f>SUM(W54:W69)</f>
        <v>2574380</v>
      </c>
      <c r="X53" s="40">
        <f>SUM(X54:X69)</f>
        <v>1142383</v>
      </c>
      <c r="Y53" s="40">
        <f t="shared" si="20"/>
        <v>-1431997</v>
      </c>
      <c r="Z53" s="40">
        <f>SUM(Z54:Z69)</f>
        <v>0</v>
      </c>
      <c r="AA53" s="40">
        <f>SUM(AA54:AA69)</f>
        <v>0</v>
      </c>
      <c r="AB53" s="40">
        <f t="shared" si="21"/>
        <v>0</v>
      </c>
      <c r="AC53" s="40">
        <f>SUM(AC54:AC69)</f>
        <v>4063370</v>
      </c>
      <c r="AD53" s="40">
        <f>SUM(AD54:AD69)</f>
        <v>18210085</v>
      </c>
      <c r="AE53" s="40">
        <f t="shared" si="22"/>
        <v>14146715</v>
      </c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</row>
    <row r="54" spans="1:252" ht="47.25" x14ac:dyDescent="0.25">
      <c r="A54" s="55" t="s">
        <v>58</v>
      </c>
      <c r="B54" s="56">
        <v>2</v>
      </c>
      <c r="C54" s="56">
        <v>603</v>
      </c>
      <c r="D54" s="57">
        <v>5100</v>
      </c>
      <c r="E54" s="54">
        <f t="shared" si="0"/>
        <v>46230</v>
      </c>
      <c r="F54" s="54">
        <f t="shared" si="0"/>
        <v>46230</v>
      </c>
      <c r="G54" s="54">
        <f t="shared" si="0"/>
        <v>0</v>
      </c>
      <c r="H54" s="54">
        <v>0</v>
      </c>
      <c r="I54" s="54">
        <v>0</v>
      </c>
      <c r="J54" s="54">
        <f t="shared" si="1"/>
        <v>0</v>
      </c>
      <c r="K54" s="54">
        <v>0</v>
      </c>
      <c r="L54" s="54">
        <v>0</v>
      </c>
      <c r="M54" s="54">
        <f t="shared" si="16"/>
        <v>0</v>
      </c>
      <c r="N54" s="54">
        <v>46230</v>
      </c>
      <c r="O54" s="54">
        <v>46230</v>
      </c>
      <c r="P54" s="54">
        <f t="shared" si="17"/>
        <v>0</v>
      </c>
      <c r="Q54" s="54">
        <v>0</v>
      </c>
      <c r="R54" s="54">
        <v>0</v>
      </c>
      <c r="S54" s="54">
        <f t="shared" si="18"/>
        <v>0</v>
      </c>
      <c r="T54" s="54">
        <v>0</v>
      </c>
      <c r="U54" s="54">
        <v>0</v>
      </c>
      <c r="V54" s="54">
        <f t="shared" si="19"/>
        <v>0</v>
      </c>
      <c r="W54" s="54">
        <v>0</v>
      </c>
      <c r="X54" s="54">
        <v>0</v>
      </c>
      <c r="Y54" s="54">
        <f t="shared" si="20"/>
        <v>0</v>
      </c>
      <c r="Z54" s="54">
        <v>0</v>
      </c>
      <c r="AA54" s="54">
        <v>0</v>
      </c>
      <c r="AB54" s="54">
        <f t="shared" si="21"/>
        <v>0</v>
      </c>
      <c r="AC54" s="54">
        <v>0</v>
      </c>
      <c r="AD54" s="54">
        <v>0</v>
      </c>
      <c r="AE54" s="54">
        <f t="shared" si="22"/>
        <v>0</v>
      </c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</row>
    <row r="55" spans="1:252" ht="31.5" x14ac:dyDescent="0.25">
      <c r="A55" s="51" t="s">
        <v>59</v>
      </c>
      <c r="B55" s="52">
        <v>2</v>
      </c>
      <c r="C55" s="52">
        <v>619</v>
      </c>
      <c r="D55" s="58">
        <v>5100</v>
      </c>
      <c r="E55" s="54">
        <f t="shared" si="0"/>
        <v>80445</v>
      </c>
      <c r="F55" s="54">
        <f t="shared" si="0"/>
        <v>80445</v>
      </c>
      <c r="G55" s="54">
        <f t="shared" si="0"/>
        <v>0</v>
      </c>
      <c r="H55" s="54">
        <v>0</v>
      </c>
      <c r="I55" s="54">
        <v>0</v>
      </c>
      <c r="J55" s="54">
        <f t="shared" si="1"/>
        <v>0</v>
      </c>
      <c r="K55" s="54">
        <v>0</v>
      </c>
      <c r="L55" s="54">
        <v>0</v>
      </c>
      <c r="M55" s="54">
        <f t="shared" si="16"/>
        <v>0</v>
      </c>
      <c r="N55" s="54">
        <v>80445</v>
      </c>
      <c r="O55" s="54">
        <v>80445</v>
      </c>
      <c r="P55" s="54">
        <f t="shared" si="17"/>
        <v>0</v>
      </c>
      <c r="Q55" s="54">
        <v>0</v>
      </c>
      <c r="R55" s="54">
        <v>0</v>
      </c>
      <c r="S55" s="54">
        <f t="shared" si="18"/>
        <v>0</v>
      </c>
      <c r="T55" s="54">
        <v>0</v>
      </c>
      <c r="U55" s="54">
        <v>0</v>
      </c>
      <c r="V55" s="54">
        <f t="shared" si="19"/>
        <v>0</v>
      </c>
      <c r="W55" s="54"/>
      <c r="X55" s="54"/>
      <c r="Y55" s="54">
        <f t="shared" si="20"/>
        <v>0</v>
      </c>
      <c r="Z55" s="54">
        <v>0</v>
      </c>
      <c r="AA55" s="54">
        <v>0</v>
      </c>
      <c r="AB55" s="54">
        <f t="shared" si="21"/>
        <v>0</v>
      </c>
      <c r="AC55" s="54">
        <v>0</v>
      </c>
      <c r="AD55" s="54">
        <v>0</v>
      </c>
      <c r="AE55" s="54">
        <f t="shared" si="22"/>
        <v>0</v>
      </c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</row>
    <row r="56" spans="1:252" ht="31.5" x14ac:dyDescent="0.25">
      <c r="A56" s="51" t="s">
        <v>60</v>
      </c>
      <c r="B56" s="52">
        <v>2</v>
      </c>
      <c r="C56" s="52">
        <v>619</v>
      </c>
      <c r="D56" s="58">
        <v>5100</v>
      </c>
      <c r="E56" s="54">
        <f t="shared" si="0"/>
        <v>6916</v>
      </c>
      <c r="F56" s="54">
        <f t="shared" si="0"/>
        <v>6916</v>
      </c>
      <c r="G56" s="54">
        <f t="shared" si="0"/>
        <v>0</v>
      </c>
      <c r="H56" s="54">
        <v>0</v>
      </c>
      <c r="I56" s="54">
        <v>0</v>
      </c>
      <c r="J56" s="54">
        <f t="shared" si="1"/>
        <v>0</v>
      </c>
      <c r="K56" s="54">
        <v>0</v>
      </c>
      <c r="L56" s="54">
        <v>0</v>
      </c>
      <c r="M56" s="54">
        <f t="shared" si="16"/>
        <v>0</v>
      </c>
      <c r="N56" s="54">
        <v>6916</v>
      </c>
      <c r="O56" s="54">
        <v>6916</v>
      </c>
      <c r="P56" s="54">
        <f t="shared" si="17"/>
        <v>0</v>
      </c>
      <c r="Q56" s="54">
        <v>0</v>
      </c>
      <c r="R56" s="54">
        <v>0</v>
      </c>
      <c r="S56" s="54">
        <f t="shared" si="18"/>
        <v>0</v>
      </c>
      <c r="T56" s="54">
        <v>0</v>
      </c>
      <c r="U56" s="54">
        <v>0</v>
      </c>
      <c r="V56" s="54">
        <f t="shared" si="19"/>
        <v>0</v>
      </c>
      <c r="W56" s="54">
        <v>0</v>
      </c>
      <c r="X56" s="54">
        <v>0</v>
      </c>
      <c r="Y56" s="54">
        <f t="shared" si="20"/>
        <v>0</v>
      </c>
      <c r="Z56" s="54">
        <v>0</v>
      </c>
      <c r="AA56" s="54">
        <v>0</v>
      </c>
      <c r="AB56" s="54">
        <f t="shared" si="21"/>
        <v>0</v>
      </c>
      <c r="AC56" s="54">
        <v>0</v>
      </c>
      <c r="AD56" s="54">
        <v>0</v>
      </c>
      <c r="AE56" s="54">
        <f t="shared" si="22"/>
        <v>0</v>
      </c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</row>
    <row r="57" spans="1:252" x14ac:dyDescent="0.25">
      <c r="A57" s="55" t="s">
        <v>61</v>
      </c>
      <c r="B57" s="56"/>
      <c r="C57" s="56"/>
      <c r="D57" s="57"/>
      <c r="E57" s="54">
        <f t="shared" si="0"/>
        <v>500000</v>
      </c>
      <c r="F57" s="54">
        <f t="shared" si="0"/>
        <v>500000</v>
      </c>
      <c r="G57" s="54">
        <f t="shared" si="0"/>
        <v>0</v>
      </c>
      <c r="H57" s="54">
        <v>0</v>
      </c>
      <c r="I57" s="54">
        <v>0</v>
      </c>
      <c r="J57" s="54">
        <f t="shared" si="1"/>
        <v>0</v>
      </c>
      <c r="K57" s="54">
        <v>0</v>
      </c>
      <c r="L57" s="54">
        <v>0</v>
      </c>
      <c r="M57" s="54">
        <f t="shared" si="16"/>
        <v>0</v>
      </c>
      <c r="N57" s="54"/>
      <c r="O57" s="54"/>
      <c r="P57" s="54">
        <f t="shared" si="17"/>
        <v>0</v>
      </c>
      <c r="Q57" s="54">
        <v>0</v>
      </c>
      <c r="R57" s="54">
        <v>0</v>
      </c>
      <c r="S57" s="54">
        <f t="shared" si="18"/>
        <v>0</v>
      </c>
      <c r="T57" s="54">
        <v>0</v>
      </c>
      <c r="U57" s="54">
        <v>0</v>
      </c>
      <c r="V57" s="54">
        <f t="shared" si="19"/>
        <v>0</v>
      </c>
      <c r="W57" s="54">
        <v>0</v>
      </c>
      <c r="X57" s="54">
        <v>0</v>
      </c>
      <c r="Y57" s="54">
        <f t="shared" si="20"/>
        <v>0</v>
      </c>
      <c r="Z57" s="54">
        <v>0</v>
      </c>
      <c r="AA57" s="54">
        <v>0</v>
      </c>
      <c r="AB57" s="54">
        <f t="shared" si="21"/>
        <v>0</v>
      </c>
      <c r="AC57" s="54">
        <v>500000</v>
      </c>
      <c r="AD57" s="54">
        <v>500000</v>
      </c>
      <c r="AE57" s="54">
        <f t="shared" si="22"/>
        <v>0</v>
      </c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</row>
    <row r="58" spans="1:252" ht="63" x14ac:dyDescent="0.25">
      <c r="A58" s="55" t="s">
        <v>62</v>
      </c>
      <c r="B58" s="56">
        <v>2</v>
      </c>
      <c r="C58" s="56">
        <v>606</v>
      </c>
      <c r="D58" s="57">
        <v>5100</v>
      </c>
      <c r="E58" s="54">
        <f t="shared" si="0"/>
        <v>3192072</v>
      </c>
      <c r="F58" s="54">
        <f t="shared" si="0"/>
        <v>0</v>
      </c>
      <c r="G58" s="54">
        <f t="shared" si="0"/>
        <v>-3192072</v>
      </c>
      <c r="H58" s="54"/>
      <c r="I58" s="54"/>
      <c r="J58" s="54">
        <f t="shared" si="1"/>
        <v>0</v>
      </c>
      <c r="K58" s="54">
        <v>0</v>
      </c>
      <c r="L58" s="54">
        <v>0</v>
      </c>
      <c r="M58" s="54">
        <f t="shared" si="16"/>
        <v>0</v>
      </c>
      <c r="N58" s="54">
        <f>573484-573484</f>
        <v>0</v>
      </c>
      <c r="O58" s="54">
        <f>573484-573484</f>
        <v>0</v>
      </c>
      <c r="P58" s="54">
        <f t="shared" si="17"/>
        <v>0</v>
      </c>
      <c r="Q58" s="54">
        <v>0</v>
      </c>
      <c r="R58" s="54">
        <v>0</v>
      </c>
      <c r="S58" s="54">
        <f t="shared" si="18"/>
        <v>0</v>
      </c>
      <c r="T58" s="54">
        <v>0</v>
      </c>
      <c r="U58" s="54">
        <v>0</v>
      </c>
      <c r="V58" s="54">
        <f t="shared" si="19"/>
        <v>0</v>
      </c>
      <c r="W58" s="54">
        <f>52258+1379739</f>
        <v>1431997</v>
      </c>
      <c r="X58" s="54">
        <f>52258+1379739-1431997</f>
        <v>0</v>
      </c>
      <c r="Y58" s="54">
        <f t="shared" si="20"/>
        <v>-1431997</v>
      </c>
      <c r="Z58" s="54">
        <v>0</v>
      </c>
      <c r="AA58" s="54">
        <v>0</v>
      </c>
      <c r="AB58" s="54">
        <f t="shared" si="21"/>
        <v>0</v>
      </c>
      <c r="AC58" s="54">
        <f>1510075+250000</f>
        <v>1760075</v>
      </c>
      <c r="AD58" s="54">
        <f>1510075+250000-1760075</f>
        <v>0</v>
      </c>
      <c r="AE58" s="54">
        <f t="shared" si="22"/>
        <v>-1760075</v>
      </c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</row>
    <row r="59" spans="1:252" ht="47.25" x14ac:dyDescent="0.25">
      <c r="A59" s="51" t="s">
        <v>63</v>
      </c>
      <c r="B59" s="52"/>
      <c r="C59" s="52"/>
      <c r="D59" s="58">
        <v>5100</v>
      </c>
      <c r="E59" s="54">
        <f t="shared" si="0"/>
        <v>0</v>
      </c>
      <c r="F59" s="54">
        <f t="shared" si="0"/>
        <v>999900</v>
      </c>
      <c r="G59" s="54">
        <f t="shared" si="0"/>
        <v>999900</v>
      </c>
      <c r="H59" s="54">
        <v>0</v>
      </c>
      <c r="I59" s="54">
        <v>0</v>
      </c>
      <c r="J59" s="54">
        <f t="shared" si="1"/>
        <v>0</v>
      </c>
      <c r="K59" s="54">
        <v>0</v>
      </c>
      <c r="L59" s="54">
        <v>0</v>
      </c>
      <c r="M59" s="54">
        <f t="shared" si="16"/>
        <v>0</v>
      </c>
      <c r="N59" s="54"/>
      <c r="O59" s="54"/>
      <c r="P59" s="54">
        <f t="shared" si="17"/>
        <v>0</v>
      </c>
      <c r="Q59" s="54">
        <v>0</v>
      </c>
      <c r="R59" s="54">
        <v>0</v>
      </c>
      <c r="S59" s="54">
        <f t="shared" si="18"/>
        <v>0</v>
      </c>
      <c r="T59" s="54">
        <v>0</v>
      </c>
      <c r="U59" s="54">
        <v>0</v>
      </c>
      <c r="V59" s="54">
        <f t="shared" si="19"/>
        <v>0</v>
      </c>
      <c r="W59" s="54">
        <v>0</v>
      </c>
      <c r="X59" s="54">
        <v>0</v>
      </c>
      <c r="Y59" s="54">
        <f t="shared" si="20"/>
        <v>0</v>
      </c>
      <c r="Z59" s="54">
        <v>0</v>
      </c>
      <c r="AA59" s="54">
        <v>0</v>
      </c>
      <c r="AB59" s="54">
        <f t="shared" si="21"/>
        <v>0</v>
      </c>
      <c r="AC59" s="54">
        <v>0</v>
      </c>
      <c r="AD59" s="54">
        <v>999900</v>
      </c>
      <c r="AE59" s="54">
        <f t="shared" si="22"/>
        <v>999900</v>
      </c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</row>
    <row r="60" spans="1:252" ht="31.5" x14ac:dyDescent="0.25">
      <c r="A60" s="51" t="s">
        <v>64</v>
      </c>
      <c r="B60" s="52"/>
      <c r="C60" s="52"/>
      <c r="D60" s="58">
        <v>5100</v>
      </c>
      <c r="E60" s="54">
        <f t="shared" si="0"/>
        <v>0</v>
      </c>
      <c r="F60" s="54">
        <f t="shared" si="0"/>
        <v>2489000</v>
      </c>
      <c r="G60" s="54">
        <f t="shared" si="0"/>
        <v>2489000</v>
      </c>
      <c r="H60" s="54">
        <v>0</v>
      </c>
      <c r="I60" s="54">
        <v>0</v>
      </c>
      <c r="J60" s="54">
        <f t="shared" si="1"/>
        <v>0</v>
      </c>
      <c r="K60" s="54">
        <v>0</v>
      </c>
      <c r="L60" s="54">
        <v>0</v>
      </c>
      <c r="M60" s="54">
        <f t="shared" si="16"/>
        <v>0</v>
      </c>
      <c r="N60" s="54"/>
      <c r="O60" s="54"/>
      <c r="P60" s="54">
        <f t="shared" si="17"/>
        <v>0</v>
      </c>
      <c r="Q60" s="54">
        <v>0</v>
      </c>
      <c r="R60" s="54">
        <v>0</v>
      </c>
      <c r="S60" s="54">
        <f t="shared" si="18"/>
        <v>0</v>
      </c>
      <c r="T60" s="54">
        <v>0</v>
      </c>
      <c r="U60" s="54">
        <v>0</v>
      </c>
      <c r="V60" s="54">
        <f t="shared" si="19"/>
        <v>0</v>
      </c>
      <c r="W60" s="54">
        <v>0</v>
      </c>
      <c r="X60" s="54">
        <v>0</v>
      </c>
      <c r="Y60" s="54">
        <f t="shared" si="20"/>
        <v>0</v>
      </c>
      <c r="Z60" s="54">
        <v>0</v>
      </c>
      <c r="AA60" s="54">
        <v>0</v>
      </c>
      <c r="AB60" s="54">
        <f t="shared" si="21"/>
        <v>0</v>
      </c>
      <c r="AC60" s="54">
        <v>0</v>
      </c>
      <c r="AD60" s="54">
        <v>2489000</v>
      </c>
      <c r="AE60" s="54">
        <f t="shared" si="22"/>
        <v>2489000</v>
      </c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</row>
    <row r="61" spans="1:252" ht="31.5" x14ac:dyDescent="0.25">
      <c r="A61" s="59" t="s">
        <v>65</v>
      </c>
      <c r="B61" s="56">
        <v>2</v>
      </c>
      <c r="C61" s="56">
        <v>606</v>
      </c>
      <c r="D61" s="57">
        <v>5100</v>
      </c>
      <c r="E61" s="54">
        <f t="shared" si="0"/>
        <v>2741057</v>
      </c>
      <c r="F61" s="54">
        <f t="shared" si="0"/>
        <v>5000000</v>
      </c>
      <c r="G61" s="54">
        <f t="shared" si="0"/>
        <v>2258943</v>
      </c>
      <c r="H61" s="54"/>
      <c r="I61" s="54"/>
      <c r="J61" s="54">
        <f t="shared" si="1"/>
        <v>0</v>
      </c>
      <c r="K61" s="54"/>
      <c r="L61" s="54"/>
      <c r="M61" s="54">
        <f t="shared" si="16"/>
        <v>0</v>
      </c>
      <c r="N61" s="54">
        <f>2741057-1741057</f>
        <v>1000000</v>
      </c>
      <c r="O61" s="54">
        <f>2741057-1741057-1000000+20953</f>
        <v>20953</v>
      </c>
      <c r="P61" s="54">
        <f t="shared" si="17"/>
        <v>-979047</v>
      </c>
      <c r="Q61" s="54"/>
      <c r="R61" s="54"/>
      <c r="S61" s="54">
        <f t="shared" si="18"/>
        <v>0</v>
      </c>
      <c r="T61" s="54"/>
      <c r="U61" s="54"/>
      <c r="V61" s="54">
        <f t="shared" si="19"/>
        <v>0</v>
      </c>
      <c r="W61" s="54"/>
      <c r="X61" s="54"/>
      <c r="Y61" s="54">
        <f t="shared" si="20"/>
        <v>0</v>
      </c>
      <c r="Z61" s="54"/>
      <c r="AA61" s="54"/>
      <c r="AB61" s="54">
        <f t="shared" si="21"/>
        <v>0</v>
      </c>
      <c r="AC61" s="54">
        <f>1741057</f>
        <v>1741057</v>
      </c>
      <c r="AD61" s="54">
        <f>1741057+3258943-20953</f>
        <v>4979047</v>
      </c>
      <c r="AE61" s="54">
        <f t="shared" si="22"/>
        <v>3237990</v>
      </c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</row>
    <row r="62" spans="1:252" ht="78.75" x14ac:dyDescent="0.25">
      <c r="A62" s="55" t="s">
        <v>66</v>
      </c>
      <c r="B62" s="56">
        <v>2</v>
      </c>
      <c r="C62" s="56">
        <v>606</v>
      </c>
      <c r="D62" s="53">
        <v>5100</v>
      </c>
      <c r="E62" s="54">
        <f t="shared" si="0"/>
        <v>0</v>
      </c>
      <c r="F62" s="54">
        <f t="shared" si="0"/>
        <v>6700000</v>
      </c>
      <c r="G62" s="54">
        <f t="shared" si="0"/>
        <v>6700000</v>
      </c>
      <c r="H62" s="54">
        <v>0</v>
      </c>
      <c r="I62" s="54">
        <v>0</v>
      </c>
      <c r="J62" s="54">
        <f t="shared" si="1"/>
        <v>0</v>
      </c>
      <c r="K62" s="54">
        <v>0</v>
      </c>
      <c r="L62" s="54">
        <v>0</v>
      </c>
      <c r="M62" s="54">
        <f t="shared" si="16"/>
        <v>0</v>
      </c>
      <c r="N62" s="54">
        <v>0</v>
      </c>
      <c r="O62" s="54">
        <f>27000-27000</f>
        <v>0</v>
      </c>
      <c r="P62" s="54">
        <f t="shared" si="17"/>
        <v>0</v>
      </c>
      <c r="Q62" s="54"/>
      <c r="R62" s="54"/>
      <c r="S62" s="54">
        <f t="shared" si="18"/>
        <v>0</v>
      </c>
      <c r="T62" s="54">
        <v>0</v>
      </c>
      <c r="U62" s="54">
        <v>0</v>
      </c>
      <c r="V62" s="54">
        <f t="shared" si="19"/>
        <v>0</v>
      </c>
      <c r="W62" s="54">
        <v>0</v>
      </c>
      <c r="X62" s="54">
        <v>0</v>
      </c>
      <c r="Y62" s="54">
        <f t="shared" si="20"/>
        <v>0</v>
      </c>
      <c r="Z62" s="54">
        <v>0</v>
      </c>
      <c r="AA62" s="54">
        <v>0</v>
      </c>
      <c r="AB62" s="54">
        <f t="shared" si="21"/>
        <v>0</v>
      </c>
      <c r="AC62" s="54">
        <v>0</v>
      </c>
      <c r="AD62" s="54">
        <v>6700000</v>
      </c>
      <c r="AE62" s="54">
        <f t="shared" si="22"/>
        <v>6700000</v>
      </c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</row>
    <row r="63" spans="1:252" ht="31.5" x14ac:dyDescent="0.25">
      <c r="A63" s="55" t="s">
        <v>67</v>
      </c>
      <c r="B63" s="56">
        <v>2</v>
      </c>
      <c r="C63" s="56">
        <v>606</v>
      </c>
      <c r="D63" s="53">
        <v>5100</v>
      </c>
      <c r="E63" s="54">
        <f t="shared" si="0"/>
        <v>0</v>
      </c>
      <c r="F63" s="54">
        <f t="shared" si="0"/>
        <v>900000</v>
      </c>
      <c r="G63" s="54">
        <f t="shared" si="0"/>
        <v>900000</v>
      </c>
      <c r="H63" s="54">
        <v>0</v>
      </c>
      <c r="I63" s="54">
        <v>0</v>
      </c>
      <c r="J63" s="54">
        <f t="shared" si="1"/>
        <v>0</v>
      </c>
      <c r="K63" s="54">
        <v>0</v>
      </c>
      <c r="L63" s="54">
        <v>0</v>
      </c>
      <c r="M63" s="54">
        <f t="shared" si="16"/>
        <v>0</v>
      </c>
      <c r="N63" s="54">
        <v>0</v>
      </c>
      <c r="O63" s="54">
        <f>27000-27000</f>
        <v>0</v>
      </c>
      <c r="P63" s="54">
        <f t="shared" si="17"/>
        <v>0</v>
      </c>
      <c r="Q63" s="54"/>
      <c r="R63" s="54"/>
      <c r="S63" s="54">
        <f t="shared" si="18"/>
        <v>0</v>
      </c>
      <c r="T63" s="54">
        <v>0</v>
      </c>
      <c r="U63" s="54">
        <v>0</v>
      </c>
      <c r="V63" s="54">
        <f t="shared" si="19"/>
        <v>0</v>
      </c>
      <c r="W63" s="54">
        <v>0</v>
      </c>
      <c r="X63" s="54">
        <v>0</v>
      </c>
      <c r="Y63" s="54">
        <f t="shared" si="20"/>
        <v>0</v>
      </c>
      <c r="Z63" s="54">
        <v>0</v>
      </c>
      <c r="AA63" s="54">
        <v>0</v>
      </c>
      <c r="AB63" s="54">
        <f t="shared" si="21"/>
        <v>0</v>
      </c>
      <c r="AC63" s="54">
        <v>0</v>
      </c>
      <c r="AD63" s="54">
        <v>900000</v>
      </c>
      <c r="AE63" s="54">
        <f t="shared" si="22"/>
        <v>900000</v>
      </c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</row>
    <row r="64" spans="1:252" x14ac:dyDescent="0.25">
      <c r="A64" s="55" t="s">
        <v>68</v>
      </c>
      <c r="B64" s="56">
        <v>2</v>
      </c>
      <c r="C64" s="56">
        <v>606</v>
      </c>
      <c r="D64" s="53">
        <v>5100</v>
      </c>
      <c r="E64" s="54">
        <f t="shared" si="0"/>
        <v>0</v>
      </c>
      <c r="F64" s="54">
        <f t="shared" si="0"/>
        <v>1579900</v>
      </c>
      <c r="G64" s="54">
        <f t="shared" si="0"/>
        <v>1579900</v>
      </c>
      <c r="H64" s="54">
        <v>0</v>
      </c>
      <c r="I64" s="54">
        <v>0</v>
      </c>
      <c r="J64" s="54">
        <f t="shared" si="1"/>
        <v>0</v>
      </c>
      <c r="K64" s="54">
        <v>0</v>
      </c>
      <c r="L64" s="54">
        <v>0</v>
      </c>
      <c r="M64" s="54">
        <f t="shared" si="16"/>
        <v>0</v>
      </c>
      <c r="N64" s="54">
        <v>0</v>
      </c>
      <c r="O64" s="54">
        <f>27000-27000</f>
        <v>0</v>
      </c>
      <c r="P64" s="54">
        <f t="shared" si="17"/>
        <v>0</v>
      </c>
      <c r="Q64" s="54"/>
      <c r="R64" s="54"/>
      <c r="S64" s="54">
        <f t="shared" si="18"/>
        <v>0</v>
      </c>
      <c r="T64" s="54">
        <v>0</v>
      </c>
      <c r="U64" s="54">
        <v>0</v>
      </c>
      <c r="V64" s="54">
        <f t="shared" si="19"/>
        <v>0</v>
      </c>
      <c r="W64" s="54">
        <v>0</v>
      </c>
      <c r="X64" s="54">
        <v>0</v>
      </c>
      <c r="Y64" s="54">
        <f t="shared" si="20"/>
        <v>0</v>
      </c>
      <c r="Z64" s="54">
        <v>0</v>
      </c>
      <c r="AA64" s="54">
        <v>0</v>
      </c>
      <c r="AB64" s="54">
        <f t="shared" si="21"/>
        <v>0</v>
      </c>
      <c r="AC64" s="54">
        <v>0</v>
      </c>
      <c r="AD64" s="54">
        <v>1579900</v>
      </c>
      <c r="AE64" s="54">
        <f t="shared" si="22"/>
        <v>1579900</v>
      </c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</row>
    <row r="65" spans="1:252" ht="63" x14ac:dyDescent="0.25">
      <c r="A65" s="55" t="s">
        <v>69</v>
      </c>
      <c r="B65" s="56">
        <v>2</v>
      </c>
      <c r="C65" s="56">
        <v>604</v>
      </c>
      <c r="D65" s="57">
        <v>5100</v>
      </c>
      <c r="E65" s="54">
        <f t="shared" si="0"/>
        <v>16792</v>
      </c>
      <c r="F65" s="54">
        <f t="shared" si="0"/>
        <v>16792</v>
      </c>
      <c r="G65" s="54">
        <f t="shared" si="0"/>
        <v>0</v>
      </c>
      <c r="H65" s="54">
        <v>0</v>
      </c>
      <c r="I65" s="54">
        <v>0</v>
      </c>
      <c r="J65" s="54">
        <f t="shared" si="1"/>
        <v>0</v>
      </c>
      <c r="K65" s="54">
        <v>0</v>
      </c>
      <c r="L65" s="54">
        <v>0</v>
      </c>
      <c r="M65" s="54">
        <f t="shared" si="16"/>
        <v>0</v>
      </c>
      <c r="N65" s="54">
        <v>16792</v>
      </c>
      <c r="O65" s="54">
        <v>16792</v>
      </c>
      <c r="P65" s="54">
        <f t="shared" si="17"/>
        <v>0</v>
      </c>
      <c r="Q65" s="54">
        <v>0</v>
      </c>
      <c r="R65" s="54">
        <v>0</v>
      </c>
      <c r="S65" s="54">
        <f t="shared" si="18"/>
        <v>0</v>
      </c>
      <c r="T65" s="54">
        <v>0</v>
      </c>
      <c r="U65" s="54">
        <v>0</v>
      </c>
      <c r="V65" s="54">
        <f t="shared" si="19"/>
        <v>0</v>
      </c>
      <c r="W65" s="54">
        <v>0</v>
      </c>
      <c r="X65" s="54">
        <v>0</v>
      </c>
      <c r="Y65" s="54">
        <f t="shared" si="20"/>
        <v>0</v>
      </c>
      <c r="Z65" s="54">
        <v>0</v>
      </c>
      <c r="AA65" s="54">
        <v>0</v>
      </c>
      <c r="AB65" s="54">
        <f t="shared" si="21"/>
        <v>0</v>
      </c>
      <c r="AC65" s="54">
        <v>0</v>
      </c>
      <c r="AD65" s="54">
        <v>0</v>
      </c>
      <c r="AE65" s="54">
        <f t="shared" si="22"/>
        <v>0</v>
      </c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</row>
    <row r="66" spans="1:252" ht="78.75" x14ac:dyDescent="0.25">
      <c r="A66" s="55" t="s">
        <v>70</v>
      </c>
      <c r="B66" s="56">
        <v>2</v>
      </c>
      <c r="C66" s="56">
        <v>604</v>
      </c>
      <c r="D66" s="57">
        <v>5100</v>
      </c>
      <c r="E66" s="54">
        <f t="shared" si="0"/>
        <v>76154</v>
      </c>
      <c r="F66" s="54">
        <f t="shared" si="0"/>
        <v>76154</v>
      </c>
      <c r="G66" s="54">
        <f t="shared" si="0"/>
        <v>0</v>
      </c>
      <c r="H66" s="54">
        <v>0</v>
      </c>
      <c r="I66" s="54">
        <v>0</v>
      </c>
      <c r="J66" s="54">
        <f t="shared" si="1"/>
        <v>0</v>
      </c>
      <c r="K66" s="54">
        <v>0</v>
      </c>
      <c r="L66" s="54">
        <v>0</v>
      </c>
      <c r="M66" s="54">
        <f t="shared" si="16"/>
        <v>0</v>
      </c>
      <c r="N66" s="54">
        <v>76154</v>
      </c>
      <c r="O66" s="54">
        <v>76154</v>
      </c>
      <c r="P66" s="54">
        <f t="shared" si="17"/>
        <v>0</v>
      </c>
      <c r="Q66" s="54">
        <v>0</v>
      </c>
      <c r="R66" s="54">
        <v>0</v>
      </c>
      <c r="S66" s="54">
        <f t="shared" si="18"/>
        <v>0</v>
      </c>
      <c r="T66" s="54">
        <v>0</v>
      </c>
      <c r="U66" s="54">
        <v>0</v>
      </c>
      <c r="V66" s="54">
        <f t="shared" si="19"/>
        <v>0</v>
      </c>
      <c r="W66" s="54"/>
      <c r="X66" s="54"/>
      <c r="Y66" s="54">
        <f t="shared" si="20"/>
        <v>0</v>
      </c>
      <c r="Z66" s="54">
        <v>0</v>
      </c>
      <c r="AA66" s="54">
        <v>0</v>
      </c>
      <c r="AB66" s="54">
        <f t="shared" si="21"/>
        <v>0</v>
      </c>
      <c r="AC66" s="54">
        <v>0</v>
      </c>
      <c r="AD66" s="54">
        <v>0</v>
      </c>
      <c r="AE66" s="54">
        <f t="shared" si="22"/>
        <v>0</v>
      </c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</row>
    <row r="67" spans="1:252" ht="78.75" x14ac:dyDescent="0.25">
      <c r="A67" s="55" t="s">
        <v>71</v>
      </c>
      <c r="B67" s="56">
        <v>2</v>
      </c>
      <c r="C67" s="56">
        <v>604</v>
      </c>
      <c r="D67" s="57">
        <v>5100</v>
      </c>
      <c r="E67" s="54">
        <f t="shared" ref="E67:G123" si="23">H67+K67+N67+Q67+T67+W67+Z67+AC67</f>
        <v>120120</v>
      </c>
      <c r="F67" s="54">
        <f t="shared" si="23"/>
        <v>120120</v>
      </c>
      <c r="G67" s="54">
        <f t="shared" si="23"/>
        <v>0</v>
      </c>
      <c r="H67" s="54">
        <v>0</v>
      </c>
      <c r="I67" s="54">
        <v>0</v>
      </c>
      <c r="J67" s="54">
        <f t="shared" ref="J67:J123" si="24">I67-H67</f>
        <v>0</v>
      </c>
      <c r="K67" s="54">
        <v>0</v>
      </c>
      <c r="L67" s="54">
        <v>0</v>
      </c>
      <c r="M67" s="54">
        <f t="shared" ref="M67:M123" si="25">L67-K67</f>
        <v>0</v>
      </c>
      <c r="N67" s="54">
        <v>120120</v>
      </c>
      <c r="O67" s="54">
        <v>120120</v>
      </c>
      <c r="P67" s="54">
        <f t="shared" ref="P67:P123" si="26">O67-N67</f>
        <v>0</v>
      </c>
      <c r="Q67" s="54">
        <v>0</v>
      </c>
      <c r="R67" s="54">
        <v>0</v>
      </c>
      <c r="S67" s="54">
        <f t="shared" ref="S67:S123" si="27">R67-Q67</f>
        <v>0</v>
      </c>
      <c r="T67" s="54">
        <v>0</v>
      </c>
      <c r="U67" s="54">
        <v>0</v>
      </c>
      <c r="V67" s="54">
        <f t="shared" ref="V67:V123" si="28">U67-T67</f>
        <v>0</v>
      </c>
      <c r="W67" s="54"/>
      <c r="X67" s="54"/>
      <c r="Y67" s="54">
        <f t="shared" ref="Y67:Y123" si="29">X67-W67</f>
        <v>0</v>
      </c>
      <c r="Z67" s="54">
        <v>0</v>
      </c>
      <c r="AA67" s="54">
        <v>0</v>
      </c>
      <c r="AB67" s="54">
        <f t="shared" ref="AB67:AB123" si="30">AA67-Z67</f>
        <v>0</v>
      </c>
      <c r="AC67" s="54">
        <v>0</v>
      </c>
      <c r="AD67" s="54">
        <v>0</v>
      </c>
      <c r="AE67" s="54">
        <f t="shared" ref="AE67:AE123" si="31">AD67-AC67</f>
        <v>0</v>
      </c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</row>
    <row r="68" spans="1:252" ht="157.5" x14ac:dyDescent="0.25">
      <c r="A68" s="42" t="s">
        <v>72</v>
      </c>
      <c r="B68" s="52">
        <v>2</v>
      </c>
      <c r="C68" s="52">
        <v>603</v>
      </c>
      <c r="D68" s="57">
        <v>5100</v>
      </c>
      <c r="E68" s="54">
        <f t="shared" si="23"/>
        <v>1431694</v>
      </c>
      <c r="F68" s="54">
        <f t="shared" si="23"/>
        <v>1431694</v>
      </c>
      <c r="G68" s="54">
        <f t="shared" si="23"/>
        <v>0</v>
      </c>
      <c r="H68" s="54"/>
      <c r="I68" s="54"/>
      <c r="J68" s="54">
        <f t="shared" si="24"/>
        <v>0</v>
      </c>
      <c r="K68" s="54">
        <f>227073-122350+50000</f>
        <v>154723</v>
      </c>
      <c r="L68" s="54">
        <f>227073-122350+50000</f>
        <v>154723</v>
      </c>
      <c r="M68" s="54">
        <f t="shared" si="25"/>
        <v>0</v>
      </c>
      <c r="N68" s="54">
        <f>122350-50000</f>
        <v>72350</v>
      </c>
      <c r="O68" s="54">
        <f>122350-50000</f>
        <v>72350</v>
      </c>
      <c r="P68" s="54">
        <f t="shared" si="26"/>
        <v>0</v>
      </c>
      <c r="Q68" s="54">
        <v>0</v>
      </c>
      <c r="R68" s="54">
        <v>0</v>
      </c>
      <c r="S68" s="54">
        <f t="shared" si="27"/>
        <v>0</v>
      </c>
      <c r="T68" s="54">
        <v>0</v>
      </c>
      <c r="U68" s="54">
        <v>0</v>
      </c>
      <c r="V68" s="54">
        <f t="shared" si="28"/>
        <v>0</v>
      </c>
      <c r="W68" s="54">
        <f>42+69263+1073078</f>
        <v>1142383</v>
      </c>
      <c r="X68" s="54">
        <f>42+69263+1073078</f>
        <v>1142383</v>
      </c>
      <c r="Y68" s="54">
        <f t="shared" si="29"/>
        <v>0</v>
      </c>
      <c r="Z68" s="54"/>
      <c r="AA68" s="54"/>
      <c r="AB68" s="54">
        <f t="shared" si="30"/>
        <v>0</v>
      </c>
      <c r="AC68" s="54">
        <f>1456246-1394008</f>
        <v>62238</v>
      </c>
      <c r="AD68" s="54">
        <f>1456246-1394008</f>
        <v>62238</v>
      </c>
      <c r="AE68" s="54">
        <f t="shared" si="31"/>
        <v>0</v>
      </c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</row>
    <row r="69" spans="1:252" ht="157.5" x14ac:dyDescent="0.25">
      <c r="A69" s="42" t="s">
        <v>73</v>
      </c>
      <c r="B69" s="52">
        <v>2</v>
      </c>
      <c r="C69" s="52">
        <v>606</v>
      </c>
      <c r="D69" s="57">
        <v>5100</v>
      </c>
      <c r="E69" s="54">
        <f t="shared" si="23"/>
        <v>5196948</v>
      </c>
      <c r="F69" s="54">
        <f t="shared" si="23"/>
        <v>5196948</v>
      </c>
      <c r="G69" s="54">
        <f t="shared" si="23"/>
        <v>0</v>
      </c>
      <c r="H69" s="54">
        <f>4128600-1049771</f>
        <v>3078829</v>
      </c>
      <c r="I69" s="54">
        <f>4128600-1049771</f>
        <v>3078829</v>
      </c>
      <c r="J69" s="54">
        <f t="shared" si="24"/>
        <v>0</v>
      </c>
      <c r="K69" s="54">
        <v>0</v>
      </c>
      <c r="L69" s="54">
        <v>0</v>
      </c>
      <c r="M69" s="54">
        <f t="shared" si="25"/>
        <v>0</v>
      </c>
      <c r="N69" s="54">
        <v>7315</v>
      </c>
      <c r="O69" s="54">
        <v>7315</v>
      </c>
      <c r="P69" s="54">
        <f t="shared" si="26"/>
        <v>0</v>
      </c>
      <c r="Q69" s="54">
        <f>5189633-3078829</f>
        <v>2110804</v>
      </c>
      <c r="R69" s="54">
        <f>5189633-3078829</f>
        <v>2110804</v>
      </c>
      <c r="S69" s="54">
        <f t="shared" si="27"/>
        <v>0</v>
      </c>
      <c r="T69" s="54">
        <v>0</v>
      </c>
      <c r="U69" s="54">
        <v>0</v>
      </c>
      <c r="V69" s="54">
        <f t="shared" si="28"/>
        <v>0</v>
      </c>
      <c r="W69" s="54">
        <v>0</v>
      </c>
      <c r="X69" s="54">
        <v>0</v>
      </c>
      <c r="Y69" s="54">
        <f t="shared" si="29"/>
        <v>0</v>
      </c>
      <c r="Z69" s="54">
        <v>0</v>
      </c>
      <c r="AA69" s="54">
        <v>0</v>
      </c>
      <c r="AB69" s="54">
        <f t="shared" si="30"/>
        <v>0</v>
      </c>
      <c r="AC69" s="54">
        <v>0</v>
      </c>
      <c r="AD69" s="54">
        <v>0</v>
      </c>
      <c r="AE69" s="54">
        <f t="shared" si="31"/>
        <v>0</v>
      </c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</row>
    <row r="70" spans="1:252" ht="31.5" x14ac:dyDescent="0.25">
      <c r="A70" s="38" t="s">
        <v>74</v>
      </c>
      <c r="B70" s="49"/>
      <c r="C70" s="49"/>
      <c r="D70" s="57">
        <v>5100</v>
      </c>
      <c r="E70" s="40">
        <f t="shared" si="23"/>
        <v>937880</v>
      </c>
      <c r="F70" s="40">
        <f t="shared" si="23"/>
        <v>9953100</v>
      </c>
      <c r="G70" s="40">
        <f t="shared" si="23"/>
        <v>9015220</v>
      </c>
      <c r="H70" s="40">
        <f>SUM(H71)</f>
        <v>0</v>
      </c>
      <c r="I70" s="40">
        <f>SUM(I71)</f>
        <v>0</v>
      </c>
      <c r="J70" s="40">
        <f t="shared" si="24"/>
        <v>0</v>
      </c>
      <c r="K70" s="40">
        <f>SUM(K71)</f>
        <v>0</v>
      </c>
      <c r="L70" s="40">
        <f>SUM(L71)</f>
        <v>0</v>
      </c>
      <c r="M70" s="40">
        <f t="shared" si="25"/>
        <v>0</v>
      </c>
      <c r="N70" s="40">
        <f>SUM(N71)</f>
        <v>598739</v>
      </c>
      <c r="O70" s="40">
        <f>SUM(O71)</f>
        <v>613959</v>
      </c>
      <c r="P70" s="40">
        <f t="shared" si="26"/>
        <v>15220</v>
      </c>
      <c r="Q70" s="40">
        <f>SUM(Q71)</f>
        <v>0</v>
      </c>
      <c r="R70" s="40">
        <f>SUM(R71)</f>
        <v>0</v>
      </c>
      <c r="S70" s="40">
        <f t="shared" si="27"/>
        <v>0</v>
      </c>
      <c r="T70" s="40">
        <f>SUM(T71)</f>
        <v>0</v>
      </c>
      <c r="U70" s="40">
        <f>SUM(U71)</f>
        <v>0</v>
      </c>
      <c r="V70" s="40">
        <f t="shared" si="28"/>
        <v>0</v>
      </c>
      <c r="W70" s="40">
        <f>SUM(W71)</f>
        <v>0</v>
      </c>
      <c r="X70" s="40">
        <f>SUM(X71)</f>
        <v>0</v>
      </c>
      <c r="Y70" s="40">
        <f t="shared" si="29"/>
        <v>0</v>
      </c>
      <c r="Z70" s="40">
        <f>SUM(Z71)</f>
        <v>0</v>
      </c>
      <c r="AA70" s="40">
        <f>SUM(AA71)</f>
        <v>0</v>
      </c>
      <c r="AB70" s="40">
        <f t="shared" si="30"/>
        <v>0</v>
      </c>
      <c r="AC70" s="40">
        <f>SUM(AC71)</f>
        <v>339141</v>
      </c>
      <c r="AD70" s="40">
        <f>SUM(AD71)</f>
        <v>9339141</v>
      </c>
      <c r="AE70" s="40">
        <f t="shared" si="31"/>
        <v>9000000</v>
      </c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</row>
    <row r="71" spans="1:252" x14ac:dyDescent="0.25">
      <c r="A71" s="38" t="s">
        <v>19</v>
      </c>
      <c r="B71" s="49"/>
      <c r="C71" s="49"/>
      <c r="D71" s="57">
        <v>5100</v>
      </c>
      <c r="E71" s="40">
        <f t="shared" si="23"/>
        <v>937880</v>
      </c>
      <c r="F71" s="40">
        <f t="shared" si="23"/>
        <v>9953100</v>
      </c>
      <c r="G71" s="40">
        <f t="shared" si="23"/>
        <v>9015220</v>
      </c>
      <c r="H71" s="40">
        <f>SUM(H72:H77)</f>
        <v>0</v>
      </c>
      <c r="I71" s="40">
        <f>SUM(I72:I77)</f>
        <v>0</v>
      </c>
      <c r="J71" s="40">
        <f t="shared" si="24"/>
        <v>0</v>
      </c>
      <c r="K71" s="40">
        <f>SUM(K72:K77)</f>
        <v>0</v>
      </c>
      <c r="L71" s="40">
        <f>SUM(L72:L77)</f>
        <v>0</v>
      </c>
      <c r="M71" s="40">
        <f t="shared" si="25"/>
        <v>0</v>
      </c>
      <c r="N71" s="40">
        <f>SUM(N72:N77)</f>
        <v>598739</v>
      </c>
      <c r="O71" s="40">
        <f>SUM(O72:O77)</f>
        <v>613959</v>
      </c>
      <c r="P71" s="40">
        <f t="shared" si="26"/>
        <v>15220</v>
      </c>
      <c r="Q71" s="40">
        <f>SUM(Q72:Q77)</f>
        <v>0</v>
      </c>
      <c r="R71" s="40">
        <f>SUM(R72:R77)</f>
        <v>0</v>
      </c>
      <c r="S71" s="40">
        <f t="shared" si="27"/>
        <v>0</v>
      </c>
      <c r="T71" s="40">
        <f>SUM(T72:T77)</f>
        <v>0</v>
      </c>
      <c r="U71" s="40">
        <f>SUM(U72:U77)</f>
        <v>0</v>
      </c>
      <c r="V71" s="40">
        <f t="shared" si="28"/>
        <v>0</v>
      </c>
      <c r="W71" s="40">
        <f>SUM(W72:W77)</f>
        <v>0</v>
      </c>
      <c r="X71" s="40">
        <f>SUM(X72:X77)</f>
        <v>0</v>
      </c>
      <c r="Y71" s="40">
        <f t="shared" si="29"/>
        <v>0</v>
      </c>
      <c r="Z71" s="40">
        <f>SUM(Z72:Z77)</f>
        <v>0</v>
      </c>
      <c r="AA71" s="40">
        <f>SUM(AA72:AA77)</f>
        <v>0</v>
      </c>
      <c r="AB71" s="40">
        <f t="shared" si="30"/>
        <v>0</v>
      </c>
      <c r="AC71" s="40">
        <f>SUM(AC72:AC77)</f>
        <v>339141</v>
      </c>
      <c r="AD71" s="40">
        <f>SUM(AD72:AD77)</f>
        <v>9339141</v>
      </c>
      <c r="AE71" s="40">
        <f t="shared" si="31"/>
        <v>9000000</v>
      </c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</row>
    <row r="72" spans="1:252" x14ac:dyDescent="0.25">
      <c r="A72" s="55" t="s">
        <v>75</v>
      </c>
      <c r="B72" s="56">
        <v>2</v>
      </c>
      <c r="C72" s="56">
        <v>759</v>
      </c>
      <c r="D72" s="57">
        <v>5100</v>
      </c>
      <c r="E72" s="54">
        <f t="shared" si="23"/>
        <v>47960</v>
      </c>
      <c r="F72" s="54">
        <f t="shared" si="23"/>
        <v>63180</v>
      </c>
      <c r="G72" s="54">
        <f t="shared" si="23"/>
        <v>15220</v>
      </c>
      <c r="H72" s="54">
        <v>0</v>
      </c>
      <c r="I72" s="54">
        <v>0</v>
      </c>
      <c r="J72" s="54">
        <f t="shared" si="24"/>
        <v>0</v>
      </c>
      <c r="K72" s="54">
        <v>0</v>
      </c>
      <c r="L72" s="54">
        <v>0</v>
      </c>
      <c r="M72" s="54">
        <f t="shared" si="25"/>
        <v>0</v>
      </c>
      <c r="N72" s="54">
        <v>47960</v>
      </c>
      <c r="O72" s="54">
        <f>47960+15220</f>
        <v>63180</v>
      </c>
      <c r="P72" s="54">
        <f t="shared" si="26"/>
        <v>15220</v>
      </c>
      <c r="Q72" s="54">
        <v>0</v>
      </c>
      <c r="R72" s="54">
        <v>0</v>
      </c>
      <c r="S72" s="54">
        <f t="shared" si="27"/>
        <v>0</v>
      </c>
      <c r="T72" s="54">
        <v>0</v>
      </c>
      <c r="U72" s="54">
        <v>0</v>
      </c>
      <c r="V72" s="54">
        <f t="shared" si="28"/>
        <v>0</v>
      </c>
      <c r="W72" s="54"/>
      <c r="X72" s="54"/>
      <c r="Y72" s="54">
        <f t="shared" si="29"/>
        <v>0</v>
      </c>
      <c r="Z72" s="54">
        <v>0</v>
      </c>
      <c r="AA72" s="54">
        <v>0</v>
      </c>
      <c r="AB72" s="54">
        <f t="shared" si="30"/>
        <v>0</v>
      </c>
      <c r="AC72" s="54">
        <v>0</v>
      </c>
      <c r="AD72" s="54">
        <v>0</v>
      </c>
      <c r="AE72" s="54">
        <f t="shared" si="31"/>
        <v>0</v>
      </c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</row>
    <row r="73" spans="1:252" s="16" customFormat="1" ht="31.5" x14ac:dyDescent="0.25">
      <c r="A73" s="55" t="s">
        <v>76</v>
      </c>
      <c r="B73" s="56">
        <v>2</v>
      </c>
      <c r="C73" s="56">
        <v>714</v>
      </c>
      <c r="D73" s="57">
        <v>5100</v>
      </c>
      <c r="E73" s="54">
        <f t="shared" si="23"/>
        <v>99920</v>
      </c>
      <c r="F73" s="54">
        <f t="shared" si="23"/>
        <v>99920</v>
      </c>
      <c r="G73" s="54">
        <f t="shared" si="23"/>
        <v>0</v>
      </c>
      <c r="H73" s="54">
        <v>0</v>
      </c>
      <c r="I73" s="54">
        <v>0</v>
      </c>
      <c r="J73" s="54">
        <f t="shared" si="24"/>
        <v>0</v>
      </c>
      <c r="K73" s="54">
        <v>0</v>
      </c>
      <c r="L73" s="54">
        <v>0</v>
      </c>
      <c r="M73" s="54">
        <f t="shared" si="25"/>
        <v>0</v>
      </c>
      <c r="N73" s="54">
        <f>40779</f>
        <v>40779</v>
      </c>
      <c r="O73" s="54">
        <f>40779</f>
        <v>40779</v>
      </c>
      <c r="P73" s="54">
        <f t="shared" si="26"/>
        <v>0</v>
      </c>
      <c r="Q73" s="54">
        <v>0</v>
      </c>
      <c r="R73" s="54">
        <v>0</v>
      </c>
      <c r="S73" s="54">
        <f t="shared" si="27"/>
        <v>0</v>
      </c>
      <c r="T73" s="54">
        <v>0</v>
      </c>
      <c r="U73" s="54">
        <v>0</v>
      </c>
      <c r="V73" s="54">
        <f t="shared" si="28"/>
        <v>0</v>
      </c>
      <c r="W73" s="54"/>
      <c r="X73" s="54"/>
      <c r="Y73" s="54">
        <f t="shared" si="29"/>
        <v>0</v>
      </c>
      <c r="Z73" s="54">
        <v>0</v>
      </c>
      <c r="AA73" s="54">
        <v>0</v>
      </c>
      <c r="AB73" s="54">
        <f t="shared" si="30"/>
        <v>0</v>
      </c>
      <c r="AC73" s="54">
        <v>59141</v>
      </c>
      <c r="AD73" s="54">
        <v>59141</v>
      </c>
      <c r="AE73" s="54">
        <f t="shared" si="31"/>
        <v>0</v>
      </c>
    </row>
    <row r="74" spans="1:252" x14ac:dyDescent="0.25">
      <c r="A74" s="42" t="s">
        <v>77</v>
      </c>
      <c r="B74" s="43">
        <v>3</v>
      </c>
      <c r="C74" s="43">
        <v>751</v>
      </c>
      <c r="D74" s="44">
        <v>5100</v>
      </c>
      <c r="E74" s="45">
        <f t="shared" si="23"/>
        <v>310000</v>
      </c>
      <c r="F74" s="45">
        <f t="shared" si="23"/>
        <v>310000</v>
      </c>
      <c r="G74" s="45">
        <f t="shared" si="23"/>
        <v>0</v>
      </c>
      <c r="H74" s="45">
        <v>0</v>
      </c>
      <c r="I74" s="45">
        <v>0</v>
      </c>
      <c r="J74" s="45">
        <f t="shared" si="24"/>
        <v>0</v>
      </c>
      <c r="K74" s="45">
        <v>0</v>
      </c>
      <c r="L74" s="45">
        <v>0</v>
      </c>
      <c r="M74" s="45">
        <f t="shared" si="25"/>
        <v>0</v>
      </c>
      <c r="N74" s="54">
        <v>310000</v>
      </c>
      <c r="O74" s="54">
        <v>310000</v>
      </c>
      <c r="P74" s="45">
        <f t="shared" si="26"/>
        <v>0</v>
      </c>
      <c r="Q74" s="45">
        <v>0</v>
      </c>
      <c r="R74" s="45">
        <v>0</v>
      </c>
      <c r="S74" s="45">
        <f t="shared" si="27"/>
        <v>0</v>
      </c>
      <c r="T74" s="45">
        <v>0</v>
      </c>
      <c r="U74" s="45">
        <v>0</v>
      </c>
      <c r="V74" s="45">
        <f t="shared" si="28"/>
        <v>0</v>
      </c>
      <c r="W74" s="45">
        <v>0</v>
      </c>
      <c r="X74" s="45">
        <v>0</v>
      </c>
      <c r="Y74" s="45">
        <f t="shared" si="29"/>
        <v>0</v>
      </c>
      <c r="Z74" s="45">
        <v>0</v>
      </c>
      <c r="AA74" s="45">
        <v>0</v>
      </c>
      <c r="AB74" s="45">
        <f t="shared" si="30"/>
        <v>0</v>
      </c>
      <c r="AC74" s="45">
        <f>310000-310000</f>
        <v>0</v>
      </c>
      <c r="AD74" s="45">
        <f>310000-310000</f>
        <v>0</v>
      </c>
      <c r="AE74" s="45">
        <f t="shared" si="31"/>
        <v>0</v>
      </c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</row>
    <row r="75" spans="1:252" ht="47.25" x14ac:dyDescent="0.25">
      <c r="A75" s="42" t="s">
        <v>78</v>
      </c>
      <c r="B75" s="43">
        <v>2</v>
      </c>
      <c r="C75" s="43">
        <v>759</v>
      </c>
      <c r="D75" s="44">
        <v>5100</v>
      </c>
      <c r="E75" s="45">
        <f t="shared" si="23"/>
        <v>0</v>
      </c>
      <c r="F75" s="45">
        <f t="shared" si="23"/>
        <v>9000000</v>
      </c>
      <c r="G75" s="45">
        <f t="shared" si="23"/>
        <v>9000000</v>
      </c>
      <c r="H75" s="45">
        <v>0</v>
      </c>
      <c r="I75" s="45">
        <v>0</v>
      </c>
      <c r="J75" s="45">
        <f t="shared" si="24"/>
        <v>0</v>
      </c>
      <c r="K75" s="45">
        <v>0</v>
      </c>
      <c r="L75" s="45">
        <v>0</v>
      </c>
      <c r="M75" s="45">
        <f t="shared" si="25"/>
        <v>0</v>
      </c>
      <c r="N75" s="54"/>
      <c r="O75" s="54"/>
      <c r="P75" s="45">
        <f t="shared" si="26"/>
        <v>0</v>
      </c>
      <c r="Q75" s="45">
        <v>0</v>
      </c>
      <c r="R75" s="45">
        <v>0</v>
      </c>
      <c r="S75" s="45">
        <f t="shared" si="27"/>
        <v>0</v>
      </c>
      <c r="T75" s="45">
        <v>0</v>
      </c>
      <c r="U75" s="45">
        <v>0</v>
      </c>
      <c r="V75" s="45">
        <f t="shared" si="28"/>
        <v>0</v>
      </c>
      <c r="W75" s="45">
        <v>0</v>
      </c>
      <c r="X75" s="45">
        <v>0</v>
      </c>
      <c r="Y75" s="45">
        <f t="shared" si="29"/>
        <v>0</v>
      </c>
      <c r="Z75" s="45">
        <v>0</v>
      </c>
      <c r="AA75" s="45">
        <v>0</v>
      </c>
      <c r="AB75" s="45">
        <f t="shared" si="30"/>
        <v>0</v>
      </c>
      <c r="AC75" s="45">
        <f>310000-310000</f>
        <v>0</v>
      </c>
      <c r="AD75" s="45">
        <v>9000000</v>
      </c>
      <c r="AE75" s="45">
        <f t="shared" si="31"/>
        <v>9000000</v>
      </c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</row>
    <row r="76" spans="1:252" ht="31.5" x14ac:dyDescent="0.25">
      <c r="A76" s="51" t="s">
        <v>79</v>
      </c>
      <c r="B76" s="52">
        <v>3</v>
      </c>
      <c r="C76" s="52">
        <v>739</v>
      </c>
      <c r="D76" s="58">
        <v>5100</v>
      </c>
      <c r="E76" s="54">
        <f t="shared" si="23"/>
        <v>400000</v>
      </c>
      <c r="F76" s="54">
        <f t="shared" si="23"/>
        <v>400000</v>
      </c>
      <c r="G76" s="54">
        <f t="shared" si="23"/>
        <v>0</v>
      </c>
      <c r="H76" s="54">
        <v>0</v>
      </c>
      <c r="I76" s="54">
        <v>0</v>
      </c>
      <c r="J76" s="54">
        <f t="shared" si="24"/>
        <v>0</v>
      </c>
      <c r="K76" s="54">
        <v>0</v>
      </c>
      <c r="L76" s="54">
        <v>0</v>
      </c>
      <c r="M76" s="54">
        <f t="shared" si="25"/>
        <v>0</v>
      </c>
      <c r="N76" s="54">
        <v>200000</v>
      </c>
      <c r="O76" s="54">
        <v>200000</v>
      </c>
      <c r="P76" s="54">
        <f t="shared" si="26"/>
        <v>0</v>
      </c>
      <c r="Q76" s="54">
        <v>0</v>
      </c>
      <c r="R76" s="54">
        <v>0</v>
      </c>
      <c r="S76" s="54">
        <f t="shared" si="27"/>
        <v>0</v>
      </c>
      <c r="T76" s="54">
        <v>0</v>
      </c>
      <c r="U76" s="54">
        <v>0</v>
      </c>
      <c r="V76" s="54">
        <f t="shared" si="28"/>
        <v>0</v>
      </c>
      <c r="W76" s="54">
        <v>0</v>
      </c>
      <c r="X76" s="54">
        <v>0</v>
      </c>
      <c r="Y76" s="54">
        <f t="shared" si="29"/>
        <v>0</v>
      </c>
      <c r="Z76" s="54">
        <v>0</v>
      </c>
      <c r="AA76" s="54">
        <v>0</v>
      </c>
      <c r="AB76" s="54">
        <f t="shared" si="30"/>
        <v>0</v>
      </c>
      <c r="AC76" s="54">
        <v>200000</v>
      </c>
      <c r="AD76" s="54">
        <v>200000</v>
      </c>
      <c r="AE76" s="54">
        <f t="shared" si="31"/>
        <v>0</v>
      </c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</row>
    <row r="77" spans="1:252" x14ac:dyDescent="0.25">
      <c r="A77" s="42" t="s">
        <v>80</v>
      </c>
      <c r="B77" s="43"/>
      <c r="C77" s="43"/>
      <c r="D77" s="44"/>
      <c r="E77" s="45">
        <f t="shared" si="23"/>
        <v>80000</v>
      </c>
      <c r="F77" s="45">
        <f t="shared" si="23"/>
        <v>80000</v>
      </c>
      <c r="G77" s="45">
        <f t="shared" si="23"/>
        <v>0</v>
      </c>
      <c r="H77" s="45">
        <v>0</v>
      </c>
      <c r="I77" s="45">
        <v>0</v>
      </c>
      <c r="J77" s="45">
        <f t="shared" si="24"/>
        <v>0</v>
      </c>
      <c r="K77" s="45">
        <v>0</v>
      </c>
      <c r="L77" s="45">
        <v>0</v>
      </c>
      <c r="M77" s="45">
        <f t="shared" si="25"/>
        <v>0</v>
      </c>
      <c r="N77" s="45">
        <f>80000-80000</f>
        <v>0</v>
      </c>
      <c r="O77" s="45">
        <f>80000-80000</f>
        <v>0</v>
      </c>
      <c r="P77" s="45">
        <f t="shared" si="26"/>
        <v>0</v>
      </c>
      <c r="Q77" s="45">
        <v>0</v>
      </c>
      <c r="R77" s="45">
        <v>0</v>
      </c>
      <c r="S77" s="45">
        <f t="shared" si="27"/>
        <v>0</v>
      </c>
      <c r="T77" s="45">
        <v>0</v>
      </c>
      <c r="U77" s="45">
        <v>0</v>
      </c>
      <c r="V77" s="45">
        <f t="shared" si="28"/>
        <v>0</v>
      </c>
      <c r="W77" s="45">
        <v>0</v>
      </c>
      <c r="X77" s="45">
        <v>0</v>
      </c>
      <c r="Y77" s="45">
        <f t="shared" si="29"/>
        <v>0</v>
      </c>
      <c r="Z77" s="45">
        <v>0</v>
      </c>
      <c r="AA77" s="45">
        <v>0</v>
      </c>
      <c r="AB77" s="45">
        <f t="shared" si="30"/>
        <v>0</v>
      </c>
      <c r="AC77" s="45">
        <f>0+80000</f>
        <v>80000</v>
      </c>
      <c r="AD77" s="45">
        <f>0+80000</f>
        <v>80000</v>
      </c>
      <c r="AE77" s="45">
        <f t="shared" si="31"/>
        <v>0</v>
      </c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</row>
    <row r="78" spans="1:252" x14ac:dyDescent="0.25">
      <c r="A78" s="38" t="s">
        <v>81</v>
      </c>
      <c r="B78" s="49"/>
      <c r="C78" s="49"/>
      <c r="D78" s="57"/>
      <c r="E78" s="40">
        <f t="shared" si="23"/>
        <v>10730733</v>
      </c>
      <c r="F78" s="40">
        <f t="shared" si="23"/>
        <v>13045233</v>
      </c>
      <c r="G78" s="40">
        <f t="shared" si="23"/>
        <v>2314500</v>
      </c>
      <c r="H78" s="40">
        <f>SUM(H79)</f>
        <v>0</v>
      </c>
      <c r="I78" s="40">
        <f>SUM(I79)</f>
        <v>0</v>
      </c>
      <c r="J78" s="40">
        <f t="shared" si="24"/>
        <v>0</v>
      </c>
      <c r="K78" s="40">
        <f>SUM(K79)</f>
        <v>0</v>
      </c>
      <c r="L78" s="40">
        <f>SUM(L79)</f>
        <v>0</v>
      </c>
      <c r="M78" s="40">
        <f t="shared" si="25"/>
        <v>0</v>
      </c>
      <c r="N78" s="40">
        <f>SUM(N79)</f>
        <v>35186</v>
      </c>
      <c r="O78" s="40">
        <f>SUM(O79)</f>
        <v>35186</v>
      </c>
      <c r="P78" s="40">
        <f t="shared" si="26"/>
        <v>0</v>
      </c>
      <c r="Q78" s="40">
        <f>SUM(Q79)</f>
        <v>0</v>
      </c>
      <c r="R78" s="40">
        <f>SUM(R79)</f>
        <v>0</v>
      </c>
      <c r="S78" s="40">
        <f t="shared" si="27"/>
        <v>0</v>
      </c>
      <c r="T78" s="40">
        <f>SUM(T79)</f>
        <v>0</v>
      </c>
      <c r="U78" s="40">
        <f>SUM(U79)</f>
        <v>0</v>
      </c>
      <c r="V78" s="40">
        <f t="shared" si="28"/>
        <v>0</v>
      </c>
      <c r="W78" s="40">
        <f>SUM(W79)</f>
        <v>419601</v>
      </c>
      <c r="X78" s="40">
        <f>SUM(X79)</f>
        <v>419601</v>
      </c>
      <c r="Y78" s="40">
        <f t="shared" si="29"/>
        <v>0</v>
      </c>
      <c r="Z78" s="40">
        <f>SUM(Z79)</f>
        <v>0</v>
      </c>
      <c r="AA78" s="40">
        <f>SUM(AA79)</f>
        <v>0</v>
      </c>
      <c r="AB78" s="40">
        <f t="shared" si="30"/>
        <v>0</v>
      </c>
      <c r="AC78" s="40">
        <f>SUM(AC79)</f>
        <v>10275946</v>
      </c>
      <c r="AD78" s="40">
        <f>SUM(AD79)</f>
        <v>12590446</v>
      </c>
      <c r="AE78" s="40">
        <f t="shared" si="31"/>
        <v>2314500</v>
      </c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</row>
    <row r="79" spans="1:252" x14ac:dyDescent="0.25">
      <c r="A79" s="38" t="s">
        <v>19</v>
      </c>
      <c r="B79" s="49"/>
      <c r="C79" s="49"/>
      <c r="D79" s="57"/>
      <c r="E79" s="40">
        <f t="shared" si="23"/>
        <v>10730733</v>
      </c>
      <c r="F79" s="40">
        <f t="shared" si="23"/>
        <v>13045233</v>
      </c>
      <c r="G79" s="40">
        <f t="shared" si="23"/>
        <v>2314500</v>
      </c>
      <c r="H79" s="40">
        <f>SUM(H80:H88)</f>
        <v>0</v>
      </c>
      <c r="I79" s="40">
        <f>SUM(I80:I88)</f>
        <v>0</v>
      </c>
      <c r="J79" s="40">
        <f t="shared" si="24"/>
        <v>0</v>
      </c>
      <c r="K79" s="40">
        <f>SUM(K80:K88)</f>
        <v>0</v>
      </c>
      <c r="L79" s="40">
        <f>SUM(L80:L88)</f>
        <v>0</v>
      </c>
      <c r="M79" s="40">
        <f t="shared" si="25"/>
        <v>0</v>
      </c>
      <c r="N79" s="40">
        <f>SUM(N80:N88)</f>
        <v>35186</v>
      </c>
      <c r="O79" s="40">
        <f>SUM(O80:O88)</f>
        <v>35186</v>
      </c>
      <c r="P79" s="40">
        <f t="shared" si="26"/>
        <v>0</v>
      </c>
      <c r="Q79" s="40">
        <f>SUM(Q80:Q88)</f>
        <v>0</v>
      </c>
      <c r="R79" s="40">
        <f>SUM(R80:R88)</f>
        <v>0</v>
      </c>
      <c r="S79" s="40">
        <f t="shared" si="27"/>
        <v>0</v>
      </c>
      <c r="T79" s="40">
        <f>SUM(T80:T88)</f>
        <v>0</v>
      </c>
      <c r="U79" s="40">
        <f>SUM(U80:U88)</f>
        <v>0</v>
      </c>
      <c r="V79" s="40">
        <f t="shared" si="28"/>
        <v>0</v>
      </c>
      <c r="W79" s="40">
        <f>SUM(W80:W88)</f>
        <v>419601</v>
      </c>
      <c r="X79" s="40">
        <f>SUM(X80:X88)</f>
        <v>419601</v>
      </c>
      <c r="Y79" s="40">
        <f t="shared" si="29"/>
        <v>0</v>
      </c>
      <c r="Z79" s="40">
        <f>SUM(Z80:Z88)</f>
        <v>0</v>
      </c>
      <c r="AA79" s="40">
        <f>SUM(AA80:AA88)</f>
        <v>0</v>
      </c>
      <c r="AB79" s="40">
        <f t="shared" si="30"/>
        <v>0</v>
      </c>
      <c r="AC79" s="40">
        <f>SUM(AC80:AC88)</f>
        <v>10275946</v>
      </c>
      <c r="AD79" s="40">
        <f>SUM(AD80:AD88)</f>
        <v>12590446</v>
      </c>
      <c r="AE79" s="40">
        <f t="shared" si="31"/>
        <v>2314500</v>
      </c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</row>
    <row r="80" spans="1:252" ht="47.25" x14ac:dyDescent="0.25">
      <c r="A80" s="51" t="s">
        <v>82</v>
      </c>
      <c r="B80" s="52">
        <v>2</v>
      </c>
      <c r="C80" s="52">
        <v>832</v>
      </c>
      <c r="D80" s="58">
        <v>5100</v>
      </c>
      <c r="E80" s="54">
        <f t="shared" si="23"/>
        <v>419601</v>
      </c>
      <c r="F80" s="54">
        <f t="shared" si="23"/>
        <v>419601</v>
      </c>
      <c r="G80" s="54">
        <f t="shared" si="23"/>
        <v>0</v>
      </c>
      <c r="H80" s="54"/>
      <c r="I80" s="54"/>
      <c r="J80" s="54">
        <f t="shared" si="24"/>
        <v>0</v>
      </c>
      <c r="K80" s="54">
        <v>0</v>
      </c>
      <c r="L80" s="54">
        <v>0</v>
      </c>
      <c r="M80" s="54">
        <f t="shared" si="25"/>
        <v>0</v>
      </c>
      <c r="N80" s="54">
        <f>150000-55072+22779+5719+3434+37713+197761-317600-44734</f>
        <v>0</v>
      </c>
      <c r="O80" s="54">
        <f>150000-55072+22779+5719+3434+37713+197761-317600-44734</f>
        <v>0</v>
      </c>
      <c r="P80" s="54">
        <f t="shared" si="26"/>
        <v>0</v>
      </c>
      <c r="Q80" s="54">
        <v>0</v>
      </c>
      <c r="R80" s="54">
        <v>0</v>
      </c>
      <c r="S80" s="54">
        <f t="shared" si="27"/>
        <v>0</v>
      </c>
      <c r="T80" s="54">
        <v>0</v>
      </c>
      <c r="U80" s="54">
        <v>0</v>
      </c>
      <c r="V80" s="54">
        <f t="shared" si="28"/>
        <v>0</v>
      </c>
      <c r="W80" s="54">
        <v>419601</v>
      </c>
      <c r="X80" s="54">
        <v>419601</v>
      </c>
      <c r="Y80" s="54">
        <f t="shared" si="29"/>
        <v>0</v>
      </c>
      <c r="Z80" s="54">
        <v>0</v>
      </c>
      <c r="AA80" s="54">
        <v>0</v>
      </c>
      <c r="AB80" s="54">
        <f t="shared" si="30"/>
        <v>0</v>
      </c>
      <c r="AC80" s="54">
        <f>288400-288400</f>
        <v>0</v>
      </c>
      <c r="AD80" s="54">
        <f>288400-288400</f>
        <v>0</v>
      </c>
      <c r="AE80" s="54">
        <f t="shared" si="31"/>
        <v>0</v>
      </c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</row>
    <row r="81" spans="1:252" x14ac:dyDescent="0.25">
      <c r="A81" s="59" t="s">
        <v>83</v>
      </c>
      <c r="B81" s="52"/>
      <c r="C81" s="52"/>
      <c r="D81" s="58">
        <v>5100</v>
      </c>
      <c r="E81" s="54">
        <f t="shared" si="23"/>
        <v>4329200</v>
      </c>
      <c r="F81" s="54">
        <f t="shared" si="23"/>
        <v>4329200</v>
      </c>
      <c r="G81" s="54">
        <f t="shared" si="23"/>
        <v>0</v>
      </c>
      <c r="H81" s="54">
        <v>0</v>
      </c>
      <c r="I81" s="54">
        <v>0</v>
      </c>
      <c r="J81" s="54">
        <f t="shared" si="24"/>
        <v>0</v>
      </c>
      <c r="K81" s="54">
        <v>0</v>
      </c>
      <c r="L81" s="54">
        <v>0</v>
      </c>
      <c r="M81" s="54">
        <f t="shared" si="25"/>
        <v>0</v>
      </c>
      <c r="N81" s="54">
        <v>0</v>
      </c>
      <c r="O81" s="54">
        <v>0</v>
      </c>
      <c r="P81" s="54">
        <f t="shared" si="26"/>
        <v>0</v>
      </c>
      <c r="Q81" s="54">
        <v>0</v>
      </c>
      <c r="R81" s="54">
        <v>0</v>
      </c>
      <c r="S81" s="54">
        <f t="shared" si="27"/>
        <v>0</v>
      </c>
      <c r="T81" s="54">
        <v>0</v>
      </c>
      <c r="U81" s="54">
        <v>0</v>
      </c>
      <c r="V81" s="54">
        <f t="shared" si="28"/>
        <v>0</v>
      </c>
      <c r="W81" s="54">
        <v>0</v>
      </c>
      <c r="X81" s="54">
        <v>0</v>
      </c>
      <c r="Y81" s="54">
        <f t="shared" si="29"/>
        <v>0</v>
      </c>
      <c r="Z81" s="54">
        <v>0</v>
      </c>
      <c r="AA81" s="54">
        <v>0</v>
      </c>
      <c r="AB81" s="54">
        <f t="shared" si="30"/>
        <v>0</v>
      </c>
      <c r="AC81" s="54">
        <v>4329200</v>
      </c>
      <c r="AD81" s="54">
        <v>4329200</v>
      </c>
      <c r="AE81" s="54">
        <f t="shared" si="31"/>
        <v>0</v>
      </c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</row>
    <row r="82" spans="1:252" ht="47.25" x14ac:dyDescent="0.25">
      <c r="A82" s="59" t="s">
        <v>84</v>
      </c>
      <c r="B82" s="52"/>
      <c r="C82" s="52"/>
      <c r="D82" s="58">
        <v>5100</v>
      </c>
      <c r="E82" s="54">
        <f t="shared" si="23"/>
        <v>1617566</v>
      </c>
      <c r="F82" s="54">
        <f t="shared" si="23"/>
        <v>1617566</v>
      </c>
      <c r="G82" s="54">
        <f t="shared" si="23"/>
        <v>0</v>
      </c>
      <c r="H82" s="54">
        <v>0</v>
      </c>
      <c r="I82" s="54">
        <v>0</v>
      </c>
      <c r="J82" s="54">
        <f t="shared" si="24"/>
        <v>0</v>
      </c>
      <c r="K82" s="54">
        <v>0</v>
      </c>
      <c r="L82" s="54">
        <v>0</v>
      </c>
      <c r="M82" s="54">
        <f t="shared" si="25"/>
        <v>0</v>
      </c>
      <c r="N82" s="54">
        <v>0</v>
      </c>
      <c r="O82" s="54">
        <v>0</v>
      </c>
      <c r="P82" s="54">
        <f t="shared" si="26"/>
        <v>0</v>
      </c>
      <c r="Q82" s="54">
        <v>0</v>
      </c>
      <c r="R82" s="54">
        <v>0</v>
      </c>
      <c r="S82" s="54">
        <f t="shared" si="27"/>
        <v>0</v>
      </c>
      <c r="T82" s="54">
        <v>0</v>
      </c>
      <c r="U82" s="54">
        <v>0</v>
      </c>
      <c r="V82" s="54">
        <f t="shared" si="28"/>
        <v>0</v>
      </c>
      <c r="W82" s="54">
        <v>0</v>
      </c>
      <c r="X82" s="54">
        <v>0</v>
      </c>
      <c r="Y82" s="54">
        <f t="shared" si="29"/>
        <v>0</v>
      </c>
      <c r="Z82" s="54">
        <v>0</v>
      </c>
      <c r="AA82" s="54">
        <v>0</v>
      </c>
      <c r="AB82" s="54">
        <f t="shared" si="30"/>
        <v>0</v>
      </c>
      <c r="AC82" s="54">
        <v>1617566</v>
      </c>
      <c r="AD82" s="54">
        <v>1617566</v>
      </c>
      <c r="AE82" s="54">
        <f t="shared" si="31"/>
        <v>0</v>
      </c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</row>
    <row r="83" spans="1:252" ht="47.25" x14ac:dyDescent="0.25">
      <c r="A83" s="59" t="s">
        <v>85</v>
      </c>
      <c r="B83" s="52"/>
      <c r="C83" s="52"/>
      <c r="D83" s="58">
        <v>5100</v>
      </c>
      <c r="E83" s="54">
        <f t="shared" si="23"/>
        <v>2109980</v>
      </c>
      <c r="F83" s="54">
        <f t="shared" si="23"/>
        <v>2109980</v>
      </c>
      <c r="G83" s="54">
        <f t="shared" si="23"/>
        <v>0</v>
      </c>
      <c r="H83" s="54">
        <v>0</v>
      </c>
      <c r="I83" s="54">
        <v>0</v>
      </c>
      <c r="J83" s="54">
        <f t="shared" si="24"/>
        <v>0</v>
      </c>
      <c r="K83" s="54">
        <v>0</v>
      </c>
      <c r="L83" s="54">
        <v>0</v>
      </c>
      <c r="M83" s="54">
        <f t="shared" si="25"/>
        <v>0</v>
      </c>
      <c r="N83" s="54">
        <v>0</v>
      </c>
      <c r="O83" s="54">
        <v>0</v>
      </c>
      <c r="P83" s="54">
        <f t="shared" si="26"/>
        <v>0</v>
      </c>
      <c r="Q83" s="54">
        <v>0</v>
      </c>
      <c r="R83" s="54">
        <v>0</v>
      </c>
      <c r="S83" s="54">
        <f t="shared" si="27"/>
        <v>0</v>
      </c>
      <c r="T83" s="54">
        <v>0</v>
      </c>
      <c r="U83" s="54">
        <v>0</v>
      </c>
      <c r="V83" s="54">
        <f t="shared" si="28"/>
        <v>0</v>
      </c>
      <c r="W83" s="54">
        <v>0</v>
      </c>
      <c r="X83" s="54">
        <v>0</v>
      </c>
      <c r="Y83" s="54">
        <f t="shared" si="29"/>
        <v>0</v>
      </c>
      <c r="Z83" s="54">
        <v>0</v>
      </c>
      <c r="AA83" s="54">
        <v>0</v>
      </c>
      <c r="AB83" s="54">
        <f t="shared" si="30"/>
        <v>0</v>
      </c>
      <c r="AC83" s="54">
        <v>2109980</v>
      </c>
      <c r="AD83" s="54">
        <v>2109980</v>
      </c>
      <c r="AE83" s="54">
        <f t="shared" si="31"/>
        <v>0</v>
      </c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</row>
    <row r="84" spans="1:252" ht="31.5" x14ac:dyDescent="0.25">
      <c r="A84" s="59" t="s">
        <v>86</v>
      </c>
      <c r="B84" s="52"/>
      <c r="C84" s="52"/>
      <c r="D84" s="58">
        <v>5100</v>
      </c>
      <c r="E84" s="54">
        <f t="shared" si="23"/>
        <v>2219200</v>
      </c>
      <c r="F84" s="54">
        <f t="shared" si="23"/>
        <v>2219200</v>
      </c>
      <c r="G84" s="54">
        <f t="shared" si="23"/>
        <v>0</v>
      </c>
      <c r="H84" s="54">
        <v>0</v>
      </c>
      <c r="I84" s="54">
        <v>0</v>
      </c>
      <c r="J84" s="54">
        <f t="shared" si="24"/>
        <v>0</v>
      </c>
      <c r="K84" s="54">
        <v>0</v>
      </c>
      <c r="L84" s="54">
        <v>0</v>
      </c>
      <c r="M84" s="54">
        <f t="shared" si="25"/>
        <v>0</v>
      </c>
      <c r="N84" s="54">
        <v>0</v>
      </c>
      <c r="O84" s="54">
        <v>0</v>
      </c>
      <c r="P84" s="54">
        <f t="shared" si="26"/>
        <v>0</v>
      </c>
      <c r="Q84" s="54">
        <v>0</v>
      </c>
      <c r="R84" s="54">
        <v>0</v>
      </c>
      <c r="S84" s="54">
        <f t="shared" si="27"/>
        <v>0</v>
      </c>
      <c r="T84" s="54">
        <v>0</v>
      </c>
      <c r="U84" s="54">
        <v>0</v>
      </c>
      <c r="V84" s="54">
        <f t="shared" si="28"/>
        <v>0</v>
      </c>
      <c r="W84" s="54">
        <v>0</v>
      </c>
      <c r="X84" s="54">
        <v>0</v>
      </c>
      <c r="Y84" s="54">
        <f t="shared" si="29"/>
        <v>0</v>
      </c>
      <c r="Z84" s="54">
        <v>0</v>
      </c>
      <c r="AA84" s="54">
        <v>0</v>
      </c>
      <c r="AB84" s="54">
        <f t="shared" si="30"/>
        <v>0</v>
      </c>
      <c r="AC84" s="54">
        <v>2219200</v>
      </c>
      <c r="AD84" s="54">
        <v>2219200</v>
      </c>
      <c r="AE84" s="54">
        <f t="shared" si="31"/>
        <v>0</v>
      </c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</row>
    <row r="85" spans="1:252" ht="110.25" x14ac:dyDescent="0.25">
      <c r="A85" s="59" t="s">
        <v>87</v>
      </c>
      <c r="B85" s="52"/>
      <c r="C85" s="52"/>
      <c r="D85" s="58">
        <v>5100</v>
      </c>
      <c r="E85" s="54">
        <f t="shared" si="23"/>
        <v>0</v>
      </c>
      <c r="F85" s="54">
        <f t="shared" si="23"/>
        <v>1195300</v>
      </c>
      <c r="G85" s="54">
        <f t="shared" si="23"/>
        <v>1195300</v>
      </c>
      <c r="H85" s="54">
        <v>0</v>
      </c>
      <c r="I85" s="54">
        <v>0</v>
      </c>
      <c r="J85" s="54">
        <f t="shared" si="24"/>
        <v>0</v>
      </c>
      <c r="K85" s="54">
        <v>0</v>
      </c>
      <c r="L85" s="54">
        <v>0</v>
      </c>
      <c r="M85" s="54">
        <f t="shared" si="25"/>
        <v>0</v>
      </c>
      <c r="N85" s="54">
        <v>0</v>
      </c>
      <c r="O85" s="54">
        <v>0</v>
      </c>
      <c r="P85" s="54">
        <f t="shared" si="26"/>
        <v>0</v>
      </c>
      <c r="Q85" s="54">
        <v>0</v>
      </c>
      <c r="R85" s="54">
        <v>0</v>
      </c>
      <c r="S85" s="54">
        <f t="shared" si="27"/>
        <v>0</v>
      </c>
      <c r="T85" s="54">
        <v>0</v>
      </c>
      <c r="U85" s="54">
        <v>0</v>
      </c>
      <c r="V85" s="54">
        <f t="shared" si="28"/>
        <v>0</v>
      </c>
      <c r="W85" s="54">
        <v>0</v>
      </c>
      <c r="X85" s="54">
        <v>0</v>
      </c>
      <c r="Y85" s="54">
        <f t="shared" si="29"/>
        <v>0</v>
      </c>
      <c r="Z85" s="54">
        <v>0</v>
      </c>
      <c r="AA85" s="54">
        <v>0</v>
      </c>
      <c r="AB85" s="54">
        <f t="shared" si="30"/>
        <v>0</v>
      </c>
      <c r="AC85" s="54"/>
      <c r="AD85" s="54">
        <v>1195300</v>
      </c>
      <c r="AE85" s="54">
        <f t="shared" si="31"/>
        <v>1195300</v>
      </c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</row>
    <row r="86" spans="1:252" ht="94.5" x14ac:dyDescent="0.25">
      <c r="A86" s="59" t="s">
        <v>88</v>
      </c>
      <c r="B86" s="52"/>
      <c r="C86" s="52"/>
      <c r="D86" s="58">
        <v>5100</v>
      </c>
      <c r="E86" s="54">
        <f t="shared" si="23"/>
        <v>0</v>
      </c>
      <c r="F86" s="54">
        <f t="shared" si="23"/>
        <v>1119200</v>
      </c>
      <c r="G86" s="54">
        <f t="shared" si="23"/>
        <v>1119200</v>
      </c>
      <c r="H86" s="54">
        <v>0</v>
      </c>
      <c r="I86" s="54">
        <v>0</v>
      </c>
      <c r="J86" s="54">
        <f t="shared" si="24"/>
        <v>0</v>
      </c>
      <c r="K86" s="54">
        <v>0</v>
      </c>
      <c r="L86" s="54">
        <v>0</v>
      </c>
      <c r="M86" s="54">
        <f t="shared" si="25"/>
        <v>0</v>
      </c>
      <c r="N86" s="54">
        <v>0</v>
      </c>
      <c r="O86" s="54">
        <v>0</v>
      </c>
      <c r="P86" s="54">
        <f t="shared" si="26"/>
        <v>0</v>
      </c>
      <c r="Q86" s="54">
        <v>0</v>
      </c>
      <c r="R86" s="54">
        <v>0</v>
      </c>
      <c r="S86" s="54">
        <f t="shared" si="27"/>
        <v>0</v>
      </c>
      <c r="T86" s="54">
        <v>0</v>
      </c>
      <c r="U86" s="54">
        <v>0</v>
      </c>
      <c r="V86" s="54">
        <f t="shared" si="28"/>
        <v>0</v>
      </c>
      <c r="W86" s="54">
        <v>0</v>
      </c>
      <c r="X86" s="54">
        <v>0</v>
      </c>
      <c r="Y86" s="54">
        <f t="shared" si="29"/>
        <v>0</v>
      </c>
      <c r="Z86" s="54">
        <v>0</v>
      </c>
      <c r="AA86" s="54">
        <v>0</v>
      </c>
      <c r="AB86" s="54">
        <f t="shared" si="30"/>
        <v>0</v>
      </c>
      <c r="AC86" s="54"/>
      <c r="AD86" s="54">
        <v>1119200</v>
      </c>
      <c r="AE86" s="54">
        <f t="shared" si="31"/>
        <v>1119200</v>
      </c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</row>
    <row r="87" spans="1:252" ht="47.25" x14ac:dyDescent="0.25">
      <c r="A87" s="65" t="s">
        <v>89</v>
      </c>
      <c r="B87" s="52">
        <v>2</v>
      </c>
      <c r="C87" s="52">
        <v>849</v>
      </c>
      <c r="D87" s="57">
        <v>5100</v>
      </c>
      <c r="E87" s="54">
        <f t="shared" si="23"/>
        <v>26436</v>
      </c>
      <c r="F87" s="54">
        <f t="shared" si="23"/>
        <v>26436</v>
      </c>
      <c r="G87" s="54">
        <f t="shared" si="23"/>
        <v>0</v>
      </c>
      <c r="H87" s="54"/>
      <c r="I87" s="54"/>
      <c r="J87" s="54">
        <f t="shared" si="24"/>
        <v>0</v>
      </c>
      <c r="K87" s="54">
        <v>0</v>
      </c>
      <c r="L87" s="54">
        <v>0</v>
      </c>
      <c r="M87" s="54">
        <f t="shared" si="25"/>
        <v>0</v>
      </c>
      <c r="N87" s="54">
        <v>26436</v>
      </c>
      <c r="O87" s="54">
        <v>26436</v>
      </c>
      <c r="P87" s="54">
        <f t="shared" si="26"/>
        <v>0</v>
      </c>
      <c r="Q87" s="54"/>
      <c r="R87" s="54"/>
      <c r="S87" s="54">
        <f t="shared" si="27"/>
        <v>0</v>
      </c>
      <c r="T87" s="54">
        <v>0</v>
      </c>
      <c r="U87" s="54">
        <v>0</v>
      </c>
      <c r="V87" s="54">
        <f t="shared" si="28"/>
        <v>0</v>
      </c>
      <c r="W87" s="54">
        <v>0</v>
      </c>
      <c r="X87" s="54">
        <v>0</v>
      </c>
      <c r="Y87" s="54">
        <f t="shared" si="29"/>
        <v>0</v>
      </c>
      <c r="Z87" s="54">
        <v>0</v>
      </c>
      <c r="AA87" s="54">
        <v>0</v>
      </c>
      <c r="AB87" s="54">
        <f t="shared" si="30"/>
        <v>0</v>
      </c>
      <c r="AC87" s="54">
        <v>0</v>
      </c>
      <c r="AD87" s="54">
        <v>0</v>
      </c>
      <c r="AE87" s="54">
        <f t="shared" si="31"/>
        <v>0</v>
      </c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</row>
    <row r="88" spans="1:252" ht="31.5" x14ac:dyDescent="0.25">
      <c r="A88" s="65" t="s">
        <v>90</v>
      </c>
      <c r="B88" s="52">
        <v>2</v>
      </c>
      <c r="C88" s="52">
        <v>849</v>
      </c>
      <c r="D88" s="57">
        <v>5100</v>
      </c>
      <c r="E88" s="54">
        <f t="shared" si="23"/>
        <v>8750</v>
      </c>
      <c r="F88" s="54">
        <f t="shared" si="23"/>
        <v>8750</v>
      </c>
      <c r="G88" s="54">
        <f t="shared" si="23"/>
        <v>0</v>
      </c>
      <c r="H88" s="54"/>
      <c r="I88" s="54"/>
      <c r="J88" s="54">
        <f t="shared" si="24"/>
        <v>0</v>
      </c>
      <c r="K88" s="54">
        <v>0</v>
      </c>
      <c r="L88" s="54">
        <v>0</v>
      </c>
      <c r="M88" s="54">
        <f t="shared" si="25"/>
        <v>0</v>
      </c>
      <c r="N88" s="54">
        <v>8750</v>
      </c>
      <c r="O88" s="54">
        <v>8750</v>
      </c>
      <c r="P88" s="54">
        <f t="shared" si="26"/>
        <v>0</v>
      </c>
      <c r="Q88" s="54"/>
      <c r="R88" s="54"/>
      <c r="S88" s="54">
        <f t="shared" si="27"/>
        <v>0</v>
      </c>
      <c r="T88" s="54">
        <v>0</v>
      </c>
      <c r="U88" s="54">
        <v>0</v>
      </c>
      <c r="V88" s="54">
        <f t="shared" si="28"/>
        <v>0</v>
      </c>
      <c r="W88" s="54">
        <v>0</v>
      </c>
      <c r="X88" s="54">
        <v>0</v>
      </c>
      <c r="Y88" s="54">
        <f t="shared" si="29"/>
        <v>0</v>
      </c>
      <c r="Z88" s="54">
        <v>0</v>
      </c>
      <c r="AA88" s="54">
        <v>0</v>
      </c>
      <c r="AB88" s="54">
        <f t="shared" si="30"/>
        <v>0</v>
      </c>
      <c r="AC88" s="54">
        <v>0</v>
      </c>
      <c r="AD88" s="54">
        <v>0</v>
      </c>
      <c r="AE88" s="54">
        <f t="shared" si="31"/>
        <v>0</v>
      </c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</row>
    <row r="89" spans="1:252" x14ac:dyDescent="0.25">
      <c r="A89" s="38" t="s">
        <v>91</v>
      </c>
      <c r="B89" s="49"/>
      <c r="C89" s="49"/>
      <c r="D89" s="50"/>
      <c r="E89" s="40">
        <f t="shared" si="23"/>
        <v>24138597</v>
      </c>
      <c r="F89" s="40">
        <f t="shared" si="23"/>
        <v>34497541</v>
      </c>
      <c r="G89" s="40">
        <f t="shared" si="23"/>
        <v>10358944</v>
      </c>
      <c r="H89" s="40">
        <f>SUM(H90,H107,H115,H156,H172,H238,H267,H149)</f>
        <v>1049771</v>
      </c>
      <c r="I89" s="40">
        <f>SUM(I90,I107,I115,I156,I172,I238,I267,I149)</f>
        <v>1049771</v>
      </c>
      <c r="J89" s="40">
        <f t="shared" si="24"/>
        <v>0</v>
      </c>
      <c r="K89" s="40">
        <f>SUM(K90,K107,K115,K156,K172,K238,K267,K149)</f>
        <v>252100</v>
      </c>
      <c r="L89" s="40">
        <f>SUM(L90,L107,L115,L156,L172,L238,L267,L149)</f>
        <v>252100</v>
      </c>
      <c r="M89" s="40">
        <f t="shared" si="25"/>
        <v>0</v>
      </c>
      <c r="N89" s="40">
        <f>SUM(N90,N107,N115,N156,N172,N238,N267,N149)</f>
        <v>3267971</v>
      </c>
      <c r="O89" s="40">
        <f>SUM(O90,O107,O115,O156,O172,O238,O267,O149)</f>
        <v>3897452</v>
      </c>
      <c r="P89" s="40">
        <f t="shared" si="26"/>
        <v>629481</v>
      </c>
      <c r="Q89" s="40">
        <f>SUM(Q90,Q107,Q115,Q156,Q172,Q238,Q267,Q149)</f>
        <v>237021</v>
      </c>
      <c r="R89" s="40">
        <f>SUM(R90,R107,R115,R156,R172,R238,R267,R149)</f>
        <v>239020</v>
      </c>
      <c r="S89" s="40">
        <f t="shared" si="27"/>
        <v>1999</v>
      </c>
      <c r="T89" s="40">
        <f>SUM(T90,T107,T115,T156,T172,T238,T267,T149)</f>
        <v>845151</v>
      </c>
      <c r="U89" s="40">
        <f>SUM(U90,U107,U115,U156,U172,U238,U267,U149)</f>
        <v>922197</v>
      </c>
      <c r="V89" s="40">
        <f t="shared" si="28"/>
        <v>77046</v>
      </c>
      <c r="W89" s="40">
        <f>SUM(W90,W107,W115,W156,W172,W238,W267,W149)</f>
        <v>2955976</v>
      </c>
      <c r="X89" s="40">
        <f>SUM(X90,X107,X115,X156,X172,X238,X267,X149)</f>
        <v>4387973</v>
      </c>
      <c r="Y89" s="40">
        <f t="shared" si="29"/>
        <v>1431997</v>
      </c>
      <c r="Z89" s="40">
        <f>SUM(Z90,Z107,Z115,Z156,Z172,Z238,Z267,Z149)</f>
        <v>2179821</v>
      </c>
      <c r="AA89" s="40">
        <f>SUM(AA90,AA107,AA115,AA156,AA172,AA238,AA267,AA149)</f>
        <v>2179821</v>
      </c>
      <c r="AB89" s="40">
        <f t="shared" si="30"/>
        <v>0</v>
      </c>
      <c r="AC89" s="40">
        <f>SUM(AC90,AC107,AC115,AC156,AC172,AC238,AC267,AC149)</f>
        <v>13350786</v>
      </c>
      <c r="AD89" s="40">
        <f>SUM(AD90,AD107,AD115,AD156,AD172,AD238,AD267,AD149)</f>
        <v>21569207</v>
      </c>
      <c r="AE89" s="40">
        <f t="shared" si="31"/>
        <v>8218421</v>
      </c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</row>
    <row r="90" spans="1:252" x14ac:dyDescent="0.25">
      <c r="A90" s="38" t="s">
        <v>18</v>
      </c>
      <c r="B90" s="49"/>
      <c r="C90" s="49"/>
      <c r="D90" s="50"/>
      <c r="E90" s="40">
        <f t="shared" si="23"/>
        <v>355686</v>
      </c>
      <c r="F90" s="40">
        <f t="shared" si="23"/>
        <v>355686</v>
      </c>
      <c r="G90" s="40">
        <f t="shared" si="23"/>
        <v>0</v>
      </c>
      <c r="H90" s="40">
        <f>SUM(H91,H99,H101,H105)</f>
        <v>0</v>
      </c>
      <c r="I90" s="40">
        <f>SUM(I91,I99,I101,I105)</f>
        <v>0</v>
      </c>
      <c r="J90" s="40">
        <f t="shared" si="24"/>
        <v>0</v>
      </c>
      <c r="K90" s="40">
        <f t="shared" ref="K90:L90" si="32">SUM(K91,K99,K101,K105)</f>
        <v>0</v>
      </c>
      <c r="L90" s="40">
        <f t="shared" si="32"/>
        <v>0</v>
      </c>
      <c r="M90" s="40">
        <f t="shared" si="25"/>
        <v>0</v>
      </c>
      <c r="N90" s="40">
        <f t="shared" ref="N90:O90" si="33">SUM(N91,N99,N101,N105)</f>
        <v>355686</v>
      </c>
      <c r="O90" s="40">
        <f t="shared" si="33"/>
        <v>355686</v>
      </c>
      <c r="P90" s="40">
        <f t="shared" si="26"/>
        <v>0</v>
      </c>
      <c r="Q90" s="40">
        <f t="shared" ref="Q90:R90" si="34">SUM(Q91,Q99,Q101,Q105)</f>
        <v>0</v>
      </c>
      <c r="R90" s="40">
        <f t="shared" si="34"/>
        <v>0</v>
      </c>
      <c r="S90" s="40">
        <f t="shared" si="27"/>
        <v>0</v>
      </c>
      <c r="T90" s="40">
        <f t="shared" ref="T90:U90" si="35">SUM(T91,T99,T101,T105)</f>
        <v>0</v>
      </c>
      <c r="U90" s="40">
        <f t="shared" si="35"/>
        <v>0</v>
      </c>
      <c r="V90" s="40">
        <f t="shared" si="28"/>
        <v>0</v>
      </c>
      <c r="W90" s="40">
        <f t="shared" ref="W90:X90" si="36">SUM(W91,W99,W101,W105)</f>
        <v>0</v>
      </c>
      <c r="X90" s="40">
        <f t="shared" si="36"/>
        <v>0</v>
      </c>
      <c r="Y90" s="40">
        <f t="shared" si="29"/>
        <v>0</v>
      </c>
      <c r="Z90" s="40">
        <f t="shared" ref="Z90:AA90" si="37">SUM(Z91,Z99,Z101,Z105)</f>
        <v>0</v>
      </c>
      <c r="AA90" s="40">
        <f t="shared" si="37"/>
        <v>0</v>
      </c>
      <c r="AB90" s="40">
        <f t="shared" si="30"/>
        <v>0</v>
      </c>
      <c r="AC90" s="40">
        <f t="shared" ref="AC90:AD90" si="38">SUM(AC91,AC99,AC101,AC105)</f>
        <v>0</v>
      </c>
      <c r="AD90" s="40">
        <f t="shared" si="38"/>
        <v>0</v>
      </c>
      <c r="AE90" s="40">
        <f t="shared" si="31"/>
        <v>0</v>
      </c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</row>
    <row r="91" spans="1:252" x14ac:dyDescent="0.25">
      <c r="A91" s="38" t="s">
        <v>92</v>
      </c>
      <c r="B91" s="49"/>
      <c r="C91" s="49"/>
      <c r="D91" s="50"/>
      <c r="E91" s="40">
        <f t="shared" si="23"/>
        <v>232262</v>
      </c>
      <c r="F91" s="40">
        <f t="shared" si="23"/>
        <v>232262</v>
      </c>
      <c r="G91" s="40">
        <f t="shared" si="23"/>
        <v>0</v>
      </c>
      <c r="H91" s="40">
        <f>SUM(H92:H98)</f>
        <v>0</v>
      </c>
      <c r="I91" s="40">
        <f>SUM(I92:I98)</f>
        <v>0</v>
      </c>
      <c r="J91" s="40">
        <f t="shared" si="24"/>
        <v>0</v>
      </c>
      <c r="K91" s="40">
        <f>SUM(K92:K98)</f>
        <v>0</v>
      </c>
      <c r="L91" s="40">
        <f>SUM(L92:L98)</f>
        <v>0</v>
      </c>
      <c r="M91" s="40">
        <f t="shared" si="25"/>
        <v>0</v>
      </c>
      <c r="N91" s="40">
        <f>SUM(N92:N98)</f>
        <v>232262</v>
      </c>
      <c r="O91" s="40">
        <f>SUM(O92:O98)</f>
        <v>232262</v>
      </c>
      <c r="P91" s="40">
        <f t="shared" si="26"/>
        <v>0</v>
      </c>
      <c r="Q91" s="40">
        <f>SUM(Q92:Q98)</f>
        <v>0</v>
      </c>
      <c r="R91" s="40">
        <f>SUM(R92:R98)</f>
        <v>0</v>
      </c>
      <c r="S91" s="40">
        <f t="shared" si="27"/>
        <v>0</v>
      </c>
      <c r="T91" s="40">
        <f>SUM(T92:T98)</f>
        <v>0</v>
      </c>
      <c r="U91" s="40">
        <f>SUM(U92:U98)</f>
        <v>0</v>
      </c>
      <c r="V91" s="40">
        <f t="shared" si="28"/>
        <v>0</v>
      </c>
      <c r="W91" s="40">
        <f>SUM(W92:W98)</f>
        <v>0</v>
      </c>
      <c r="X91" s="40">
        <f>SUM(X92:X98)</f>
        <v>0</v>
      </c>
      <c r="Y91" s="40">
        <f t="shared" si="29"/>
        <v>0</v>
      </c>
      <c r="Z91" s="40">
        <f>SUM(Z92:Z98)</f>
        <v>0</v>
      </c>
      <c r="AA91" s="40">
        <f>SUM(AA92:AA98)</f>
        <v>0</v>
      </c>
      <c r="AB91" s="40">
        <f t="shared" si="30"/>
        <v>0</v>
      </c>
      <c r="AC91" s="40">
        <f>SUM(AC92:AC98)</f>
        <v>0</v>
      </c>
      <c r="AD91" s="40">
        <f>SUM(AD92:AD98)</f>
        <v>0</v>
      </c>
      <c r="AE91" s="40">
        <f t="shared" si="31"/>
        <v>0</v>
      </c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</row>
    <row r="92" spans="1:252" ht="47.25" x14ac:dyDescent="0.25">
      <c r="A92" s="51" t="s">
        <v>93</v>
      </c>
      <c r="B92" s="52">
        <v>2</v>
      </c>
      <c r="C92" s="52">
        <v>122</v>
      </c>
      <c r="D92" s="58">
        <v>5201</v>
      </c>
      <c r="E92" s="54">
        <f t="shared" si="23"/>
        <v>70000</v>
      </c>
      <c r="F92" s="54">
        <f t="shared" si="23"/>
        <v>70000</v>
      </c>
      <c r="G92" s="54">
        <f t="shared" si="23"/>
        <v>0</v>
      </c>
      <c r="H92" s="54">
        <v>0</v>
      </c>
      <c r="I92" s="54">
        <v>0</v>
      </c>
      <c r="J92" s="54">
        <f t="shared" si="24"/>
        <v>0</v>
      </c>
      <c r="K92" s="54">
        <v>0</v>
      </c>
      <c r="L92" s="54">
        <v>0</v>
      </c>
      <c r="M92" s="54">
        <f t="shared" si="25"/>
        <v>0</v>
      </c>
      <c r="N92" s="54">
        <v>70000</v>
      </c>
      <c r="O92" s="54">
        <v>70000</v>
      </c>
      <c r="P92" s="54">
        <f t="shared" si="26"/>
        <v>0</v>
      </c>
      <c r="Q92" s="54">
        <v>0</v>
      </c>
      <c r="R92" s="54">
        <v>0</v>
      </c>
      <c r="S92" s="54">
        <f t="shared" si="27"/>
        <v>0</v>
      </c>
      <c r="T92" s="54">
        <v>0</v>
      </c>
      <c r="U92" s="54">
        <v>0</v>
      </c>
      <c r="V92" s="54">
        <f t="shared" si="28"/>
        <v>0</v>
      </c>
      <c r="W92" s="54">
        <v>0</v>
      </c>
      <c r="X92" s="54">
        <v>0</v>
      </c>
      <c r="Y92" s="54">
        <f t="shared" si="29"/>
        <v>0</v>
      </c>
      <c r="Z92" s="54">
        <v>0</v>
      </c>
      <c r="AA92" s="54">
        <v>0</v>
      </c>
      <c r="AB92" s="54">
        <f t="shared" si="30"/>
        <v>0</v>
      </c>
      <c r="AC92" s="54">
        <v>0</v>
      </c>
      <c r="AD92" s="54">
        <v>0</v>
      </c>
      <c r="AE92" s="54">
        <f t="shared" si="31"/>
        <v>0</v>
      </c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</row>
    <row r="93" spans="1:252" ht="31.5" x14ac:dyDescent="0.25">
      <c r="A93" s="51" t="s">
        <v>94</v>
      </c>
      <c r="B93" s="52">
        <v>2</v>
      </c>
      <c r="C93" s="52">
        <v>123</v>
      </c>
      <c r="D93" s="58">
        <v>5201</v>
      </c>
      <c r="E93" s="54">
        <f t="shared" si="23"/>
        <v>33552</v>
      </c>
      <c r="F93" s="54">
        <f t="shared" si="23"/>
        <v>33552</v>
      </c>
      <c r="G93" s="54">
        <f t="shared" si="23"/>
        <v>0</v>
      </c>
      <c r="H93" s="54">
        <v>0</v>
      </c>
      <c r="I93" s="54">
        <v>0</v>
      </c>
      <c r="J93" s="54">
        <f t="shared" si="24"/>
        <v>0</v>
      </c>
      <c r="K93" s="54">
        <v>0</v>
      </c>
      <c r="L93" s="54">
        <v>0</v>
      </c>
      <c r="M93" s="54">
        <f t="shared" si="25"/>
        <v>0</v>
      </c>
      <c r="N93" s="54">
        <v>33552</v>
      </c>
      <c r="O93" s="54">
        <v>33552</v>
      </c>
      <c r="P93" s="54">
        <f t="shared" si="26"/>
        <v>0</v>
      </c>
      <c r="Q93" s="54">
        <v>0</v>
      </c>
      <c r="R93" s="54">
        <v>0</v>
      </c>
      <c r="S93" s="54">
        <f t="shared" si="27"/>
        <v>0</v>
      </c>
      <c r="T93" s="54">
        <v>0</v>
      </c>
      <c r="U93" s="54">
        <v>0</v>
      </c>
      <c r="V93" s="54">
        <f t="shared" si="28"/>
        <v>0</v>
      </c>
      <c r="W93" s="54">
        <v>0</v>
      </c>
      <c r="X93" s="54">
        <v>0</v>
      </c>
      <c r="Y93" s="54">
        <f t="shared" si="29"/>
        <v>0</v>
      </c>
      <c r="Z93" s="54">
        <v>0</v>
      </c>
      <c r="AA93" s="54">
        <v>0</v>
      </c>
      <c r="AB93" s="54">
        <f t="shared" si="30"/>
        <v>0</v>
      </c>
      <c r="AC93" s="54">
        <v>0</v>
      </c>
      <c r="AD93" s="54">
        <v>0</v>
      </c>
      <c r="AE93" s="54">
        <f t="shared" si="31"/>
        <v>0</v>
      </c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</row>
    <row r="94" spans="1:252" ht="47.25" x14ac:dyDescent="0.25">
      <c r="A94" s="51" t="s">
        <v>95</v>
      </c>
      <c r="B94" s="52">
        <v>2</v>
      </c>
      <c r="C94" s="52">
        <v>122</v>
      </c>
      <c r="D94" s="58">
        <v>5201</v>
      </c>
      <c r="E94" s="54">
        <f t="shared" si="23"/>
        <v>120000</v>
      </c>
      <c r="F94" s="54">
        <f t="shared" si="23"/>
        <v>120000</v>
      </c>
      <c r="G94" s="54">
        <f t="shared" si="23"/>
        <v>0</v>
      </c>
      <c r="H94" s="54"/>
      <c r="I94" s="54"/>
      <c r="J94" s="54">
        <f t="shared" si="24"/>
        <v>0</v>
      </c>
      <c r="K94" s="54"/>
      <c r="L94" s="54"/>
      <c r="M94" s="54">
        <f t="shared" si="25"/>
        <v>0</v>
      </c>
      <c r="N94" s="54">
        <v>120000</v>
      </c>
      <c r="O94" s="54">
        <v>120000</v>
      </c>
      <c r="P94" s="54">
        <f t="shared" si="26"/>
        <v>0</v>
      </c>
      <c r="Q94" s="54"/>
      <c r="R94" s="54"/>
      <c r="S94" s="54">
        <f t="shared" si="27"/>
        <v>0</v>
      </c>
      <c r="T94" s="54"/>
      <c r="U94" s="54"/>
      <c r="V94" s="54">
        <f t="shared" si="28"/>
        <v>0</v>
      </c>
      <c r="W94" s="54"/>
      <c r="X94" s="54"/>
      <c r="Y94" s="54">
        <f t="shared" si="29"/>
        <v>0</v>
      </c>
      <c r="Z94" s="54"/>
      <c r="AA94" s="54"/>
      <c r="AB94" s="54">
        <f t="shared" si="30"/>
        <v>0</v>
      </c>
      <c r="AC94" s="54"/>
      <c r="AD94" s="54"/>
      <c r="AE94" s="54">
        <f t="shared" si="31"/>
        <v>0</v>
      </c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</row>
    <row r="95" spans="1:252" ht="31.5" x14ac:dyDescent="0.25">
      <c r="A95" s="51" t="s">
        <v>96</v>
      </c>
      <c r="B95" s="52">
        <v>2</v>
      </c>
      <c r="C95" s="52">
        <v>122</v>
      </c>
      <c r="D95" s="58">
        <v>5201</v>
      </c>
      <c r="E95" s="54">
        <f t="shared" si="23"/>
        <v>1550</v>
      </c>
      <c r="F95" s="54">
        <f t="shared" si="23"/>
        <v>1550</v>
      </c>
      <c r="G95" s="54">
        <f t="shared" si="23"/>
        <v>0</v>
      </c>
      <c r="H95" s="54">
        <v>0</v>
      </c>
      <c r="I95" s="54">
        <v>0</v>
      </c>
      <c r="J95" s="54">
        <f t="shared" si="24"/>
        <v>0</v>
      </c>
      <c r="K95" s="54">
        <v>0</v>
      </c>
      <c r="L95" s="54">
        <v>0</v>
      </c>
      <c r="M95" s="54">
        <f t="shared" si="25"/>
        <v>0</v>
      </c>
      <c r="N95" s="54">
        <v>1550</v>
      </c>
      <c r="O95" s="54">
        <v>1550</v>
      </c>
      <c r="P95" s="54">
        <f t="shared" si="26"/>
        <v>0</v>
      </c>
      <c r="Q95" s="54">
        <v>0</v>
      </c>
      <c r="R95" s="54">
        <v>0</v>
      </c>
      <c r="S95" s="54">
        <f t="shared" si="27"/>
        <v>0</v>
      </c>
      <c r="T95" s="54">
        <v>0</v>
      </c>
      <c r="U95" s="54">
        <v>0</v>
      </c>
      <c r="V95" s="54">
        <f t="shared" si="28"/>
        <v>0</v>
      </c>
      <c r="W95" s="54">
        <v>0</v>
      </c>
      <c r="X95" s="54">
        <v>0</v>
      </c>
      <c r="Y95" s="54">
        <f t="shared" si="29"/>
        <v>0</v>
      </c>
      <c r="Z95" s="54">
        <v>0</v>
      </c>
      <c r="AA95" s="54">
        <v>0</v>
      </c>
      <c r="AB95" s="54">
        <f t="shared" si="30"/>
        <v>0</v>
      </c>
      <c r="AC95" s="54">
        <v>0</v>
      </c>
      <c r="AD95" s="54">
        <v>0</v>
      </c>
      <c r="AE95" s="54">
        <f t="shared" si="31"/>
        <v>0</v>
      </c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  <c r="IE95" s="16"/>
      <c r="IF95" s="16"/>
      <c r="IG95" s="16"/>
      <c r="IH95" s="16"/>
      <c r="II95" s="16"/>
      <c r="IJ95" s="16"/>
      <c r="IK95" s="16"/>
      <c r="IL95" s="16"/>
      <c r="IM95" s="16"/>
      <c r="IN95" s="16"/>
      <c r="IO95" s="16"/>
      <c r="IP95" s="16"/>
      <c r="IQ95" s="16"/>
      <c r="IR95" s="16"/>
    </row>
    <row r="96" spans="1:252" ht="31.5" x14ac:dyDescent="0.25">
      <c r="A96" s="51" t="s">
        <v>97</v>
      </c>
      <c r="B96" s="52">
        <v>2</v>
      </c>
      <c r="C96" s="52">
        <v>122</v>
      </c>
      <c r="D96" s="58">
        <v>5201</v>
      </c>
      <c r="E96" s="54">
        <f t="shared" si="23"/>
        <v>1600</v>
      </c>
      <c r="F96" s="54">
        <f t="shared" si="23"/>
        <v>1600</v>
      </c>
      <c r="G96" s="54">
        <f t="shared" si="23"/>
        <v>0</v>
      </c>
      <c r="H96" s="54">
        <v>0</v>
      </c>
      <c r="I96" s="54">
        <v>0</v>
      </c>
      <c r="J96" s="54">
        <f t="shared" si="24"/>
        <v>0</v>
      </c>
      <c r="K96" s="54">
        <v>0</v>
      </c>
      <c r="L96" s="54">
        <v>0</v>
      </c>
      <c r="M96" s="54">
        <f t="shared" si="25"/>
        <v>0</v>
      </c>
      <c r="N96" s="54">
        <v>1600</v>
      </c>
      <c r="O96" s="54">
        <v>1600</v>
      </c>
      <c r="P96" s="54">
        <f t="shared" si="26"/>
        <v>0</v>
      </c>
      <c r="Q96" s="54">
        <v>0</v>
      </c>
      <c r="R96" s="54">
        <v>0</v>
      </c>
      <c r="S96" s="54">
        <f t="shared" si="27"/>
        <v>0</v>
      </c>
      <c r="T96" s="54">
        <v>0</v>
      </c>
      <c r="U96" s="54">
        <v>0</v>
      </c>
      <c r="V96" s="54">
        <f t="shared" si="28"/>
        <v>0</v>
      </c>
      <c r="W96" s="54">
        <v>0</v>
      </c>
      <c r="X96" s="54">
        <v>0</v>
      </c>
      <c r="Y96" s="54">
        <f t="shared" si="29"/>
        <v>0</v>
      </c>
      <c r="Z96" s="54">
        <v>0</v>
      </c>
      <c r="AA96" s="54">
        <v>0</v>
      </c>
      <c r="AB96" s="54">
        <f t="shared" si="30"/>
        <v>0</v>
      </c>
      <c r="AC96" s="54">
        <v>0</v>
      </c>
      <c r="AD96" s="54">
        <v>0</v>
      </c>
      <c r="AE96" s="54">
        <f t="shared" si="31"/>
        <v>0</v>
      </c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</row>
    <row r="97" spans="1:252" ht="31.5" x14ac:dyDescent="0.25">
      <c r="A97" s="51" t="s">
        <v>98</v>
      </c>
      <c r="B97" s="52">
        <v>2</v>
      </c>
      <c r="C97" s="52">
        <v>122</v>
      </c>
      <c r="D97" s="58">
        <v>5201</v>
      </c>
      <c r="E97" s="54">
        <f t="shared" si="23"/>
        <v>3970</v>
      </c>
      <c r="F97" s="54">
        <f t="shared" si="23"/>
        <v>3970</v>
      </c>
      <c r="G97" s="54">
        <f t="shared" si="23"/>
        <v>0</v>
      </c>
      <c r="H97" s="54">
        <v>0</v>
      </c>
      <c r="I97" s="54">
        <v>0</v>
      </c>
      <c r="J97" s="54">
        <f t="shared" si="24"/>
        <v>0</v>
      </c>
      <c r="K97" s="54">
        <v>0</v>
      </c>
      <c r="L97" s="54">
        <v>0</v>
      </c>
      <c r="M97" s="54">
        <f t="shared" si="25"/>
        <v>0</v>
      </c>
      <c r="N97" s="54">
        <v>3970</v>
      </c>
      <c r="O97" s="54">
        <v>3970</v>
      </c>
      <c r="P97" s="54">
        <f t="shared" si="26"/>
        <v>0</v>
      </c>
      <c r="Q97" s="54">
        <v>0</v>
      </c>
      <c r="R97" s="54">
        <v>0</v>
      </c>
      <c r="S97" s="54">
        <f t="shared" si="27"/>
        <v>0</v>
      </c>
      <c r="T97" s="54">
        <v>0</v>
      </c>
      <c r="U97" s="54">
        <v>0</v>
      </c>
      <c r="V97" s="54">
        <f t="shared" si="28"/>
        <v>0</v>
      </c>
      <c r="W97" s="54">
        <v>0</v>
      </c>
      <c r="X97" s="54">
        <v>0</v>
      </c>
      <c r="Y97" s="54">
        <f t="shared" si="29"/>
        <v>0</v>
      </c>
      <c r="Z97" s="54">
        <v>0</v>
      </c>
      <c r="AA97" s="54">
        <v>0</v>
      </c>
      <c r="AB97" s="54">
        <f t="shared" si="30"/>
        <v>0</v>
      </c>
      <c r="AC97" s="54">
        <v>0</v>
      </c>
      <c r="AD97" s="54">
        <v>0</v>
      </c>
      <c r="AE97" s="54">
        <f t="shared" si="31"/>
        <v>0</v>
      </c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</row>
    <row r="98" spans="1:252" ht="31.5" x14ac:dyDescent="0.25">
      <c r="A98" s="51" t="s">
        <v>99</v>
      </c>
      <c r="B98" s="52">
        <v>2</v>
      </c>
      <c r="C98" s="52">
        <v>122</v>
      </c>
      <c r="D98" s="58">
        <v>5201</v>
      </c>
      <c r="E98" s="54">
        <f t="shared" si="23"/>
        <v>1590</v>
      </c>
      <c r="F98" s="54">
        <f t="shared" si="23"/>
        <v>1590</v>
      </c>
      <c r="G98" s="54">
        <f t="shared" si="23"/>
        <v>0</v>
      </c>
      <c r="H98" s="54">
        <v>0</v>
      </c>
      <c r="I98" s="54">
        <v>0</v>
      </c>
      <c r="J98" s="54">
        <f t="shared" si="24"/>
        <v>0</v>
      </c>
      <c r="K98" s="54">
        <v>0</v>
      </c>
      <c r="L98" s="54">
        <v>0</v>
      </c>
      <c r="M98" s="54">
        <f t="shared" si="25"/>
        <v>0</v>
      </c>
      <c r="N98" s="54">
        <v>1590</v>
      </c>
      <c r="O98" s="54">
        <v>1590</v>
      </c>
      <c r="P98" s="54">
        <f t="shared" si="26"/>
        <v>0</v>
      </c>
      <c r="Q98" s="54">
        <v>0</v>
      </c>
      <c r="R98" s="54">
        <v>0</v>
      </c>
      <c r="S98" s="54">
        <f t="shared" si="27"/>
        <v>0</v>
      </c>
      <c r="T98" s="54">
        <v>0</v>
      </c>
      <c r="U98" s="54">
        <v>0</v>
      </c>
      <c r="V98" s="54">
        <f t="shared" si="28"/>
        <v>0</v>
      </c>
      <c r="W98" s="54">
        <v>0</v>
      </c>
      <c r="X98" s="54">
        <v>0</v>
      </c>
      <c r="Y98" s="54">
        <f t="shared" si="29"/>
        <v>0</v>
      </c>
      <c r="Z98" s="54">
        <v>0</v>
      </c>
      <c r="AA98" s="54">
        <v>0</v>
      </c>
      <c r="AB98" s="54">
        <f t="shared" si="30"/>
        <v>0</v>
      </c>
      <c r="AC98" s="54">
        <v>0</v>
      </c>
      <c r="AD98" s="54">
        <v>0</v>
      </c>
      <c r="AE98" s="54">
        <f t="shared" si="31"/>
        <v>0</v>
      </c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</row>
    <row r="99" spans="1:252" ht="26.25" customHeight="1" x14ac:dyDescent="0.25">
      <c r="A99" s="38" t="s">
        <v>100</v>
      </c>
      <c r="B99" s="49"/>
      <c r="C99" s="49"/>
      <c r="D99" s="50"/>
      <c r="E99" s="40">
        <f t="shared" si="23"/>
        <v>44144</v>
      </c>
      <c r="F99" s="40">
        <f t="shared" si="23"/>
        <v>44144</v>
      </c>
      <c r="G99" s="40">
        <f t="shared" si="23"/>
        <v>0</v>
      </c>
      <c r="H99" s="40">
        <f>SUM(H100:H100)</f>
        <v>0</v>
      </c>
      <c r="I99" s="40">
        <f>SUM(I100:I100)</f>
        <v>0</v>
      </c>
      <c r="J99" s="40">
        <f t="shared" si="24"/>
        <v>0</v>
      </c>
      <c r="K99" s="40">
        <f>SUM(K100:K100)</f>
        <v>0</v>
      </c>
      <c r="L99" s="40">
        <f>SUM(L100:L100)</f>
        <v>0</v>
      </c>
      <c r="M99" s="40">
        <f t="shared" si="25"/>
        <v>0</v>
      </c>
      <c r="N99" s="40">
        <f>SUM(N100:N100)</f>
        <v>44144</v>
      </c>
      <c r="O99" s="40">
        <f>SUM(O100:O100)</f>
        <v>44144</v>
      </c>
      <c r="P99" s="40">
        <f t="shared" si="26"/>
        <v>0</v>
      </c>
      <c r="Q99" s="40">
        <f>SUM(Q100:Q100)</f>
        <v>0</v>
      </c>
      <c r="R99" s="40">
        <f>SUM(R100:R100)</f>
        <v>0</v>
      </c>
      <c r="S99" s="40">
        <f t="shared" si="27"/>
        <v>0</v>
      </c>
      <c r="T99" s="40">
        <f>SUM(T100:T100)</f>
        <v>0</v>
      </c>
      <c r="U99" s="40">
        <f>SUM(U100:U100)</f>
        <v>0</v>
      </c>
      <c r="V99" s="40">
        <f t="shared" si="28"/>
        <v>0</v>
      </c>
      <c r="W99" s="40">
        <f>SUM(W100:W100)</f>
        <v>0</v>
      </c>
      <c r="X99" s="40">
        <f>SUM(X100:X100)</f>
        <v>0</v>
      </c>
      <c r="Y99" s="40">
        <f t="shared" si="29"/>
        <v>0</v>
      </c>
      <c r="Z99" s="40">
        <f>SUM(Z100:Z100)</f>
        <v>0</v>
      </c>
      <c r="AA99" s="40">
        <f>SUM(AA100:AA100)</f>
        <v>0</v>
      </c>
      <c r="AB99" s="40">
        <f t="shared" si="30"/>
        <v>0</v>
      </c>
      <c r="AC99" s="40">
        <f>SUM(AC100:AC100)</f>
        <v>0</v>
      </c>
      <c r="AD99" s="40">
        <f>SUM(AD100:AD100)</f>
        <v>0</v>
      </c>
      <c r="AE99" s="40">
        <f t="shared" si="31"/>
        <v>0</v>
      </c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37"/>
      <c r="IN99" s="37"/>
      <c r="IO99" s="37"/>
      <c r="IP99" s="37"/>
      <c r="IQ99" s="37"/>
      <c r="IR99" s="37"/>
    </row>
    <row r="100" spans="1:252" ht="47.25" x14ac:dyDescent="0.25">
      <c r="A100" s="55" t="s">
        <v>101</v>
      </c>
      <c r="B100" s="52">
        <v>2</v>
      </c>
      <c r="C100" s="52">
        <v>122</v>
      </c>
      <c r="D100" s="58">
        <v>5202</v>
      </c>
      <c r="E100" s="54">
        <f t="shared" si="23"/>
        <v>44144</v>
      </c>
      <c r="F100" s="54">
        <f t="shared" si="23"/>
        <v>44144</v>
      </c>
      <c r="G100" s="54">
        <f t="shared" si="23"/>
        <v>0</v>
      </c>
      <c r="H100" s="54">
        <v>0</v>
      </c>
      <c r="I100" s="54">
        <v>0</v>
      </c>
      <c r="J100" s="54">
        <f t="shared" si="24"/>
        <v>0</v>
      </c>
      <c r="K100" s="54">
        <v>0</v>
      </c>
      <c r="L100" s="54">
        <v>0</v>
      </c>
      <c r="M100" s="54">
        <f t="shared" si="25"/>
        <v>0</v>
      </c>
      <c r="N100" s="54">
        <v>44144</v>
      </c>
      <c r="O100" s="54">
        <v>44144</v>
      </c>
      <c r="P100" s="54">
        <f t="shared" si="26"/>
        <v>0</v>
      </c>
      <c r="Q100" s="54">
        <v>0</v>
      </c>
      <c r="R100" s="54">
        <v>0</v>
      </c>
      <c r="S100" s="54">
        <f t="shared" si="27"/>
        <v>0</v>
      </c>
      <c r="T100" s="54">
        <v>0</v>
      </c>
      <c r="U100" s="54">
        <v>0</v>
      </c>
      <c r="V100" s="54">
        <f t="shared" si="28"/>
        <v>0</v>
      </c>
      <c r="W100" s="54">
        <v>0</v>
      </c>
      <c r="X100" s="54">
        <v>0</v>
      </c>
      <c r="Y100" s="54">
        <f t="shared" si="29"/>
        <v>0</v>
      </c>
      <c r="Z100" s="54">
        <v>0</v>
      </c>
      <c r="AA100" s="54">
        <v>0</v>
      </c>
      <c r="AB100" s="54">
        <f t="shared" si="30"/>
        <v>0</v>
      </c>
      <c r="AC100" s="54"/>
      <c r="AD100" s="54"/>
      <c r="AE100" s="54">
        <f t="shared" si="31"/>
        <v>0</v>
      </c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</row>
    <row r="101" spans="1:252" ht="31.5" x14ac:dyDescent="0.25">
      <c r="A101" s="38" t="s">
        <v>102</v>
      </c>
      <c r="B101" s="49"/>
      <c r="C101" s="49"/>
      <c r="D101" s="50"/>
      <c r="E101" s="40">
        <f t="shared" si="23"/>
        <v>53780</v>
      </c>
      <c r="F101" s="40">
        <f t="shared" si="23"/>
        <v>53780</v>
      </c>
      <c r="G101" s="40">
        <f t="shared" si="23"/>
        <v>0</v>
      </c>
      <c r="H101" s="40">
        <f>SUM(H102:H104)</f>
        <v>0</v>
      </c>
      <c r="I101" s="40">
        <f>SUM(I102:I104)</f>
        <v>0</v>
      </c>
      <c r="J101" s="40">
        <f t="shared" si="24"/>
        <v>0</v>
      </c>
      <c r="K101" s="40">
        <f>SUM(K102:K104)</f>
        <v>0</v>
      </c>
      <c r="L101" s="40">
        <f>SUM(L102:L104)</f>
        <v>0</v>
      </c>
      <c r="M101" s="40">
        <f t="shared" si="25"/>
        <v>0</v>
      </c>
      <c r="N101" s="40">
        <f>SUM(N102:N104)</f>
        <v>53780</v>
      </c>
      <c r="O101" s="40">
        <f>SUM(O102:O104)</f>
        <v>53780</v>
      </c>
      <c r="P101" s="40">
        <f t="shared" si="26"/>
        <v>0</v>
      </c>
      <c r="Q101" s="40">
        <f>SUM(Q102:Q104)</f>
        <v>0</v>
      </c>
      <c r="R101" s="40">
        <f>SUM(R102:R104)</f>
        <v>0</v>
      </c>
      <c r="S101" s="40">
        <f t="shared" si="27"/>
        <v>0</v>
      </c>
      <c r="T101" s="40">
        <f>SUM(T102:T104)</f>
        <v>0</v>
      </c>
      <c r="U101" s="40">
        <f>SUM(U102:U104)</f>
        <v>0</v>
      </c>
      <c r="V101" s="40">
        <f t="shared" si="28"/>
        <v>0</v>
      </c>
      <c r="W101" s="40">
        <f>SUM(W102:W104)</f>
        <v>0</v>
      </c>
      <c r="X101" s="40">
        <f>SUM(X102:X104)</f>
        <v>0</v>
      </c>
      <c r="Y101" s="40">
        <f t="shared" si="29"/>
        <v>0</v>
      </c>
      <c r="Z101" s="40">
        <f>SUM(Z102:Z104)</f>
        <v>0</v>
      </c>
      <c r="AA101" s="40">
        <f>SUM(AA102:AA104)</f>
        <v>0</v>
      </c>
      <c r="AB101" s="40">
        <f t="shared" si="30"/>
        <v>0</v>
      </c>
      <c r="AC101" s="40">
        <f>SUM(AC102:AC104)</f>
        <v>0</v>
      </c>
      <c r="AD101" s="40">
        <f>SUM(AD102:AD104)</f>
        <v>0</v>
      </c>
      <c r="AE101" s="40">
        <f t="shared" si="31"/>
        <v>0</v>
      </c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</row>
    <row r="102" spans="1:252" ht="47.25" x14ac:dyDescent="0.25">
      <c r="A102" s="66" t="s">
        <v>103</v>
      </c>
      <c r="B102" s="52">
        <v>2</v>
      </c>
      <c r="C102" s="52">
        <v>122</v>
      </c>
      <c r="D102" s="58">
        <v>5203</v>
      </c>
      <c r="E102" s="54">
        <f t="shared" si="23"/>
        <v>30000</v>
      </c>
      <c r="F102" s="54">
        <f t="shared" si="23"/>
        <v>30000</v>
      </c>
      <c r="G102" s="54">
        <f t="shared" si="23"/>
        <v>0</v>
      </c>
      <c r="H102" s="54">
        <v>0</v>
      </c>
      <c r="I102" s="54">
        <v>0</v>
      </c>
      <c r="J102" s="54">
        <f t="shared" si="24"/>
        <v>0</v>
      </c>
      <c r="K102" s="54">
        <v>0</v>
      </c>
      <c r="L102" s="54">
        <v>0</v>
      </c>
      <c r="M102" s="54">
        <f t="shared" si="25"/>
        <v>0</v>
      </c>
      <c r="N102" s="54">
        <v>30000</v>
      </c>
      <c r="O102" s="54">
        <v>30000</v>
      </c>
      <c r="P102" s="54">
        <f t="shared" si="26"/>
        <v>0</v>
      </c>
      <c r="Q102" s="54">
        <v>0</v>
      </c>
      <c r="R102" s="54">
        <v>0</v>
      </c>
      <c r="S102" s="54">
        <f t="shared" si="27"/>
        <v>0</v>
      </c>
      <c r="T102" s="54">
        <v>0</v>
      </c>
      <c r="U102" s="54">
        <v>0</v>
      </c>
      <c r="V102" s="54">
        <f t="shared" si="28"/>
        <v>0</v>
      </c>
      <c r="W102" s="54">
        <v>0</v>
      </c>
      <c r="X102" s="54">
        <v>0</v>
      </c>
      <c r="Y102" s="54">
        <f t="shared" si="29"/>
        <v>0</v>
      </c>
      <c r="Z102" s="54">
        <v>0</v>
      </c>
      <c r="AA102" s="54">
        <v>0</v>
      </c>
      <c r="AB102" s="54">
        <f t="shared" si="30"/>
        <v>0</v>
      </c>
      <c r="AC102" s="54">
        <v>0</v>
      </c>
      <c r="AD102" s="54">
        <v>0</v>
      </c>
      <c r="AE102" s="54">
        <f t="shared" si="31"/>
        <v>0</v>
      </c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</row>
    <row r="103" spans="1:252" x14ac:dyDescent="0.25">
      <c r="A103" s="66" t="s">
        <v>104</v>
      </c>
      <c r="B103" s="52">
        <v>2</v>
      </c>
      <c r="C103" s="52">
        <v>122</v>
      </c>
      <c r="D103" s="58">
        <v>5203</v>
      </c>
      <c r="E103" s="54">
        <f t="shared" si="23"/>
        <v>3780</v>
      </c>
      <c r="F103" s="54">
        <f t="shared" si="23"/>
        <v>3780</v>
      </c>
      <c r="G103" s="54">
        <f t="shared" si="23"/>
        <v>0</v>
      </c>
      <c r="H103" s="54">
        <v>0</v>
      </c>
      <c r="I103" s="54">
        <v>0</v>
      </c>
      <c r="J103" s="54">
        <f t="shared" si="24"/>
        <v>0</v>
      </c>
      <c r="K103" s="54">
        <v>0</v>
      </c>
      <c r="L103" s="54">
        <v>0</v>
      </c>
      <c r="M103" s="54">
        <f t="shared" si="25"/>
        <v>0</v>
      </c>
      <c r="N103" s="54">
        <v>3780</v>
      </c>
      <c r="O103" s="54">
        <v>3780</v>
      </c>
      <c r="P103" s="54">
        <f t="shared" si="26"/>
        <v>0</v>
      </c>
      <c r="Q103" s="54">
        <v>0</v>
      </c>
      <c r="R103" s="54">
        <v>0</v>
      </c>
      <c r="S103" s="54">
        <f t="shared" si="27"/>
        <v>0</v>
      </c>
      <c r="T103" s="54">
        <v>0</v>
      </c>
      <c r="U103" s="54">
        <v>0</v>
      </c>
      <c r="V103" s="54">
        <f t="shared" si="28"/>
        <v>0</v>
      </c>
      <c r="W103" s="54">
        <v>0</v>
      </c>
      <c r="X103" s="54">
        <v>0</v>
      </c>
      <c r="Y103" s="54">
        <f t="shared" si="29"/>
        <v>0</v>
      </c>
      <c r="Z103" s="54">
        <v>0</v>
      </c>
      <c r="AA103" s="54">
        <v>0</v>
      </c>
      <c r="AB103" s="54">
        <f t="shared" si="30"/>
        <v>0</v>
      </c>
      <c r="AC103" s="54">
        <v>0</v>
      </c>
      <c r="AD103" s="54">
        <v>0</v>
      </c>
      <c r="AE103" s="54">
        <f t="shared" si="31"/>
        <v>0</v>
      </c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</row>
    <row r="104" spans="1:252" x14ac:dyDescent="0.25">
      <c r="A104" s="66" t="s">
        <v>105</v>
      </c>
      <c r="B104" s="52">
        <v>2</v>
      </c>
      <c r="C104" s="52">
        <v>122</v>
      </c>
      <c r="D104" s="58">
        <v>5203</v>
      </c>
      <c r="E104" s="54">
        <f t="shared" si="23"/>
        <v>20000</v>
      </c>
      <c r="F104" s="54">
        <f t="shared" si="23"/>
        <v>20000</v>
      </c>
      <c r="G104" s="54">
        <f t="shared" si="23"/>
        <v>0</v>
      </c>
      <c r="H104" s="54">
        <v>0</v>
      </c>
      <c r="I104" s="54">
        <v>0</v>
      </c>
      <c r="J104" s="54">
        <f t="shared" si="24"/>
        <v>0</v>
      </c>
      <c r="K104" s="54">
        <v>0</v>
      </c>
      <c r="L104" s="54">
        <v>0</v>
      </c>
      <c r="M104" s="54">
        <f t="shared" si="25"/>
        <v>0</v>
      </c>
      <c r="N104" s="54">
        <v>20000</v>
      </c>
      <c r="O104" s="54">
        <v>20000</v>
      </c>
      <c r="P104" s="54">
        <f t="shared" si="26"/>
        <v>0</v>
      </c>
      <c r="Q104" s="54">
        <v>0</v>
      </c>
      <c r="R104" s="54">
        <v>0</v>
      </c>
      <c r="S104" s="54">
        <f t="shared" si="27"/>
        <v>0</v>
      </c>
      <c r="T104" s="54">
        <v>0</v>
      </c>
      <c r="U104" s="54">
        <v>0</v>
      </c>
      <c r="V104" s="54">
        <f t="shared" si="28"/>
        <v>0</v>
      </c>
      <c r="W104" s="54">
        <v>0</v>
      </c>
      <c r="X104" s="54">
        <v>0</v>
      </c>
      <c r="Y104" s="54">
        <f t="shared" si="29"/>
        <v>0</v>
      </c>
      <c r="Z104" s="54">
        <v>0</v>
      </c>
      <c r="AA104" s="54">
        <v>0</v>
      </c>
      <c r="AB104" s="54">
        <f t="shared" si="30"/>
        <v>0</v>
      </c>
      <c r="AC104" s="54">
        <v>0</v>
      </c>
      <c r="AD104" s="54">
        <v>0</v>
      </c>
      <c r="AE104" s="54">
        <f t="shared" si="31"/>
        <v>0</v>
      </c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</row>
    <row r="105" spans="1:252" x14ac:dyDescent="0.25">
      <c r="A105" s="38" t="s">
        <v>106</v>
      </c>
      <c r="B105" s="49"/>
      <c r="C105" s="49"/>
      <c r="D105" s="50"/>
      <c r="E105" s="40">
        <f t="shared" si="23"/>
        <v>25500</v>
      </c>
      <c r="F105" s="40">
        <f t="shared" si="23"/>
        <v>25500</v>
      </c>
      <c r="G105" s="40">
        <f t="shared" si="23"/>
        <v>0</v>
      </c>
      <c r="H105" s="40">
        <f>SUM(H106:H106)</f>
        <v>0</v>
      </c>
      <c r="I105" s="40">
        <f>SUM(I106:I106)</f>
        <v>0</v>
      </c>
      <c r="J105" s="40">
        <f t="shared" si="24"/>
        <v>0</v>
      </c>
      <c r="K105" s="40">
        <f>SUM(K106:K106)</f>
        <v>0</v>
      </c>
      <c r="L105" s="40">
        <f>SUM(L106:L106)</f>
        <v>0</v>
      </c>
      <c r="M105" s="40">
        <f t="shared" si="25"/>
        <v>0</v>
      </c>
      <c r="N105" s="40">
        <f>SUM(N106:N106)</f>
        <v>25500</v>
      </c>
      <c r="O105" s="40">
        <f>SUM(O106:O106)</f>
        <v>25500</v>
      </c>
      <c r="P105" s="40">
        <f t="shared" si="26"/>
        <v>0</v>
      </c>
      <c r="Q105" s="40">
        <f>SUM(Q106:Q106)</f>
        <v>0</v>
      </c>
      <c r="R105" s="40">
        <f>SUM(R106:R106)</f>
        <v>0</v>
      </c>
      <c r="S105" s="40">
        <f t="shared" si="27"/>
        <v>0</v>
      </c>
      <c r="T105" s="40">
        <f>SUM(T106:T106)</f>
        <v>0</v>
      </c>
      <c r="U105" s="40">
        <f>SUM(U106:U106)</f>
        <v>0</v>
      </c>
      <c r="V105" s="40">
        <f t="shared" si="28"/>
        <v>0</v>
      </c>
      <c r="W105" s="40">
        <f>SUM(W106:W106)</f>
        <v>0</v>
      </c>
      <c r="X105" s="40">
        <f>SUM(X106:X106)</f>
        <v>0</v>
      </c>
      <c r="Y105" s="40">
        <f t="shared" si="29"/>
        <v>0</v>
      </c>
      <c r="Z105" s="40">
        <f>SUM(Z106:Z106)</f>
        <v>0</v>
      </c>
      <c r="AA105" s="40">
        <f>SUM(AA106:AA106)</f>
        <v>0</v>
      </c>
      <c r="AB105" s="40">
        <f t="shared" si="30"/>
        <v>0</v>
      </c>
      <c r="AC105" s="40">
        <f>SUM(AC106:AC106)</f>
        <v>0</v>
      </c>
      <c r="AD105" s="40">
        <f>SUM(AD106:AD106)</f>
        <v>0</v>
      </c>
      <c r="AE105" s="40">
        <f t="shared" si="31"/>
        <v>0</v>
      </c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</row>
    <row r="106" spans="1:252" x14ac:dyDescent="0.25">
      <c r="A106" s="51" t="s">
        <v>107</v>
      </c>
      <c r="B106" s="60">
        <v>2</v>
      </c>
      <c r="C106" s="60">
        <v>122</v>
      </c>
      <c r="D106" s="57">
        <v>5204</v>
      </c>
      <c r="E106" s="64">
        <f t="shared" si="23"/>
        <v>25500</v>
      </c>
      <c r="F106" s="64">
        <f t="shared" si="23"/>
        <v>25500</v>
      </c>
      <c r="G106" s="64">
        <f t="shared" si="23"/>
        <v>0</v>
      </c>
      <c r="H106" s="64">
        <v>0</v>
      </c>
      <c r="I106" s="64">
        <v>0</v>
      </c>
      <c r="J106" s="64">
        <f t="shared" si="24"/>
        <v>0</v>
      </c>
      <c r="K106" s="64">
        <v>0</v>
      </c>
      <c r="L106" s="64">
        <v>0</v>
      </c>
      <c r="M106" s="64">
        <f t="shared" si="25"/>
        <v>0</v>
      </c>
      <c r="N106" s="64">
        <v>25500</v>
      </c>
      <c r="O106" s="64">
        <v>25500</v>
      </c>
      <c r="P106" s="64">
        <f t="shared" si="26"/>
        <v>0</v>
      </c>
      <c r="Q106" s="64">
        <v>0</v>
      </c>
      <c r="R106" s="64">
        <v>0</v>
      </c>
      <c r="S106" s="64">
        <f t="shared" si="27"/>
        <v>0</v>
      </c>
      <c r="T106" s="64">
        <v>0</v>
      </c>
      <c r="U106" s="64">
        <v>0</v>
      </c>
      <c r="V106" s="64">
        <f t="shared" si="28"/>
        <v>0</v>
      </c>
      <c r="W106" s="64">
        <v>0</v>
      </c>
      <c r="X106" s="64">
        <v>0</v>
      </c>
      <c r="Y106" s="64">
        <f t="shared" si="29"/>
        <v>0</v>
      </c>
      <c r="Z106" s="64">
        <v>0</v>
      </c>
      <c r="AA106" s="64">
        <v>0</v>
      </c>
      <c r="AB106" s="64">
        <f t="shared" si="30"/>
        <v>0</v>
      </c>
      <c r="AC106" s="64">
        <v>0</v>
      </c>
      <c r="AD106" s="64">
        <v>0</v>
      </c>
      <c r="AE106" s="64">
        <f t="shared" si="31"/>
        <v>0</v>
      </c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37"/>
      <c r="GE106" s="37"/>
      <c r="GF106" s="37"/>
      <c r="GG106" s="37"/>
      <c r="GH106" s="37"/>
      <c r="GI106" s="37"/>
      <c r="GJ106" s="37"/>
      <c r="GK106" s="37"/>
      <c r="GL106" s="37"/>
      <c r="GM106" s="37"/>
      <c r="GN106" s="37"/>
      <c r="GO106" s="37"/>
      <c r="GP106" s="37"/>
      <c r="GQ106" s="37"/>
      <c r="GR106" s="37"/>
      <c r="GS106" s="37"/>
      <c r="GT106" s="37"/>
      <c r="GU106" s="37"/>
      <c r="GV106" s="37"/>
      <c r="GW106" s="37"/>
      <c r="GX106" s="37"/>
      <c r="GY106" s="37"/>
      <c r="GZ106" s="37"/>
      <c r="HA106" s="37"/>
      <c r="HB106" s="37"/>
      <c r="HC106" s="37"/>
      <c r="HD106" s="37"/>
      <c r="HE106" s="37"/>
      <c r="HF106" s="37"/>
      <c r="HG106" s="37"/>
      <c r="HH106" s="37"/>
      <c r="HI106" s="37"/>
      <c r="HJ106" s="37"/>
      <c r="HK106" s="37"/>
      <c r="HL106" s="37"/>
      <c r="HM106" s="37"/>
      <c r="HN106" s="37"/>
      <c r="HO106" s="37"/>
      <c r="HP106" s="37"/>
      <c r="HQ106" s="37"/>
      <c r="HR106" s="37"/>
      <c r="HS106" s="37"/>
      <c r="HT106" s="37"/>
      <c r="HU106" s="37"/>
      <c r="HV106" s="37"/>
      <c r="HW106" s="37"/>
      <c r="HX106" s="37"/>
      <c r="HY106" s="37"/>
      <c r="HZ106" s="37"/>
      <c r="IA106" s="37"/>
      <c r="IB106" s="37"/>
      <c r="IC106" s="37"/>
      <c r="ID106" s="37"/>
      <c r="IE106" s="37"/>
      <c r="IF106" s="37"/>
      <c r="IG106" s="37"/>
      <c r="IH106" s="37"/>
      <c r="II106" s="37"/>
      <c r="IJ106" s="37"/>
      <c r="IK106" s="37"/>
      <c r="IL106" s="37"/>
      <c r="IM106" s="37"/>
      <c r="IN106" s="37"/>
      <c r="IO106" s="37"/>
      <c r="IP106" s="37"/>
      <c r="IQ106" s="37"/>
      <c r="IR106" s="37"/>
    </row>
    <row r="107" spans="1:252" x14ac:dyDescent="0.25">
      <c r="A107" s="46" t="s">
        <v>22</v>
      </c>
      <c r="B107" s="47"/>
      <c r="C107" s="47"/>
      <c r="D107" s="48"/>
      <c r="E107" s="41">
        <f t="shared" si="23"/>
        <v>26334</v>
      </c>
      <c r="F107" s="41">
        <f t="shared" si="23"/>
        <v>140734</v>
      </c>
      <c r="G107" s="41">
        <f t="shared" si="23"/>
        <v>114400</v>
      </c>
      <c r="H107" s="41">
        <f>SUM(H108,H112)</f>
        <v>0</v>
      </c>
      <c r="I107" s="41">
        <f>SUM(I108,I112)</f>
        <v>0</v>
      </c>
      <c r="J107" s="41">
        <f t="shared" si="24"/>
        <v>0</v>
      </c>
      <c r="K107" s="41">
        <f t="shared" ref="K107:L107" si="39">SUM(K108,K112)</f>
        <v>0</v>
      </c>
      <c r="L107" s="41">
        <f t="shared" si="39"/>
        <v>0</v>
      </c>
      <c r="M107" s="41">
        <f t="shared" si="25"/>
        <v>0</v>
      </c>
      <c r="N107" s="41">
        <f t="shared" ref="N107:O107" si="40">SUM(N108,N112)</f>
        <v>3810</v>
      </c>
      <c r="O107" s="41">
        <f t="shared" si="40"/>
        <v>3810</v>
      </c>
      <c r="P107" s="41">
        <f t="shared" si="26"/>
        <v>0</v>
      </c>
      <c r="Q107" s="41">
        <f t="shared" ref="Q107:R107" si="41">SUM(Q108,Q112)</f>
        <v>0</v>
      </c>
      <c r="R107" s="41">
        <f t="shared" si="41"/>
        <v>0</v>
      </c>
      <c r="S107" s="41">
        <f t="shared" si="27"/>
        <v>0</v>
      </c>
      <c r="T107" s="41">
        <f t="shared" ref="T107:U107" si="42">SUM(T108,T112)</f>
        <v>22524</v>
      </c>
      <c r="U107" s="41">
        <f t="shared" si="42"/>
        <v>97650</v>
      </c>
      <c r="V107" s="41">
        <f t="shared" si="28"/>
        <v>75126</v>
      </c>
      <c r="W107" s="41">
        <f t="shared" ref="W107:X107" si="43">SUM(W108,W112)</f>
        <v>0</v>
      </c>
      <c r="X107" s="41">
        <f t="shared" si="43"/>
        <v>0</v>
      </c>
      <c r="Y107" s="41">
        <f t="shared" si="29"/>
        <v>0</v>
      </c>
      <c r="Z107" s="41">
        <f t="shared" ref="Z107:AA107" si="44">SUM(Z108,Z112)</f>
        <v>0</v>
      </c>
      <c r="AA107" s="41">
        <f t="shared" si="44"/>
        <v>0</v>
      </c>
      <c r="AB107" s="41">
        <f t="shared" si="30"/>
        <v>0</v>
      </c>
      <c r="AC107" s="41">
        <f t="shared" ref="AC107:AD107" si="45">SUM(AC108,AC112)</f>
        <v>0</v>
      </c>
      <c r="AD107" s="41">
        <f t="shared" si="45"/>
        <v>39274</v>
      </c>
      <c r="AE107" s="41">
        <f t="shared" si="31"/>
        <v>39274</v>
      </c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</row>
    <row r="108" spans="1:252" ht="31.5" x14ac:dyDescent="0.25">
      <c r="A108" s="38" t="s">
        <v>102</v>
      </c>
      <c r="B108" s="49"/>
      <c r="C108" s="49"/>
      <c r="D108" s="50"/>
      <c r="E108" s="41">
        <f t="shared" si="23"/>
        <v>26334</v>
      </c>
      <c r="F108" s="41">
        <f t="shared" si="23"/>
        <v>26334</v>
      </c>
      <c r="G108" s="41">
        <f t="shared" si="23"/>
        <v>0</v>
      </c>
      <c r="H108" s="41">
        <f>SUM(H109:H111)</f>
        <v>0</v>
      </c>
      <c r="I108" s="41">
        <f>SUM(I109:I111)</f>
        <v>0</v>
      </c>
      <c r="J108" s="41">
        <f t="shared" si="24"/>
        <v>0</v>
      </c>
      <c r="K108" s="41">
        <f>SUM(K109:K111)</f>
        <v>0</v>
      </c>
      <c r="L108" s="41">
        <f>SUM(L109:L111)</f>
        <v>0</v>
      </c>
      <c r="M108" s="41">
        <f t="shared" si="25"/>
        <v>0</v>
      </c>
      <c r="N108" s="41">
        <f>SUM(N109:N111)</f>
        <v>3810</v>
      </c>
      <c r="O108" s="41">
        <f>SUM(O109:O111)</f>
        <v>3810</v>
      </c>
      <c r="P108" s="41">
        <f t="shared" si="26"/>
        <v>0</v>
      </c>
      <c r="Q108" s="41">
        <f>SUM(Q109:Q111)</f>
        <v>0</v>
      </c>
      <c r="R108" s="41">
        <f>SUM(R109:R111)</f>
        <v>0</v>
      </c>
      <c r="S108" s="41">
        <f t="shared" si="27"/>
        <v>0</v>
      </c>
      <c r="T108" s="41">
        <f>SUM(T109:T111)</f>
        <v>22524</v>
      </c>
      <c r="U108" s="41">
        <f>SUM(U109:U111)</f>
        <v>22524</v>
      </c>
      <c r="V108" s="41">
        <f t="shared" si="28"/>
        <v>0</v>
      </c>
      <c r="W108" s="41">
        <f>SUM(W109:W111)</f>
        <v>0</v>
      </c>
      <c r="X108" s="41">
        <f>SUM(X109:X111)</f>
        <v>0</v>
      </c>
      <c r="Y108" s="41">
        <f t="shared" si="29"/>
        <v>0</v>
      </c>
      <c r="Z108" s="41">
        <f>SUM(Z109:Z111)</f>
        <v>0</v>
      </c>
      <c r="AA108" s="41">
        <f>SUM(AA109:AA111)</f>
        <v>0</v>
      </c>
      <c r="AB108" s="41">
        <f t="shared" si="30"/>
        <v>0</v>
      </c>
      <c r="AC108" s="41">
        <f>SUM(AC109:AC111)</f>
        <v>0</v>
      </c>
      <c r="AD108" s="41">
        <f>SUM(AD109:AD111)</f>
        <v>0</v>
      </c>
      <c r="AE108" s="41">
        <f t="shared" si="31"/>
        <v>0</v>
      </c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</row>
    <row r="109" spans="1:252" ht="31.5" x14ac:dyDescent="0.25">
      <c r="A109" s="66" t="s">
        <v>109</v>
      </c>
      <c r="B109" s="52">
        <v>1</v>
      </c>
      <c r="C109" s="52">
        <v>282</v>
      </c>
      <c r="D109" s="58">
        <v>5203</v>
      </c>
      <c r="E109" s="54">
        <f t="shared" si="23"/>
        <v>2524</v>
      </c>
      <c r="F109" s="54">
        <f t="shared" si="23"/>
        <v>2524</v>
      </c>
      <c r="G109" s="54">
        <f t="shared" si="23"/>
        <v>0</v>
      </c>
      <c r="H109" s="54">
        <v>0</v>
      </c>
      <c r="I109" s="54">
        <v>0</v>
      </c>
      <c r="J109" s="54">
        <f t="shared" si="24"/>
        <v>0</v>
      </c>
      <c r="K109" s="54">
        <v>0</v>
      </c>
      <c r="L109" s="54">
        <v>0</v>
      </c>
      <c r="M109" s="54">
        <f t="shared" si="25"/>
        <v>0</v>
      </c>
      <c r="N109" s="54">
        <v>0</v>
      </c>
      <c r="O109" s="54">
        <v>0</v>
      </c>
      <c r="P109" s="54">
        <f t="shared" si="26"/>
        <v>0</v>
      </c>
      <c r="Q109" s="54">
        <v>0</v>
      </c>
      <c r="R109" s="54">
        <v>0</v>
      </c>
      <c r="S109" s="54">
        <f t="shared" si="27"/>
        <v>0</v>
      </c>
      <c r="T109" s="54">
        <v>2524</v>
      </c>
      <c r="U109" s="54">
        <v>2524</v>
      </c>
      <c r="V109" s="54">
        <f t="shared" si="28"/>
        <v>0</v>
      </c>
      <c r="W109" s="54">
        <v>0</v>
      </c>
      <c r="X109" s="54">
        <v>0</v>
      </c>
      <c r="Y109" s="54">
        <f t="shared" si="29"/>
        <v>0</v>
      </c>
      <c r="Z109" s="54">
        <v>0</v>
      </c>
      <c r="AA109" s="54">
        <v>0</v>
      </c>
      <c r="AB109" s="54">
        <f t="shared" si="30"/>
        <v>0</v>
      </c>
      <c r="AC109" s="54">
        <v>0</v>
      </c>
      <c r="AD109" s="54">
        <v>0</v>
      </c>
      <c r="AE109" s="54">
        <f t="shared" si="31"/>
        <v>0</v>
      </c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</row>
    <row r="110" spans="1:252" x14ac:dyDescent="0.25">
      <c r="A110" s="66" t="s">
        <v>110</v>
      </c>
      <c r="B110" s="52">
        <v>1</v>
      </c>
      <c r="C110" s="52">
        <v>239</v>
      </c>
      <c r="D110" s="58">
        <v>5203</v>
      </c>
      <c r="E110" s="54">
        <f t="shared" si="23"/>
        <v>20000</v>
      </c>
      <c r="F110" s="54">
        <f t="shared" si="23"/>
        <v>20000</v>
      </c>
      <c r="G110" s="54">
        <f t="shared" si="23"/>
        <v>0</v>
      </c>
      <c r="H110" s="54">
        <v>0</v>
      </c>
      <c r="I110" s="54">
        <v>0</v>
      </c>
      <c r="J110" s="54">
        <f t="shared" si="24"/>
        <v>0</v>
      </c>
      <c r="K110" s="54">
        <v>0</v>
      </c>
      <c r="L110" s="54">
        <v>0</v>
      </c>
      <c r="M110" s="54">
        <f t="shared" si="25"/>
        <v>0</v>
      </c>
      <c r="N110" s="54">
        <v>0</v>
      </c>
      <c r="O110" s="54">
        <v>0</v>
      </c>
      <c r="P110" s="54">
        <f t="shared" si="26"/>
        <v>0</v>
      </c>
      <c r="Q110" s="54">
        <v>0</v>
      </c>
      <c r="R110" s="54">
        <v>0</v>
      </c>
      <c r="S110" s="54">
        <f t="shared" si="27"/>
        <v>0</v>
      </c>
      <c r="T110" s="54">
        <v>20000</v>
      </c>
      <c r="U110" s="54">
        <v>20000</v>
      </c>
      <c r="V110" s="54">
        <f t="shared" si="28"/>
        <v>0</v>
      </c>
      <c r="W110" s="54">
        <v>0</v>
      </c>
      <c r="X110" s="54">
        <v>0</v>
      </c>
      <c r="Y110" s="54">
        <f t="shared" si="29"/>
        <v>0</v>
      </c>
      <c r="Z110" s="54">
        <v>0</v>
      </c>
      <c r="AA110" s="54">
        <v>0</v>
      </c>
      <c r="AB110" s="54">
        <f t="shared" si="30"/>
        <v>0</v>
      </c>
      <c r="AC110" s="54">
        <v>0</v>
      </c>
      <c r="AD110" s="54">
        <v>0</v>
      </c>
      <c r="AE110" s="54">
        <f t="shared" si="31"/>
        <v>0</v>
      </c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</row>
    <row r="111" spans="1:252" ht="31.5" x14ac:dyDescent="0.25">
      <c r="A111" s="66" t="s">
        <v>111</v>
      </c>
      <c r="B111" s="52">
        <v>3</v>
      </c>
      <c r="C111" s="52">
        <v>239</v>
      </c>
      <c r="D111" s="58">
        <v>5203</v>
      </c>
      <c r="E111" s="54">
        <f t="shared" si="23"/>
        <v>3810</v>
      </c>
      <c r="F111" s="54">
        <f t="shared" si="23"/>
        <v>3810</v>
      </c>
      <c r="G111" s="54">
        <f t="shared" si="23"/>
        <v>0</v>
      </c>
      <c r="H111" s="54">
        <v>0</v>
      </c>
      <c r="I111" s="54">
        <v>0</v>
      </c>
      <c r="J111" s="54">
        <f t="shared" si="24"/>
        <v>0</v>
      </c>
      <c r="K111" s="54">
        <v>0</v>
      </c>
      <c r="L111" s="54">
        <v>0</v>
      </c>
      <c r="M111" s="54">
        <f t="shared" si="25"/>
        <v>0</v>
      </c>
      <c r="N111" s="54">
        <v>3810</v>
      </c>
      <c r="O111" s="54">
        <v>3810</v>
      </c>
      <c r="P111" s="54">
        <f t="shared" si="26"/>
        <v>0</v>
      </c>
      <c r="Q111" s="54">
        <v>0</v>
      </c>
      <c r="R111" s="54">
        <v>0</v>
      </c>
      <c r="S111" s="54">
        <f t="shared" si="27"/>
        <v>0</v>
      </c>
      <c r="T111" s="54">
        <v>0</v>
      </c>
      <c r="U111" s="54">
        <v>0</v>
      </c>
      <c r="V111" s="54">
        <f t="shared" si="28"/>
        <v>0</v>
      </c>
      <c r="W111" s="54">
        <v>0</v>
      </c>
      <c r="X111" s="54">
        <v>0</v>
      </c>
      <c r="Y111" s="54">
        <f t="shared" si="29"/>
        <v>0</v>
      </c>
      <c r="Z111" s="54">
        <v>0</v>
      </c>
      <c r="AA111" s="54">
        <v>0</v>
      </c>
      <c r="AB111" s="54">
        <f t="shared" si="30"/>
        <v>0</v>
      </c>
      <c r="AC111" s="54">
        <v>0</v>
      </c>
      <c r="AD111" s="54">
        <v>0</v>
      </c>
      <c r="AE111" s="54">
        <f t="shared" si="31"/>
        <v>0</v>
      </c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</row>
    <row r="112" spans="1:252" x14ac:dyDescent="0.25">
      <c r="A112" s="38" t="s">
        <v>106</v>
      </c>
      <c r="B112" s="49"/>
      <c r="C112" s="49"/>
      <c r="D112" s="50"/>
      <c r="E112" s="40">
        <f t="shared" si="23"/>
        <v>0</v>
      </c>
      <c r="F112" s="40">
        <f t="shared" si="23"/>
        <v>114400</v>
      </c>
      <c r="G112" s="40">
        <f t="shared" si="23"/>
        <v>114400</v>
      </c>
      <c r="H112" s="40">
        <f>SUM(H113:H114)</f>
        <v>0</v>
      </c>
      <c r="I112" s="40">
        <f>SUM(I113:I114)</f>
        <v>0</v>
      </c>
      <c r="J112" s="40">
        <f t="shared" si="24"/>
        <v>0</v>
      </c>
      <c r="K112" s="40">
        <f>SUM(K113:K114)</f>
        <v>0</v>
      </c>
      <c r="L112" s="40">
        <f>SUM(L113:L114)</f>
        <v>0</v>
      </c>
      <c r="M112" s="40">
        <f t="shared" si="25"/>
        <v>0</v>
      </c>
      <c r="N112" s="40">
        <f>SUM(N113:N114)</f>
        <v>0</v>
      </c>
      <c r="O112" s="40">
        <f>SUM(O113:O114)</f>
        <v>0</v>
      </c>
      <c r="P112" s="40">
        <f t="shared" si="26"/>
        <v>0</v>
      </c>
      <c r="Q112" s="40">
        <f>SUM(Q113:Q114)</f>
        <v>0</v>
      </c>
      <c r="R112" s="40">
        <f>SUM(R113:R114)</f>
        <v>0</v>
      </c>
      <c r="S112" s="40">
        <f t="shared" si="27"/>
        <v>0</v>
      </c>
      <c r="T112" s="40">
        <f>SUM(T113:T114)</f>
        <v>0</v>
      </c>
      <c r="U112" s="40">
        <f>SUM(U113:U114)</f>
        <v>75126</v>
      </c>
      <c r="V112" s="40">
        <f t="shared" si="28"/>
        <v>75126</v>
      </c>
      <c r="W112" s="40">
        <f>SUM(W113:W114)</f>
        <v>0</v>
      </c>
      <c r="X112" s="40">
        <f>SUM(X113:X114)</f>
        <v>0</v>
      </c>
      <c r="Y112" s="40">
        <f t="shared" si="29"/>
        <v>0</v>
      </c>
      <c r="Z112" s="40">
        <f>SUM(Z113:Z114)</f>
        <v>0</v>
      </c>
      <c r="AA112" s="40">
        <f>SUM(AA113:AA114)</f>
        <v>0</v>
      </c>
      <c r="AB112" s="40">
        <f t="shared" si="30"/>
        <v>0</v>
      </c>
      <c r="AC112" s="40">
        <f>SUM(AC113:AC114)</f>
        <v>0</v>
      </c>
      <c r="AD112" s="40">
        <f>SUM(AD113:AD114)</f>
        <v>39274</v>
      </c>
      <c r="AE112" s="40">
        <f t="shared" si="31"/>
        <v>39274</v>
      </c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  <c r="IE112" s="16"/>
      <c r="IF112" s="16"/>
      <c r="IG112" s="16"/>
      <c r="IH112" s="16"/>
      <c r="II112" s="16"/>
      <c r="IJ112" s="16"/>
      <c r="IK112" s="16"/>
      <c r="IL112" s="16"/>
      <c r="IM112" s="16"/>
      <c r="IN112" s="16"/>
      <c r="IO112" s="16"/>
      <c r="IP112" s="16"/>
      <c r="IQ112" s="16"/>
      <c r="IR112" s="16"/>
    </row>
    <row r="113" spans="1:252" ht="31.5" x14ac:dyDescent="0.25">
      <c r="A113" s="59" t="s">
        <v>112</v>
      </c>
      <c r="B113" s="60">
        <v>1</v>
      </c>
      <c r="C113" s="60">
        <v>239</v>
      </c>
      <c r="D113" s="57">
        <v>5204</v>
      </c>
      <c r="E113" s="54">
        <f t="shared" si="23"/>
        <v>0</v>
      </c>
      <c r="F113" s="54">
        <f t="shared" si="23"/>
        <v>59400</v>
      </c>
      <c r="G113" s="54">
        <f t="shared" si="23"/>
        <v>59400</v>
      </c>
      <c r="H113" s="54">
        <v>0</v>
      </c>
      <c r="I113" s="54">
        <v>0</v>
      </c>
      <c r="J113" s="54">
        <f t="shared" si="24"/>
        <v>0</v>
      </c>
      <c r="K113" s="54">
        <v>0</v>
      </c>
      <c r="L113" s="54">
        <v>0</v>
      </c>
      <c r="M113" s="54">
        <f t="shared" si="25"/>
        <v>0</v>
      </c>
      <c r="N113" s="54">
        <v>0</v>
      </c>
      <c r="O113" s="54">
        <v>0</v>
      </c>
      <c r="P113" s="54">
        <f t="shared" si="26"/>
        <v>0</v>
      </c>
      <c r="Q113" s="54">
        <v>0</v>
      </c>
      <c r="R113" s="54">
        <v>0</v>
      </c>
      <c r="S113" s="54">
        <f t="shared" si="27"/>
        <v>0</v>
      </c>
      <c r="T113" s="54">
        <v>0</v>
      </c>
      <c r="U113" s="54">
        <f>30400+29000</f>
        <v>59400</v>
      </c>
      <c r="V113" s="54">
        <f t="shared" si="28"/>
        <v>59400</v>
      </c>
      <c r="W113" s="54">
        <v>0</v>
      </c>
      <c r="X113" s="54">
        <v>0</v>
      </c>
      <c r="Y113" s="54">
        <f t="shared" si="29"/>
        <v>0</v>
      </c>
      <c r="Z113" s="54">
        <v>0</v>
      </c>
      <c r="AA113" s="54">
        <v>0</v>
      </c>
      <c r="AB113" s="54">
        <f t="shared" si="30"/>
        <v>0</v>
      </c>
      <c r="AC113" s="54">
        <v>0</v>
      </c>
      <c r="AD113" s="54">
        <v>0</v>
      </c>
      <c r="AE113" s="54">
        <f t="shared" si="31"/>
        <v>0</v>
      </c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  <c r="IE113" s="16"/>
      <c r="IF113" s="16"/>
      <c r="IG113" s="16"/>
      <c r="IH113" s="16"/>
      <c r="II113" s="16"/>
      <c r="IJ113" s="16"/>
      <c r="IK113" s="16"/>
      <c r="IL113" s="16"/>
      <c r="IM113" s="16"/>
      <c r="IN113" s="16"/>
      <c r="IO113" s="16"/>
      <c r="IP113" s="16"/>
      <c r="IQ113" s="16"/>
      <c r="IR113" s="16"/>
    </row>
    <row r="114" spans="1:252" ht="31.5" x14ac:dyDescent="0.25">
      <c r="A114" s="59" t="s">
        <v>113</v>
      </c>
      <c r="B114" s="60">
        <v>1</v>
      </c>
      <c r="C114" s="60">
        <v>285</v>
      </c>
      <c r="D114" s="57">
        <v>5204</v>
      </c>
      <c r="E114" s="54">
        <f t="shared" si="23"/>
        <v>0</v>
      </c>
      <c r="F114" s="54">
        <f t="shared" si="23"/>
        <v>55000</v>
      </c>
      <c r="G114" s="54">
        <f t="shared" si="23"/>
        <v>55000</v>
      </c>
      <c r="H114" s="54">
        <v>0</v>
      </c>
      <c r="I114" s="54">
        <v>0</v>
      </c>
      <c r="J114" s="54">
        <f t="shared" si="24"/>
        <v>0</v>
      </c>
      <c r="K114" s="54">
        <v>0</v>
      </c>
      <c r="L114" s="54">
        <v>0</v>
      </c>
      <c r="M114" s="54">
        <f t="shared" si="25"/>
        <v>0</v>
      </c>
      <c r="N114" s="54">
        <v>0</v>
      </c>
      <c r="O114" s="54">
        <v>0</v>
      </c>
      <c r="P114" s="54">
        <f t="shared" si="26"/>
        <v>0</v>
      </c>
      <c r="Q114" s="54">
        <v>0</v>
      </c>
      <c r="R114" s="54">
        <v>0</v>
      </c>
      <c r="S114" s="54">
        <f t="shared" si="27"/>
        <v>0</v>
      </c>
      <c r="T114" s="54">
        <v>0</v>
      </c>
      <c r="U114" s="54">
        <v>15726</v>
      </c>
      <c r="V114" s="54">
        <f t="shared" si="28"/>
        <v>15726</v>
      </c>
      <c r="W114" s="54">
        <v>0</v>
      </c>
      <c r="X114" s="54">
        <v>0</v>
      </c>
      <c r="Y114" s="54">
        <f t="shared" si="29"/>
        <v>0</v>
      </c>
      <c r="Z114" s="54">
        <v>0</v>
      </c>
      <c r="AA114" s="54">
        <v>0</v>
      </c>
      <c r="AB114" s="54">
        <f t="shared" si="30"/>
        <v>0</v>
      </c>
      <c r="AC114" s="54">
        <v>0</v>
      </c>
      <c r="AD114" s="54">
        <v>39274</v>
      </c>
      <c r="AE114" s="54">
        <f t="shared" si="31"/>
        <v>39274</v>
      </c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  <c r="IE114" s="16"/>
      <c r="IF114" s="16"/>
      <c r="IG114" s="16"/>
      <c r="IH114" s="16"/>
      <c r="II114" s="16"/>
      <c r="IJ114" s="16"/>
      <c r="IK114" s="16"/>
      <c r="IL114" s="16"/>
      <c r="IM114" s="16"/>
      <c r="IN114" s="16"/>
      <c r="IO114" s="16"/>
      <c r="IP114" s="16"/>
      <c r="IQ114" s="16"/>
      <c r="IR114" s="16"/>
    </row>
    <row r="115" spans="1:252" x14ac:dyDescent="0.25">
      <c r="A115" s="38" t="s">
        <v>35</v>
      </c>
      <c r="B115" s="49"/>
      <c r="C115" s="49"/>
      <c r="D115" s="50"/>
      <c r="E115" s="40">
        <f t="shared" si="23"/>
        <v>9059539</v>
      </c>
      <c r="F115" s="40">
        <f t="shared" si="23"/>
        <v>9068483</v>
      </c>
      <c r="G115" s="40">
        <f t="shared" si="23"/>
        <v>8944</v>
      </c>
      <c r="H115" s="40">
        <f>SUM(H116,H124,H141,H121,H147)</f>
        <v>0</v>
      </c>
      <c r="I115" s="40">
        <f>SUM(I116,I124,I141,I121,I147)</f>
        <v>0</v>
      </c>
      <c r="J115" s="40">
        <f t="shared" si="24"/>
        <v>0</v>
      </c>
      <c r="K115" s="40">
        <f>SUM(K116,K124,K141,K121,K147)</f>
        <v>0</v>
      </c>
      <c r="L115" s="40">
        <f>SUM(L116,L124,L141,L121,L147)</f>
        <v>0</v>
      </c>
      <c r="M115" s="40">
        <f t="shared" si="25"/>
        <v>0</v>
      </c>
      <c r="N115" s="40">
        <f>SUM(N116,N124,N141,N121,N147)</f>
        <v>464030</v>
      </c>
      <c r="O115" s="40">
        <f>SUM(O116,O124,O141,O121,O147)</f>
        <v>1164271</v>
      </c>
      <c r="P115" s="40">
        <f t="shared" si="26"/>
        <v>700241</v>
      </c>
      <c r="Q115" s="40">
        <f>SUM(Q116,Q124,Q141,Q121,Q147)</f>
        <v>2400</v>
      </c>
      <c r="R115" s="40">
        <f>SUM(R116,R124,R141,R121,R147)</f>
        <v>2400</v>
      </c>
      <c r="S115" s="40">
        <f t="shared" si="27"/>
        <v>0</v>
      </c>
      <c r="T115" s="40">
        <f>SUM(T116,T124,T141,T121,T147)</f>
        <v>213885</v>
      </c>
      <c r="U115" s="40">
        <f>SUM(U116,U124,U141,U121,U147)</f>
        <v>215805</v>
      </c>
      <c r="V115" s="40">
        <f t="shared" si="28"/>
        <v>1920</v>
      </c>
      <c r="W115" s="40">
        <f>SUM(W116,W124,W141,W121,W147)</f>
        <v>0</v>
      </c>
      <c r="X115" s="40">
        <f>SUM(X116,X124,X141,X121,X147)</f>
        <v>1431997</v>
      </c>
      <c r="Y115" s="40">
        <f t="shared" si="29"/>
        <v>1431997</v>
      </c>
      <c r="Z115" s="40">
        <f>SUM(Z116,Z124,Z141,Z121,Z147)</f>
        <v>0</v>
      </c>
      <c r="AA115" s="40">
        <f>SUM(AA116,AA124,AA141,AA121,AA147)</f>
        <v>0</v>
      </c>
      <c r="AB115" s="40">
        <f t="shared" si="30"/>
        <v>0</v>
      </c>
      <c r="AC115" s="40">
        <f>SUM(AC116,AC124,AC141,AC121,AC147)</f>
        <v>8379224</v>
      </c>
      <c r="AD115" s="40">
        <f>SUM(AD116,AD124,AD141,AD121,AD147)</f>
        <v>6254010</v>
      </c>
      <c r="AE115" s="40">
        <f t="shared" si="31"/>
        <v>-2125214</v>
      </c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  <c r="IE115" s="16"/>
      <c r="IF115" s="16"/>
      <c r="IG115" s="16"/>
      <c r="IH115" s="16"/>
      <c r="II115" s="16"/>
      <c r="IJ115" s="16"/>
      <c r="IK115" s="16"/>
      <c r="IL115" s="16"/>
      <c r="IM115" s="16"/>
      <c r="IN115" s="16"/>
      <c r="IO115" s="16"/>
      <c r="IP115" s="16"/>
      <c r="IQ115" s="16"/>
      <c r="IR115" s="16"/>
    </row>
    <row r="116" spans="1:252" x14ac:dyDescent="0.25">
      <c r="A116" s="38" t="s">
        <v>92</v>
      </c>
      <c r="B116" s="49"/>
      <c r="C116" s="49"/>
      <c r="D116" s="50"/>
      <c r="E116" s="40">
        <f t="shared" si="23"/>
        <v>45872</v>
      </c>
      <c r="F116" s="40">
        <f t="shared" si="23"/>
        <v>45872</v>
      </c>
      <c r="G116" s="40">
        <f t="shared" si="23"/>
        <v>0</v>
      </c>
      <c r="H116" s="40">
        <f>SUM(H117:H120)</f>
        <v>0</v>
      </c>
      <c r="I116" s="40">
        <f>SUM(I117:I120)</f>
        <v>0</v>
      </c>
      <c r="J116" s="40">
        <f t="shared" si="24"/>
        <v>0</v>
      </c>
      <c r="K116" s="40">
        <f>SUM(K117:K120)</f>
        <v>0</v>
      </c>
      <c r="L116" s="40">
        <f>SUM(L117:L120)</f>
        <v>0</v>
      </c>
      <c r="M116" s="40">
        <f t="shared" si="25"/>
        <v>0</v>
      </c>
      <c r="N116" s="40">
        <f>SUM(N117:N120)</f>
        <v>0</v>
      </c>
      <c r="O116" s="40">
        <f>SUM(O117:O120)</f>
        <v>0</v>
      </c>
      <c r="P116" s="40">
        <f t="shared" si="26"/>
        <v>0</v>
      </c>
      <c r="Q116" s="40">
        <f>SUM(Q117:Q120)</f>
        <v>0</v>
      </c>
      <c r="R116" s="40">
        <f>SUM(R117:R120)</f>
        <v>0</v>
      </c>
      <c r="S116" s="40">
        <f t="shared" si="27"/>
        <v>0</v>
      </c>
      <c r="T116" s="40">
        <f>SUM(T117:T120)</f>
        <v>45872</v>
      </c>
      <c r="U116" s="40">
        <f>SUM(U117:U120)</f>
        <v>45872</v>
      </c>
      <c r="V116" s="40">
        <f t="shared" si="28"/>
        <v>0</v>
      </c>
      <c r="W116" s="40">
        <f>SUM(W117:W120)</f>
        <v>0</v>
      </c>
      <c r="X116" s="40">
        <f>SUM(X117:X120)</f>
        <v>0</v>
      </c>
      <c r="Y116" s="40">
        <f t="shared" si="29"/>
        <v>0</v>
      </c>
      <c r="Z116" s="40">
        <f>SUM(Z117:Z120)</f>
        <v>0</v>
      </c>
      <c r="AA116" s="40">
        <f>SUM(AA117:AA120)</f>
        <v>0</v>
      </c>
      <c r="AB116" s="40">
        <f t="shared" si="30"/>
        <v>0</v>
      </c>
      <c r="AC116" s="40">
        <f>SUM(AC117:AC120)</f>
        <v>0</v>
      </c>
      <c r="AD116" s="40">
        <f>SUM(AD117:AD120)</f>
        <v>0</v>
      </c>
      <c r="AE116" s="40">
        <f t="shared" si="31"/>
        <v>0</v>
      </c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  <c r="IE116" s="16"/>
      <c r="IF116" s="16"/>
      <c r="IG116" s="16"/>
      <c r="IH116" s="16"/>
      <c r="II116" s="16"/>
      <c r="IJ116" s="16"/>
      <c r="IK116" s="16"/>
      <c r="IL116" s="16"/>
      <c r="IM116" s="16"/>
      <c r="IN116" s="16"/>
      <c r="IO116" s="16"/>
      <c r="IP116" s="16"/>
      <c r="IQ116" s="16"/>
      <c r="IR116" s="16"/>
    </row>
    <row r="117" spans="1:252" ht="31.5" x14ac:dyDescent="0.25">
      <c r="A117" s="51" t="s">
        <v>114</v>
      </c>
      <c r="B117" s="52">
        <v>1</v>
      </c>
      <c r="C117" s="52">
        <v>322</v>
      </c>
      <c r="D117" s="58">
        <v>5201</v>
      </c>
      <c r="E117" s="54">
        <f t="shared" si="23"/>
        <v>30000</v>
      </c>
      <c r="F117" s="54">
        <f t="shared" si="23"/>
        <v>30000</v>
      </c>
      <c r="G117" s="54">
        <f t="shared" si="23"/>
        <v>0</v>
      </c>
      <c r="H117" s="54">
        <v>0</v>
      </c>
      <c r="I117" s="54">
        <v>0</v>
      </c>
      <c r="J117" s="54">
        <f t="shared" si="24"/>
        <v>0</v>
      </c>
      <c r="K117" s="54">
        <v>0</v>
      </c>
      <c r="L117" s="54">
        <v>0</v>
      </c>
      <c r="M117" s="54">
        <f t="shared" si="25"/>
        <v>0</v>
      </c>
      <c r="N117" s="54">
        <v>0</v>
      </c>
      <c r="O117" s="54">
        <v>0</v>
      </c>
      <c r="P117" s="54">
        <f t="shared" si="26"/>
        <v>0</v>
      </c>
      <c r="Q117" s="54"/>
      <c r="R117" s="54"/>
      <c r="S117" s="54">
        <f t="shared" si="27"/>
        <v>0</v>
      </c>
      <c r="T117" s="54">
        <v>30000</v>
      </c>
      <c r="U117" s="54">
        <v>30000</v>
      </c>
      <c r="V117" s="54">
        <f t="shared" si="28"/>
        <v>0</v>
      </c>
      <c r="W117" s="54">
        <v>0</v>
      </c>
      <c r="X117" s="54">
        <v>0</v>
      </c>
      <c r="Y117" s="54">
        <f t="shared" si="29"/>
        <v>0</v>
      </c>
      <c r="Z117" s="54">
        <v>0</v>
      </c>
      <c r="AA117" s="54">
        <v>0</v>
      </c>
      <c r="AB117" s="54">
        <f t="shared" si="30"/>
        <v>0</v>
      </c>
      <c r="AC117" s="54">
        <v>0</v>
      </c>
      <c r="AD117" s="54">
        <v>0</v>
      </c>
      <c r="AE117" s="54">
        <f t="shared" si="31"/>
        <v>0</v>
      </c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</row>
    <row r="118" spans="1:252" ht="31.5" x14ac:dyDescent="0.25">
      <c r="A118" s="51" t="s">
        <v>115</v>
      </c>
      <c r="B118" s="52">
        <v>1</v>
      </c>
      <c r="C118" s="52">
        <v>322</v>
      </c>
      <c r="D118" s="58">
        <v>5201</v>
      </c>
      <c r="E118" s="54">
        <f t="shared" si="23"/>
        <v>3645</v>
      </c>
      <c r="F118" s="54">
        <f t="shared" si="23"/>
        <v>3645</v>
      </c>
      <c r="G118" s="54">
        <f t="shared" si="23"/>
        <v>0</v>
      </c>
      <c r="H118" s="54">
        <v>0</v>
      </c>
      <c r="I118" s="54">
        <v>0</v>
      </c>
      <c r="J118" s="54">
        <f t="shared" si="24"/>
        <v>0</v>
      </c>
      <c r="K118" s="54">
        <v>0</v>
      </c>
      <c r="L118" s="54">
        <v>0</v>
      </c>
      <c r="M118" s="54">
        <f t="shared" si="25"/>
        <v>0</v>
      </c>
      <c r="N118" s="54">
        <v>0</v>
      </c>
      <c r="O118" s="54">
        <v>0</v>
      </c>
      <c r="P118" s="54">
        <f t="shared" si="26"/>
        <v>0</v>
      </c>
      <c r="Q118" s="54"/>
      <c r="R118" s="54"/>
      <c r="S118" s="54">
        <f t="shared" si="27"/>
        <v>0</v>
      </c>
      <c r="T118" s="54">
        <v>3645</v>
      </c>
      <c r="U118" s="54">
        <v>3645</v>
      </c>
      <c r="V118" s="54">
        <f t="shared" si="28"/>
        <v>0</v>
      </c>
      <c r="W118" s="54">
        <v>0</v>
      </c>
      <c r="X118" s="54">
        <v>0</v>
      </c>
      <c r="Y118" s="54">
        <f t="shared" si="29"/>
        <v>0</v>
      </c>
      <c r="Z118" s="54">
        <v>0</v>
      </c>
      <c r="AA118" s="54">
        <v>0</v>
      </c>
      <c r="AB118" s="54">
        <f t="shared" si="30"/>
        <v>0</v>
      </c>
      <c r="AC118" s="54">
        <v>0</v>
      </c>
      <c r="AD118" s="54">
        <v>0</v>
      </c>
      <c r="AE118" s="54">
        <f t="shared" si="31"/>
        <v>0</v>
      </c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</row>
    <row r="119" spans="1:252" ht="47.25" x14ac:dyDescent="0.25">
      <c r="A119" s="51" t="s">
        <v>116</v>
      </c>
      <c r="B119" s="52">
        <v>1</v>
      </c>
      <c r="C119" s="52">
        <v>322</v>
      </c>
      <c r="D119" s="58">
        <v>5201</v>
      </c>
      <c r="E119" s="54">
        <f t="shared" si="23"/>
        <v>11355</v>
      </c>
      <c r="F119" s="54">
        <f t="shared" si="23"/>
        <v>11355</v>
      </c>
      <c r="G119" s="54">
        <f t="shared" si="23"/>
        <v>0</v>
      </c>
      <c r="H119" s="54">
        <v>0</v>
      </c>
      <c r="I119" s="54">
        <v>0</v>
      </c>
      <c r="J119" s="54">
        <f t="shared" si="24"/>
        <v>0</v>
      </c>
      <c r="K119" s="54">
        <v>0</v>
      </c>
      <c r="L119" s="54">
        <v>0</v>
      </c>
      <c r="M119" s="54">
        <f t="shared" si="25"/>
        <v>0</v>
      </c>
      <c r="N119" s="54">
        <v>0</v>
      </c>
      <c r="O119" s="54">
        <v>0</v>
      </c>
      <c r="P119" s="54">
        <f t="shared" si="26"/>
        <v>0</v>
      </c>
      <c r="Q119" s="54"/>
      <c r="R119" s="54"/>
      <c r="S119" s="54">
        <f t="shared" si="27"/>
        <v>0</v>
      </c>
      <c r="T119" s="54">
        <v>11355</v>
      </c>
      <c r="U119" s="54">
        <v>11355</v>
      </c>
      <c r="V119" s="54">
        <f t="shared" si="28"/>
        <v>0</v>
      </c>
      <c r="W119" s="54">
        <v>0</v>
      </c>
      <c r="X119" s="54">
        <v>0</v>
      </c>
      <c r="Y119" s="54">
        <f t="shared" si="29"/>
        <v>0</v>
      </c>
      <c r="Z119" s="54">
        <v>0</v>
      </c>
      <c r="AA119" s="54">
        <v>0</v>
      </c>
      <c r="AB119" s="54">
        <f t="shared" si="30"/>
        <v>0</v>
      </c>
      <c r="AC119" s="54">
        <v>0</v>
      </c>
      <c r="AD119" s="54">
        <v>0</v>
      </c>
      <c r="AE119" s="54">
        <f t="shared" si="31"/>
        <v>0</v>
      </c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  <c r="IE119" s="16"/>
      <c r="IF119" s="16"/>
      <c r="IG119" s="16"/>
      <c r="IH119" s="16"/>
      <c r="II119" s="16"/>
      <c r="IJ119" s="16"/>
      <c r="IK119" s="16"/>
      <c r="IL119" s="16"/>
      <c r="IM119" s="16"/>
      <c r="IN119" s="16"/>
      <c r="IO119" s="16"/>
      <c r="IP119" s="16"/>
      <c r="IQ119" s="16"/>
      <c r="IR119" s="16"/>
    </row>
    <row r="120" spans="1:252" x14ac:dyDescent="0.25">
      <c r="A120" s="51" t="s">
        <v>117</v>
      </c>
      <c r="B120" s="52">
        <v>1</v>
      </c>
      <c r="C120" s="52">
        <v>311</v>
      </c>
      <c r="D120" s="58">
        <v>5201</v>
      </c>
      <c r="E120" s="54">
        <f t="shared" si="23"/>
        <v>872</v>
      </c>
      <c r="F120" s="54">
        <f t="shared" si="23"/>
        <v>872</v>
      </c>
      <c r="G120" s="54">
        <f t="shared" si="23"/>
        <v>0</v>
      </c>
      <c r="H120" s="54">
        <v>0</v>
      </c>
      <c r="I120" s="54">
        <v>0</v>
      </c>
      <c r="J120" s="54">
        <f t="shared" si="24"/>
        <v>0</v>
      </c>
      <c r="K120" s="54">
        <v>0</v>
      </c>
      <c r="L120" s="54">
        <v>0</v>
      </c>
      <c r="M120" s="54">
        <f t="shared" si="25"/>
        <v>0</v>
      </c>
      <c r="N120" s="54">
        <v>0</v>
      </c>
      <c r="O120" s="54">
        <v>0</v>
      </c>
      <c r="P120" s="54">
        <f t="shared" si="26"/>
        <v>0</v>
      </c>
      <c r="Q120" s="54"/>
      <c r="R120" s="54"/>
      <c r="S120" s="54">
        <f t="shared" si="27"/>
        <v>0</v>
      </c>
      <c r="T120" s="54">
        <v>872</v>
      </c>
      <c r="U120" s="54">
        <v>872</v>
      </c>
      <c r="V120" s="54">
        <f t="shared" si="28"/>
        <v>0</v>
      </c>
      <c r="W120" s="54">
        <v>0</v>
      </c>
      <c r="X120" s="54">
        <v>0</v>
      </c>
      <c r="Y120" s="54">
        <f t="shared" si="29"/>
        <v>0</v>
      </c>
      <c r="Z120" s="54">
        <v>0</v>
      </c>
      <c r="AA120" s="54">
        <v>0</v>
      </c>
      <c r="AB120" s="54">
        <f t="shared" si="30"/>
        <v>0</v>
      </c>
      <c r="AC120" s="54">
        <v>0</v>
      </c>
      <c r="AD120" s="54">
        <v>0</v>
      </c>
      <c r="AE120" s="54">
        <f t="shared" si="31"/>
        <v>0</v>
      </c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</row>
    <row r="121" spans="1:252" x14ac:dyDescent="0.25">
      <c r="A121" s="38" t="s">
        <v>100</v>
      </c>
      <c r="B121" s="49"/>
      <c r="C121" s="49"/>
      <c r="D121" s="50"/>
      <c r="E121" s="40">
        <f t="shared" si="23"/>
        <v>8380326</v>
      </c>
      <c r="F121" s="40">
        <f t="shared" si="23"/>
        <v>8380326</v>
      </c>
      <c r="G121" s="40">
        <f t="shared" si="23"/>
        <v>0</v>
      </c>
      <c r="H121" s="40">
        <f>SUM(H122:H123)</f>
        <v>0</v>
      </c>
      <c r="I121" s="40">
        <f>SUM(I122:I123)</f>
        <v>0</v>
      </c>
      <c r="J121" s="40">
        <f t="shared" si="24"/>
        <v>0</v>
      </c>
      <c r="K121" s="40">
        <f>SUM(K122:K123)</f>
        <v>0</v>
      </c>
      <c r="L121" s="40">
        <f>SUM(L122:L123)</f>
        <v>0</v>
      </c>
      <c r="M121" s="40">
        <f t="shared" si="25"/>
        <v>0</v>
      </c>
      <c r="N121" s="40">
        <f>SUM(N122:N123)</f>
        <v>1102</v>
      </c>
      <c r="O121" s="40">
        <f>SUM(O122:O123)</f>
        <v>694319</v>
      </c>
      <c r="P121" s="40">
        <f t="shared" si="26"/>
        <v>693217</v>
      </c>
      <c r="Q121" s="40">
        <f>SUM(Q122:Q123)</f>
        <v>0</v>
      </c>
      <c r="R121" s="40">
        <f>SUM(R122:R123)</f>
        <v>0</v>
      </c>
      <c r="S121" s="40">
        <f t="shared" si="27"/>
        <v>0</v>
      </c>
      <c r="T121" s="40">
        <f>SUM(T122:T123)</f>
        <v>0</v>
      </c>
      <c r="U121" s="40">
        <f>SUM(U122:U123)</f>
        <v>0</v>
      </c>
      <c r="V121" s="40">
        <f t="shared" si="28"/>
        <v>0</v>
      </c>
      <c r="W121" s="40">
        <f>SUM(W122:W123)</f>
        <v>0</v>
      </c>
      <c r="X121" s="40">
        <f>SUM(X122:X123)</f>
        <v>1431997</v>
      </c>
      <c r="Y121" s="40">
        <f t="shared" si="29"/>
        <v>1431997</v>
      </c>
      <c r="Z121" s="40">
        <f>SUM(Z122:Z123)</f>
        <v>0</v>
      </c>
      <c r="AA121" s="40">
        <f>SUM(AA122:AA123)</f>
        <v>0</v>
      </c>
      <c r="AB121" s="40">
        <f t="shared" si="30"/>
        <v>0</v>
      </c>
      <c r="AC121" s="40">
        <f>SUM(AC122:AC123)</f>
        <v>8379224</v>
      </c>
      <c r="AD121" s="40">
        <f>SUM(AD122:AD123)</f>
        <v>6254010</v>
      </c>
      <c r="AE121" s="40">
        <f t="shared" si="31"/>
        <v>-2125214</v>
      </c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</row>
    <row r="122" spans="1:252" ht="126" x14ac:dyDescent="0.25">
      <c r="A122" s="59" t="s">
        <v>118</v>
      </c>
      <c r="B122" s="60"/>
      <c r="C122" s="60"/>
      <c r="D122" s="57"/>
      <c r="E122" s="54">
        <f t="shared" si="23"/>
        <v>1797512</v>
      </c>
      <c r="F122" s="54">
        <f t="shared" si="23"/>
        <v>1797512</v>
      </c>
      <c r="G122" s="54">
        <f t="shared" si="23"/>
        <v>0</v>
      </c>
      <c r="H122" s="54">
        <v>0</v>
      </c>
      <c r="I122" s="54">
        <v>0</v>
      </c>
      <c r="J122" s="54">
        <f t="shared" si="24"/>
        <v>0</v>
      </c>
      <c r="K122" s="54">
        <v>0</v>
      </c>
      <c r="L122" s="54">
        <v>0</v>
      </c>
      <c r="M122" s="54">
        <f t="shared" si="25"/>
        <v>0</v>
      </c>
      <c r="N122" s="54">
        <v>0</v>
      </c>
      <c r="O122" s="54">
        <v>0</v>
      </c>
      <c r="P122" s="54">
        <f t="shared" si="26"/>
        <v>0</v>
      </c>
      <c r="Q122" s="54"/>
      <c r="R122" s="54"/>
      <c r="S122" s="54">
        <f t="shared" si="27"/>
        <v>0</v>
      </c>
      <c r="T122" s="54">
        <v>0</v>
      </c>
      <c r="U122" s="54">
        <v>0</v>
      </c>
      <c r="V122" s="54">
        <f t="shared" si="28"/>
        <v>0</v>
      </c>
      <c r="W122" s="54">
        <v>0</v>
      </c>
      <c r="X122" s="54">
        <v>0</v>
      </c>
      <c r="Y122" s="54">
        <f t="shared" si="29"/>
        <v>0</v>
      </c>
      <c r="Z122" s="54">
        <v>0</v>
      </c>
      <c r="AA122" s="54">
        <v>0</v>
      </c>
      <c r="AB122" s="54">
        <f t="shared" si="30"/>
        <v>0</v>
      </c>
      <c r="AC122" s="54">
        <v>1797512</v>
      </c>
      <c r="AD122" s="54">
        <v>1797512</v>
      </c>
      <c r="AE122" s="54">
        <f t="shared" si="31"/>
        <v>0</v>
      </c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</row>
    <row r="123" spans="1:252" ht="34.5" customHeight="1" x14ac:dyDescent="0.25">
      <c r="A123" s="51" t="s">
        <v>119</v>
      </c>
      <c r="B123" s="52">
        <v>3</v>
      </c>
      <c r="C123" s="52">
        <v>311</v>
      </c>
      <c r="D123" s="58">
        <v>5202</v>
      </c>
      <c r="E123" s="54">
        <f t="shared" si="23"/>
        <v>6582814</v>
      </c>
      <c r="F123" s="54">
        <f t="shared" si="23"/>
        <v>6582814</v>
      </c>
      <c r="G123" s="54">
        <f t="shared" si="23"/>
        <v>0</v>
      </c>
      <c r="H123" s="54">
        <v>0</v>
      </c>
      <c r="I123" s="54">
        <v>0</v>
      </c>
      <c r="J123" s="54">
        <f t="shared" si="24"/>
        <v>0</v>
      </c>
      <c r="K123" s="54">
        <v>0</v>
      </c>
      <c r="L123" s="54">
        <v>0</v>
      </c>
      <c r="M123" s="54">
        <f t="shared" si="25"/>
        <v>0</v>
      </c>
      <c r="N123" s="54">
        <v>1102</v>
      </c>
      <c r="O123" s="54">
        <f>1102+1000000+21831+52100-380714</f>
        <v>694319</v>
      </c>
      <c r="P123" s="54">
        <f t="shared" si="26"/>
        <v>693217</v>
      </c>
      <c r="Q123" s="54">
        <v>0</v>
      </c>
      <c r="R123" s="54">
        <v>0</v>
      </c>
      <c r="S123" s="54">
        <f t="shared" si="27"/>
        <v>0</v>
      </c>
      <c r="T123" s="54">
        <v>0</v>
      </c>
      <c r="U123" s="54">
        <v>0</v>
      </c>
      <c r="V123" s="54">
        <f t="shared" si="28"/>
        <v>0</v>
      </c>
      <c r="W123" s="54">
        <v>0</v>
      </c>
      <c r="X123" s="54">
        <v>1431997</v>
      </c>
      <c r="Y123" s="54">
        <f t="shared" si="29"/>
        <v>1431997</v>
      </c>
      <c r="Z123" s="54"/>
      <c r="AA123" s="54"/>
      <c r="AB123" s="54">
        <f t="shared" si="30"/>
        <v>0</v>
      </c>
      <c r="AC123" s="54">
        <f>6189541+407673-14400-1102</f>
        <v>6581712</v>
      </c>
      <c r="AD123" s="54">
        <f>6189541+407673-14400-1102-693217-1431997</f>
        <v>4456498</v>
      </c>
      <c r="AE123" s="54">
        <f t="shared" si="31"/>
        <v>-2125214</v>
      </c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</row>
    <row r="124" spans="1:252" ht="31.5" x14ac:dyDescent="0.25">
      <c r="A124" s="38" t="s">
        <v>102</v>
      </c>
      <c r="B124" s="49"/>
      <c r="C124" s="49"/>
      <c r="D124" s="50"/>
      <c r="E124" s="40">
        <f t="shared" ref="E124:G171" si="46">H124+K124+N124+Q124+T124+W124+Z124+AC124</f>
        <v>421676</v>
      </c>
      <c r="F124" s="40">
        <f t="shared" si="46"/>
        <v>430620</v>
      </c>
      <c r="G124" s="40">
        <f t="shared" si="46"/>
        <v>8944</v>
      </c>
      <c r="H124" s="40">
        <f>SUM(H125:H140)</f>
        <v>0</v>
      </c>
      <c r="I124" s="40">
        <f>SUM(I125:I140)</f>
        <v>0</v>
      </c>
      <c r="J124" s="40">
        <f t="shared" ref="J124:J171" si="47">I124-H124</f>
        <v>0</v>
      </c>
      <c r="K124" s="40">
        <f>SUM(K125:K140)</f>
        <v>0</v>
      </c>
      <c r="L124" s="40">
        <f>SUM(L125:L140)</f>
        <v>0</v>
      </c>
      <c r="M124" s="40">
        <f t="shared" ref="M124:M172" si="48">L124-K124</f>
        <v>0</v>
      </c>
      <c r="N124" s="40">
        <f>SUM(N125:N140)</f>
        <v>253600</v>
      </c>
      <c r="O124" s="40">
        <f>SUM(O125:O140)</f>
        <v>260624</v>
      </c>
      <c r="P124" s="40">
        <f t="shared" ref="P124:P172" si="49">O124-N124</f>
        <v>7024</v>
      </c>
      <c r="Q124" s="40">
        <f>SUM(Q125:Q140)</f>
        <v>2400</v>
      </c>
      <c r="R124" s="40">
        <f>SUM(R125:R140)</f>
        <v>2400</v>
      </c>
      <c r="S124" s="40">
        <f t="shared" ref="S124:S172" si="50">R124-Q124</f>
        <v>0</v>
      </c>
      <c r="T124" s="40">
        <f>SUM(T125:T140)</f>
        <v>165676</v>
      </c>
      <c r="U124" s="40">
        <f>SUM(U125:U140)</f>
        <v>167596</v>
      </c>
      <c r="V124" s="40">
        <f t="shared" ref="V124:V172" si="51">U124-T124</f>
        <v>1920</v>
      </c>
      <c r="W124" s="40">
        <f>SUM(W125:W140)</f>
        <v>0</v>
      </c>
      <c r="X124" s="40">
        <f>SUM(X125:X140)</f>
        <v>0</v>
      </c>
      <c r="Y124" s="40">
        <f t="shared" ref="Y124:Y172" si="52">X124-W124</f>
        <v>0</v>
      </c>
      <c r="Z124" s="40">
        <f>SUM(Z125:Z140)</f>
        <v>0</v>
      </c>
      <c r="AA124" s="40">
        <f>SUM(AA125:AA140)</f>
        <v>0</v>
      </c>
      <c r="AB124" s="40">
        <f t="shared" ref="AB124:AB172" si="53">AA124-Z124</f>
        <v>0</v>
      </c>
      <c r="AC124" s="40">
        <f>SUM(AC125:AC140)</f>
        <v>0</v>
      </c>
      <c r="AD124" s="40">
        <f>SUM(AD125:AD140)</f>
        <v>0</v>
      </c>
      <c r="AE124" s="40">
        <f t="shared" ref="AE124:AE172" si="54">AD124-AC124</f>
        <v>0</v>
      </c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</row>
    <row r="125" spans="1:252" ht="47.25" x14ac:dyDescent="0.25">
      <c r="A125" s="51" t="s">
        <v>120</v>
      </c>
      <c r="B125" s="52">
        <v>1</v>
      </c>
      <c r="C125" s="52">
        <v>311</v>
      </c>
      <c r="D125" s="58">
        <v>5203</v>
      </c>
      <c r="E125" s="54">
        <f t="shared" si="46"/>
        <v>30000</v>
      </c>
      <c r="F125" s="54">
        <f t="shared" si="46"/>
        <v>30000</v>
      </c>
      <c r="G125" s="54">
        <f t="shared" si="46"/>
        <v>0</v>
      </c>
      <c r="H125" s="54">
        <v>0</v>
      </c>
      <c r="I125" s="54">
        <v>0</v>
      </c>
      <c r="J125" s="54">
        <f t="shared" si="47"/>
        <v>0</v>
      </c>
      <c r="K125" s="54">
        <v>0</v>
      </c>
      <c r="L125" s="54">
        <v>0</v>
      </c>
      <c r="M125" s="54">
        <f t="shared" si="48"/>
        <v>0</v>
      </c>
      <c r="N125" s="54">
        <v>0</v>
      </c>
      <c r="O125" s="54">
        <v>0</v>
      </c>
      <c r="P125" s="54">
        <f t="shared" si="49"/>
        <v>0</v>
      </c>
      <c r="Q125" s="54">
        <v>0</v>
      </c>
      <c r="R125" s="54">
        <v>0</v>
      </c>
      <c r="S125" s="54">
        <f t="shared" si="50"/>
        <v>0</v>
      </c>
      <c r="T125" s="54">
        <v>30000</v>
      </c>
      <c r="U125" s="54">
        <v>30000</v>
      </c>
      <c r="V125" s="54">
        <f t="shared" si="51"/>
        <v>0</v>
      </c>
      <c r="W125" s="54">
        <v>0</v>
      </c>
      <c r="X125" s="54">
        <v>0</v>
      </c>
      <c r="Y125" s="54">
        <f t="shared" si="52"/>
        <v>0</v>
      </c>
      <c r="Z125" s="54">
        <v>0</v>
      </c>
      <c r="AA125" s="54">
        <v>0</v>
      </c>
      <c r="AB125" s="54">
        <f t="shared" si="53"/>
        <v>0</v>
      </c>
      <c r="AC125" s="54">
        <v>0</v>
      </c>
      <c r="AD125" s="54">
        <v>0</v>
      </c>
      <c r="AE125" s="54">
        <f t="shared" si="54"/>
        <v>0</v>
      </c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</row>
    <row r="126" spans="1:252" ht="47.25" x14ac:dyDescent="0.25">
      <c r="A126" s="51" t="s">
        <v>121</v>
      </c>
      <c r="B126" s="52">
        <v>3</v>
      </c>
      <c r="C126" s="52">
        <v>322</v>
      </c>
      <c r="D126" s="58">
        <v>5203</v>
      </c>
      <c r="E126" s="54">
        <f t="shared" si="46"/>
        <v>224052</v>
      </c>
      <c r="F126" s="54">
        <f t="shared" si="46"/>
        <v>224052</v>
      </c>
      <c r="G126" s="54">
        <f t="shared" si="46"/>
        <v>0</v>
      </c>
      <c r="H126" s="54">
        <v>0</v>
      </c>
      <c r="I126" s="54">
        <v>0</v>
      </c>
      <c r="J126" s="54">
        <f t="shared" si="47"/>
        <v>0</v>
      </c>
      <c r="K126" s="54">
        <v>0</v>
      </c>
      <c r="L126" s="54">
        <v>0</v>
      </c>
      <c r="M126" s="54">
        <f t="shared" si="48"/>
        <v>0</v>
      </c>
      <c r="N126" s="54">
        <v>224052</v>
      </c>
      <c r="O126" s="54">
        <v>224052</v>
      </c>
      <c r="P126" s="54">
        <f t="shared" si="49"/>
        <v>0</v>
      </c>
      <c r="Q126" s="54">
        <v>0</v>
      </c>
      <c r="R126" s="54">
        <v>0</v>
      </c>
      <c r="S126" s="54">
        <f t="shared" si="50"/>
        <v>0</v>
      </c>
      <c r="T126" s="54">
        <v>0</v>
      </c>
      <c r="U126" s="54">
        <v>0</v>
      </c>
      <c r="V126" s="54">
        <f t="shared" si="51"/>
        <v>0</v>
      </c>
      <c r="W126" s="54">
        <f>224052-224052</f>
        <v>0</v>
      </c>
      <c r="X126" s="54">
        <f>224052-224052</f>
        <v>0</v>
      </c>
      <c r="Y126" s="54">
        <f t="shared" si="52"/>
        <v>0</v>
      </c>
      <c r="Z126" s="54">
        <v>0</v>
      </c>
      <c r="AA126" s="54">
        <v>0</v>
      </c>
      <c r="AB126" s="54">
        <f t="shared" si="53"/>
        <v>0</v>
      </c>
      <c r="AC126" s="54">
        <v>0</v>
      </c>
      <c r="AD126" s="54">
        <v>0</v>
      </c>
      <c r="AE126" s="54">
        <f t="shared" si="54"/>
        <v>0</v>
      </c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  <c r="IE126" s="16"/>
      <c r="IF126" s="16"/>
      <c r="IG126" s="16"/>
      <c r="IH126" s="16"/>
      <c r="II126" s="16"/>
      <c r="IJ126" s="16"/>
      <c r="IK126" s="16"/>
      <c r="IL126" s="16"/>
      <c r="IM126" s="16"/>
      <c r="IN126" s="16"/>
      <c r="IO126" s="16"/>
      <c r="IP126" s="16"/>
    </row>
    <row r="127" spans="1:252" ht="31.5" x14ac:dyDescent="0.25">
      <c r="A127" s="51" t="s">
        <v>122</v>
      </c>
      <c r="B127" s="52">
        <v>1</v>
      </c>
      <c r="C127" s="52">
        <v>322</v>
      </c>
      <c r="D127" s="58">
        <v>5203</v>
      </c>
      <c r="E127" s="54">
        <f t="shared" si="46"/>
        <v>3061</v>
      </c>
      <c r="F127" s="54">
        <f t="shared" si="46"/>
        <v>3061</v>
      </c>
      <c r="G127" s="54">
        <f t="shared" si="46"/>
        <v>0</v>
      </c>
      <c r="H127" s="54">
        <v>0</v>
      </c>
      <c r="I127" s="54">
        <v>0</v>
      </c>
      <c r="J127" s="54">
        <f t="shared" si="47"/>
        <v>0</v>
      </c>
      <c r="K127" s="54">
        <v>0</v>
      </c>
      <c r="L127" s="54">
        <v>0</v>
      </c>
      <c r="M127" s="54">
        <f t="shared" si="48"/>
        <v>0</v>
      </c>
      <c r="N127" s="54">
        <v>0</v>
      </c>
      <c r="O127" s="54">
        <v>0</v>
      </c>
      <c r="P127" s="54">
        <f t="shared" si="49"/>
        <v>0</v>
      </c>
      <c r="Q127" s="54">
        <v>0</v>
      </c>
      <c r="R127" s="54">
        <v>0</v>
      </c>
      <c r="S127" s="54">
        <f t="shared" si="50"/>
        <v>0</v>
      </c>
      <c r="T127" s="54">
        <v>3061</v>
      </c>
      <c r="U127" s="54">
        <v>3061</v>
      </c>
      <c r="V127" s="54">
        <f t="shared" si="51"/>
        <v>0</v>
      </c>
      <c r="W127" s="54">
        <v>0</v>
      </c>
      <c r="X127" s="54">
        <v>0</v>
      </c>
      <c r="Y127" s="54">
        <f t="shared" si="52"/>
        <v>0</v>
      </c>
      <c r="Z127" s="54">
        <v>0</v>
      </c>
      <c r="AA127" s="54">
        <v>0</v>
      </c>
      <c r="AB127" s="54">
        <f t="shared" si="53"/>
        <v>0</v>
      </c>
      <c r="AC127" s="54">
        <v>0</v>
      </c>
      <c r="AD127" s="54">
        <v>0</v>
      </c>
      <c r="AE127" s="54">
        <f t="shared" si="54"/>
        <v>0</v>
      </c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  <c r="IE127" s="16"/>
      <c r="IF127" s="16"/>
      <c r="IG127" s="16"/>
      <c r="IH127" s="16"/>
      <c r="II127" s="16"/>
      <c r="IJ127" s="16"/>
      <c r="IK127" s="16"/>
      <c r="IL127" s="16"/>
      <c r="IM127" s="16"/>
      <c r="IN127" s="16"/>
      <c r="IO127" s="16"/>
      <c r="IP127" s="16"/>
      <c r="IQ127" s="16"/>
      <c r="IR127" s="16"/>
    </row>
    <row r="128" spans="1:252" ht="47.25" x14ac:dyDescent="0.25">
      <c r="A128" s="51" t="s">
        <v>123</v>
      </c>
      <c r="B128" s="52">
        <v>1</v>
      </c>
      <c r="C128" s="52">
        <v>322</v>
      </c>
      <c r="D128" s="58">
        <v>5203</v>
      </c>
      <c r="E128" s="54">
        <f t="shared" si="46"/>
        <v>3000</v>
      </c>
      <c r="F128" s="54">
        <f t="shared" si="46"/>
        <v>3000</v>
      </c>
      <c r="G128" s="54">
        <f t="shared" si="46"/>
        <v>0</v>
      </c>
      <c r="H128" s="54">
        <v>0</v>
      </c>
      <c r="I128" s="54">
        <v>0</v>
      </c>
      <c r="J128" s="54">
        <f t="shared" si="47"/>
        <v>0</v>
      </c>
      <c r="K128" s="54">
        <v>0</v>
      </c>
      <c r="L128" s="54">
        <v>0</v>
      </c>
      <c r="M128" s="54">
        <f t="shared" si="48"/>
        <v>0</v>
      </c>
      <c r="N128" s="54">
        <v>3000</v>
      </c>
      <c r="O128" s="54">
        <v>3000</v>
      </c>
      <c r="P128" s="54">
        <f t="shared" si="49"/>
        <v>0</v>
      </c>
      <c r="Q128" s="54">
        <v>0</v>
      </c>
      <c r="R128" s="54">
        <v>0</v>
      </c>
      <c r="S128" s="54">
        <f t="shared" si="50"/>
        <v>0</v>
      </c>
      <c r="T128" s="54"/>
      <c r="U128" s="54"/>
      <c r="V128" s="54">
        <f t="shared" si="51"/>
        <v>0</v>
      </c>
      <c r="W128" s="54">
        <v>0</v>
      </c>
      <c r="X128" s="54">
        <v>0</v>
      </c>
      <c r="Y128" s="54">
        <f t="shared" si="52"/>
        <v>0</v>
      </c>
      <c r="Z128" s="54">
        <v>0</v>
      </c>
      <c r="AA128" s="54">
        <v>0</v>
      </c>
      <c r="AB128" s="54">
        <f t="shared" si="53"/>
        <v>0</v>
      </c>
      <c r="AC128" s="54">
        <v>0</v>
      </c>
      <c r="AD128" s="54">
        <v>0</v>
      </c>
      <c r="AE128" s="54">
        <f t="shared" si="54"/>
        <v>0</v>
      </c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  <c r="IE128" s="16"/>
      <c r="IF128" s="16"/>
      <c r="IG128" s="16"/>
      <c r="IH128" s="16"/>
      <c r="II128" s="16"/>
      <c r="IJ128" s="16"/>
      <c r="IK128" s="16"/>
      <c r="IL128" s="16"/>
      <c r="IM128" s="16"/>
      <c r="IN128" s="16"/>
      <c r="IO128" s="16"/>
      <c r="IP128" s="16"/>
      <c r="IQ128" s="16"/>
      <c r="IR128" s="16"/>
    </row>
    <row r="129" spans="1:252" ht="31.5" x14ac:dyDescent="0.25">
      <c r="A129" s="51" t="s">
        <v>124</v>
      </c>
      <c r="B129" s="52">
        <v>1</v>
      </c>
      <c r="C129" s="52">
        <v>311</v>
      </c>
      <c r="D129" s="58">
        <v>5203</v>
      </c>
      <c r="E129" s="54">
        <f t="shared" si="46"/>
        <v>18949</v>
      </c>
      <c r="F129" s="54">
        <f t="shared" si="46"/>
        <v>23025</v>
      </c>
      <c r="G129" s="54">
        <f t="shared" si="46"/>
        <v>4076</v>
      </c>
      <c r="H129" s="54">
        <v>0</v>
      </c>
      <c r="I129" s="54">
        <v>0</v>
      </c>
      <c r="J129" s="54">
        <f t="shared" si="47"/>
        <v>0</v>
      </c>
      <c r="K129" s="54">
        <v>0</v>
      </c>
      <c r="L129" s="54">
        <v>0</v>
      </c>
      <c r="M129" s="54">
        <f t="shared" si="48"/>
        <v>0</v>
      </c>
      <c r="N129" s="54">
        <v>18949</v>
      </c>
      <c r="O129" s="54">
        <f>18949+4076</f>
        <v>23025</v>
      </c>
      <c r="P129" s="54">
        <f t="shared" si="49"/>
        <v>4076</v>
      </c>
      <c r="Q129" s="54">
        <v>0</v>
      </c>
      <c r="R129" s="54">
        <v>0</v>
      </c>
      <c r="S129" s="54">
        <f t="shared" si="50"/>
        <v>0</v>
      </c>
      <c r="T129" s="54"/>
      <c r="U129" s="54"/>
      <c r="V129" s="54">
        <f t="shared" si="51"/>
        <v>0</v>
      </c>
      <c r="W129" s="54">
        <v>0</v>
      </c>
      <c r="X129" s="54">
        <v>0</v>
      </c>
      <c r="Y129" s="54">
        <f t="shared" si="52"/>
        <v>0</v>
      </c>
      <c r="Z129" s="54">
        <v>0</v>
      </c>
      <c r="AA129" s="54">
        <v>0</v>
      </c>
      <c r="AB129" s="54">
        <f t="shared" si="53"/>
        <v>0</v>
      </c>
      <c r="AC129" s="54">
        <v>0</v>
      </c>
      <c r="AD129" s="54">
        <v>0</v>
      </c>
      <c r="AE129" s="54">
        <f t="shared" si="54"/>
        <v>0</v>
      </c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  <c r="IE129" s="16"/>
      <c r="IF129" s="16"/>
      <c r="IG129" s="16"/>
      <c r="IH129" s="16"/>
      <c r="II129" s="16"/>
      <c r="IJ129" s="16"/>
      <c r="IK129" s="16"/>
      <c r="IL129" s="16"/>
      <c r="IM129" s="16"/>
      <c r="IN129" s="16"/>
      <c r="IO129" s="16"/>
      <c r="IP129" s="16"/>
      <c r="IQ129" s="16"/>
      <c r="IR129" s="16"/>
    </row>
    <row r="130" spans="1:252" ht="31.5" x14ac:dyDescent="0.25">
      <c r="A130" s="51" t="s">
        <v>125</v>
      </c>
      <c r="B130" s="60">
        <v>1</v>
      </c>
      <c r="C130" s="60">
        <v>311</v>
      </c>
      <c r="D130" s="57">
        <v>5203</v>
      </c>
      <c r="E130" s="54">
        <f t="shared" si="46"/>
        <v>0</v>
      </c>
      <c r="F130" s="54">
        <f t="shared" si="46"/>
        <v>2948</v>
      </c>
      <c r="G130" s="54">
        <f t="shared" si="46"/>
        <v>2948</v>
      </c>
      <c r="H130" s="54">
        <v>0</v>
      </c>
      <c r="I130" s="54">
        <v>0</v>
      </c>
      <c r="J130" s="54">
        <f t="shared" si="47"/>
        <v>0</v>
      </c>
      <c r="K130" s="54">
        <v>0</v>
      </c>
      <c r="L130" s="54">
        <v>0</v>
      </c>
      <c r="M130" s="54">
        <f t="shared" si="48"/>
        <v>0</v>
      </c>
      <c r="N130" s="54">
        <v>0</v>
      </c>
      <c r="O130" s="54">
        <v>2948</v>
      </c>
      <c r="P130" s="54">
        <f t="shared" si="49"/>
        <v>2948</v>
      </c>
      <c r="Q130" s="54">
        <v>0</v>
      </c>
      <c r="R130" s="54">
        <v>0</v>
      </c>
      <c r="S130" s="54">
        <f t="shared" si="50"/>
        <v>0</v>
      </c>
      <c r="T130" s="54"/>
      <c r="U130" s="54"/>
      <c r="V130" s="54">
        <f t="shared" si="51"/>
        <v>0</v>
      </c>
      <c r="W130" s="54">
        <v>0</v>
      </c>
      <c r="X130" s="54">
        <v>0</v>
      </c>
      <c r="Y130" s="54">
        <f t="shared" si="52"/>
        <v>0</v>
      </c>
      <c r="Z130" s="54">
        <v>0</v>
      </c>
      <c r="AA130" s="54">
        <v>0</v>
      </c>
      <c r="AB130" s="54">
        <f t="shared" si="53"/>
        <v>0</v>
      </c>
      <c r="AC130" s="54">
        <v>0</v>
      </c>
      <c r="AD130" s="54">
        <v>0</v>
      </c>
      <c r="AE130" s="54">
        <f t="shared" si="54"/>
        <v>0</v>
      </c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</row>
    <row r="131" spans="1:252" ht="31.5" x14ac:dyDescent="0.25">
      <c r="A131" s="51" t="s">
        <v>126</v>
      </c>
      <c r="B131" s="60">
        <v>1</v>
      </c>
      <c r="C131" s="60">
        <v>326</v>
      </c>
      <c r="D131" s="57">
        <v>5203</v>
      </c>
      <c r="E131" s="54">
        <f t="shared" si="46"/>
        <v>0</v>
      </c>
      <c r="F131" s="54">
        <f t="shared" si="46"/>
        <v>1920</v>
      </c>
      <c r="G131" s="54">
        <f t="shared" si="46"/>
        <v>1920</v>
      </c>
      <c r="H131" s="54">
        <v>0</v>
      </c>
      <c r="I131" s="54">
        <v>0</v>
      </c>
      <c r="J131" s="54">
        <f t="shared" si="47"/>
        <v>0</v>
      </c>
      <c r="K131" s="54">
        <v>0</v>
      </c>
      <c r="L131" s="54">
        <v>0</v>
      </c>
      <c r="M131" s="54">
        <f t="shared" si="48"/>
        <v>0</v>
      </c>
      <c r="N131" s="54">
        <v>0</v>
      </c>
      <c r="O131" s="54">
        <v>0</v>
      </c>
      <c r="P131" s="54">
        <f t="shared" si="49"/>
        <v>0</v>
      </c>
      <c r="Q131" s="54">
        <v>0</v>
      </c>
      <c r="R131" s="54">
        <v>0</v>
      </c>
      <c r="S131" s="54">
        <f t="shared" si="50"/>
        <v>0</v>
      </c>
      <c r="T131" s="54"/>
      <c r="U131" s="54">
        <v>1920</v>
      </c>
      <c r="V131" s="54">
        <f t="shared" si="51"/>
        <v>1920</v>
      </c>
      <c r="W131" s="54">
        <v>0</v>
      </c>
      <c r="X131" s="54">
        <v>0</v>
      </c>
      <c r="Y131" s="54">
        <f t="shared" si="52"/>
        <v>0</v>
      </c>
      <c r="Z131" s="54">
        <v>0</v>
      </c>
      <c r="AA131" s="54">
        <v>0</v>
      </c>
      <c r="AB131" s="54">
        <f t="shared" si="53"/>
        <v>0</v>
      </c>
      <c r="AC131" s="54">
        <v>0</v>
      </c>
      <c r="AD131" s="54">
        <v>0</v>
      </c>
      <c r="AE131" s="54">
        <f t="shared" si="54"/>
        <v>0</v>
      </c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</row>
    <row r="132" spans="1:252" ht="31.5" x14ac:dyDescent="0.25">
      <c r="A132" s="51" t="s">
        <v>127</v>
      </c>
      <c r="B132" s="52">
        <v>1</v>
      </c>
      <c r="C132" s="52">
        <v>322</v>
      </c>
      <c r="D132" s="58">
        <v>5203</v>
      </c>
      <c r="E132" s="54">
        <f t="shared" si="46"/>
        <v>2599</v>
      </c>
      <c r="F132" s="54">
        <f t="shared" si="46"/>
        <v>2599</v>
      </c>
      <c r="G132" s="54">
        <f t="shared" si="46"/>
        <v>0</v>
      </c>
      <c r="H132" s="54">
        <v>0</v>
      </c>
      <c r="I132" s="54">
        <v>0</v>
      </c>
      <c r="J132" s="54">
        <f t="shared" si="47"/>
        <v>0</v>
      </c>
      <c r="K132" s="54">
        <v>0</v>
      </c>
      <c r="L132" s="54">
        <v>0</v>
      </c>
      <c r="M132" s="54">
        <f t="shared" si="48"/>
        <v>0</v>
      </c>
      <c r="N132" s="54">
        <v>2599</v>
      </c>
      <c r="O132" s="54">
        <v>2599</v>
      </c>
      <c r="P132" s="54">
        <f t="shared" si="49"/>
        <v>0</v>
      </c>
      <c r="Q132" s="54">
        <v>0</v>
      </c>
      <c r="R132" s="54">
        <v>0</v>
      </c>
      <c r="S132" s="54">
        <f t="shared" si="50"/>
        <v>0</v>
      </c>
      <c r="T132" s="54"/>
      <c r="U132" s="54"/>
      <c r="V132" s="54">
        <f t="shared" si="51"/>
        <v>0</v>
      </c>
      <c r="W132" s="54">
        <v>0</v>
      </c>
      <c r="X132" s="54">
        <v>0</v>
      </c>
      <c r="Y132" s="54">
        <f t="shared" si="52"/>
        <v>0</v>
      </c>
      <c r="Z132" s="54">
        <v>0</v>
      </c>
      <c r="AA132" s="54">
        <v>0</v>
      </c>
      <c r="AB132" s="54">
        <f t="shared" si="53"/>
        <v>0</v>
      </c>
      <c r="AC132" s="54">
        <v>0</v>
      </c>
      <c r="AD132" s="54">
        <v>0</v>
      </c>
      <c r="AE132" s="54">
        <f t="shared" si="54"/>
        <v>0</v>
      </c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</row>
    <row r="133" spans="1:252" ht="78.75" x14ac:dyDescent="0.25">
      <c r="A133" s="51" t="s">
        <v>128</v>
      </c>
      <c r="B133" s="52">
        <v>1</v>
      </c>
      <c r="C133" s="52">
        <v>326</v>
      </c>
      <c r="D133" s="58">
        <v>5203</v>
      </c>
      <c r="E133" s="54">
        <f t="shared" si="46"/>
        <v>4052</v>
      </c>
      <c r="F133" s="54">
        <f t="shared" si="46"/>
        <v>4052</v>
      </c>
      <c r="G133" s="54">
        <f t="shared" si="46"/>
        <v>0</v>
      </c>
      <c r="H133" s="54">
        <v>0</v>
      </c>
      <c r="I133" s="54">
        <v>0</v>
      </c>
      <c r="J133" s="54">
        <f t="shared" si="47"/>
        <v>0</v>
      </c>
      <c r="K133" s="54">
        <v>0</v>
      </c>
      <c r="L133" s="54">
        <v>0</v>
      </c>
      <c r="M133" s="54">
        <f t="shared" si="48"/>
        <v>0</v>
      </c>
      <c r="N133" s="54">
        <v>0</v>
      </c>
      <c r="O133" s="54">
        <v>0</v>
      </c>
      <c r="P133" s="54">
        <f t="shared" si="49"/>
        <v>0</v>
      </c>
      <c r="Q133" s="54">
        <v>0</v>
      </c>
      <c r="R133" s="54">
        <v>0</v>
      </c>
      <c r="S133" s="54">
        <f t="shared" si="50"/>
        <v>0</v>
      </c>
      <c r="T133" s="54">
        <v>4052</v>
      </c>
      <c r="U133" s="54">
        <v>4052</v>
      </c>
      <c r="V133" s="54">
        <f t="shared" si="51"/>
        <v>0</v>
      </c>
      <c r="W133" s="54">
        <v>0</v>
      </c>
      <c r="X133" s="54">
        <v>0</v>
      </c>
      <c r="Y133" s="54">
        <f t="shared" si="52"/>
        <v>0</v>
      </c>
      <c r="Z133" s="54">
        <v>0</v>
      </c>
      <c r="AA133" s="54">
        <v>0</v>
      </c>
      <c r="AB133" s="54">
        <f t="shared" si="53"/>
        <v>0</v>
      </c>
      <c r="AC133" s="54">
        <v>0</v>
      </c>
      <c r="AD133" s="54">
        <v>0</v>
      </c>
      <c r="AE133" s="54">
        <f t="shared" si="54"/>
        <v>0</v>
      </c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  <c r="ID133" s="16"/>
      <c r="IE133" s="16"/>
      <c r="IF133" s="16"/>
      <c r="IG133" s="16"/>
      <c r="IH133" s="16"/>
      <c r="II133" s="16"/>
      <c r="IJ133" s="16"/>
      <c r="IK133" s="16"/>
      <c r="IL133" s="16"/>
      <c r="IM133" s="16"/>
      <c r="IN133" s="16"/>
      <c r="IO133" s="16"/>
      <c r="IP133" s="16"/>
      <c r="IQ133" s="16"/>
      <c r="IR133" s="16"/>
    </row>
    <row r="134" spans="1:252" ht="63" x14ac:dyDescent="0.25">
      <c r="A134" s="51" t="s">
        <v>129</v>
      </c>
      <c r="B134" s="52">
        <v>1</v>
      </c>
      <c r="C134" s="52">
        <v>326</v>
      </c>
      <c r="D134" s="58">
        <v>5203</v>
      </c>
      <c r="E134" s="54">
        <f t="shared" si="46"/>
        <v>13167</v>
      </c>
      <c r="F134" s="54">
        <f t="shared" si="46"/>
        <v>13167</v>
      </c>
      <c r="G134" s="54">
        <f t="shared" si="46"/>
        <v>0</v>
      </c>
      <c r="H134" s="54">
        <v>0</v>
      </c>
      <c r="I134" s="54">
        <v>0</v>
      </c>
      <c r="J134" s="54">
        <f t="shared" si="47"/>
        <v>0</v>
      </c>
      <c r="K134" s="54">
        <v>0</v>
      </c>
      <c r="L134" s="54">
        <v>0</v>
      </c>
      <c r="M134" s="54">
        <f t="shared" si="48"/>
        <v>0</v>
      </c>
      <c r="N134" s="54">
        <v>0</v>
      </c>
      <c r="O134" s="54">
        <v>0</v>
      </c>
      <c r="P134" s="54">
        <f t="shared" si="49"/>
        <v>0</v>
      </c>
      <c r="Q134" s="54">
        <v>0</v>
      </c>
      <c r="R134" s="54">
        <v>0</v>
      </c>
      <c r="S134" s="54">
        <f t="shared" si="50"/>
        <v>0</v>
      </c>
      <c r="T134" s="54">
        <v>13167</v>
      </c>
      <c r="U134" s="54">
        <v>13167</v>
      </c>
      <c r="V134" s="54">
        <f t="shared" si="51"/>
        <v>0</v>
      </c>
      <c r="W134" s="54">
        <v>0</v>
      </c>
      <c r="X134" s="54">
        <v>0</v>
      </c>
      <c r="Y134" s="54">
        <f t="shared" si="52"/>
        <v>0</v>
      </c>
      <c r="Z134" s="54">
        <v>0</v>
      </c>
      <c r="AA134" s="54">
        <v>0</v>
      </c>
      <c r="AB134" s="54">
        <f t="shared" si="53"/>
        <v>0</v>
      </c>
      <c r="AC134" s="54">
        <v>0</v>
      </c>
      <c r="AD134" s="54">
        <v>0</v>
      </c>
      <c r="AE134" s="54">
        <f t="shared" si="54"/>
        <v>0</v>
      </c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  <c r="ID134" s="16"/>
      <c r="IE134" s="16"/>
      <c r="IF134" s="16"/>
      <c r="IG134" s="16"/>
      <c r="IH134" s="16"/>
      <c r="II134" s="16"/>
      <c r="IJ134" s="16"/>
      <c r="IK134" s="16"/>
      <c r="IL134" s="16"/>
      <c r="IM134" s="16"/>
      <c r="IN134" s="16"/>
      <c r="IO134" s="16"/>
      <c r="IP134" s="16"/>
      <c r="IQ134" s="16"/>
      <c r="IR134" s="16"/>
    </row>
    <row r="135" spans="1:252" ht="63" x14ac:dyDescent="0.25">
      <c r="A135" s="51" t="s">
        <v>130</v>
      </c>
      <c r="B135" s="52">
        <v>1</v>
      </c>
      <c r="C135" s="52">
        <v>326</v>
      </c>
      <c r="D135" s="58">
        <v>5203</v>
      </c>
      <c r="E135" s="54">
        <f t="shared" si="46"/>
        <v>10576</v>
      </c>
      <c r="F135" s="54">
        <f t="shared" si="46"/>
        <v>10576</v>
      </c>
      <c r="G135" s="54">
        <f t="shared" si="46"/>
        <v>0</v>
      </c>
      <c r="H135" s="54">
        <v>0</v>
      </c>
      <c r="I135" s="54">
        <v>0</v>
      </c>
      <c r="J135" s="54">
        <f t="shared" si="47"/>
        <v>0</v>
      </c>
      <c r="K135" s="54">
        <v>0</v>
      </c>
      <c r="L135" s="54">
        <v>0</v>
      </c>
      <c r="M135" s="54">
        <f t="shared" si="48"/>
        <v>0</v>
      </c>
      <c r="N135" s="54">
        <v>0</v>
      </c>
      <c r="O135" s="54">
        <v>0</v>
      </c>
      <c r="P135" s="54">
        <f t="shared" si="49"/>
        <v>0</v>
      </c>
      <c r="Q135" s="54">
        <v>0</v>
      </c>
      <c r="R135" s="54">
        <v>0</v>
      </c>
      <c r="S135" s="54">
        <f t="shared" si="50"/>
        <v>0</v>
      </c>
      <c r="T135" s="54">
        <v>10576</v>
      </c>
      <c r="U135" s="54">
        <v>10576</v>
      </c>
      <c r="V135" s="54">
        <f t="shared" si="51"/>
        <v>0</v>
      </c>
      <c r="W135" s="54">
        <v>0</v>
      </c>
      <c r="X135" s="54">
        <v>0</v>
      </c>
      <c r="Y135" s="54">
        <f t="shared" si="52"/>
        <v>0</v>
      </c>
      <c r="Z135" s="54">
        <v>0</v>
      </c>
      <c r="AA135" s="54">
        <v>0</v>
      </c>
      <c r="AB135" s="54">
        <f t="shared" si="53"/>
        <v>0</v>
      </c>
      <c r="AC135" s="54">
        <v>0</v>
      </c>
      <c r="AD135" s="54">
        <v>0</v>
      </c>
      <c r="AE135" s="54">
        <f t="shared" si="54"/>
        <v>0</v>
      </c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</row>
    <row r="136" spans="1:252" ht="31.5" x14ac:dyDescent="0.25">
      <c r="A136" s="59" t="s">
        <v>131</v>
      </c>
      <c r="B136" s="60">
        <v>1</v>
      </c>
      <c r="C136" s="60">
        <v>311</v>
      </c>
      <c r="D136" s="57">
        <v>5203</v>
      </c>
      <c r="E136" s="54">
        <f t="shared" si="46"/>
        <v>82100</v>
      </c>
      <c r="F136" s="54">
        <f t="shared" si="46"/>
        <v>82100</v>
      </c>
      <c r="G136" s="54">
        <f t="shared" si="46"/>
        <v>0</v>
      </c>
      <c r="H136" s="54">
        <v>0</v>
      </c>
      <c r="I136" s="54">
        <v>0</v>
      </c>
      <c r="J136" s="54">
        <f t="shared" si="47"/>
        <v>0</v>
      </c>
      <c r="K136" s="54">
        <v>0</v>
      </c>
      <c r="L136" s="54">
        <v>0</v>
      </c>
      <c r="M136" s="54">
        <f t="shared" si="48"/>
        <v>0</v>
      </c>
      <c r="N136" s="54">
        <v>0</v>
      </c>
      <c r="O136" s="54">
        <v>0</v>
      </c>
      <c r="P136" s="54">
        <f t="shared" si="49"/>
        <v>0</v>
      </c>
      <c r="Q136" s="54">
        <v>0</v>
      </c>
      <c r="R136" s="54">
        <v>0</v>
      </c>
      <c r="S136" s="54">
        <f t="shared" si="50"/>
        <v>0</v>
      </c>
      <c r="T136" s="54">
        <v>82100</v>
      </c>
      <c r="U136" s="54">
        <v>82100</v>
      </c>
      <c r="V136" s="54">
        <f t="shared" si="51"/>
        <v>0</v>
      </c>
      <c r="W136" s="54">
        <v>0</v>
      </c>
      <c r="X136" s="54">
        <v>0</v>
      </c>
      <c r="Y136" s="54">
        <f t="shared" si="52"/>
        <v>0</v>
      </c>
      <c r="Z136" s="54">
        <v>0</v>
      </c>
      <c r="AA136" s="54">
        <v>0</v>
      </c>
      <c r="AB136" s="54">
        <f t="shared" si="53"/>
        <v>0</v>
      </c>
      <c r="AC136" s="54">
        <v>0</v>
      </c>
      <c r="AD136" s="54">
        <v>0</v>
      </c>
      <c r="AE136" s="54">
        <f t="shared" si="54"/>
        <v>0</v>
      </c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  <c r="IK136" s="16"/>
      <c r="IL136" s="16"/>
      <c r="IM136" s="16"/>
      <c r="IN136" s="16"/>
      <c r="IO136" s="16"/>
      <c r="IP136" s="16"/>
      <c r="IQ136" s="16"/>
      <c r="IR136" s="16"/>
    </row>
    <row r="137" spans="1:252" ht="31.5" x14ac:dyDescent="0.25">
      <c r="A137" s="51" t="s">
        <v>132</v>
      </c>
      <c r="B137" s="60">
        <v>1</v>
      </c>
      <c r="C137" s="60">
        <v>311</v>
      </c>
      <c r="D137" s="57">
        <v>5203</v>
      </c>
      <c r="E137" s="54">
        <f t="shared" si="46"/>
        <v>22720</v>
      </c>
      <c r="F137" s="54">
        <f t="shared" si="46"/>
        <v>22720</v>
      </c>
      <c r="G137" s="54">
        <f t="shared" si="46"/>
        <v>0</v>
      </c>
      <c r="H137" s="54">
        <v>0</v>
      </c>
      <c r="I137" s="54">
        <v>0</v>
      </c>
      <c r="J137" s="54">
        <f t="shared" si="47"/>
        <v>0</v>
      </c>
      <c r="K137" s="54">
        <v>0</v>
      </c>
      <c r="L137" s="54">
        <v>0</v>
      </c>
      <c r="M137" s="54">
        <f t="shared" si="48"/>
        <v>0</v>
      </c>
      <c r="N137" s="54">
        <v>0</v>
      </c>
      <c r="O137" s="54">
        <v>0</v>
      </c>
      <c r="P137" s="54">
        <f t="shared" si="49"/>
        <v>0</v>
      </c>
      <c r="Q137" s="54"/>
      <c r="R137" s="54"/>
      <c r="S137" s="54">
        <f t="shared" si="50"/>
        <v>0</v>
      </c>
      <c r="T137" s="54">
        <v>22720</v>
      </c>
      <c r="U137" s="54">
        <v>22720</v>
      </c>
      <c r="V137" s="54">
        <f t="shared" si="51"/>
        <v>0</v>
      </c>
      <c r="W137" s="54">
        <v>0</v>
      </c>
      <c r="X137" s="54">
        <v>0</v>
      </c>
      <c r="Y137" s="54">
        <f t="shared" si="52"/>
        <v>0</v>
      </c>
      <c r="Z137" s="54">
        <v>0</v>
      </c>
      <c r="AA137" s="54">
        <v>0</v>
      </c>
      <c r="AB137" s="54">
        <f t="shared" si="53"/>
        <v>0</v>
      </c>
      <c r="AC137" s="54">
        <v>0</v>
      </c>
      <c r="AD137" s="54">
        <v>0</v>
      </c>
      <c r="AE137" s="54">
        <f t="shared" si="54"/>
        <v>0</v>
      </c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  <c r="IE137" s="16"/>
      <c r="IF137" s="16"/>
      <c r="IG137" s="16"/>
      <c r="IH137" s="16"/>
      <c r="II137" s="16"/>
      <c r="IJ137" s="16"/>
      <c r="IK137" s="16"/>
      <c r="IL137" s="16"/>
      <c r="IM137" s="16"/>
      <c r="IN137" s="16"/>
      <c r="IO137" s="16"/>
      <c r="IP137" s="16"/>
      <c r="IQ137" s="16"/>
      <c r="IR137" s="16"/>
    </row>
    <row r="138" spans="1:252" ht="126" x14ac:dyDescent="0.25">
      <c r="A138" s="59" t="s">
        <v>118</v>
      </c>
      <c r="B138" s="60"/>
      <c r="C138" s="60"/>
      <c r="D138" s="57"/>
      <c r="E138" s="54">
        <f t="shared" si="46"/>
        <v>1200</v>
      </c>
      <c r="F138" s="54">
        <f t="shared" si="46"/>
        <v>1200</v>
      </c>
      <c r="G138" s="54">
        <f t="shared" si="46"/>
        <v>0</v>
      </c>
      <c r="H138" s="54">
        <v>0</v>
      </c>
      <c r="I138" s="54">
        <v>0</v>
      </c>
      <c r="J138" s="54">
        <f t="shared" si="47"/>
        <v>0</v>
      </c>
      <c r="K138" s="54">
        <v>0</v>
      </c>
      <c r="L138" s="54">
        <v>0</v>
      </c>
      <c r="M138" s="54">
        <f t="shared" si="48"/>
        <v>0</v>
      </c>
      <c r="N138" s="54">
        <v>0</v>
      </c>
      <c r="O138" s="54">
        <v>0</v>
      </c>
      <c r="P138" s="54">
        <f t="shared" si="49"/>
        <v>0</v>
      </c>
      <c r="Q138" s="54">
        <v>1200</v>
      </c>
      <c r="R138" s="54">
        <v>1200</v>
      </c>
      <c r="S138" s="54">
        <f t="shared" si="50"/>
        <v>0</v>
      </c>
      <c r="T138" s="54">
        <v>0</v>
      </c>
      <c r="U138" s="54">
        <v>0</v>
      </c>
      <c r="V138" s="54">
        <f t="shared" si="51"/>
        <v>0</v>
      </c>
      <c r="W138" s="54">
        <v>0</v>
      </c>
      <c r="X138" s="54">
        <v>0</v>
      </c>
      <c r="Y138" s="54">
        <f t="shared" si="52"/>
        <v>0</v>
      </c>
      <c r="Z138" s="54">
        <v>0</v>
      </c>
      <c r="AA138" s="54">
        <v>0</v>
      </c>
      <c r="AB138" s="54">
        <f t="shared" si="53"/>
        <v>0</v>
      </c>
      <c r="AC138" s="54"/>
      <c r="AD138" s="54"/>
      <c r="AE138" s="54">
        <f t="shared" si="54"/>
        <v>0</v>
      </c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6"/>
      <c r="IG138" s="16"/>
      <c r="IH138" s="16"/>
      <c r="II138" s="16"/>
      <c r="IJ138" s="16"/>
      <c r="IK138" s="16"/>
      <c r="IL138" s="16"/>
      <c r="IM138" s="16"/>
      <c r="IN138" s="16"/>
      <c r="IO138" s="16"/>
      <c r="IP138" s="16"/>
      <c r="IQ138" s="16"/>
      <c r="IR138" s="16"/>
    </row>
    <row r="139" spans="1:252" ht="78.75" x14ac:dyDescent="0.25">
      <c r="A139" s="61" t="s">
        <v>133</v>
      </c>
      <c r="B139" s="60"/>
      <c r="C139" s="60">
        <v>322</v>
      </c>
      <c r="D139" s="57">
        <v>5100</v>
      </c>
      <c r="E139" s="54">
        <f t="shared" si="46"/>
        <v>1200</v>
      </c>
      <c r="F139" s="54">
        <f t="shared" si="46"/>
        <v>1200</v>
      </c>
      <c r="G139" s="54">
        <f t="shared" si="46"/>
        <v>0</v>
      </c>
      <c r="H139" s="54">
        <v>0</v>
      </c>
      <c r="I139" s="54">
        <v>0</v>
      </c>
      <c r="J139" s="54">
        <f t="shared" si="47"/>
        <v>0</v>
      </c>
      <c r="K139" s="54">
        <v>0</v>
      </c>
      <c r="L139" s="54">
        <v>0</v>
      </c>
      <c r="M139" s="54">
        <f t="shared" si="48"/>
        <v>0</v>
      </c>
      <c r="N139" s="54">
        <v>0</v>
      </c>
      <c r="O139" s="54">
        <v>0</v>
      </c>
      <c r="P139" s="54">
        <f t="shared" si="49"/>
        <v>0</v>
      </c>
      <c r="Q139" s="54">
        <v>1200</v>
      </c>
      <c r="R139" s="54">
        <v>1200</v>
      </c>
      <c r="S139" s="54">
        <f t="shared" si="50"/>
        <v>0</v>
      </c>
      <c r="T139" s="54">
        <v>0</v>
      </c>
      <c r="U139" s="54">
        <v>0</v>
      </c>
      <c r="V139" s="54">
        <f t="shared" si="51"/>
        <v>0</v>
      </c>
      <c r="W139" s="54"/>
      <c r="X139" s="54"/>
      <c r="Y139" s="54">
        <f t="shared" si="52"/>
        <v>0</v>
      </c>
      <c r="Z139" s="54">
        <v>0</v>
      </c>
      <c r="AA139" s="54">
        <v>0</v>
      </c>
      <c r="AB139" s="54">
        <f t="shared" si="53"/>
        <v>0</v>
      </c>
      <c r="AC139" s="54">
        <v>0</v>
      </c>
      <c r="AD139" s="54">
        <v>0</v>
      </c>
      <c r="AE139" s="54">
        <f t="shared" si="54"/>
        <v>0</v>
      </c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6"/>
      <c r="IG139" s="16"/>
      <c r="IH139" s="16"/>
      <c r="II139" s="16"/>
      <c r="IJ139" s="16"/>
      <c r="IK139" s="16"/>
      <c r="IL139" s="16"/>
      <c r="IM139" s="16"/>
      <c r="IN139" s="16"/>
      <c r="IO139" s="16"/>
      <c r="IP139" s="16"/>
      <c r="IQ139" s="16"/>
      <c r="IR139" s="16"/>
    </row>
    <row r="140" spans="1:252" x14ac:dyDescent="0.25">
      <c r="A140" s="51" t="s">
        <v>134</v>
      </c>
      <c r="B140" s="52">
        <v>1</v>
      </c>
      <c r="C140" s="52">
        <v>311</v>
      </c>
      <c r="D140" s="58">
        <v>5203</v>
      </c>
      <c r="E140" s="54">
        <f t="shared" si="46"/>
        <v>5000</v>
      </c>
      <c r="F140" s="54">
        <f t="shared" si="46"/>
        <v>5000</v>
      </c>
      <c r="G140" s="54">
        <f t="shared" si="46"/>
        <v>0</v>
      </c>
      <c r="H140" s="54">
        <v>0</v>
      </c>
      <c r="I140" s="54">
        <v>0</v>
      </c>
      <c r="J140" s="54">
        <f t="shared" si="47"/>
        <v>0</v>
      </c>
      <c r="K140" s="54">
        <v>0</v>
      </c>
      <c r="L140" s="54">
        <v>0</v>
      </c>
      <c r="M140" s="54">
        <f t="shared" si="48"/>
        <v>0</v>
      </c>
      <c r="N140" s="54">
        <v>5000</v>
      </c>
      <c r="O140" s="54">
        <v>5000</v>
      </c>
      <c r="P140" s="54">
        <f t="shared" si="49"/>
        <v>0</v>
      </c>
      <c r="Q140" s="54">
        <v>0</v>
      </c>
      <c r="R140" s="54">
        <v>0</v>
      </c>
      <c r="S140" s="54">
        <f t="shared" si="50"/>
        <v>0</v>
      </c>
      <c r="T140" s="54"/>
      <c r="U140" s="54"/>
      <c r="V140" s="54">
        <f t="shared" si="51"/>
        <v>0</v>
      </c>
      <c r="W140" s="54">
        <v>0</v>
      </c>
      <c r="X140" s="54">
        <v>0</v>
      </c>
      <c r="Y140" s="54">
        <f t="shared" si="52"/>
        <v>0</v>
      </c>
      <c r="Z140" s="54">
        <v>0</v>
      </c>
      <c r="AA140" s="54">
        <v>0</v>
      </c>
      <c r="AB140" s="54">
        <f t="shared" si="53"/>
        <v>0</v>
      </c>
      <c r="AC140" s="54">
        <v>0</v>
      </c>
      <c r="AD140" s="54">
        <v>0</v>
      </c>
      <c r="AE140" s="54">
        <f t="shared" si="54"/>
        <v>0</v>
      </c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6"/>
      <c r="IG140" s="16"/>
      <c r="IH140" s="16"/>
      <c r="II140" s="16"/>
      <c r="IJ140" s="16"/>
      <c r="IK140" s="16"/>
      <c r="IL140" s="16"/>
      <c r="IM140" s="16"/>
      <c r="IN140" s="16"/>
      <c r="IO140" s="16"/>
      <c r="IP140" s="16"/>
      <c r="IQ140" s="16"/>
      <c r="IR140" s="16"/>
    </row>
    <row r="141" spans="1:252" ht="19.5" customHeight="1" x14ac:dyDescent="0.25">
      <c r="A141" s="38" t="s">
        <v>108</v>
      </c>
      <c r="B141" s="49"/>
      <c r="C141" s="49"/>
      <c r="D141" s="50"/>
      <c r="E141" s="40">
        <f t="shared" si="46"/>
        <v>11665</v>
      </c>
      <c r="F141" s="40">
        <f t="shared" si="46"/>
        <v>11665</v>
      </c>
      <c r="G141" s="40">
        <f t="shared" si="46"/>
        <v>0</v>
      </c>
      <c r="H141" s="40">
        <f>SUM(H142:H146)</f>
        <v>0</v>
      </c>
      <c r="I141" s="40">
        <f>SUM(I142:I146)</f>
        <v>0</v>
      </c>
      <c r="J141" s="40">
        <f t="shared" si="47"/>
        <v>0</v>
      </c>
      <c r="K141" s="40">
        <f>SUM(K142:K146)</f>
        <v>0</v>
      </c>
      <c r="L141" s="40">
        <f>SUM(L142:L146)</f>
        <v>0</v>
      </c>
      <c r="M141" s="40">
        <f t="shared" si="48"/>
        <v>0</v>
      </c>
      <c r="N141" s="40">
        <f>SUM(N142:N146)</f>
        <v>9328</v>
      </c>
      <c r="O141" s="40">
        <f>SUM(O142:O146)</f>
        <v>9328</v>
      </c>
      <c r="P141" s="40">
        <f t="shared" si="49"/>
        <v>0</v>
      </c>
      <c r="Q141" s="40">
        <f>SUM(Q142:Q146)</f>
        <v>0</v>
      </c>
      <c r="R141" s="40">
        <f>SUM(R142:R146)</f>
        <v>0</v>
      </c>
      <c r="S141" s="40">
        <f t="shared" si="50"/>
        <v>0</v>
      </c>
      <c r="T141" s="40">
        <f>SUM(T142:T146)</f>
        <v>2337</v>
      </c>
      <c r="U141" s="40">
        <f>SUM(U142:U146)</f>
        <v>2337</v>
      </c>
      <c r="V141" s="40">
        <f t="shared" si="51"/>
        <v>0</v>
      </c>
      <c r="W141" s="40">
        <f>SUM(W142:W146)</f>
        <v>0</v>
      </c>
      <c r="X141" s="40">
        <f>SUM(X142:X146)</f>
        <v>0</v>
      </c>
      <c r="Y141" s="40">
        <f t="shared" si="52"/>
        <v>0</v>
      </c>
      <c r="Z141" s="40">
        <f>SUM(Z142:Z146)</f>
        <v>0</v>
      </c>
      <c r="AA141" s="40">
        <f>SUM(AA142:AA146)</f>
        <v>0</v>
      </c>
      <c r="AB141" s="40">
        <f t="shared" si="53"/>
        <v>0</v>
      </c>
      <c r="AC141" s="40">
        <f>SUM(AC142:AC146)</f>
        <v>0</v>
      </c>
      <c r="AD141" s="40">
        <f>SUM(AD142:AD146)</f>
        <v>0</v>
      </c>
      <c r="AE141" s="40">
        <f t="shared" si="54"/>
        <v>0</v>
      </c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7"/>
      <c r="FH141" s="37"/>
      <c r="FI141" s="37"/>
      <c r="FJ141" s="37"/>
      <c r="FK141" s="37"/>
      <c r="FL141" s="37"/>
      <c r="FM141" s="37"/>
      <c r="FN141" s="37"/>
      <c r="FO141" s="37"/>
      <c r="FP141" s="37"/>
      <c r="FQ141" s="37"/>
      <c r="FR141" s="37"/>
      <c r="FS141" s="37"/>
      <c r="FT141" s="37"/>
      <c r="FU141" s="37"/>
      <c r="FV141" s="37"/>
      <c r="FW141" s="37"/>
      <c r="FX141" s="37"/>
      <c r="FY141" s="37"/>
      <c r="FZ141" s="37"/>
      <c r="GA141" s="37"/>
      <c r="GB141" s="37"/>
      <c r="GC141" s="37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  <c r="IK141" s="16"/>
      <c r="IL141" s="16"/>
      <c r="IM141" s="16"/>
      <c r="IN141" s="16"/>
      <c r="IO141" s="16"/>
      <c r="IP141" s="16"/>
      <c r="IQ141" s="16"/>
      <c r="IR141" s="16"/>
    </row>
    <row r="142" spans="1:252" ht="31.5" x14ac:dyDescent="0.25">
      <c r="A142" s="51" t="s">
        <v>135</v>
      </c>
      <c r="B142" s="52">
        <v>1</v>
      </c>
      <c r="C142" s="52">
        <v>322</v>
      </c>
      <c r="D142" s="58">
        <v>5205</v>
      </c>
      <c r="E142" s="54">
        <f t="shared" si="46"/>
        <v>2199</v>
      </c>
      <c r="F142" s="54">
        <f t="shared" si="46"/>
        <v>2199</v>
      </c>
      <c r="G142" s="54">
        <f t="shared" si="46"/>
        <v>0</v>
      </c>
      <c r="H142" s="54">
        <v>0</v>
      </c>
      <c r="I142" s="54">
        <v>0</v>
      </c>
      <c r="J142" s="54">
        <f t="shared" si="47"/>
        <v>0</v>
      </c>
      <c r="K142" s="54">
        <v>0</v>
      </c>
      <c r="L142" s="54">
        <v>0</v>
      </c>
      <c r="M142" s="54">
        <f t="shared" si="48"/>
        <v>0</v>
      </c>
      <c r="N142" s="54">
        <v>2199</v>
      </c>
      <c r="O142" s="54">
        <v>2199</v>
      </c>
      <c r="P142" s="54">
        <f t="shared" si="49"/>
        <v>0</v>
      </c>
      <c r="Q142" s="54">
        <v>0</v>
      </c>
      <c r="R142" s="54">
        <v>0</v>
      </c>
      <c r="S142" s="54">
        <f t="shared" si="50"/>
        <v>0</v>
      </c>
      <c r="T142" s="54"/>
      <c r="U142" s="54"/>
      <c r="V142" s="54">
        <f t="shared" si="51"/>
        <v>0</v>
      </c>
      <c r="W142" s="54">
        <v>0</v>
      </c>
      <c r="X142" s="54">
        <v>0</v>
      </c>
      <c r="Y142" s="54">
        <f t="shared" si="52"/>
        <v>0</v>
      </c>
      <c r="Z142" s="54">
        <v>0</v>
      </c>
      <c r="AA142" s="54">
        <v>0</v>
      </c>
      <c r="AB142" s="54">
        <f t="shared" si="53"/>
        <v>0</v>
      </c>
      <c r="AC142" s="54">
        <v>0</v>
      </c>
      <c r="AD142" s="54">
        <v>0</v>
      </c>
      <c r="AE142" s="54">
        <f t="shared" si="54"/>
        <v>0</v>
      </c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6"/>
      <c r="IG142" s="16"/>
      <c r="IH142" s="16"/>
      <c r="II142" s="16"/>
      <c r="IJ142" s="16"/>
      <c r="IK142" s="16"/>
      <c r="IL142" s="16"/>
      <c r="IM142" s="16"/>
      <c r="IN142" s="16"/>
      <c r="IO142" s="16"/>
      <c r="IP142" s="16"/>
      <c r="IQ142" s="16"/>
      <c r="IR142" s="16"/>
    </row>
    <row r="143" spans="1:252" ht="47.25" x14ac:dyDescent="0.25">
      <c r="A143" s="51" t="s">
        <v>136</v>
      </c>
      <c r="B143" s="52">
        <v>1</v>
      </c>
      <c r="C143" s="52">
        <v>322</v>
      </c>
      <c r="D143" s="58">
        <v>5205</v>
      </c>
      <c r="E143" s="54">
        <f t="shared" si="46"/>
        <v>3282</v>
      </c>
      <c r="F143" s="54">
        <f t="shared" si="46"/>
        <v>3282</v>
      </c>
      <c r="G143" s="54">
        <f t="shared" si="46"/>
        <v>0</v>
      </c>
      <c r="H143" s="54">
        <v>0</v>
      </c>
      <c r="I143" s="54">
        <v>0</v>
      </c>
      <c r="J143" s="54">
        <f t="shared" si="47"/>
        <v>0</v>
      </c>
      <c r="K143" s="54">
        <v>0</v>
      </c>
      <c r="L143" s="54">
        <v>0</v>
      </c>
      <c r="M143" s="54">
        <f t="shared" si="48"/>
        <v>0</v>
      </c>
      <c r="N143" s="54">
        <v>3282</v>
      </c>
      <c r="O143" s="54">
        <v>3282</v>
      </c>
      <c r="P143" s="54">
        <f t="shared" si="49"/>
        <v>0</v>
      </c>
      <c r="Q143" s="54">
        <v>0</v>
      </c>
      <c r="R143" s="54">
        <v>0</v>
      </c>
      <c r="S143" s="54">
        <f t="shared" si="50"/>
        <v>0</v>
      </c>
      <c r="T143" s="54"/>
      <c r="U143" s="54"/>
      <c r="V143" s="54">
        <f t="shared" si="51"/>
        <v>0</v>
      </c>
      <c r="W143" s="54">
        <v>0</v>
      </c>
      <c r="X143" s="54">
        <v>0</v>
      </c>
      <c r="Y143" s="54">
        <f t="shared" si="52"/>
        <v>0</v>
      </c>
      <c r="Z143" s="54">
        <v>0</v>
      </c>
      <c r="AA143" s="54">
        <v>0</v>
      </c>
      <c r="AB143" s="54">
        <f t="shared" si="53"/>
        <v>0</v>
      </c>
      <c r="AC143" s="54">
        <v>0</v>
      </c>
      <c r="AD143" s="54">
        <v>0</v>
      </c>
      <c r="AE143" s="54">
        <f t="shared" si="54"/>
        <v>0</v>
      </c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6"/>
      <c r="IG143" s="16"/>
      <c r="IH143" s="16"/>
      <c r="II143" s="16"/>
      <c r="IJ143" s="16"/>
      <c r="IK143" s="16"/>
      <c r="IL143" s="16"/>
      <c r="IM143" s="16"/>
      <c r="IN143" s="16"/>
      <c r="IO143" s="16"/>
      <c r="IP143" s="16"/>
      <c r="IQ143" s="16"/>
      <c r="IR143" s="16"/>
    </row>
    <row r="144" spans="1:252" ht="31.5" x14ac:dyDescent="0.25">
      <c r="A144" s="51" t="s">
        <v>137</v>
      </c>
      <c r="B144" s="52">
        <v>1</v>
      </c>
      <c r="C144" s="52">
        <v>322</v>
      </c>
      <c r="D144" s="58">
        <v>5205</v>
      </c>
      <c r="E144" s="54">
        <f t="shared" si="46"/>
        <v>2175</v>
      </c>
      <c r="F144" s="54">
        <f t="shared" si="46"/>
        <v>2175</v>
      </c>
      <c r="G144" s="54">
        <f t="shared" si="46"/>
        <v>0</v>
      </c>
      <c r="H144" s="54">
        <v>0</v>
      </c>
      <c r="I144" s="54">
        <v>0</v>
      </c>
      <c r="J144" s="54">
        <f t="shared" si="47"/>
        <v>0</v>
      </c>
      <c r="K144" s="54">
        <v>0</v>
      </c>
      <c r="L144" s="54">
        <v>0</v>
      </c>
      <c r="M144" s="54">
        <f t="shared" si="48"/>
        <v>0</v>
      </c>
      <c r="N144" s="54">
        <v>2175</v>
      </c>
      <c r="O144" s="54">
        <v>2175</v>
      </c>
      <c r="P144" s="54">
        <f t="shared" si="49"/>
        <v>0</v>
      </c>
      <c r="Q144" s="54">
        <v>0</v>
      </c>
      <c r="R144" s="54">
        <v>0</v>
      </c>
      <c r="S144" s="54">
        <f t="shared" si="50"/>
        <v>0</v>
      </c>
      <c r="T144" s="54"/>
      <c r="U144" s="54"/>
      <c r="V144" s="54">
        <f t="shared" si="51"/>
        <v>0</v>
      </c>
      <c r="W144" s="54">
        <v>0</v>
      </c>
      <c r="X144" s="54">
        <v>0</v>
      </c>
      <c r="Y144" s="54">
        <f t="shared" si="52"/>
        <v>0</v>
      </c>
      <c r="Z144" s="54">
        <v>0</v>
      </c>
      <c r="AA144" s="54">
        <v>0</v>
      </c>
      <c r="AB144" s="54">
        <f t="shared" si="53"/>
        <v>0</v>
      </c>
      <c r="AC144" s="54">
        <v>0</v>
      </c>
      <c r="AD144" s="54">
        <v>0</v>
      </c>
      <c r="AE144" s="54">
        <f t="shared" si="54"/>
        <v>0</v>
      </c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  <c r="IE144" s="16"/>
      <c r="IF144" s="16"/>
      <c r="IG144" s="16"/>
      <c r="IH144" s="16"/>
      <c r="II144" s="16"/>
      <c r="IJ144" s="16"/>
      <c r="IK144" s="16"/>
      <c r="IL144" s="16"/>
      <c r="IM144" s="16"/>
      <c r="IN144" s="16"/>
      <c r="IO144" s="16"/>
      <c r="IP144" s="16"/>
      <c r="IQ144" s="16"/>
      <c r="IR144" s="16"/>
    </row>
    <row r="145" spans="1:252" ht="31.5" x14ac:dyDescent="0.25">
      <c r="A145" s="51" t="s">
        <v>138</v>
      </c>
      <c r="B145" s="52">
        <v>1</v>
      </c>
      <c r="C145" s="52">
        <v>322</v>
      </c>
      <c r="D145" s="58">
        <v>5205</v>
      </c>
      <c r="E145" s="54">
        <f t="shared" si="46"/>
        <v>1672</v>
      </c>
      <c r="F145" s="54">
        <f t="shared" si="46"/>
        <v>1672</v>
      </c>
      <c r="G145" s="54">
        <f t="shared" si="46"/>
        <v>0</v>
      </c>
      <c r="H145" s="54">
        <v>0</v>
      </c>
      <c r="I145" s="54">
        <v>0</v>
      </c>
      <c r="J145" s="54">
        <f t="shared" si="47"/>
        <v>0</v>
      </c>
      <c r="K145" s="54">
        <v>0</v>
      </c>
      <c r="L145" s="54">
        <v>0</v>
      </c>
      <c r="M145" s="54">
        <f t="shared" si="48"/>
        <v>0</v>
      </c>
      <c r="N145" s="54">
        <v>1672</v>
      </c>
      <c r="O145" s="54">
        <v>1672</v>
      </c>
      <c r="P145" s="54">
        <f t="shared" si="49"/>
        <v>0</v>
      </c>
      <c r="Q145" s="54">
        <v>0</v>
      </c>
      <c r="R145" s="54">
        <v>0</v>
      </c>
      <c r="S145" s="54">
        <f t="shared" si="50"/>
        <v>0</v>
      </c>
      <c r="T145" s="54"/>
      <c r="U145" s="54"/>
      <c r="V145" s="54">
        <f t="shared" si="51"/>
        <v>0</v>
      </c>
      <c r="W145" s="54">
        <v>0</v>
      </c>
      <c r="X145" s="54">
        <v>0</v>
      </c>
      <c r="Y145" s="54">
        <f t="shared" si="52"/>
        <v>0</v>
      </c>
      <c r="Z145" s="54">
        <v>0</v>
      </c>
      <c r="AA145" s="54">
        <v>0</v>
      </c>
      <c r="AB145" s="54">
        <f t="shared" si="53"/>
        <v>0</v>
      </c>
      <c r="AC145" s="54">
        <v>0</v>
      </c>
      <c r="AD145" s="54">
        <v>0</v>
      </c>
      <c r="AE145" s="54">
        <f t="shared" si="54"/>
        <v>0</v>
      </c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  <c r="IE145" s="16"/>
      <c r="IF145" s="16"/>
      <c r="IG145" s="16"/>
      <c r="IH145" s="16"/>
      <c r="II145" s="16"/>
      <c r="IJ145" s="16"/>
      <c r="IK145" s="16"/>
      <c r="IL145" s="16"/>
      <c r="IM145" s="16"/>
      <c r="IN145" s="16"/>
      <c r="IO145" s="16"/>
      <c r="IP145" s="16"/>
      <c r="IQ145" s="16"/>
      <c r="IR145" s="16"/>
    </row>
    <row r="146" spans="1:252" ht="31.5" x14ac:dyDescent="0.25">
      <c r="A146" s="51" t="s">
        <v>139</v>
      </c>
      <c r="B146" s="52">
        <v>1</v>
      </c>
      <c r="C146" s="52">
        <v>322</v>
      </c>
      <c r="D146" s="58">
        <v>5205</v>
      </c>
      <c r="E146" s="54">
        <f t="shared" si="46"/>
        <v>2337</v>
      </c>
      <c r="F146" s="54">
        <f t="shared" si="46"/>
        <v>2337</v>
      </c>
      <c r="G146" s="54">
        <f t="shared" si="46"/>
        <v>0</v>
      </c>
      <c r="H146" s="54">
        <v>0</v>
      </c>
      <c r="I146" s="54">
        <v>0</v>
      </c>
      <c r="J146" s="54">
        <f t="shared" si="47"/>
        <v>0</v>
      </c>
      <c r="K146" s="54">
        <v>0</v>
      </c>
      <c r="L146" s="54">
        <v>0</v>
      </c>
      <c r="M146" s="54">
        <f t="shared" si="48"/>
        <v>0</v>
      </c>
      <c r="N146" s="54"/>
      <c r="O146" s="54"/>
      <c r="P146" s="54">
        <f t="shared" si="49"/>
        <v>0</v>
      </c>
      <c r="Q146" s="54">
        <v>0</v>
      </c>
      <c r="R146" s="54">
        <v>0</v>
      </c>
      <c r="S146" s="54">
        <f t="shared" si="50"/>
        <v>0</v>
      </c>
      <c r="T146" s="54">
        <f>2337</f>
        <v>2337</v>
      </c>
      <c r="U146" s="54">
        <f>2337</f>
        <v>2337</v>
      </c>
      <c r="V146" s="54">
        <f t="shared" si="51"/>
        <v>0</v>
      </c>
      <c r="W146" s="54">
        <v>0</v>
      </c>
      <c r="X146" s="54">
        <v>0</v>
      </c>
      <c r="Y146" s="54">
        <f t="shared" si="52"/>
        <v>0</v>
      </c>
      <c r="Z146" s="54">
        <v>0</v>
      </c>
      <c r="AA146" s="54">
        <v>0</v>
      </c>
      <c r="AB146" s="54">
        <f t="shared" si="53"/>
        <v>0</v>
      </c>
      <c r="AC146" s="54">
        <v>0</v>
      </c>
      <c r="AD146" s="54">
        <v>0</v>
      </c>
      <c r="AE146" s="54">
        <f t="shared" si="54"/>
        <v>0</v>
      </c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16"/>
      <c r="IH146" s="16"/>
      <c r="II146" s="16"/>
      <c r="IJ146" s="16"/>
      <c r="IK146" s="16"/>
      <c r="IL146" s="16"/>
      <c r="IM146" s="16"/>
      <c r="IN146" s="16"/>
      <c r="IO146" s="16"/>
      <c r="IP146" s="16"/>
      <c r="IQ146" s="16"/>
      <c r="IR146" s="16"/>
    </row>
    <row r="147" spans="1:252" x14ac:dyDescent="0.25">
      <c r="A147" s="38" t="s">
        <v>140</v>
      </c>
      <c r="B147" s="49"/>
      <c r="C147" s="49"/>
      <c r="D147" s="50"/>
      <c r="E147" s="40">
        <f t="shared" si="46"/>
        <v>200000</v>
      </c>
      <c r="F147" s="40">
        <f t="shared" si="46"/>
        <v>200000</v>
      </c>
      <c r="G147" s="40">
        <f t="shared" si="46"/>
        <v>0</v>
      </c>
      <c r="H147" s="40">
        <f>SUM(H148:H148)</f>
        <v>0</v>
      </c>
      <c r="I147" s="40">
        <f>SUM(I148:I148)</f>
        <v>0</v>
      </c>
      <c r="J147" s="40">
        <f t="shared" si="47"/>
        <v>0</v>
      </c>
      <c r="K147" s="40">
        <f>SUM(K148:K148)</f>
        <v>0</v>
      </c>
      <c r="L147" s="40">
        <f>SUM(L148:L148)</f>
        <v>0</v>
      </c>
      <c r="M147" s="40">
        <f t="shared" si="48"/>
        <v>0</v>
      </c>
      <c r="N147" s="40">
        <f>SUM(N148:N148)</f>
        <v>200000</v>
      </c>
      <c r="O147" s="40">
        <f>SUM(O148:O148)</f>
        <v>200000</v>
      </c>
      <c r="P147" s="40">
        <f t="shared" si="49"/>
        <v>0</v>
      </c>
      <c r="Q147" s="40">
        <f>SUM(Q148:Q148)</f>
        <v>0</v>
      </c>
      <c r="R147" s="40">
        <f>SUM(R148:R148)</f>
        <v>0</v>
      </c>
      <c r="S147" s="40">
        <f t="shared" si="50"/>
        <v>0</v>
      </c>
      <c r="T147" s="40">
        <f>SUM(T148:T148)</f>
        <v>0</v>
      </c>
      <c r="U147" s="40">
        <f>SUM(U148:U148)</f>
        <v>0</v>
      </c>
      <c r="V147" s="40">
        <f t="shared" si="51"/>
        <v>0</v>
      </c>
      <c r="W147" s="40">
        <f>SUM(W148:W148)</f>
        <v>0</v>
      </c>
      <c r="X147" s="40">
        <f>SUM(X148:X148)</f>
        <v>0</v>
      </c>
      <c r="Y147" s="40">
        <f t="shared" si="52"/>
        <v>0</v>
      </c>
      <c r="Z147" s="40">
        <f>SUM(Z148:Z148)</f>
        <v>0</v>
      </c>
      <c r="AA147" s="40">
        <f>SUM(AA148:AA148)</f>
        <v>0</v>
      </c>
      <c r="AB147" s="40">
        <f t="shared" si="53"/>
        <v>0</v>
      </c>
      <c r="AC147" s="40">
        <f>SUM(AC148:AC148)</f>
        <v>0</v>
      </c>
      <c r="AD147" s="40">
        <f>SUM(AD148:AD148)</f>
        <v>0</v>
      </c>
      <c r="AE147" s="40">
        <f t="shared" si="54"/>
        <v>0</v>
      </c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</row>
    <row r="148" spans="1:252" ht="29.25" customHeight="1" x14ac:dyDescent="0.25">
      <c r="A148" s="51" t="s">
        <v>141</v>
      </c>
      <c r="B148" s="52">
        <v>3</v>
      </c>
      <c r="C148" s="52">
        <v>324</v>
      </c>
      <c r="D148" s="58">
        <v>5219</v>
      </c>
      <c r="E148" s="54">
        <f t="shared" si="46"/>
        <v>200000</v>
      </c>
      <c r="F148" s="54">
        <f t="shared" si="46"/>
        <v>200000</v>
      </c>
      <c r="G148" s="54">
        <f t="shared" si="46"/>
        <v>0</v>
      </c>
      <c r="H148" s="54">
        <v>0</v>
      </c>
      <c r="I148" s="54">
        <v>0</v>
      </c>
      <c r="J148" s="54">
        <f t="shared" si="47"/>
        <v>0</v>
      </c>
      <c r="K148" s="54">
        <v>0</v>
      </c>
      <c r="L148" s="54">
        <v>0</v>
      </c>
      <c r="M148" s="54">
        <f t="shared" si="48"/>
        <v>0</v>
      </c>
      <c r="N148" s="54">
        <v>200000</v>
      </c>
      <c r="O148" s="54">
        <v>200000</v>
      </c>
      <c r="P148" s="54">
        <f t="shared" si="49"/>
        <v>0</v>
      </c>
      <c r="Q148" s="54">
        <v>0</v>
      </c>
      <c r="R148" s="54">
        <v>0</v>
      </c>
      <c r="S148" s="54">
        <f t="shared" si="50"/>
        <v>0</v>
      </c>
      <c r="T148" s="54"/>
      <c r="U148" s="54"/>
      <c r="V148" s="54">
        <f t="shared" si="51"/>
        <v>0</v>
      </c>
      <c r="W148" s="54">
        <v>0</v>
      </c>
      <c r="X148" s="54">
        <v>0</v>
      </c>
      <c r="Y148" s="54">
        <f t="shared" si="52"/>
        <v>0</v>
      </c>
      <c r="Z148" s="54">
        <v>0</v>
      </c>
      <c r="AA148" s="54">
        <v>0</v>
      </c>
      <c r="AB148" s="54">
        <f t="shared" si="53"/>
        <v>0</v>
      </c>
      <c r="AC148" s="54">
        <v>0</v>
      </c>
      <c r="AD148" s="54">
        <v>0</v>
      </c>
      <c r="AE148" s="54">
        <f t="shared" si="54"/>
        <v>0</v>
      </c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  <c r="IC148" s="16"/>
      <c r="ID148" s="16"/>
      <c r="IE148" s="16"/>
      <c r="IF148" s="16"/>
      <c r="IG148" s="16"/>
      <c r="IH148" s="16"/>
      <c r="II148" s="16"/>
      <c r="IJ148" s="16"/>
      <c r="IK148" s="16"/>
      <c r="IL148" s="16"/>
      <c r="IM148" s="16"/>
      <c r="IN148" s="16"/>
      <c r="IO148" s="16"/>
      <c r="IP148" s="16"/>
      <c r="IQ148" s="16"/>
      <c r="IR148" s="16"/>
    </row>
    <row r="149" spans="1:252" x14ac:dyDescent="0.25">
      <c r="A149" s="38" t="s">
        <v>43</v>
      </c>
      <c r="B149" s="49"/>
      <c r="C149" s="49"/>
      <c r="D149" s="50"/>
      <c r="E149" s="40">
        <f t="shared" si="46"/>
        <v>197680</v>
      </c>
      <c r="F149" s="40">
        <f t="shared" si="46"/>
        <v>197680</v>
      </c>
      <c r="G149" s="40">
        <f t="shared" si="46"/>
        <v>0</v>
      </c>
      <c r="H149" s="40">
        <f>SUM(H152,H150)</f>
        <v>0</v>
      </c>
      <c r="I149" s="40">
        <f>SUM(I152,I150)</f>
        <v>0</v>
      </c>
      <c r="J149" s="40">
        <f t="shared" si="47"/>
        <v>0</v>
      </c>
      <c r="K149" s="40">
        <f t="shared" ref="K149:L149" si="55">SUM(K152,K150)</f>
        <v>0</v>
      </c>
      <c r="L149" s="40">
        <f t="shared" si="55"/>
        <v>0</v>
      </c>
      <c r="M149" s="40">
        <f t="shared" si="48"/>
        <v>0</v>
      </c>
      <c r="N149" s="40">
        <f t="shared" ref="N149:O149" si="56">SUM(N152,N150)</f>
        <v>0</v>
      </c>
      <c r="O149" s="40">
        <f t="shared" si="56"/>
        <v>0</v>
      </c>
      <c r="P149" s="40">
        <f t="shared" si="49"/>
        <v>0</v>
      </c>
      <c r="Q149" s="40">
        <f t="shared" ref="Q149:R149" si="57">SUM(Q152,Q150)</f>
        <v>17356</v>
      </c>
      <c r="R149" s="40">
        <f t="shared" si="57"/>
        <v>17356</v>
      </c>
      <c r="S149" s="40">
        <f t="shared" si="50"/>
        <v>0</v>
      </c>
      <c r="T149" s="40">
        <f t="shared" ref="T149:U149" si="58">SUM(T152,T150)</f>
        <v>180324</v>
      </c>
      <c r="U149" s="40">
        <f t="shared" si="58"/>
        <v>180324</v>
      </c>
      <c r="V149" s="40">
        <f t="shared" si="51"/>
        <v>0</v>
      </c>
      <c r="W149" s="40">
        <f t="shared" ref="W149:X149" si="59">SUM(W152,W150)</f>
        <v>0</v>
      </c>
      <c r="X149" s="40">
        <f t="shared" si="59"/>
        <v>0</v>
      </c>
      <c r="Y149" s="40">
        <f t="shared" si="52"/>
        <v>0</v>
      </c>
      <c r="Z149" s="40">
        <f t="shared" ref="Z149:AA149" si="60">SUM(Z152,Z150)</f>
        <v>0</v>
      </c>
      <c r="AA149" s="40">
        <f t="shared" si="60"/>
        <v>0</v>
      </c>
      <c r="AB149" s="40">
        <f t="shared" si="53"/>
        <v>0</v>
      </c>
      <c r="AC149" s="40">
        <f t="shared" ref="AC149:AD149" si="61">SUM(AC152,AC150)</f>
        <v>0</v>
      </c>
      <c r="AD149" s="40">
        <f t="shared" si="61"/>
        <v>0</v>
      </c>
      <c r="AE149" s="40">
        <f t="shared" si="54"/>
        <v>0</v>
      </c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</row>
    <row r="150" spans="1:252" x14ac:dyDescent="0.25">
      <c r="A150" s="38" t="s">
        <v>100</v>
      </c>
      <c r="B150" s="49"/>
      <c r="C150" s="49"/>
      <c r="D150" s="50"/>
      <c r="E150" s="40">
        <f t="shared" si="46"/>
        <v>17356</v>
      </c>
      <c r="F150" s="40">
        <f t="shared" si="46"/>
        <v>17356</v>
      </c>
      <c r="G150" s="40">
        <f t="shared" si="46"/>
        <v>0</v>
      </c>
      <c r="H150" s="40">
        <f>SUM(H151:H151)</f>
        <v>0</v>
      </c>
      <c r="I150" s="40">
        <f>SUM(I151:I151)</f>
        <v>0</v>
      </c>
      <c r="J150" s="40">
        <f t="shared" si="47"/>
        <v>0</v>
      </c>
      <c r="K150" s="40">
        <f>SUM(K151:K151)</f>
        <v>0</v>
      </c>
      <c r="L150" s="40">
        <f>SUM(L151:L151)</f>
        <v>0</v>
      </c>
      <c r="M150" s="40">
        <f t="shared" si="48"/>
        <v>0</v>
      </c>
      <c r="N150" s="40">
        <f>SUM(N151:N151)</f>
        <v>0</v>
      </c>
      <c r="O150" s="40">
        <f>SUM(O151:O151)</f>
        <v>0</v>
      </c>
      <c r="P150" s="40">
        <f t="shared" si="49"/>
        <v>0</v>
      </c>
      <c r="Q150" s="40">
        <f>SUM(Q151:Q151)</f>
        <v>17356</v>
      </c>
      <c r="R150" s="40">
        <f>SUM(R151:R151)</f>
        <v>17356</v>
      </c>
      <c r="S150" s="40">
        <f t="shared" si="50"/>
        <v>0</v>
      </c>
      <c r="T150" s="40">
        <f>SUM(T151:T151)</f>
        <v>0</v>
      </c>
      <c r="U150" s="40">
        <f>SUM(U151:U151)</f>
        <v>0</v>
      </c>
      <c r="V150" s="40">
        <f t="shared" si="51"/>
        <v>0</v>
      </c>
      <c r="W150" s="40">
        <f>SUM(W151:W151)</f>
        <v>0</v>
      </c>
      <c r="X150" s="40">
        <f>SUM(X151:X151)</f>
        <v>0</v>
      </c>
      <c r="Y150" s="40">
        <f t="shared" si="52"/>
        <v>0</v>
      </c>
      <c r="Z150" s="40">
        <f>SUM(Z151:Z151)</f>
        <v>0</v>
      </c>
      <c r="AA150" s="40">
        <f>SUM(AA151:AA151)</f>
        <v>0</v>
      </c>
      <c r="AB150" s="40">
        <f t="shared" si="53"/>
        <v>0</v>
      </c>
      <c r="AC150" s="40">
        <f>SUM(AC151:AC151)</f>
        <v>0</v>
      </c>
      <c r="AD150" s="40">
        <f>SUM(AD151:AD151)</f>
        <v>0</v>
      </c>
      <c r="AE150" s="40">
        <f t="shared" si="54"/>
        <v>0</v>
      </c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  <c r="IK150" s="16"/>
      <c r="IL150" s="16"/>
      <c r="IM150" s="16"/>
      <c r="IN150" s="16"/>
      <c r="IO150" s="16"/>
      <c r="IP150" s="16"/>
      <c r="IQ150" s="16"/>
      <c r="IR150" s="16"/>
    </row>
    <row r="151" spans="1:252" ht="94.5" x14ac:dyDescent="0.25">
      <c r="A151" s="51" t="s">
        <v>142</v>
      </c>
      <c r="B151" s="52"/>
      <c r="C151" s="52"/>
      <c r="D151" s="58"/>
      <c r="E151" s="54">
        <f t="shared" si="46"/>
        <v>17356</v>
      </c>
      <c r="F151" s="54">
        <f t="shared" si="46"/>
        <v>17356</v>
      </c>
      <c r="G151" s="54">
        <f t="shared" si="46"/>
        <v>0</v>
      </c>
      <c r="H151" s="54">
        <v>0</v>
      </c>
      <c r="I151" s="54">
        <v>0</v>
      </c>
      <c r="J151" s="54">
        <f t="shared" si="47"/>
        <v>0</v>
      </c>
      <c r="K151" s="54">
        <v>0</v>
      </c>
      <c r="L151" s="54">
        <v>0</v>
      </c>
      <c r="M151" s="54">
        <f t="shared" si="48"/>
        <v>0</v>
      </c>
      <c r="N151" s="54"/>
      <c r="O151" s="54"/>
      <c r="P151" s="54">
        <f t="shared" si="49"/>
        <v>0</v>
      </c>
      <c r="Q151" s="54">
        <v>17356</v>
      </c>
      <c r="R151" s="54">
        <v>17356</v>
      </c>
      <c r="S151" s="54">
        <f t="shared" si="50"/>
        <v>0</v>
      </c>
      <c r="T151" s="54">
        <v>0</v>
      </c>
      <c r="U151" s="54">
        <v>0</v>
      </c>
      <c r="V151" s="54">
        <f t="shared" si="51"/>
        <v>0</v>
      </c>
      <c r="W151" s="54">
        <v>0</v>
      </c>
      <c r="X151" s="54">
        <v>0</v>
      </c>
      <c r="Y151" s="54">
        <f t="shared" si="52"/>
        <v>0</v>
      </c>
      <c r="Z151" s="54">
        <v>0</v>
      </c>
      <c r="AA151" s="54">
        <v>0</v>
      </c>
      <c r="AB151" s="54">
        <f t="shared" si="53"/>
        <v>0</v>
      </c>
      <c r="AC151" s="54">
        <v>0</v>
      </c>
      <c r="AD151" s="54">
        <v>0</v>
      </c>
      <c r="AE151" s="54">
        <f t="shared" si="54"/>
        <v>0</v>
      </c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  <c r="IE151" s="16"/>
      <c r="IF151" s="16"/>
      <c r="IG151" s="16"/>
      <c r="IH151" s="16"/>
      <c r="II151" s="16"/>
      <c r="IJ151" s="16"/>
      <c r="IK151" s="16"/>
      <c r="IL151" s="16"/>
      <c r="IM151" s="16"/>
      <c r="IN151" s="16"/>
      <c r="IO151" s="16"/>
      <c r="IP151" s="16"/>
      <c r="IQ151" s="16"/>
      <c r="IR151" s="16"/>
    </row>
    <row r="152" spans="1:252" ht="31.5" x14ac:dyDescent="0.25">
      <c r="A152" s="38" t="s">
        <v>102</v>
      </c>
      <c r="B152" s="49"/>
      <c r="C152" s="49"/>
      <c r="D152" s="50"/>
      <c r="E152" s="40">
        <f t="shared" si="46"/>
        <v>180324</v>
      </c>
      <c r="F152" s="40">
        <f t="shared" si="46"/>
        <v>180324</v>
      </c>
      <c r="G152" s="40">
        <f t="shared" si="46"/>
        <v>0</v>
      </c>
      <c r="H152" s="40">
        <f>SUM(H153:H155)</f>
        <v>0</v>
      </c>
      <c r="I152" s="40">
        <f>SUM(I153:I155)</f>
        <v>0</v>
      </c>
      <c r="J152" s="40">
        <f t="shared" si="47"/>
        <v>0</v>
      </c>
      <c r="K152" s="40">
        <f>SUM(K153:K155)</f>
        <v>0</v>
      </c>
      <c r="L152" s="40">
        <f>SUM(L153:L155)</f>
        <v>0</v>
      </c>
      <c r="M152" s="40">
        <f t="shared" si="48"/>
        <v>0</v>
      </c>
      <c r="N152" s="40">
        <f>SUM(N153:N155)</f>
        <v>0</v>
      </c>
      <c r="O152" s="40">
        <f>SUM(O153:O155)</f>
        <v>0</v>
      </c>
      <c r="P152" s="40">
        <f t="shared" si="49"/>
        <v>0</v>
      </c>
      <c r="Q152" s="40">
        <f>SUM(Q153:Q155)</f>
        <v>0</v>
      </c>
      <c r="R152" s="40">
        <f>SUM(R153:R155)</f>
        <v>0</v>
      </c>
      <c r="S152" s="40">
        <f t="shared" si="50"/>
        <v>0</v>
      </c>
      <c r="T152" s="40">
        <f>SUM(T153:T155)</f>
        <v>180324</v>
      </c>
      <c r="U152" s="40">
        <f>SUM(U153:U155)</f>
        <v>180324</v>
      </c>
      <c r="V152" s="40">
        <f t="shared" si="51"/>
        <v>0</v>
      </c>
      <c r="W152" s="40">
        <f>SUM(W153:W155)</f>
        <v>0</v>
      </c>
      <c r="X152" s="40">
        <f>SUM(X153:X155)</f>
        <v>0</v>
      </c>
      <c r="Y152" s="40">
        <f t="shared" si="52"/>
        <v>0</v>
      </c>
      <c r="Z152" s="40">
        <f>SUM(Z153:Z155)</f>
        <v>0</v>
      </c>
      <c r="AA152" s="40">
        <f>SUM(AA153:AA155)</f>
        <v>0</v>
      </c>
      <c r="AB152" s="40">
        <f t="shared" si="53"/>
        <v>0</v>
      </c>
      <c r="AC152" s="40">
        <f>SUM(AC153:AC155)</f>
        <v>0</v>
      </c>
      <c r="AD152" s="40">
        <f>SUM(AD153:AD155)</f>
        <v>0</v>
      </c>
      <c r="AE152" s="40">
        <f t="shared" si="54"/>
        <v>0</v>
      </c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  <c r="ID152" s="16"/>
      <c r="IE152" s="16"/>
      <c r="IF152" s="16"/>
      <c r="IG152" s="16"/>
      <c r="IH152" s="16"/>
      <c r="II152" s="16"/>
      <c r="IJ152" s="16"/>
      <c r="IK152" s="16"/>
      <c r="IL152" s="16"/>
      <c r="IM152" s="16"/>
      <c r="IN152" s="16"/>
      <c r="IO152" s="16"/>
      <c r="IP152" s="16"/>
      <c r="IQ152" s="16"/>
      <c r="IR152" s="16"/>
    </row>
    <row r="153" spans="1:252" x14ac:dyDescent="0.25">
      <c r="A153" s="51" t="s">
        <v>143</v>
      </c>
      <c r="B153" s="60">
        <v>1</v>
      </c>
      <c r="C153" s="60">
        <v>431</v>
      </c>
      <c r="D153" s="57">
        <v>5203</v>
      </c>
      <c r="E153" s="54">
        <f t="shared" si="46"/>
        <v>14761</v>
      </c>
      <c r="F153" s="54">
        <f t="shared" si="46"/>
        <v>14761</v>
      </c>
      <c r="G153" s="54">
        <f t="shared" si="46"/>
        <v>0</v>
      </c>
      <c r="H153" s="54">
        <v>0</v>
      </c>
      <c r="I153" s="54">
        <v>0</v>
      </c>
      <c r="J153" s="54">
        <f t="shared" si="47"/>
        <v>0</v>
      </c>
      <c r="K153" s="54">
        <v>0</v>
      </c>
      <c r="L153" s="54">
        <v>0</v>
      </c>
      <c r="M153" s="54">
        <f t="shared" si="48"/>
        <v>0</v>
      </c>
      <c r="N153" s="54"/>
      <c r="O153" s="54"/>
      <c r="P153" s="54">
        <f t="shared" si="49"/>
        <v>0</v>
      </c>
      <c r="Q153" s="54">
        <v>0</v>
      </c>
      <c r="R153" s="54">
        <v>0</v>
      </c>
      <c r="S153" s="54">
        <f t="shared" si="50"/>
        <v>0</v>
      </c>
      <c r="T153" s="54">
        <v>14761</v>
      </c>
      <c r="U153" s="54">
        <v>14761</v>
      </c>
      <c r="V153" s="54">
        <f t="shared" si="51"/>
        <v>0</v>
      </c>
      <c r="W153" s="54">
        <v>0</v>
      </c>
      <c r="X153" s="54">
        <v>0</v>
      </c>
      <c r="Y153" s="54">
        <f t="shared" si="52"/>
        <v>0</v>
      </c>
      <c r="Z153" s="54">
        <v>0</v>
      </c>
      <c r="AA153" s="54">
        <v>0</v>
      </c>
      <c r="AB153" s="54">
        <f t="shared" si="53"/>
        <v>0</v>
      </c>
      <c r="AC153" s="54">
        <v>0</v>
      </c>
      <c r="AD153" s="54">
        <v>0</v>
      </c>
      <c r="AE153" s="54">
        <f t="shared" si="54"/>
        <v>0</v>
      </c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  <c r="IE153" s="16"/>
      <c r="IF153" s="16"/>
      <c r="IG153" s="16"/>
      <c r="IH153" s="16"/>
      <c r="II153" s="16"/>
      <c r="IJ153" s="16"/>
      <c r="IK153" s="16"/>
      <c r="IL153" s="16"/>
      <c r="IM153" s="16"/>
      <c r="IN153" s="16"/>
      <c r="IO153" s="16"/>
      <c r="IP153" s="16"/>
      <c r="IQ153" s="16"/>
      <c r="IR153" s="16"/>
    </row>
    <row r="154" spans="1:252" x14ac:dyDescent="0.25">
      <c r="A154" s="51" t="s">
        <v>144</v>
      </c>
      <c r="B154" s="60">
        <v>1</v>
      </c>
      <c r="C154" s="60">
        <v>431</v>
      </c>
      <c r="D154" s="57">
        <v>5203</v>
      </c>
      <c r="E154" s="54">
        <f t="shared" si="46"/>
        <v>18540</v>
      </c>
      <c r="F154" s="54">
        <f t="shared" si="46"/>
        <v>18540</v>
      </c>
      <c r="G154" s="54">
        <f t="shared" si="46"/>
        <v>0</v>
      </c>
      <c r="H154" s="54">
        <v>0</v>
      </c>
      <c r="I154" s="54">
        <v>0</v>
      </c>
      <c r="J154" s="54">
        <f t="shared" si="47"/>
        <v>0</v>
      </c>
      <c r="K154" s="54">
        <v>0</v>
      </c>
      <c r="L154" s="54">
        <v>0</v>
      </c>
      <c r="M154" s="54">
        <f t="shared" si="48"/>
        <v>0</v>
      </c>
      <c r="N154" s="54"/>
      <c r="O154" s="54"/>
      <c r="P154" s="54">
        <f t="shared" si="49"/>
        <v>0</v>
      </c>
      <c r="Q154" s="54">
        <v>0</v>
      </c>
      <c r="R154" s="54">
        <v>0</v>
      </c>
      <c r="S154" s="54">
        <f t="shared" si="50"/>
        <v>0</v>
      </c>
      <c r="T154" s="54">
        <v>18540</v>
      </c>
      <c r="U154" s="54">
        <v>18540</v>
      </c>
      <c r="V154" s="54">
        <f t="shared" si="51"/>
        <v>0</v>
      </c>
      <c r="W154" s="54">
        <v>0</v>
      </c>
      <c r="X154" s="54">
        <v>0</v>
      </c>
      <c r="Y154" s="54">
        <f t="shared" si="52"/>
        <v>0</v>
      </c>
      <c r="Z154" s="54">
        <v>0</v>
      </c>
      <c r="AA154" s="54">
        <v>0</v>
      </c>
      <c r="AB154" s="54">
        <f t="shared" si="53"/>
        <v>0</v>
      </c>
      <c r="AC154" s="54">
        <v>0</v>
      </c>
      <c r="AD154" s="54">
        <v>0</v>
      </c>
      <c r="AE154" s="54">
        <f t="shared" si="54"/>
        <v>0</v>
      </c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  <c r="IC154" s="16"/>
      <c r="ID154" s="16"/>
      <c r="IE154" s="16"/>
      <c r="IF154" s="16"/>
      <c r="IG154" s="16"/>
      <c r="IH154" s="16"/>
      <c r="II154" s="16"/>
      <c r="IJ154" s="16"/>
      <c r="IK154" s="16"/>
      <c r="IL154" s="16"/>
      <c r="IM154" s="16"/>
      <c r="IN154" s="16"/>
      <c r="IO154" s="16"/>
      <c r="IP154" s="16"/>
      <c r="IQ154" s="16"/>
      <c r="IR154" s="16"/>
    </row>
    <row r="155" spans="1:252" ht="31.5" x14ac:dyDescent="0.25">
      <c r="A155" s="51" t="s">
        <v>145</v>
      </c>
      <c r="B155" s="60">
        <v>1</v>
      </c>
      <c r="C155" s="60">
        <v>431</v>
      </c>
      <c r="D155" s="57">
        <v>5203</v>
      </c>
      <c r="E155" s="54">
        <f t="shared" si="46"/>
        <v>147023</v>
      </c>
      <c r="F155" s="54">
        <f t="shared" si="46"/>
        <v>147023</v>
      </c>
      <c r="G155" s="54">
        <f t="shared" si="46"/>
        <v>0</v>
      </c>
      <c r="H155" s="54">
        <v>0</v>
      </c>
      <c r="I155" s="54">
        <v>0</v>
      </c>
      <c r="J155" s="54">
        <f t="shared" si="47"/>
        <v>0</v>
      </c>
      <c r="K155" s="54">
        <v>0</v>
      </c>
      <c r="L155" s="54">
        <v>0</v>
      </c>
      <c r="M155" s="54">
        <f t="shared" si="48"/>
        <v>0</v>
      </c>
      <c r="N155" s="54">
        <v>0</v>
      </c>
      <c r="O155" s="54">
        <v>0</v>
      </c>
      <c r="P155" s="54">
        <f t="shared" si="49"/>
        <v>0</v>
      </c>
      <c r="Q155" s="54"/>
      <c r="R155" s="54"/>
      <c r="S155" s="54">
        <f t="shared" si="50"/>
        <v>0</v>
      </c>
      <c r="T155" s="54">
        <v>147023</v>
      </c>
      <c r="U155" s="54">
        <v>147023</v>
      </c>
      <c r="V155" s="54">
        <f t="shared" si="51"/>
        <v>0</v>
      </c>
      <c r="W155" s="54">
        <v>0</v>
      </c>
      <c r="X155" s="54">
        <v>0</v>
      </c>
      <c r="Y155" s="54">
        <f t="shared" si="52"/>
        <v>0</v>
      </c>
      <c r="Z155" s="54">
        <v>0</v>
      </c>
      <c r="AA155" s="54">
        <v>0</v>
      </c>
      <c r="AB155" s="54">
        <f t="shared" si="53"/>
        <v>0</v>
      </c>
      <c r="AC155" s="54">
        <v>0</v>
      </c>
      <c r="AD155" s="54">
        <v>0</v>
      </c>
      <c r="AE155" s="54">
        <f t="shared" si="54"/>
        <v>0</v>
      </c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  <c r="IE155" s="16"/>
      <c r="IF155" s="16"/>
      <c r="IG155" s="16"/>
      <c r="IH155" s="16"/>
      <c r="II155" s="16"/>
      <c r="IJ155" s="16"/>
      <c r="IK155" s="16"/>
      <c r="IL155" s="16"/>
      <c r="IM155" s="16"/>
      <c r="IN155" s="16"/>
      <c r="IO155" s="16"/>
      <c r="IP155" s="16"/>
      <c r="IQ155" s="16"/>
      <c r="IR155" s="16"/>
    </row>
    <row r="156" spans="1:252" ht="31.5" x14ac:dyDescent="0.25">
      <c r="A156" s="38" t="s">
        <v>50</v>
      </c>
      <c r="B156" s="49"/>
      <c r="C156" s="49"/>
      <c r="D156" s="50"/>
      <c r="E156" s="40">
        <f t="shared" si="46"/>
        <v>701671</v>
      </c>
      <c r="F156" s="40">
        <f t="shared" si="46"/>
        <v>701671</v>
      </c>
      <c r="G156" s="40">
        <f t="shared" si="46"/>
        <v>0</v>
      </c>
      <c r="H156" s="40">
        <f>SUM(H157,H167,H170)</f>
        <v>0</v>
      </c>
      <c r="I156" s="40">
        <f>SUM(I157,I167,I170)</f>
        <v>0</v>
      </c>
      <c r="J156" s="40">
        <f t="shared" si="47"/>
        <v>0</v>
      </c>
      <c r="K156" s="40">
        <f t="shared" ref="K156:L156" si="62">SUM(K157,K167,K170)</f>
        <v>0</v>
      </c>
      <c r="L156" s="40">
        <f t="shared" si="62"/>
        <v>0</v>
      </c>
      <c r="M156" s="40">
        <f t="shared" si="48"/>
        <v>0</v>
      </c>
      <c r="N156" s="40">
        <f t="shared" ref="N156:O156" si="63">SUM(N157,N167,N170)</f>
        <v>29772</v>
      </c>
      <c r="O156" s="40">
        <f t="shared" si="63"/>
        <v>29772</v>
      </c>
      <c r="P156" s="40">
        <f t="shared" si="49"/>
        <v>0</v>
      </c>
      <c r="Q156" s="40">
        <f t="shared" ref="Q156:R156" si="64">SUM(Q157,Q167,Q170)</f>
        <v>0</v>
      </c>
      <c r="R156" s="40">
        <f t="shared" si="64"/>
        <v>0</v>
      </c>
      <c r="S156" s="40">
        <f t="shared" si="50"/>
        <v>0</v>
      </c>
      <c r="T156" s="40">
        <f t="shared" ref="T156:U156" si="65">SUM(T157,T167,T170)</f>
        <v>343010</v>
      </c>
      <c r="U156" s="40">
        <f t="shared" si="65"/>
        <v>343010</v>
      </c>
      <c r="V156" s="40">
        <f t="shared" si="51"/>
        <v>0</v>
      </c>
      <c r="W156" s="40">
        <f t="shared" ref="W156:X156" si="66">SUM(W157,W167,W170)</f>
        <v>0</v>
      </c>
      <c r="X156" s="40">
        <f t="shared" si="66"/>
        <v>0</v>
      </c>
      <c r="Y156" s="40">
        <f t="shared" si="52"/>
        <v>0</v>
      </c>
      <c r="Z156" s="40">
        <f t="shared" ref="Z156:AA156" si="67">SUM(Z157,Z167,Z170)</f>
        <v>0</v>
      </c>
      <c r="AA156" s="40">
        <f t="shared" si="67"/>
        <v>0</v>
      </c>
      <c r="AB156" s="40">
        <f t="shared" si="53"/>
        <v>0</v>
      </c>
      <c r="AC156" s="40">
        <f t="shared" ref="AC156:AD156" si="68">SUM(AC157,AC167,AC170)</f>
        <v>328889</v>
      </c>
      <c r="AD156" s="40">
        <f t="shared" si="68"/>
        <v>328889</v>
      </c>
      <c r="AE156" s="40">
        <f t="shared" si="54"/>
        <v>0</v>
      </c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  <c r="IE156" s="16"/>
      <c r="IF156" s="16"/>
      <c r="IG156" s="16"/>
      <c r="IH156" s="16"/>
      <c r="II156" s="16"/>
      <c r="IJ156" s="16"/>
      <c r="IK156" s="16"/>
      <c r="IL156" s="16"/>
      <c r="IM156" s="16"/>
      <c r="IN156" s="16"/>
      <c r="IO156" s="16"/>
      <c r="IP156" s="16"/>
      <c r="IQ156" s="16"/>
      <c r="IR156" s="16"/>
    </row>
    <row r="157" spans="1:252" ht="31.5" x14ac:dyDescent="0.25">
      <c r="A157" s="38" t="s">
        <v>102</v>
      </c>
      <c r="B157" s="49"/>
      <c r="C157" s="49"/>
      <c r="D157" s="50"/>
      <c r="E157" s="40">
        <f t="shared" si="46"/>
        <v>372782</v>
      </c>
      <c r="F157" s="40">
        <f t="shared" si="46"/>
        <v>372782</v>
      </c>
      <c r="G157" s="40">
        <f t="shared" si="46"/>
        <v>0</v>
      </c>
      <c r="H157" s="40">
        <f>SUM(H158:H166)</f>
        <v>0</v>
      </c>
      <c r="I157" s="40">
        <f>SUM(I158:I166)</f>
        <v>0</v>
      </c>
      <c r="J157" s="40">
        <f t="shared" si="47"/>
        <v>0</v>
      </c>
      <c r="K157" s="40">
        <f>SUM(K158:K166)</f>
        <v>0</v>
      </c>
      <c r="L157" s="40">
        <f>SUM(L158:L166)</f>
        <v>0</v>
      </c>
      <c r="M157" s="40">
        <f t="shared" si="48"/>
        <v>0</v>
      </c>
      <c r="N157" s="40">
        <f>SUM(N158:N166)</f>
        <v>29772</v>
      </c>
      <c r="O157" s="40">
        <f>SUM(O158:O166)</f>
        <v>29772</v>
      </c>
      <c r="P157" s="40">
        <f t="shared" si="49"/>
        <v>0</v>
      </c>
      <c r="Q157" s="40">
        <f>SUM(Q158:Q166)</f>
        <v>0</v>
      </c>
      <c r="R157" s="40">
        <f>SUM(R158:R166)</f>
        <v>0</v>
      </c>
      <c r="S157" s="40">
        <f t="shared" si="50"/>
        <v>0</v>
      </c>
      <c r="T157" s="40">
        <f>SUM(T158:T166)</f>
        <v>343010</v>
      </c>
      <c r="U157" s="40">
        <f>SUM(U158:U166)</f>
        <v>343010</v>
      </c>
      <c r="V157" s="40">
        <f t="shared" si="51"/>
        <v>0</v>
      </c>
      <c r="W157" s="40">
        <f>SUM(W158:W166)</f>
        <v>0</v>
      </c>
      <c r="X157" s="40">
        <f>SUM(X158:X166)</f>
        <v>0</v>
      </c>
      <c r="Y157" s="40">
        <f t="shared" si="52"/>
        <v>0</v>
      </c>
      <c r="Z157" s="40">
        <f>SUM(Z158:Z166)</f>
        <v>0</v>
      </c>
      <c r="AA157" s="40">
        <f>SUM(AA158:AA166)</f>
        <v>0</v>
      </c>
      <c r="AB157" s="40">
        <f t="shared" si="53"/>
        <v>0</v>
      </c>
      <c r="AC157" s="40">
        <f>SUM(AC158:AC166)</f>
        <v>0</v>
      </c>
      <c r="AD157" s="40">
        <f>SUM(AD158:AD166)</f>
        <v>0</v>
      </c>
      <c r="AE157" s="40">
        <f t="shared" si="54"/>
        <v>0</v>
      </c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  <c r="IK157" s="16"/>
      <c r="IL157" s="16"/>
      <c r="IM157" s="16"/>
      <c r="IN157" s="16"/>
      <c r="IO157" s="16"/>
      <c r="IP157" s="16"/>
      <c r="IQ157" s="16"/>
      <c r="IR157" s="16"/>
    </row>
    <row r="158" spans="1:252" ht="31.5" x14ac:dyDescent="0.25">
      <c r="A158" s="59" t="s">
        <v>146</v>
      </c>
      <c r="B158" s="60">
        <v>1</v>
      </c>
      <c r="C158" s="60">
        <v>526</v>
      </c>
      <c r="D158" s="57">
        <v>5203</v>
      </c>
      <c r="E158" s="64">
        <f t="shared" si="46"/>
        <v>3145</v>
      </c>
      <c r="F158" s="64">
        <f t="shared" si="46"/>
        <v>3145</v>
      </c>
      <c r="G158" s="64">
        <f t="shared" si="46"/>
        <v>0</v>
      </c>
      <c r="H158" s="64">
        <v>0</v>
      </c>
      <c r="I158" s="64">
        <v>0</v>
      </c>
      <c r="J158" s="64">
        <f t="shared" si="47"/>
        <v>0</v>
      </c>
      <c r="K158" s="64">
        <v>0</v>
      </c>
      <c r="L158" s="64">
        <v>0</v>
      </c>
      <c r="M158" s="64">
        <f t="shared" si="48"/>
        <v>0</v>
      </c>
      <c r="N158" s="64">
        <v>0</v>
      </c>
      <c r="O158" s="64">
        <v>0</v>
      </c>
      <c r="P158" s="64">
        <f t="shared" si="49"/>
        <v>0</v>
      </c>
      <c r="Q158" s="64">
        <v>0</v>
      </c>
      <c r="R158" s="64">
        <v>0</v>
      </c>
      <c r="S158" s="64">
        <f t="shared" si="50"/>
        <v>0</v>
      </c>
      <c r="T158" s="64">
        <v>3145</v>
      </c>
      <c r="U158" s="64">
        <v>3145</v>
      </c>
      <c r="V158" s="64">
        <f t="shared" si="51"/>
        <v>0</v>
      </c>
      <c r="W158" s="64">
        <v>0</v>
      </c>
      <c r="X158" s="64">
        <v>0</v>
      </c>
      <c r="Y158" s="64">
        <f t="shared" si="52"/>
        <v>0</v>
      </c>
      <c r="Z158" s="64">
        <v>0</v>
      </c>
      <c r="AA158" s="64">
        <v>0</v>
      </c>
      <c r="AB158" s="64">
        <f t="shared" si="53"/>
        <v>0</v>
      </c>
      <c r="AC158" s="64">
        <v>0</v>
      </c>
      <c r="AD158" s="64">
        <v>0</v>
      </c>
      <c r="AE158" s="64">
        <f t="shared" si="54"/>
        <v>0</v>
      </c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37"/>
      <c r="GE158" s="37"/>
      <c r="GF158" s="37"/>
      <c r="GG158" s="37"/>
      <c r="GH158" s="37"/>
      <c r="GI158" s="37"/>
      <c r="GJ158" s="37"/>
      <c r="GK158" s="37"/>
      <c r="GL158" s="37"/>
      <c r="GM158" s="37"/>
      <c r="GN158" s="37"/>
      <c r="GO158" s="37"/>
      <c r="GP158" s="37"/>
      <c r="GQ158" s="37"/>
      <c r="GR158" s="37"/>
      <c r="GS158" s="37"/>
      <c r="GT158" s="37"/>
      <c r="GU158" s="37"/>
      <c r="GV158" s="37"/>
      <c r="GW158" s="37"/>
      <c r="GX158" s="37"/>
      <c r="GY158" s="37"/>
      <c r="GZ158" s="37"/>
      <c r="HA158" s="37"/>
      <c r="HB158" s="37"/>
      <c r="HC158" s="37"/>
      <c r="HD158" s="37"/>
      <c r="HE158" s="37"/>
      <c r="HF158" s="37"/>
      <c r="HG158" s="37"/>
      <c r="HH158" s="37"/>
      <c r="HI158" s="37"/>
      <c r="HJ158" s="37"/>
      <c r="HK158" s="37"/>
      <c r="HL158" s="37"/>
      <c r="HM158" s="37"/>
      <c r="HN158" s="37"/>
      <c r="HO158" s="37"/>
      <c r="HP158" s="37"/>
      <c r="HQ158" s="37"/>
      <c r="HR158" s="37"/>
      <c r="HS158" s="37"/>
      <c r="HT158" s="37"/>
      <c r="HU158" s="37"/>
      <c r="HV158" s="37"/>
      <c r="HW158" s="37"/>
      <c r="HX158" s="37"/>
      <c r="HY158" s="37"/>
      <c r="HZ158" s="37"/>
      <c r="IA158" s="37"/>
      <c r="IB158" s="37"/>
      <c r="IC158" s="37"/>
      <c r="ID158" s="37"/>
      <c r="IE158" s="37"/>
      <c r="IF158" s="37"/>
      <c r="IG158" s="37"/>
      <c r="IH158" s="37"/>
      <c r="II158" s="37"/>
      <c r="IJ158" s="37"/>
      <c r="IK158" s="37"/>
      <c r="IL158" s="37"/>
      <c r="IM158" s="37"/>
      <c r="IN158" s="37"/>
      <c r="IO158" s="37"/>
      <c r="IP158" s="37"/>
      <c r="IQ158" s="37"/>
      <c r="IR158" s="37"/>
    </row>
    <row r="159" spans="1:252" ht="31.5" x14ac:dyDescent="0.25">
      <c r="A159" s="51" t="s">
        <v>147</v>
      </c>
      <c r="B159" s="60">
        <v>2</v>
      </c>
      <c r="C159" s="60">
        <v>525</v>
      </c>
      <c r="D159" s="58">
        <v>5203</v>
      </c>
      <c r="E159" s="54">
        <f t="shared" si="46"/>
        <v>9114</v>
      </c>
      <c r="F159" s="54">
        <f t="shared" si="46"/>
        <v>9114</v>
      </c>
      <c r="G159" s="54">
        <f t="shared" si="46"/>
        <v>0</v>
      </c>
      <c r="H159" s="54">
        <v>0</v>
      </c>
      <c r="I159" s="54">
        <v>0</v>
      </c>
      <c r="J159" s="54">
        <f t="shared" si="47"/>
        <v>0</v>
      </c>
      <c r="K159" s="54">
        <v>0</v>
      </c>
      <c r="L159" s="54">
        <v>0</v>
      </c>
      <c r="M159" s="54">
        <f t="shared" si="48"/>
        <v>0</v>
      </c>
      <c r="N159" s="54">
        <v>9114</v>
      </c>
      <c r="O159" s="54">
        <v>9114</v>
      </c>
      <c r="P159" s="54">
        <f t="shared" si="49"/>
        <v>0</v>
      </c>
      <c r="Q159" s="54">
        <v>0</v>
      </c>
      <c r="R159" s="54">
        <v>0</v>
      </c>
      <c r="S159" s="54">
        <f t="shared" si="50"/>
        <v>0</v>
      </c>
      <c r="T159" s="54"/>
      <c r="U159" s="54"/>
      <c r="V159" s="54">
        <f t="shared" si="51"/>
        <v>0</v>
      </c>
      <c r="W159" s="54">
        <v>0</v>
      </c>
      <c r="X159" s="54">
        <v>0</v>
      </c>
      <c r="Y159" s="54">
        <f t="shared" si="52"/>
        <v>0</v>
      </c>
      <c r="Z159" s="54">
        <v>0</v>
      </c>
      <c r="AA159" s="54">
        <v>0</v>
      </c>
      <c r="AB159" s="54">
        <f t="shared" si="53"/>
        <v>0</v>
      </c>
      <c r="AC159" s="54">
        <v>0</v>
      </c>
      <c r="AD159" s="54">
        <v>0</v>
      </c>
      <c r="AE159" s="54">
        <f t="shared" si="54"/>
        <v>0</v>
      </c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  <c r="IC159" s="16"/>
      <c r="ID159" s="16"/>
      <c r="IE159" s="16"/>
      <c r="IF159" s="16"/>
      <c r="IG159" s="16"/>
      <c r="IH159" s="16"/>
      <c r="II159" s="16"/>
      <c r="IJ159" s="16"/>
      <c r="IK159" s="16"/>
      <c r="IL159" s="16"/>
      <c r="IM159" s="16"/>
      <c r="IN159" s="16"/>
      <c r="IO159" s="16"/>
      <c r="IP159" s="16"/>
      <c r="IQ159" s="16"/>
      <c r="IR159" s="16"/>
    </row>
    <row r="160" spans="1:252" ht="47.25" x14ac:dyDescent="0.25">
      <c r="A160" s="51" t="s">
        <v>148</v>
      </c>
      <c r="B160" s="60">
        <v>2</v>
      </c>
      <c r="C160" s="60">
        <v>525</v>
      </c>
      <c r="D160" s="58">
        <v>5203</v>
      </c>
      <c r="E160" s="54">
        <f t="shared" si="46"/>
        <v>11851</v>
      </c>
      <c r="F160" s="54">
        <f t="shared" si="46"/>
        <v>11851</v>
      </c>
      <c r="G160" s="54">
        <f t="shared" si="46"/>
        <v>0</v>
      </c>
      <c r="H160" s="54">
        <v>0</v>
      </c>
      <c r="I160" s="54">
        <v>0</v>
      </c>
      <c r="J160" s="54">
        <f t="shared" si="47"/>
        <v>0</v>
      </c>
      <c r="K160" s="54">
        <v>0</v>
      </c>
      <c r="L160" s="54">
        <v>0</v>
      </c>
      <c r="M160" s="54">
        <f t="shared" si="48"/>
        <v>0</v>
      </c>
      <c r="N160" s="54">
        <v>11851</v>
      </c>
      <c r="O160" s="54">
        <v>11851</v>
      </c>
      <c r="P160" s="54">
        <f t="shared" si="49"/>
        <v>0</v>
      </c>
      <c r="Q160" s="54">
        <v>0</v>
      </c>
      <c r="R160" s="54">
        <v>0</v>
      </c>
      <c r="S160" s="54">
        <f t="shared" si="50"/>
        <v>0</v>
      </c>
      <c r="T160" s="54"/>
      <c r="U160" s="54"/>
      <c r="V160" s="54">
        <f t="shared" si="51"/>
        <v>0</v>
      </c>
      <c r="W160" s="54">
        <v>0</v>
      </c>
      <c r="X160" s="54">
        <v>0</v>
      </c>
      <c r="Y160" s="54">
        <f t="shared" si="52"/>
        <v>0</v>
      </c>
      <c r="Z160" s="54">
        <v>0</v>
      </c>
      <c r="AA160" s="54">
        <v>0</v>
      </c>
      <c r="AB160" s="54">
        <f t="shared" si="53"/>
        <v>0</v>
      </c>
      <c r="AC160" s="54">
        <v>0</v>
      </c>
      <c r="AD160" s="54">
        <v>0</v>
      </c>
      <c r="AE160" s="54">
        <f t="shared" si="54"/>
        <v>0</v>
      </c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  <c r="IE160" s="16"/>
      <c r="IF160" s="16"/>
      <c r="IG160" s="16"/>
      <c r="IH160" s="16"/>
      <c r="II160" s="16"/>
      <c r="IJ160" s="16"/>
      <c r="IK160" s="16"/>
      <c r="IL160" s="16"/>
      <c r="IM160" s="16"/>
      <c r="IN160" s="16"/>
      <c r="IO160" s="16"/>
      <c r="IP160" s="16"/>
      <c r="IQ160" s="16"/>
      <c r="IR160" s="16"/>
    </row>
    <row r="161" spans="1:252" ht="31.5" x14ac:dyDescent="0.25">
      <c r="A161" s="51" t="s">
        <v>149</v>
      </c>
      <c r="B161" s="60">
        <v>2</v>
      </c>
      <c r="C161" s="60">
        <v>525</v>
      </c>
      <c r="D161" s="58">
        <v>5203</v>
      </c>
      <c r="E161" s="54">
        <f t="shared" si="46"/>
        <v>2890</v>
      </c>
      <c r="F161" s="54">
        <f t="shared" si="46"/>
        <v>2890</v>
      </c>
      <c r="G161" s="54">
        <f t="shared" si="46"/>
        <v>0</v>
      </c>
      <c r="H161" s="54">
        <v>0</v>
      </c>
      <c r="I161" s="54">
        <v>0</v>
      </c>
      <c r="J161" s="54">
        <f t="shared" si="47"/>
        <v>0</v>
      </c>
      <c r="K161" s="54">
        <v>0</v>
      </c>
      <c r="L161" s="54">
        <v>0</v>
      </c>
      <c r="M161" s="54">
        <f t="shared" si="48"/>
        <v>0</v>
      </c>
      <c r="N161" s="54">
        <v>2890</v>
      </c>
      <c r="O161" s="54">
        <v>2890</v>
      </c>
      <c r="P161" s="54">
        <f t="shared" si="49"/>
        <v>0</v>
      </c>
      <c r="Q161" s="54">
        <v>0</v>
      </c>
      <c r="R161" s="54">
        <v>0</v>
      </c>
      <c r="S161" s="54">
        <f t="shared" si="50"/>
        <v>0</v>
      </c>
      <c r="T161" s="54"/>
      <c r="U161" s="54"/>
      <c r="V161" s="54">
        <f t="shared" si="51"/>
        <v>0</v>
      </c>
      <c r="W161" s="54">
        <v>0</v>
      </c>
      <c r="X161" s="54">
        <v>0</v>
      </c>
      <c r="Y161" s="54">
        <f t="shared" si="52"/>
        <v>0</v>
      </c>
      <c r="Z161" s="54">
        <v>0</v>
      </c>
      <c r="AA161" s="54">
        <v>0</v>
      </c>
      <c r="AB161" s="54">
        <f t="shared" si="53"/>
        <v>0</v>
      </c>
      <c r="AC161" s="54">
        <v>0</v>
      </c>
      <c r="AD161" s="54">
        <v>0</v>
      </c>
      <c r="AE161" s="54">
        <f t="shared" si="54"/>
        <v>0</v>
      </c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  <c r="IE161" s="16"/>
      <c r="IF161" s="16"/>
      <c r="IG161" s="16"/>
      <c r="IH161" s="16"/>
      <c r="II161" s="16"/>
      <c r="IJ161" s="16"/>
      <c r="IK161" s="16"/>
      <c r="IL161" s="16"/>
      <c r="IM161" s="16"/>
      <c r="IN161" s="16"/>
      <c r="IO161" s="16"/>
      <c r="IP161" s="16"/>
      <c r="IQ161" s="16"/>
      <c r="IR161" s="16"/>
    </row>
    <row r="162" spans="1:252" ht="31.5" x14ac:dyDescent="0.25">
      <c r="A162" s="51" t="s">
        <v>150</v>
      </c>
      <c r="B162" s="52">
        <v>1</v>
      </c>
      <c r="C162" s="52">
        <v>535</v>
      </c>
      <c r="D162" s="58">
        <v>5203</v>
      </c>
      <c r="E162" s="54">
        <f t="shared" si="46"/>
        <v>2195</v>
      </c>
      <c r="F162" s="54">
        <f t="shared" si="46"/>
        <v>2195</v>
      </c>
      <c r="G162" s="54">
        <f t="shared" si="46"/>
        <v>0</v>
      </c>
      <c r="H162" s="54">
        <v>0</v>
      </c>
      <c r="I162" s="54">
        <v>0</v>
      </c>
      <c r="J162" s="54">
        <f t="shared" si="47"/>
        <v>0</v>
      </c>
      <c r="K162" s="54">
        <v>0</v>
      </c>
      <c r="L162" s="54">
        <v>0</v>
      </c>
      <c r="M162" s="54">
        <f t="shared" si="48"/>
        <v>0</v>
      </c>
      <c r="N162" s="54">
        <v>0</v>
      </c>
      <c r="O162" s="54">
        <v>0</v>
      </c>
      <c r="P162" s="54">
        <f t="shared" si="49"/>
        <v>0</v>
      </c>
      <c r="Q162" s="54">
        <v>0</v>
      </c>
      <c r="R162" s="54">
        <v>0</v>
      </c>
      <c r="S162" s="54">
        <f t="shared" si="50"/>
        <v>0</v>
      </c>
      <c r="T162" s="54">
        <v>2195</v>
      </c>
      <c r="U162" s="54">
        <v>2195</v>
      </c>
      <c r="V162" s="54">
        <f t="shared" si="51"/>
        <v>0</v>
      </c>
      <c r="W162" s="54">
        <v>0</v>
      </c>
      <c r="X162" s="54">
        <v>0</v>
      </c>
      <c r="Y162" s="54">
        <f t="shared" si="52"/>
        <v>0</v>
      </c>
      <c r="Z162" s="54">
        <v>0</v>
      </c>
      <c r="AA162" s="54">
        <v>0</v>
      </c>
      <c r="AB162" s="54">
        <f t="shared" si="53"/>
        <v>0</v>
      </c>
      <c r="AC162" s="54">
        <v>0</v>
      </c>
      <c r="AD162" s="54">
        <v>0</v>
      </c>
      <c r="AE162" s="54">
        <f t="shared" si="54"/>
        <v>0</v>
      </c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  <c r="IC162" s="16"/>
      <c r="ID162" s="16"/>
      <c r="IE162" s="16"/>
      <c r="IF162" s="16"/>
      <c r="IG162" s="16"/>
      <c r="IH162" s="16"/>
      <c r="II162" s="16"/>
      <c r="IJ162" s="16"/>
      <c r="IK162" s="16"/>
      <c r="IL162" s="16"/>
      <c r="IM162" s="16"/>
      <c r="IN162" s="16"/>
      <c r="IO162" s="16"/>
      <c r="IP162" s="16"/>
      <c r="IQ162" s="16"/>
      <c r="IR162" s="16"/>
    </row>
    <row r="163" spans="1:252" ht="31.5" x14ac:dyDescent="0.25">
      <c r="A163" s="51" t="s">
        <v>150</v>
      </c>
      <c r="B163" s="52">
        <v>1</v>
      </c>
      <c r="C163" s="52">
        <v>551</v>
      </c>
      <c r="D163" s="58">
        <v>5203</v>
      </c>
      <c r="E163" s="54">
        <f t="shared" si="46"/>
        <v>17328</v>
      </c>
      <c r="F163" s="54">
        <f t="shared" si="46"/>
        <v>17328</v>
      </c>
      <c r="G163" s="54">
        <f t="shared" si="46"/>
        <v>0</v>
      </c>
      <c r="H163" s="54">
        <v>0</v>
      </c>
      <c r="I163" s="54">
        <v>0</v>
      </c>
      <c r="J163" s="54">
        <f t="shared" si="47"/>
        <v>0</v>
      </c>
      <c r="K163" s="54">
        <v>0</v>
      </c>
      <c r="L163" s="54">
        <v>0</v>
      </c>
      <c r="M163" s="54">
        <f t="shared" si="48"/>
        <v>0</v>
      </c>
      <c r="N163" s="54">
        <v>0</v>
      </c>
      <c r="O163" s="54">
        <v>0</v>
      </c>
      <c r="P163" s="54">
        <f t="shared" si="49"/>
        <v>0</v>
      </c>
      <c r="Q163" s="54">
        <v>0</v>
      </c>
      <c r="R163" s="54">
        <v>0</v>
      </c>
      <c r="S163" s="54">
        <f t="shared" si="50"/>
        <v>0</v>
      </c>
      <c r="T163" s="54">
        <v>17328</v>
      </c>
      <c r="U163" s="54">
        <v>17328</v>
      </c>
      <c r="V163" s="54">
        <f t="shared" si="51"/>
        <v>0</v>
      </c>
      <c r="W163" s="54">
        <v>0</v>
      </c>
      <c r="X163" s="54">
        <v>0</v>
      </c>
      <c r="Y163" s="54">
        <f t="shared" si="52"/>
        <v>0</v>
      </c>
      <c r="Z163" s="54">
        <v>0</v>
      </c>
      <c r="AA163" s="54">
        <v>0</v>
      </c>
      <c r="AB163" s="54">
        <f t="shared" si="53"/>
        <v>0</v>
      </c>
      <c r="AC163" s="54">
        <v>0</v>
      </c>
      <c r="AD163" s="54">
        <v>0</v>
      </c>
      <c r="AE163" s="54">
        <f t="shared" si="54"/>
        <v>0</v>
      </c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  <c r="IC163" s="16"/>
      <c r="ID163" s="16"/>
      <c r="IE163" s="16"/>
      <c r="IF163" s="16"/>
      <c r="IG163" s="16"/>
      <c r="IH163" s="16"/>
      <c r="II163" s="16"/>
      <c r="IJ163" s="16"/>
      <c r="IK163" s="16"/>
      <c r="IL163" s="16"/>
      <c r="IM163" s="16"/>
      <c r="IN163" s="16"/>
      <c r="IO163" s="16"/>
      <c r="IP163" s="16"/>
      <c r="IQ163" s="16"/>
      <c r="IR163" s="16"/>
    </row>
    <row r="164" spans="1:252" ht="47.25" x14ac:dyDescent="0.25">
      <c r="A164" s="51" t="s">
        <v>151</v>
      </c>
      <c r="B164" s="52">
        <v>1</v>
      </c>
      <c r="C164" s="52">
        <v>551</v>
      </c>
      <c r="D164" s="58">
        <v>5203</v>
      </c>
      <c r="E164" s="54">
        <f t="shared" si="46"/>
        <v>290620</v>
      </c>
      <c r="F164" s="54">
        <f t="shared" si="46"/>
        <v>290620</v>
      </c>
      <c r="G164" s="54">
        <f t="shared" si="46"/>
        <v>0</v>
      </c>
      <c r="H164" s="54">
        <v>0</v>
      </c>
      <c r="I164" s="54">
        <v>0</v>
      </c>
      <c r="J164" s="54">
        <f t="shared" si="47"/>
        <v>0</v>
      </c>
      <c r="K164" s="54">
        <v>0</v>
      </c>
      <c r="L164" s="54">
        <v>0</v>
      </c>
      <c r="M164" s="54">
        <f t="shared" si="48"/>
        <v>0</v>
      </c>
      <c r="N164" s="54">
        <v>0</v>
      </c>
      <c r="O164" s="54">
        <v>0</v>
      </c>
      <c r="P164" s="54">
        <f t="shared" si="49"/>
        <v>0</v>
      </c>
      <c r="Q164" s="54">
        <v>0</v>
      </c>
      <c r="R164" s="54">
        <v>0</v>
      </c>
      <c r="S164" s="54">
        <f t="shared" si="50"/>
        <v>0</v>
      </c>
      <c r="T164" s="54">
        <f>285500+5120</f>
        <v>290620</v>
      </c>
      <c r="U164" s="54">
        <f>285500+5120</f>
        <v>290620</v>
      </c>
      <c r="V164" s="54">
        <f t="shared" si="51"/>
        <v>0</v>
      </c>
      <c r="W164" s="54">
        <v>0</v>
      </c>
      <c r="X164" s="54">
        <v>0</v>
      </c>
      <c r="Y164" s="54">
        <f t="shared" si="52"/>
        <v>0</v>
      </c>
      <c r="Z164" s="54">
        <v>0</v>
      </c>
      <c r="AA164" s="54">
        <v>0</v>
      </c>
      <c r="AB164" s="54">
        <f t="shared" si="53"/>
        <v>0</v>
      </c>
      <c r="AC164" s="54">
        <v>0</v>
      </c>
      <c r="AD164" s="54">
        <v>0</v>
      </c>
      <c r="AE164" s="54">
        <f t="shared" si="54"/>
        <v>0</v>
      </c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</row>
    <row r="165" spans="1:252" ht="27.75" customHeight="1" x14ac:dyDescent="0.25">
      <c r="A165" s="59" t="s">
        <v>152</v>
      </c>
      <c r="B165" s="52">
        <v>2</v>
      </c>
      <c r="C165" s="52">
        <v>524</v>
      </c>
      <c r="D165" s="58">
        <v>5203</v>
      </c>
      <c r="E165" s="45">
        <f t="shared" si="46"/>
        <v>5917</v>
      </c>
      <c r="F165" s="45">
        <f t="shared" si="46"/>
        <v>5917</v>
      </c>
      <c r="G165" s="45">
        <f t="shared" si="46"/>
        <v>0</v>
      </c>
      <c r="H165" s="45">
        <v>0</v>
      </c>
      <c r="I165" s="45">
        <v>0</v>
      </c>
      <c r="J165" s="45">
        <f t="shared" si="47"/>
        <v>0</v>
      </c>
      <c r="K165" s="45">
        <v>0</v>
      </c>
      <c r="L165" s="45">
        <v>0</v>
      </c>
      <c r="M165" s="45">
        <f t="shared" si="48"/>
        <v>0</v>
      </c>
      <c r="N165" s="45">
        <v>5917</v>
      </c>
      <c r="O165" s="45">
        <v>5917</v>
      </c>
      <c r="P165" s="45">
        <f t="shared" si="49"/>
        <v>0</v>
      </c>
      <c r="Q165" s="45">
        <v>0</v>
      </c>
      <c r="R165" s="45">
        <v>0</v>
      </c>
      <c r="S165" s="45">
        <f t="shared" si="50"/>
        <v>0</v>
      </c>
      <c r="T165" s="45"/>
      <c r="U165" s="45"/>
      <c r="V165" s="45">
        <f t="shared" si="51"/>
        <v>0</v>
      </c>
      <c r="W165" s="45">
        <v>0</v>
      </c>
      <c r="X165" s="45">
        <v>0</v>
      </c>
      <c r="Y165" s="45">
        <f t="shared" si="52"/>
        <v>0</v>
      </c>
      <c r="Z165" s="45">
        <v>0</v>
      </c>
      <c r="AA165" s="45">
        <v>0</v>
      </c>
      <c r="AB165" s="45">
        <f t="shared" si="53"/>
        <v>0</v>
      </c>
      <c r="AC165" s="45">
        <v>0</v>
      </c>
      <c r="AD165" s="45">
        <v>0</v>
      </c>
      <c r="AE165" s="45">
        <f t="shared" si="54"/>
        <v>0</v>
      </c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  <c r="IE165" s="16"/>
      <c r="IF165" s="16"/>
      <c r="IG165" s="16"/>
      <c r="IH165" s="16"/>
      <c r="II165" s="16"/>
      <c r="IJ165" s="16"/>
      <c r="IK165" s="16"/>
      <c r="IL165" s="16"/>
      <c r="IM165" s="16"/>
      <c r="IN165" s="16"/>
      <c r="IO165" s="16"/>
      <c r="IP165" s="16"/>
      <c r="IQ165" s="16"/>
      <c r="IR165" s="16"/>
    </row>
    <row r="166" spans="1:252" x14ac:dyDescent="0.25">
      <c r="A166" s="51" t="s">
        <v>153</v>
      </c>
      <c r="B166" s="52">
        <v>1</v>
      </c>
      <c r="C166" s="52">
        <v>530</v>
      </c>
      <c r="D166" s="58">
        <v>5203</v>
      </c>
      <c r="E166" s="54">
        <f t="shared" si="46"/>
        <v>29722</v>
      </c>
      <c r="F166" s="54">
        <f t="shared" si="46"/>
        <v>29722</v>
      </c>
      <c r="G166" s="54">
        <f t="shared" si="46"/>
        <v>0</v>
      </c>
      <c r="H166" s="54">
        <v>0</v>
      </c>
      <c r="I166" s="54">
        <v>0</v>
      </c>
      <c r="J166" s="54">
        <f t="shared" si="47"/>
        <v>0</v>
      </c>
      <c r="K166" s="54">
        <v>0</v>
      </c>
      <c r="L166" s="54">
        <v>0</v>
      </c>
      <c r="M166" s="54">
        <f t="shared" si="48"/>
        <v>0</v>
      </c>
      <c r="N166" s="54">
        <v>0</v>
      </c>
      <c r="O166" s="54">
        <v>0</v>
      </c>
      <c r="P166" s="54">
        <f t="shared" si="49"/>
        <v>0</v>
      </c>
      <c r="Q166" s="54">
        <v>0</v>
      </c>
      <c r="R166" s="54">
        <v>0</v>
      </c>
      <c r="S166" s="54">
        <f t="shared" si="50"/>
        <v>0</v>
      </c>
      <c r="T166" s="54">
        <v>29722</v>
      </c>
      <c r="U166" s="54">
        <v>29722</v>
      </c>
      <c r="V166" s="54">
        <f t="shared" si="51"/>
        <v>0</v>
      </c>
      <c r="W166" s="54">
        <v>0</v>
      </c>
      <c r="X166" s="54">
        <v>0</v>
      </c>
      <c r="Y166" s="54">
        <f t="shared" si="52"/>
        <v>0</v>
      </c>
      <c r="Z166" s="54">
        <v>0</v>
      </c>
      <c r="AA166" s="54">
        <v>0</v>
      </c>
      <c r="AB166" s="54">
        <f t="shared" si="53"/>
        <v>0</v>
      </c>
      <c r="AC166" s="54">
        <v>0</v>
      </c>
      <c r="AD166" s="54">
        <v>0</v>
      </c>
      <c r="AE166" s="54">
        <f t="shared" si="54"/>
        <v>0</v>
      </c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  <c r="IK166" s="16"/>
      <c r="IL166" s="16"/>
      <c r="IM166" s="16"/>
      <c r="IN166" s="16"/>
      <c r="IO166" s="16"/>
      <c r="IP166" s="16"/>
      <c r="IQ166" s="16"/>
      <c r="IR166" s="16"/>
    </row>
    <row r="167" spans="1:252" x14ac:dyDescent="0.25">
      <c r="A167" s="38" t="s">
        <v>106</v>
      </c>
      <c r="B167" s="49"/>
      <c r="C167" s="49"/>
      <c r="D167" s="50"/>
      <c r="E167" s="40">
        <f t="shared" si="46"/>
        <v>148889</v>
      </c>
      <c r="F167" s="40">
        <f t="shared" si="46"/>
        <v>148889</v>
      </c>
      <c r="G167" s="40">
        <f t="shared" si="46"/>
        <v>0</v>
      </c>
      <c r="H167" s="40">
        <f>SUM(H168:H169)</f>
        <v>0</v>
      </c>
      <c r="I167" s="40">
        <f>SUM(I168:I169)</f>
        <v>0</v>
      </c>
      <c r="J167" s="40">
        <f t="shared" si="47"/>
        <v>0</v>
      </c>
      <c r="K167" s="40">
        <f>SUM(K168:K169)</f>
        <v>0</v>
      </c>
      <c r="L167" s="40">
        <f>SUM(L168:L169)</f>
        <v>0</v>
      </c>
      <c r="M167" s="40">
        <f t="shared" si="48"/>
        <v>0</v>
      </c>
      <c r="N167" s="40">
        <f>SUM(N168:N169)</f>
        <v>0</v>
      </c>
      <c r="O167" s="40">
        <f>SUM(O168:O169)</f>
        <v>0</v>
      </c>
      <c r="P167" s="40">
        <f t="shared" si="49"/>
        <v>0</v>
      </c>
      <c r="Q167" s="40">
        <f>SUM(Q168:Q169)</f>
        <v>0</v>
      </c>
      <c r="R167" s="40">
        <f>SUM(R168:R169)</f>
        <v>0</v>
      </c>
      <c r="S167" s="40">
        <f t="shared" si="50"/>
        <v>0</v>
      </c>
      <c r="T167" s="40">
        <f>SUM(T168:T169)</f>
        <v>0</v>
      </c>
      <c r="U167" s="40">
        <f>SUM(U168:U169)</f>
        <v>0</v>
      </c>
      <c r="V167" s="40">
        <f t="shared" si="51"/>
        <v>0</v>
      </c>
      <c r="W167" s="40">
        <f>SUM(W168:W169)</f>
        <v>0</v>
      </c>
      <c r="X167" s="40">
        <f>SUM(X168:X169)</f>
        <v>0</v>
      </c>
      <c r="Y167" s="40">
        <f t="shared" si="52"/>
        <v>0</v>
      </c>
      <c r="Z167" s="40">
        <f>SUM(Z168:Z169)</f>
        <v>0</v>
      </c>
      <c r="AA167" s="40">
        <f>SUM(AA168:AA169)</f>
        <v>0</v>
      </c>
      <c r="AB167" s="40">
        <f t="shared" si="53"/>
        <v>0</v>
      </c>
      <c r="AC167" s="40">
        <f>SUM(AC168:AC169)</f>
        <v>148889</v>
      </c>
      <c r="AD167" s="40">
        <f>SUM(AD168:AD169)</f>
        <v>148889</v>
      </c>
      <c r="AE167" s="40">
        <f t="shared" si="54"/>
        <v>0</v>
      </c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  <c r="IK167" s="16"/>
      <c r="IL167" s="16"/>
      <c r="IM167" s="16"/>
      <c r="IN167" s="16"/>
      <c r="IO167" s="16"/>
      <c r="IP167" s="16"/>
      <c r="IQ167" s="16"/>
      <c r="IR167" s="16"/>
    </row>
    <row r="168" spans="1:252" ht="31.5" x14ac:dyDescent="0.25">
      <c r="A168" s="59" t="s">
        <v>154</v>
      </c>
      <c r="B168" s="60"/>
      <c r="C168" s="60"/>
      <c r="D168" s="57"/>
      <c r="E168" s="64">
        <f t="shared" si="46"/>
        <v>96079</v>
      </c>
      <c r="F168" s="64">
        <f t="shared" si="46"/>
        <v>96079</v>
      </c>
      <c r="G168" s="64">
        <f t="shared" si="46"/>
        <v>0</v>
      </c>
      <c r="H168" s="64">
        <v>0</v>
      </c>
      <c r="I168" s="64">
        <v>0</v>
      </c>
      <c r="J168" s="64">
        <f t="shared" si="47"/>
        <v>0</v>
      </c>
      <c r="K168" s="64">
        <v>0</v>
      </c>
      <c r="L168" s="64">
        <v>0</v>
      </c>
      <c r="M168" s="64">
        <f t="shared" si="48"/>
        <v>0</v>
      </c>
      <c r="N168" s="64"/>
      <c r="O168" s="64"/>
      <c r="P168" s="64">
        <f t="shared" si="49"/>
        <v>0</v>
      </c>
      <c r="Q168" s="64">
        <v>0</v>
      </c>
      <c r="R168" s="64">
        <v>0</v>
      </c>
      <c r="S168" s="64">
        <f t="shared" si="50"/>
        <v>0</v>
      </c>
      <c r="T168" s="64">
        <v>0</v>
      </c>
      <c r="U168" s="64">
        <v>0</v>
      </c>
      <c r="V168" s="64">
        <f t="shared" si="51"/>
        <v>0</v>
      </c>
      <c r="W168" s="64">
        <v>0</v>
      </c>
      <c r="X168" s="64">
        <v>0</v>
      </c>
      <c r="Y168" s="64">
        <f t="shared" si="52"/>
        <v>0</v>
      </c>
      <c r="Z168" s="64"/>
      <c r="AA168" s="64"/>
      <c r="AB168" s="64">
        <f t="shared" si="53"/>
        <v>0</v>
      </c>
      <c r="AC168" s="64">
        <v>96079</v>
      </c>
      <c r="AD168" s="64">
        <v>96079</v>
      </c>
      <c r="AE168" s="64">
        <f t="shared" si="54"/>
        <v>0</v>
      </c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37"/>
      <c r="GE168" s="37"/>
      <c r="GF168" s="37"/>
      <c r="GG168" s="37"/>
      <c r="GH168" s="37"/>
      <c r="GI168" s="37"/>
      <c r="GJ168" s="37"/>
      <c r="GK168" s="37"/>
      <c r="GL168" s="37"/>
      <c r="GM168" s="37"/>
      <c r="GN168" s="37"/>
      <c r="GO168" s="37"/>
      <c r="GP168" s="37"/>
      <c r="GQ168" s="37"/>
      <c r="GR168" s="37"/>
      <c r="GS168" s="37"/>
      <c r="GT168" s="37"/>
      <c r="GU168" s="37"/>
      <c r="GV168" s="37"/>
      <c r="GW168" s="37"/>
      <c r="GX168" s="37"/>
      <c r="GY168" s="37"/>
      <c r="GZ168" s="37"/>
      <c r="HA168" s="37"/>
      <c r="HB168" s="37"/>
      <c r="HC168" s="37"/>
      <c r="HD168" s="37"/>
      <c r="HE168" s="37"/>
      <c r="HF168" s="37"/>
      <c r="HG168" s="37"/>
      <c r="HH168" s="37"/>
      <c r="HI168" s="37"/>
      <c r="HJ168" s="37"/>
      <c r="HK168" s="37"/>
      <c r="HL168" s="37"/>
      <c r="HM168" s="37"/>
      <c r="HN168" s="37"/>
      <c r="HO168" s="37"/>
      <c r="HP168" s="37"/>
      <c r="HQ168" s="37"/>
      <c r="HR168" s="37"/>
      <c r="HS168" s="37"/>
      <c r="HT168" s="37"/>
      <c r="HU168" s="37"/>
      <c r="HV168" s="37"/>
      <c r="HW168" s="37"/>
      <c r="HX168" s="37"/>
      <c r="HY168" s="37"/>
      <c r="HZ168" s="37"/>
      <c r="IA168" s="37"/>
      <c r="IB168" s="37"/>
      <c r="IC168" s="37"/>
      <c r="ID168" s="37"/>
      <c r="IE168" s="37"/>
      <c r="IF168" s="37"/>
      <c r="IG168" s="37"/>
      <c r="IH168" s="37"/>
      <c r="II168" s="37"/>
      <c r="IJ168" s="37"/>
      <c r="IK168" s="37"/>
      <c r="IL168" s="37"/>
      <c r="IM168" s="37"/>
      <c r="IN168" s="37"/>
      <c r="IO168" s="37"/>
      <c r="IP168" s="37"/>
      <c r="IQ168" s="37"/>
      <c r="IR168" s="37"/>
    </row>
    <row r="169" spans="1:252" ht="31.5" x14ac:dyDescent="0.25">
      <c r="A169" s="59" t="s">
        <v>155</v>
      </c>
      <c r="B169" s="60"/>
      <c r="C169" s="60"/>
      <c r="D169" s="57"/>
      <c r="E169" s="64">
        <f t="shared" si="46"/>
        <v>52810</v>
      </c>
      <c r="F169" s="64">
        <f t="shared" si="46"/>
        <v>52810</v>
      </c>
      <c r="G169" s="64">
        <f t="shared" si="46"/>
        <v>0</v>
      </c>
      <c r="H169" s="64">
        <v>0</v>
      </c>
      <c r="I169" s="64">
        <v>0</v>
      </c>
      <c r="J169" s="64">
        <f t="shared" si="47"/>
        <v>0</v>
      </c>
      <c r="K169" s="64">
        <v>0</v>
      </c>
      <c r="L169" s="64">
        <v>0</v>
      </c>
      <c r="M169" s="64">
        <f t="shared" si="48"/>
        <v>0</v>
      </c>
      <c r="N169" s="64"/>
      <c r="O169" s="64"/>
      <c r="P169" s="64">
        <f t="shared" si="49"/>
        <v>0</v>
      </c>
      <c r="Q169" s="64">
        <v>0</v>
      </c>
      <c r="R169" s="64">
        <v>0</v>
      </c>
      <c r="S169" s="64">
        <f t="shared" si="50"/>
        <v>0</v>
      </c>
      <c r="T169" s="64">
        <v>0</v>
      </c>
      <c r="U169" s="64">
        <v>0</v>
      </c>
      <c r="V169" s="64">
        <f t="shared" si="51"/>
        <v>0</v>
      </c>
      <c r="W169" s="64">
        <v>0</v>
      </c>
      <c r="X169" s="64">
        <v>0</v>
      </c>
      <c r="Y169" s="64">
        <f t="shared" si="52"/>
        <v>0</v>
      </c>
      <c r="Z169" s="64"/>
      <c r="AA169" s="64"/>
      <c r="AB169" s="64">
        <f t="shared" si="53"/>
        <v>0</v>
      </c>
      <c r="AC169" s="64">
        <v>52810</v>
      </c>
      <c r="AD169" s="64">
        <v>52810</v>
      </c>
      <c r="AE169" s="64">
        <f t="shared" si="54"/>
        <v>0</v>
      </c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37"/>
      <c r="GE169" s="37"/>
      <c r="GF169" s="37"/>
      <c r="GG169" s="37"/>
      <c r="GH169" s="37"/>
      <c r="GI169" s="37"/>
      <c r="GJ169" s="37"/>
      <c r="GK169" s="37"/>
      <c r="GL169" s="37"/>
      <c r="GM169" s="37"/>
      <c r="GN169" s="37"/>
      <c r="GO169" s="37"/>
      <c r="GP169" s="37"/>
      <c r="GQ169" s="37"/>
      <c r="GR169" s="37"/>
      <c r="GS169" s="37"/>
      <c r="GT169" s="37"/>
      <c r="GU169" s="37"/>
      <c r="GV169" s="37"/>
      <c r="GW169" s="37"/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/>
      <c r="HS169" s="37"/>
      <c r="HT169" s="37"/>
      <c r="HU169" s="37"/>
      <c r="HV169" s="37"/>
      <c r="HW169" s="37"/>
      <c r="HX169" s="37"/>
      <c r="HY169" s="37"/>
      <c r="HZ169" s="37"/>
      <c r="IA169" s="37"/>
      <c r="IB169" s="37"/>
      <c r="IC169" s="37"/>
      <c r="ID169" s="37"/>
      <c r="IE169" s="37"/>
      <c r="IF169" s="37"/>
      <c r="IG169" s="37"/>
      <c r="IH169" s="37"/>
      <c r="II169" s="37"/>
      <c r="IJ169" s="37"/>
      <c r="IK169" s="37"/>
      <c r="IL169" s="37"/>
      <c r="IM169" s="37"/>
      <c r="IN169" s="37"/>
      <c r="IO169" s="37"/>
      <c r="IP169" s="37"/>
      <c r="IQ169" s="37"/>
      <c r="IR169" s="37"/>
    </row>
    <row r="170" spans="1:252" x14ac:dyDescent="0.25">
      <c r="A170" s="38" t="s">
        <v>140</v>
      </c>
      <c r="B170" s="49"/>
      <c r="C170" s="49"/>
      <c r="D170" s="50"/>
      <c r="E170" s="40">
        <f t="shared" si="46"/>
        <v>180000</v>
      </c>
      <c r="F170" s="40">
        <f t="shared" si="46"/>
        <v>180000</v>
      </c>
      <c r="G170" s="40">
        <f t="shared" si="46"/>
        <v>0</v>
      </c>
      <c r="H170" s="40">
        <f>SUM(H171)</f>
        <v>0</v>
      </c>
      <c r="I170" s="40">
        <f>SUM(I171)</f>
        <v>0</v>
      </c>
      <c r="J170" s="40">
        <f t="shared" si="47"/>
        <v>0</v>
      </c>
      <c r="K170" s="40">
        <f>SUM(K171)</f>
        <v>0</v>
      </c>
      <c r="L170" s="40">
        <f>SUM(L171)</f>
        <v>0</v>
      </c>
      <c r="M170" s="40">
        <f t="shared" si="48"/>
        <v>0</v>
      </c>
      <c r="N170" s="40">
        <f>SUM(N171)</f>
        <v>0</v>
      </c>
      <c r="O170" s="40">
        <f>SUM(O171)</f>
        <v>0</v>
      </c>
      <c r="P170" s="40">
        <f t="shared" si="49"/>
        <v>0</v>
      </c>
      <c r="Q170" s="40">
        <f>SUM(Q171)</f>
        <v>0</v>
      </c>
      <c r="R170" s="40">
        <f>SUM(R171)</f>
        <v>0</v>
      </c>
      <c r="S170" s="40">
        <f t="shared" si="50"/>
        <v>0</v>
      </c>
      <c r="T170" s="40">
        <f>SUM(T171)</f>
        <v>0</v>
      </c>
      <c r="U170" s="40">
        <f>SUM(U171)</f>
        <v>0</v>
      </c>
      <c r="V170" s="40">
        <f t="shared" si="51"/>
        <v>0</v>
      </c>
      <c r="W170" s="40">
        <f>SUM(W171)</f>
        <v>0</v>
      </c>
      <c r="X170" s="40">
        <f>SUM(X171)</f>
        <v>0</v>
      </c>
      <c r="Y170" s="40">
        <f t="shared" si="52"/>
        <v>0</v>
      </c>
      <c r="Z170" s="40">
        <f>SUM(Z171)</f>
        <v>0</v>
      </c>
      <c r="AA170" s="40">
        <f>SUM(AA171)</f>
        <v>0</v>
      </c>
      <c r="AB170" s="40">
        <f t="shared" si="53"/>
        <v>0</v>
      </c>
      <c r="AC170" s="40">
        <f>SUM(AC171)</f>
        <v>180000</v>
      </c>
      <c r="AD170" s="40">
        <f>SUM(AD171)</f>
        <v>180000</v>
      </c>
      <c r="AE170" s="40">
        <f t="shared" si="54"/>
        <v>0</v>
      </c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  <c r="IN170" s="16"/>
      <c r="IO170" s="16"/>
      <c r="IP170" s="16"/>
      <c r="IQ170" s="16"/>
      <c r="IR170" s="16"/>
    </row>
    <row r="171" spans="1:252" ht="31.5" x14ac:dyDescent="0.25">
      <c r="A171" s="59" t="s">
        <v>156</v>
      </c>
      <c r="B171" s="52"/>
      <c r="C171" s="52"/>
      <c r="D171" s="58"/>
      <c r="E171" s="45">
        <f t="shared" si="46"/>
        <v>180000</v>
      </c>
      <c r="F171" s="45">
        <f t="shared" si="46"/>
        <v>180000</v>
      </c>
      <c r="G171" s="45">
        <f t="shared" si="46"/>
        <v>0</v>
      </c>
      <c r="H171" s="45">
        <v>0</v>
      </c>
      <c r="I171" s="45">
        <v>0</v>
      </c>
      <c r="J171" s="45">
        <f t="shared" si="47"/>
        <v>0</v>
      </c>
      <c r="K171" s="45">
        <v>0</v>
      </c>
      <c r="L171" s="45">
        <v>0</v>
      </c>
      <c r="M171" s="45">
        <f t="shared" si="48"/>
        <v>0</v>
      </c>
      <c r="N171" s="45"/>
      <c r="O171" s="45"/>
      <c r="P171" s="45">
        <f t="shared" si="49"/>
        <v>0</v>
      </c>
      <c r="Q171" s="45"/>
      <c r="R171" s="45"/>
      <c r="S171" s="45">
        <f t="shared" si="50"/>
        <v>0</v>
      </c>
      <c r="T171" s="45"/>
      <c r="U171" s="45"/>
      <c r="V171" s="45">
        <f t="shared" si="51"/>
        <v>0</v>
      </c>
      <c r="W171" s="45">
        <v>0</v>
      </c>
      <c r="X171" s="45">
        <v>0</v>
      </c>
      <c r="Y171" s="45">
        <f t="shared" si="52"/>
        <v>0</v>
      </c>
      <c r="Z171" s="45">
        <v>0</v>
      </c>
      <c r="AA171" s="45">
        <v>0</v>
      </c>
      <c r="AB171" s="45">
        <f t="shared" si="53"/>
        <v>0</v>
      </c>
      <c r="AC171" s="45">
        <v>180000</v>
      </c>
      <c r="AD171" s="45">
        <v>180000</v>
      </c>
      <c r="AE171" s="45">
        <f t="shared" si="54"/>
        <v>0</v>
      </c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  <c r="IK171" s="16"/>
      <c r="IL171" s="16"/>
      <c r="IM171" s="16"/>
      <c r="IN171" s="16"/>
      <c r="IO171" s="16"/>
      <c r="IP171" s="16"/>
      <c r="IQ171" s="16"/>
      <c r="IR171" s="16"/>
    </row>
    <row r="172" spans="1:252" ht="31.5" x14ac:dyDescent="0.25">
      <c r="A172" s="38" t="s">
        <v>57</v>
      </c>
      <c r="B172" s="49"/>
      <c r="C172" s="49"/>
      <c r="D172" s="50"/>
      <c r="E172" s="40">
        <f t="shared" ref="E172:G233" si="69">H172+K172+N172+Q172+T172+W172+Z172+AC172</f>
        <v>13024483</v>
      </c>
      <c r="F172" s="40">
        <f t="shared" si="69"/>
        <v>23206949</v>
      </c>
      <c r="G172" s="40">
        <f t="shared" si="69"/>
        <v>10182466</v>
      </c>
      <c r="H172" s="40">
        <f>SUM(H175,H177,H195,H185,H173)</f>
        <v>1049771</v>
      </c>
      <c r="I172" s="40">
        <f>SUM(I175,I177,I195,I185,I173)</f>
        <v>1049771</v>
      </c>
      <c r="J172" s="40">
        <f t="shared" ref="J172:J233" si="70">I172-H172</f>
        <v>0</v>
      </c>
      <c r="K172" s="40">
        <f t="shared" ref="K172:L172" si="71">SUM(K175,K177,K195,K185,K173)</f>
        <v>252100</v>
      </c>
      <c r="L172" s="40">
        <f t="shared" si="71"/>
        <v>252100</v>
      </c>
      <c r="M172" s="40">
        <f t="shared" si="48"/>
        <v>0</v>
      </c>
      <c r="N172" s="40">
        <f t="shared" ref="N172:O172" si="72">SUM(N175,N177,N195,N185,N173)</f>
        <v>1917481</v>
      </c>
      <c r="O172" s="40">
        <f t="shared" si="72"/>
        <v>1795586</v>
      </c>
      <c r="P172" s="40">
        <f t="shared" si="49"/>
        <v>-121895</v>
      </c>
      <c r="Q172" s="40">
        <f t="shared" ref="Q172:R172" si="73">SUM(Q175,Q177,Q195,Q185,Q173)</f>
        <v>217265</v>
      </c>
      <c r="R172" s="40">
        <f t="shared" si="73"/>
        <v>217265</v>
      </c>
      <c r="S172" s="40">
        <f t="shared" si="50"/>
        <v>0</v>
      </c>
      <c r="T172" s="40">
        <f t="shared" ref="T172:U172" si="74">SUM(T175,T177,T195,T185,T173)</f>
        <v>0</v>
      </c>
      <c r="U172" s="40">
        <f t="shared" si="74"/>
        <v>0</v>
      </c>
      <c r="V172" s="40">
        <f t="shared" si="51"/>
        <v>0</v>
      </c>
      <c r="W172" s="40">
        <f t="shared" ref="W172:X172" si="75">SUM(W175,W177,W195,W185,W173)</f>
        <v>2765372</v>
      </c>
      <c r="X172" s="40">
        <f t="shared" si="75"/>
        <v>2765372</v>
      </c>
      <c r="Y172" s="40">
        <f t="shared" si="52"/>
        <v>0</v>
      </c>
      <c r="Z172" s="40">
        <f t="shared" ref="Z172:AA172" si="76">SUM(Z175,Z177,Z195,Z185,Z173)</f>
        <v>2179821</v>
      </c>
      <c r="AA172" s="40">
        <f t="shared" si="76"/>
        <v>2179821</v>
      </c>
      <c r="AB172" s="40">
        <f t="shared" si="53"/>
        <v>0</v>
      </c>
      <c r="AC172" s="40">
        <f t="shared" ref="AC172:AD172" si="77">SUM(AC175,AC177,AC195,AC185,AC173)</f>
        <v>4642673</v>
      </c>
      <c r="AD172" s="40">
        <f t="shared" si="77"/>
        <v>14947034</v>
      </c>
      <c r="AE172" s="40">
        <f t="shared" si="54"/>
        <v>10304361</v>
      </c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  <c r="IK172" s="16"/>
      <c r="IL172" s="16"/>
      <c r="IM172" s="16"/>
      <c r="IN172" s="16"/>
      <c r="IO172" s="16"/>
      <c r="IP172" s="16"/>
      <c r="IQ172" s="16"/>
      <c r="IR172" s="16"/>
    </row>
    <row r="173" spans="1:252" x14ac:dyDescent="0.25">
      <c r="A173" s="38" t="s">
        <v>92</v>
      </c>
      <c r="B173" s="49"/>
      <c r="C173" s="49"/>
      <c r="D173" s="50"/>
      <c r="E173" s="40">
        <f t="shared" si="69"/>
        <v>17000</v>
      </c>
      <c r="F173" s="40">
        <f t="shared" si="69"/>
        <v>17000</v>
      </c>
      <c r="G173" s="40">
        <f t="shared" si="69"/>
        <v>0</v>
      </c>
      <c r="H173" s="40">
        <f>SUM(H174:H174)</f>
        <v>0</v>
      </c>
      <c r="I173" s="40">
        <f>SUM(I174:I174)</f>
        <v>0</v>
      </c>
      <c r="J173" s="40">
        <f t="shared" si="70"/>
        <v>0</v>
      </c>
      <c r="K173" s="40">
        <f>SUM(K174:K174)</f>
        <v>0</v>
      </c>
      <c r="L173" s="40">
        <f>SUM(L174:L174)</f>
        <v>0</v>
      </c>
      <c r="M173" s="40">
        <f t="shared" ref="M173:M233" si="78">L173-K173</f>
        <v>0</v>
      </c>
      <c r="N173" s="40">
        <f>SUM(N174:N174)</f>
        <v>0</v>
      </c>
      <c r="O173" s="40">
        <f>SUM(O174:O174)</f>
        <v>0</v>
      </c>
      <c r="P173" s="40">
        <f t="shared" ref="P173:P233" si="79">O173-N173</f>
        <v>0</v>
      </c>
      <c r="Q173" s="40">
        <f>SUM(Q174:Q174)</f>
        <v>17000</v>
      </c>
      <c r="R173" s="40">
        <f>SUM(R174:R174)</f>
        <v>17000</v>
      </c>
      <c r="S173" s="40">
        <f t="shared" ref="S173:S233" si="80">R173-Q173</f>
        <v>0</v>
      </c>
      <c r="T173" s="40">
        <f>SUM(T174:T174)</f>
        <v>0</v>
      </c>
      <c r="U173" s="40">
        <f>SUM(U174:U174)</f>
        <v>0</v>
      </c>
      <c r="V173" s="40">
        <f t="shared" ref="V173:V233" si="81">U173-T173</f>
        <v>0</v>
      </c>
      <c r="W173" s="40">
        <f>SUM(W174:W174)</f>
        <v>0</v>
      </c>
      <c r="X173" s="40">
        <f>SUM(X174:X174)</f>
        <v>0</v>
      </c>
      <c r="Y173" s="40">
        <f t="shared" ref="Y173:Y233" si="82">X173-W173</f>
        <v>0</v>
      </c>
      <c r="Z173" s="40">
        <f>SUM(Z174:Z174)</f>
        <v>0</v>
      </c>
      <c r="AA173" s="40">
        <f>SUM(AA174:AA174)</f>
        <v>0</v>
      </c>
      <c r="AB173" s="40">
        <f t="shared" ref="AB173:AB233" si="83">AA173-Z173</f>
        <v>0</v>
      </c>
      <c r="AC173" s="40">
        <f>SUM(AC174:AC174)</f>
        <v>0</v>
      </c>
      <c r="AD173" s="40">
        <f>SUM(AD174:AD174)</f>
        <v>0</v>
      </c>
      <c r="AE173" s="40">
        <f t="shared" ref="AE173:AE233" si="84">AD173-AC173</f>
        <v>0</v>
      </c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37"/>
      <c r="DN173" s="37"/>
      <c r="DO173" s="37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7"/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7"/>
      <c r="FA173" s="37"/>
      <c r="FB173" s="37"/>
      <c r="FC173" s="37"/>
      <c r="FD173" s="37"/>
      <c r="FE173" s="37"/>
      <c r="FF173" s="37"/>
      <c r="FG173" s="37"/>
      <c r="FH173" s="37"/>
      <c r="FI173" s="37"/>
      <c r="FJ173" s="37"/>
      <c r="FK173" s="37"/>
      <c r="FL173" s="37"/>
      <c r="FM173" s="37"/>
      <c r="FN173" s="37"/>
      <c r="FO173" s="37"/>
      <c r="FP173" s="37"/>
      <c r="FQ173" s="37"/>
      <c r="FR173" s="37"/>
      <c r="FS173" s="37"/>
      <c r="FT173" s="37"/>
      <c r="FU173" s="37"/>
      <c r="FV173" s="37"/>
      <c r="FW173" s="37"/>
      <c r="FX173" s="37"/>
      <c r="FY173" s="37"/>
      <c r="FZ173" s="37"/>
      <c r="GA173" s="37"/>
      <c r="GB173" s="37"/>
      <c r="GC173" s="37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  <c r="IK173" s="16"/>
      <c r="IL173" s="16"/>
      <c r="IM173" s="16"/>
      <c r="IN173" s="16"/>
      <c r="IO173" s="16"/>
      <c r="IP173" s="16"/>
      <c r="IQ173" s="16"/>
      <c r="IR173" s="16"/>
    </row>
    <row r="174" spans="1:252" ht="78.75" x14ac:dyDescent="0.25">
      <c r="A174" s="51" t="s">
        <v>157</v>
      </c>
      <c r="B174" s="52"/>
      <c r="C174" s="52"/>
      <c r="D174" s="58"/>
      <c r="E174" s="54">
        <f t="shared" si="69"/>
        <v>17000</v>
      </c>
      <c r="F174" s="54">
        <f t="shared" si="69"/>
        <v>17000</v>
      </c>
      <c r="G174" s="54">
        <f t="shared" si="69"/>
        <v>0</v>
      </c>
      <c r="H174" s="54">
        <v>0</v>
      </c>
      <c r="I174" s="54">
        <v>0</v>
      </c>
      <c r="J174" s="54">
        <f t="shared" si="70"/>
        <v>0</v>
      </c>
      <c r="K174" s="54">
        <v>0</v>
      </c>
      <c r="L174" s="54">
        <v>0</v>
      </c>
      <c r="M174" s="54">
        <f t="shared" si="78"/>
        <v>0</v>
      </c>
      <c r="N174" s="54">
        <v>0</v>
      </c>
      <c r="O174" s="54">
        <v>0</v>
      </c>
      <c r="P174" s="54">
        <f t="shared" si="79"/>
        <v>0</v>
      </c>
      <c r="Q174" s="54">
        <v>17000</v>
      </c>
      <c r="R174" s="54">
        <v>17000</v>
      </c>
      <c r="S174" s="54">
        <f t="shared" si="80"/>
        <v>0</v>
      </c>
      <c r="T174" s="54">
        <v>0</v>
      </c>
      <c r="U174" s="54">
        <v>0</v>
      </c>
      <c r="V174" s="54">
        <f t="shared" si="81"/>
        <v>0</v>
      </c>
      <c r="W174" s="54">
        <v>0</v>
      </c>
      <c r="X174" s="54">
        <v>0</v>
      </c>
      <c r="Y174" s="54">
        <f t="shared" si="82"/>
        <v>0</v>
      </c>
      <c r="Z174" s="54">
        <v>0</v>
      </c>
      <c r="AA174" s="54">
        <v>0</v>
      </c>
      <c r="AB174" s="54">
        <f t="shared" si="83"/>
        <v>0</v>
      </c>
      <c r="AC174" s="54">
        <v>0</v>
      </c>
      <c r="AD174" s="54">
        <v>0</v>
      </c>
      <c r="AE174" s="54">
        <f t="shared" si="84"/>
        <v>0</v>
      </c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  <c r="IN174" s="16"/>
      <c r="IO174" s="16"/>
      <c r="IP174" s="16"/>
      <c r="IQ174" s="16"/>
      <c r="IR174" s="16"/>
    </row>
    <row r="175" spans="1:252" ht="31.5" x14ac:dyDescent="0.25">
      <c r="A175" s="38" t="s">
        <v>102</v>
      </c>
      <c r="B175" s="49"/>
      <c r="C175" s="49"/>
      <c r="D175" s="50"/>
      <c r="E175" s="40">
        <f t="shared" si="69"/>
        <v>200265</v>
      </c>
      <c r="F175" s="40">
        <f t="shared" si="69"/>
        <v>200265</v>
      </c>
      <c r="G175" s="40">
        <f t="shared" si="69"/>
        <v>0</v>
      </c>
      <c r="H175" s="40">
        <f>SUM(H176:H176)</f>
        <v>0</v>
      </c>
      <c r="I175" s="40">
        <f>SUM(I176:I176)</f>
        <v>0</v>
      </c>
      <c r="J175" s="40">
        <f t="shared" si="70"/>
        <v>0</v>
      </c>
      <c r="K175" s="40">
        <f>SUM(K176:K176)</f>
        <v>0</v>
      </c>
      <c r="L175" s="40">
        <f>SUM(L176:L176)</f>
        <v>0</v>
      </c>
      <c r="M175" s="40">
        <f t="shared" si="78"/>
        <v>0</v>
      </c>
      <c r="N175" s="40">
        <f>SUM(N176:N176)</f>
        <v>0</v>
      </c>
      <c r="O175" s="40">
        <f>SUM(O176:O176)</f>
        <v>0</v>
      </c>
      <c r="P175" s="40">
        <f t="shared" si="79"/>
        <v>0</v>
      </c>
      <c r="Q175" s="40">
        <f>SUM(Q176:Q176)</f>
        <v>200265</v>
      </c>
      <c r="R175" s="40">
        <f>SUM(R176:R176)</f>
        <v>200265</v>
      </c>
      <c r="S175" s="40">
        <f t="shared" si="80"/>
        <v>0</v>
      </c>
      <c r="T175" s="40">
        <f>SUM(T176:T176)</f>
        <v>0</v>
      </c>
      <c r="U175" s="40">
        <f>SUM(U176:U176)</f>
        <v>0</v>
      </c>
      <c r="V175" s="40">
        <f t="shared" si="81"/>
        <v>0</v>
      </c>
      <c r="W175" s="40">
        <f>SUM(W176:W176)</f>
        <v>0</v>
      </c>
      <c r="X175" s="40">
        <f>SUM(X176:X176)</f>
        <v>0</v>
      </c>
      <c r="Y175" s="40">
        <f t="shared" si="82"/>
        <v>0</v>
      </c>
      <c r="Z175" s="40">
        <f>SUM(Z176:Z176)</f>
        <v>0</v>
      </c>
      <c r="AA175" s="40">
        <f>SUM(AA176:AA176)</f>
        <v>0</v>
      </c>
      <c r="AB175" s="40">
        <f t="shared" si="83"/>
        <v>0</v>
      </c>
      <c r="AC175" s="40">
        <f>SUM(AC176:AC176)</f>
        <v>0</v>
      </c>
      <c r="AD175" s="40">
        <f>SUM(AD176:AD176)</f>
        <v>0</v>
      </c>
      <c r="AE175" s="40">
        <f t="shared" si="84"/>
        <v>0</v>
      </c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37"/>
      <c r="GE175" s="37"/>
      <c r="GF175" s="37"/>
      <c r="GG175" s="37"/>
      <c r="GH175" s="37"/>
      <c r="GI175" s="37"/>
      <c r="GJ175" s="37"/>
      <c r="GK175" s="37"/>
      <c r="GL175" s="37"/>
      <c r="GM175" s="37"/>
      <c r="GN175" s="37"/>
      <c r="GO175" s="37"/>
      <c r="GP175" s="37"/>
      <c r="GQ175" s="37"/>
      <c r="GR175" s="37"/>
      <c r="GS175" s="37"/>
      <c r="GT175" s="37"/>
      <c r="GU175" s="37"/>
      <c r="GV175" s="37"/>
      <c r="GW175" s="37"/>
      <c r="GX175" s="37"/>
      <c r="GY175" s="37"/>
      <c r="GZ175" s="37"/>
      <c r="HA175" s="37"/>
      <c r="HB175" s="37"/>
      <c r="HC175" s="37"/>
      <c r="HD175" s="37"/>
      <c r="HE175" s="37"/>
      <c r="HF175" s="37"/>
      <c r="HG175" s="37"/>
      <c r="HH175" s="37"/>
      <c r="HI175" s="37"/>
      <c r="HJ175" s="37"/>
      <c r="HK175" s="37"/>
      <c r="HL175" s="37"/>
      <c r="HM175" s="37"/>
      <c r="HN175" s="37"/>
      <c r="HO175" s="37"/>
      <c r="HP175" s="37"/>
      <c r="HQ175" s="37"/>
      <c r="HR175" s="37"/>
      <c r="HS175" s="37"/>
      <c r="HT175" s="37"/>
      <c r="HU175" s="37"/>
      <c r="HV175" s="37"/>
      <c r="HW175" s="37"/>
      <c r="HX175" s="37"/>
      <c r="HY175" s="37"/>
      <c r="HZ175" s="37"/>
      <c r="IA175" s="37"/>
      <c r="IB175" s="37"/>
      <c r="IC175" s="37"/>
      <c r="ID175" s="37"/>
      <c r="IE175" s="37"/>
      <c r="IF175" s="37"/>
      <c r="IG175" s="37"/>
      <c r="IH175" s="37"/>
      <c r="II175" s="37"/>
      <c r="IJ175" s="37"/>
      <c r="IK175" s="37"/>
      <c r="IL175" s="37"/>
      <c r="IM175" s="37"/>
      <c r="IN175" s="37"/>
      <c r="IO175" s="37"/>
      <c r="IP175" s="37"/>
      <c r="IQ175" s="37"/>
      <c r="IR175" s="37"/>
    </row>
    <row r="176" spans="1:252" ht="78.75" x14ac:dyDescent="0.25">
      <c r="A176" s="55" t="s">
        <v>158</v>
      </c>
      <c r="B176" s="56"/>
      <c r="C176" s="56"/>
      <c r="D176" s="53"/>
      <c r="E176" s="54">
        <f t="shared" si="69"/>
        <v>200265</v>
      </c>
      <c r="F176" s="54">
        <f t="shared" si="69"/>
        <v>200265</v>
      </c>
      <c r="G176" s="54">
        <f t="shared" si="69"/>
        <v>0</v>
      </c>
      <c r="H176" s="54">
        <v>0</v>
      </c>
      <c r="I176" s="54">
        <v>0</v>
      </c>
      <c r="J176" s="54">
        <f t="shared" si="70"/>
        <v>0</v>
      </c>
      <c r="K176" s="54">
        <v>0</v>
      </c>
      <c r="L176" s="54">
        <v>0</v>
      </c>
      <c r="M176" s="54">
        <f t="shared" si="78"/>
        <v>0</v>
      </c>
      <c r="N176" s="54">
        <v>0</v>
      </c>
      <c r="O176" s="54">
        <v>0</v>
      </c>
      <c r="P176" s="54">
        <f t="shared" si="79"/>
        <v>0</v>
      </c>
      <c r="Q176" s="54">
        <v>200265</v>
      </c>
      <c r="R176" s="54">
        <v>200265</v>
      </c>
      <c r="S176" s="54">
        <f t="shared" si="80"/>
        <v>0</v>
      </c>
      <c r="T176" s="54">
        <v>0</v>
      </c>
      <c r="U176" s="54">
        <v>0</v>
      </c>
      <c r="V176" s="54">
        <f t="shared" si="81"/>
        <v>0</v>
      </c>
      <c r="W176" s="54">
        <v>0</v>
      </c>
      <c r="X176" s="54">
        <v>0</v>
      </c>
      <c r="Y176" s="54">
        <f t="shared" si="82"/>
        <v>0</v>
      </c>
      <c r="Z176" s="54">
        <v>0</v>
      </c>
      <c r="AA176" s="54">
        <v>0</v>
      </c>
      <c r="AB176" s="54">
        <f t="shared" si="83"/>
        <v>0</v>
      </c>
      <c r="AC176" s="54">
        <v>0</v>
      </c>
      <c r="AD176" s="54">
        <v>0</v>
      </c>
      <c r="AE176" s="54">
        <f t="shared" si="84"/>
        <v>0</v>
      </c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  <c r="IN176" s="16"/>
      <c r="IO176" s="16"/>
      <c r="IP176" s="16"/>
      <c r="IQ176" s="16"/>
      <c r="IR176" s="16"/>
    </row>
    <row r="177" spans="1:252" x14ac:dyDescent="0.25">
      <c r="A177" s="38" t="s">
        <v>106</v>
      </c>
      <c r="B177" s="49"/>
      <c r="C177" s="49"/>
      <c r="D177" s="50"/>
      <c r="E177" s="40">
        <f t="shared" si="69"/>
        <v>898760</v>
      </c>
      <c r="F177" s="40">
        <f t="shared" si="69"/>
        <v>898760</v>
      </c>
      <c r="G177" s="40">
        <f t="shared" si="69"/>
        <v>0</v>
      </c>
      <c r="H177" s="40">
        <f>SUM(H178:H184)</f>
        <v>0</v>
      </c>
      <c r="I177" s="40">
        <f>SUM(I178:I184)</f>
        <v>0</v>
      </c>
      <c r="J177" s="40">
        <f t="shared" si="70"/>
        <v>0</v>
      </c>
      <c r="K177" s="40">
        <f>SUM(K178:K184)</f>
        <v>0</v>
      </c>
      <c r="L177" s="40">
        <f>SUM(L178:L184)</f>
        <v>0</v>
      </c>
      <c r="M177" s="40">
        <f t="shared" si="78"/>
        <v>0</v>
      </c>
      <c r="N177" s="40">
        <f>SUM(N178:N184)</f>
        <v>898760</v>
      </c>
      <c r="O177" s="40">
        <f>SUM(O178:O184)</f>
        <v>898760</v>
      </c>
      <c r="P177" s="40">
        <f t="shared" si="79"/>
        <v>0</v>
      </c>
      <c r="Q177" s="40">
        <f>SUM(Q178:Q184)</f>
        <v>0</v>
      </c>
      <c r="R177" s="40">
        <f>SUM(R178:R184)</f>
        <v>0</v>
      </c>
      <c r="S177" s="40">
        <f t="shared" si="80"/>
        <v>0</v>
      </c>
      <c r="T177" s="40">
        <f>SUM(T178:T184)</f>
        <v>0</v>
      </c>
      <c r="U177" s="40">
        <f>SUM(U178:U184)</f>
        <v>0</v>
      </c>
      <c r="V177" s="40">
        <f t="shared" si="81"/>
        <v>0</v>
      </c>
      <c r="W177" s="40">
        <f>SUM(W178:W184)</f>
        <v>0</v>
      </c>
      <c r="X177" s="40">
        <f>SUM(X178:X184)</f>
        <v>0</v>
      </c>
      <c r="Y177" s="40">
        <f t="shared" si="82"/>
        <v>0</v>
      </c>
      <c r="Z177" s="40">
        <f>SUM(Z178:Z184)</f>
        <v>0</v>
      </c>
      <c r="AA177" s="40">
        <f>SUM(AA178:AA184)</f>
        <v>0</v>
      </c>
      <c r="AB177" s="40">
        <f t="shared" si="83"/>
        <v>0</v>
      </c>
      <c r="AC177" s="40">
        <f>SUM(AC178:AC184)</f>
        <v>0</v>
      </c>
      <c r="AD177" s="40">
        <f>SUM(AD178:AD184)</f>
        <v>0</v>
      </c>
      <c r="AE177" s="40">
        <f t="shared" si="84"/>
        <v>0</v>
      </c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  <c r="IE177" s="16"/>
      <c r="IF177" s="16"/>
      <c r="IG177" s="16"/>
      <c r="IH177" s="16"/>
      <c r="II177" s="16"/>
      <c r="IJ177" s="16"/>
      <c r="IK177" s="16"/>
      <c r="IL177" s="16"/>
      <c r="IM177" s="16"/>
      <c r="IN177" s="16"/>
      <c r="IO177" s="16"/>
      <c r="IP177" s="16"/>
      <c r="IQ177" s="16"/>
      <c r="IR177" s="16"/>
    </row>
    <row r="178" spans="1:252" x14ac:dyDescent="0.25">
      <c r="A178" s="55" t="s">
        <v>159</v>
      </c>
      <c r="B178" s="56">
        <v>2</v>
      </c>
      <c r="C178" s="56">
        <v>623</v>
      </c>
      <c r="D178" s="53">
        <v>5204</v>
      </c>
      <c r="E178" s="54">
        <f t="shared" si="69"/>
        <v>29880</v>
      </c>
      <c r="F178" s="54">
        <f t="shared" si="69"/>
        <v>29880</v>
      </c>
      <c r="G178" s="54">
        <f t="shared" si="69"/>
        <v>0</v>
      </c>
      <c r="H178" s="54">
        <v>0</v>
      </c>
      <c r="I178" s="54">
        <v>0</v>
      </c>
      <c r="J178" s="54">
        <f t="shared" si="70"/>
        <v>0</v>
      </c>
      <c r="K178" s="54">
        <v>0</v>
      </c>
      <c r="L178" s="54">
        <v>0</v>
      </c>
      <c r="M178" s="54">
        <f t="shared" si="78"/>
        <v>0</v>
      </c>
      <c r="N178" s="54">
        <v>29880</v>
      </c>
      <c r="O178" s="54">
        <v>29880</v>
      </c>
      <c r="P178" s="54">
        <f t="shared" si="79"/>
        <v>0</v>
      </c>
      <c r="Q178" s="54">
        <v>0</v>
      </c>
      <c r="R178" s="54">
        <v>0</v>
      </c>
      <c r="S178" s="54">
        <f t="shared" si="80"/>
        <v>0</v>
      </c>
      <c r="T178" s="54">
        <v>0</v>
      </c>
      <c r="U178" s="54">
        <v>0</v>
      </c>
      <c r="V178" s="54">
        <f t="shared" si="81"/>
        <v>0</v>
      </c>
      <c r="W178" s="54">
        <v>0</v>
      </c>
      <c r="X178" s="54">
        <v>0</v>
      </c>
      <c r="Y178" s="54">
        <f t="shared" si="82"/>
        <v>0</v>
      </c>
      <c r="Z178" s="54">
        <v>0</v>
      </c>
      <c r="AA178" s="54">
        <v>0</v>
      </c>
      <c r="AB178" s="54">
        <f t="shared" si="83"/>
        <v>0</v>
      </c>
      <c r="AC178" s="54">
        <v>0</v>
      </c>
      <c r="AD178" s="54">
        <v>0</v>
      </c>
      <c r="AE178" s="54">
        <f t="shared" si="84"/>
        <v>0</v>
      </c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  <c r="IE178" s="16"/>
      <c r="IF178" s="16"/>
      <c r="IG178" s="16"/>
      <c r="IH178" s="16"/>
      <c r="II178" s="16"/>
      <c r="IJ178" s="16"/>
      <c r="IK178" s="16"/>
      <c r="IL178" s="16"/>
      <c r="IM178" s="16"/>
      <c r="IN178" s="16"/>
      <c r="IO178" s="16"/>
      <c r="IP178" s="16"/>
      <c r="IQ178" s="16"/>
      <c r="IR178" s="16"/>
    </row>
    <row r="179" spans="1:252" x14ac:dyDescent="0.25">
      <c r="A179" s="55" t="s">
        <v>160</v>
      </c>
      <c r="B179" s="56">
        <v>2</v>
      </c>
      <c r="C179" s="56">
        <v>623</v>
      </c>
      <c r="D179" s="53">
        <v>5204</v>
      </c>
      <c r="E179" s="54">
        <f t="shared" si="69"/>
        <v>35000</v>
      </c>
      <c r="F179" s="54">
        <f t="shared" si="69"/>
        <v>35000</v>
      </c>
      <c r="G179" s="54">
        <f t="shared" si="69"/>
        <v>0</v>
      </c>
      <c r="H179" s="54">
        <v>0</v>
      </c>
      <c r="I179" s="54">
        <v>0</v>
      </c>
      <c r="J179" s="54">
        <f t="shared" si="70"/>
        <v>0</v>
      </c>
      <c r="K179" s="54">
        <v>0</v>
      </c>
      <c r="L179" s="54">
        <v>0</v>
      </c>
      <c r="M179" s="54">
        <f t="shared" si="78"/>
        <v>0</v>
      </c>
      <c r="N179" s="54">
        <v>35000</v>
      </c>
      <c r="O179" s="54">
        <v>35000</v>
      </c>
      <c r="P179" s="54">
        <f t="shared" si="79"/>
        <v>0</v>
      </c>
      <c r="Q179" s="54">
        <v>0</v>
      </c>
      <c r="R179" s="54">
        <v>0</v>
      </c>
      <c r="S179" s="54">
        <f t="shared" si="80"/>
        <v>0</v>
      </c>
      <c r="T179" s="54">
        <v>0</v>
      </c>
      <c r="U179" s="54">
        <v>0</v>
      </c>
      <c r="V179" s="54">
        <f t="shared" si="81"/>
        <v>0</v>
      </c>
      <c r="W179" s="54">
        <v>0</v>
      </c>
      <c r="X179" s="54">
        <v>0</v>
      </c>
      <c r="Y179" s="54">
        <f t="shared" si="82"/>
        <v>0</v>
      </c>
      <c r="Z179" s="54">
        <v>0</v>
      </c>
      <c r="AA179" s="54">
        <v>0</v>
      </c>
      <c r="AB179" s="54">
        <f t="shared" si="83"/>
        <v>0</v>
      </c>
      <c r="AC179" s="54">
        <v>0</v>
      </c>
      <c r="AD179" s="54">
        <v>0</v>
      </c>
      <c r="AE179" s="54">
        <f t="shared" si="84"/>
        <v>0</v>
      </c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  <c r="IE179" s="16"/>
      <c r="IF179" s="16"/>
      <c r="IG179" s="16"/>
      <c r="IH179" s="16"/>
      <c r="II179" s="16"/>
      <c r="IJ179" s="16"/>
      <c r="IK179" s="16"/>
      <c r="IL179" s="16"/>
      <c r="IM179" s="16"/>
      <c r="IN179" s="16"/>
      <c r="IO179" s="16"/>
      <c r="IP179" s="16"/>
      <c r="IQ179" s="16"/>
      <c r="IR179" s="16"/>
    </row>
    <row r="180" spans="1:252" ht="31.5" x14ac:dyDescent="0.25">
      <c r="A180" s="55" t="s">
        <v>161</v>
      </c>
      <c r="B180" s="56">
        <v>2</v>
      </c>
      <c r="C180" s="56">
        <v>623</v>
      </c>
      <c r="D180" s="53">
        <v>5204</v>
      </c>
      <c r="E180" s="54">
        <f t="shared" si="69"/>
        <v>46560</v>
      </c>
      <c r="F180" s="54">
        <f t="shared" si="69"/>
        <v>46560</v>
      </c>
      <c r="G180" s="54">
        <f t="shared" si="69"/>
        <v>0</v>
      </c>
      <c r="H180" s="54">
        <v>0</v>
      </c>
      <c r="I180" s="54">
        <v>0</v>
      </c>
      <c r="J180" s="54">
        <f t="shared" si="70"/>
        <v>0</v>
      </c>
      <c r="K180" s="54">
        <v>0</v>
      </c>
      <c r="L180" s="54">
        <v>0</v>
      </c>
      <c r="M180" s="54">
        <f t="shared" si="78"/>
        <v>0</v>
      </c>
      <c r="N180" s="54">
        <v>46560</v>
      </c>
      <c r="O180" s="54">
        <v>46560</v>
      </c>
      <c r="P180" s="54">
        <f t="shared" si="79"/>
        <v>0</v>
      </c>
      <c r="Q180" s="54">
        <v>0</v>
      </c>
      <c r="R180" s="54">
        <v>0</v>
      </c>
      <c r="S180" s="54">
        <f t="shared" si="80"/>
        <v>0</v>
      </c>
      <c r="T180" s="54">
        <v>0</v>
      </c>
      <c r="U180" s="54">
        <v>0</v>
      </c>
      <c r="V180" s="54">
        <f t="shared" si="81"/>
        <v>0</v>
      </c>
      <c r="W180" s="54">
        <v>0</v>
      </c>
      <c r="X180" s="54">
        <v>0</v>
      </c>
      <c r="Y180" s="54">
        <f t="shared" si="82"/>
        <v>0</v>
      </c>
      <c r="Z180" s="54">
        <v>0</v>
      </c>
      <c r="AA180" s="54">
        <v>0</v>
      </c>
      <c r="AB180" s="54">
        <f t="shared" si="83"/>
        <v>0</v>
      </c>
      <c r="AC180" s="54">
        <v>0</v>
      </c>
      <c r="AD180" s="54">
        <v>0</v>
      </c>
      <c r="AE180" s="54">
        <f t="shared" si="84"/>
        <v>0</v>
      </c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  <c r="IE180" s="16"/>
      <c r="IF180" s="16"/>
      <c r="IG180" s="16"/>
      <c r="IH180" s="16"/>
      <c r="II180" s="16"/>
      <c r="IJ180" s="16"/>
      <c r="IK180" s="16"/>
      <c r="IL180" s="16"/>
      <c r="IM180" s="16"/>
      <c r="IN180" s="16"/>
      <c r="IO180" s="16"/>
      <c r="IP180" s="16"/>
      <c r="IQ180" s="16"/>
      <c r="IR180" s="16"/>
    </row>
    <row r="181" spans="1:252" x14ac:dyDescent="0.25">
      <c r="A181" s="55" t="s">
        <v>162</v>
      </c>
      <c r="B181" s="56">
        <v>2</v>
      </c>
      <c r="C181" s="56">
        <v>623</v>
      </c>
      <c r="D181" s="53">
        <v>5204</v>
      </c>
      <c r="E181" s="54">
        <f t="shared" si="69"/>
        <v>31320</v>
      </c>
      <c r="F181" s="54">
        <f t="shared" si="69"/>
        <v>31320</v>
      </c>
      <c r="G181" s="54">
        <f t="shared" si="69"/>
        <v>0</v>
      </c>
      <c r="H181" s="54">
        <v>0</v>
      </c>
      <c r="I181" s="54">
        <v>0</v>
      </c>
      <c r="J181" s="54">
        <f t="shared" si="70"/>
        <v>0</v>
      </c>
      <c r="K181" s="54">
        <v>0</v>
      </c>
      <c r="L181" s="54">
        <v>0</v>
      </c>
      <c r="M181" s="54">
        <f t="shared" si="78"/>
        <v>0</v>
      </c>
      <c r="N181" s="54">
        <v>31320</v>
      </c>
      <c r="O181" s="54">
        <v>31320</v>
      </c>
      <c r="P181" s="54">
        <f t="shared" si="79"/>
        <v>0</v>
      </c>
      <c r="Q181" s="54">
        <v>0</v>
      </c>
      <c r="R181" s="54">
        <v>0</v>
      </c>
      <c r="S181" s="54">
        <f t="shared" si="80"/>
        <v>0</v>
      </c>
      <c r="T181" s="54">
        <v>0</v>
      </c>
      <c r="U181" s="54">
        <v>0</v>
      </c>
      <c r="V181" s="54">
        <f t="shared" si="81"/>
        <v>0</v>
      </c>
      <c r="W181" s="54">
        <v>0</v>
      </c>
      <c r="X181" s="54">
        <v>0</v>
      </c>
      <c r="Y181" s="54">
        <f t="shared" si="82"/>
        <v>0</v>
      </c>
      <c r="Z181" s="54">
        <v>0</v>
      </c>
      <c r="AA181" s="54">
        <v>0</v>
      </c>
      <c r="AB181" s="54">
        <f t="shared" si="83"/>
        <v>0</v>
      </c>
      <c r="AC181" s="54">
        <v>0</v>
      </c>
      <c r="AD181" s="54">
        <v>0</v>
      </c>
      <c r="AE181" s="54">
        <f t="shared" si="84"/>
        <v>0</v>
      </c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  <c r="IN181" s="16"/>
      <c r="IO181" s="16"/>
      <c r="IP181" s="16"/>
      <c r="IQ181" s="16"/>
      <c r="IR181" s="16"/>
    </row>
    <row r="182" spans="1:252" x14ac:dyDescent="0.25">
      <c r="A182" s="51" t="s">
        <v>163</v>
      </c>
      <c r="B182" s="52">
        <v>2</v>
      </c>
      <c r="C182" s="52">
        <v>623</v>
      </c>
      <c r="D182" s="57">
        <v>5204</v>
      </c>
      <c r="E182" s="54">
        <f t="shared" si="69"/>
        <v>30000</v>
      </c>
      <c r="F182" s="54">
        <f t="shared" si="69"/>
        <v>30000</v>
      </c>
      <c r="G182" s="54">
        <f t="shared" si="69"/>
        <v>0</v>
      </c>
      <c r="H182" s="54">
        <v>0</v>
      </c>
      <c r="I182" s="54">
        <v>0</v>
      </c>
      <c r="J182" s="54">
        <f t="shared" si="70"/>
        <v>0</v>
      </c>
      <c r="K182" s="54">
        <v>0</v>
      </c>
      <c r="L182" s="54">
        <v>0</v>
      </c>
      <c r="M182" s="54">
        <f t="shared" si="78"/>
        <v>0</v>
      </c>
      <c r="N182" s="54">
        <v>30000</v>
      </c>
      <c r="O182" s="54">
        <v>30000</v>
      </c>
      <c r="P182" s="54">
        <f t="shared" si="79"/>
        <v>0</v>
      </c>
      <c r="Q182" s="54">
        <v>0</v>
      </c>
      <c r="R182" s="54">
        <v>0</v>
      </c>
      <c r="S182" s="54">
        <f t="shared" si="80"/>
        <v>0</v>
      </c>
      <c r="T182" s="54"/>
      <c r="U182" s="54"/>
      <c r="V182" s="54">
        <f t="shared" si="81"/>
        <v>0</v>
      </c>
      <c r="W182" s="54">
        <v>0</v>
      </c>
      <c r="X182" s="54">
        <v>0</v>
      </c>
      <c r="Y182" s="54">
        <f t="shared" si="82"/>
        <v>0</v>
      </c>
      <c r="Z182" s="54">
        <v>0</v>
      </c>
      <c r="AA182" s="54">
        <v>0</v>
      </c>
      <c r="AB182" s="54">
        <f t="shared" si="83"/>
        <v>0</v>
      </c>
      <c r="AC182" s="54">
        <v>0</v>
      </c>
      <c r="AD182" s="54">
        <v>0</v>
      </c>
      <c r="AE182" s="54">
        <f t="shared" si="84"/>
        <v>0</v>
      </c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  <c r="IK182" s="16"/>
      <c r="IL182" s="16"/>
      <c r="IM182" s="16"/>
      <c r="IN182" s="16"/>
      <c r="IO182" s="16"/>
      <c r="IP182" s="16"/>
      <c r="IQ182" s="16"/>
      <c r="IR182" s="16"/>
    </row>
    <row r="183" spans="1:252" x14ac:dyDescent="0.25">
      <c r="A183" s="55" t="s">
        <v>164</v>
      </c>
      <c r="B183" s="56">
        <v>2</v>
      </c>
      <c r="C183" s="56">
        <v>623</v>
      </c>
      <c r="D183" s="53">
        <v>5204</v>
      </c>
      <c r="E183" s="54">
        <f t="shared" si="69"/>
        <v>280000</v>
      </c>
      <c r="F183" s="54">
        <f t="shared" si="69"/>
        <v>280000</v>
      </c>
      <c r="G183" s="54">
        <f t="shared" si="69"/>
        <v>0</v>
      </c>
      <c r="H183" s="54">
        <v>0</v>
      </c>
      <c r="I183" s="54">
        <v>0</v>
      </c>
      <c r="J183" s="54">
        <f t="shared" si="70"/>
        <v>0</v>
      </c>
      <c r="K183" s="54">
        <v>0</v>
      </c>
      <c r="L183" s="54">
        <v>0</v>
      </c>
      <c r="M183" s="54">
        <f t="shared" si="78"/>
        <v>0</v>
      </c>
      <c r="N183" s="54">
        <v>280000</v>
      </c>
      <c r="O183" s="54">
        <v>280000</v>
      </c>
      <c r="P183" s="54">
        <f t="shared" si="79"/>
        <v>0</v>
      </c>
      <c r="Q183" s="54">
        <v>0</v>
      </c>
      <c r="R183" s="54">
        <v>0</v>
      </c>
      <c r="S183" s="54">
        <f t="shared" si="80"/>
        <v>0</v>
      </c>
      <c r="T183" s="54">
        <v>0</v>
      </c>
      <c r="U183" s="54">
        <v>0</v>
      </c>
      <c r="V183" s="54">
        <f t="shared" si="81"/>
        <v>0</v>
      </c>
      <c r="W183" s="54">
        <v>0</v>
      </c>
      <c r="X183" s="54">
        <v>0</v>
      </c>
      <c r="Y183" s="54">
        <f t="shared" si="82"/>
        <v>0</v>
      </c>
      <c r="Z183" s="54">
        <v>0</v>
      </c>
      <c r="AA183" s="54">
        <v>0</v>
      </c>
      <c r="AB183" s="54">
        <f t="shared" si="83"/>
        <v>0</v>
      </c>
      <c r="AC183" s="54">
        <v>0</v>
      </c>
      <c r="AD183" s="54">
        <v>0</v>
      </c>
      <c r="AE183" s="54">
        <f t="shared" si="84"/>
        <v>0</v>
      </c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  <c r="IK183" s="16"/>
      <c r="IL183" s="16"/>
      <c r="IM183" s="16"/>
      <c r="IN183" s="16"/>
      <c r="IO183" s="16"/>
      <c r="IP183" s="16"/>
      <c r="IQ183" s="16"/>
      <c r="IR183" s="16"/>
    </row>
    <row r="184" spans="1:252" ht="31.5" x14ac:dyDescent="0.25">
      <c r="A184" s="55" t="s">
        <v>165</v>
      </c>
      <c r="B184" s="56">
        <v>2</v>
      </c>
      <c r="C184" s="56">
        <v>623</v>
      </c>
      <c r="D184" s="53">
        <v>5204</v>
      </c>
      <c r="E184" s="54">
        <f t="shared" si="69"/>
        <v>446000</v>
      </c>
      <c r="F184" s="54">
        <f t="shared" si="69"/>
        <v>446000</v>
      </c>
      <c r="G184" s="54">
        <f t="shared" si="69"/>
        <v>0</v>
      </c>
      <c r="H184" s="54">
        <v>0</v>
      </c>
      <c r="I184" s="54">
        <v>0</v>
      </c>
      <c r="J184" s="54">
        <f t="shared" si="70"/>
        <v>0</v>
      </c>
      <c r="K184" s="54">
        <v>0</v>
      </c>
      <c r="L184" s="54">
        <v>0</v>
      </c>
      <c r="M184" s="54">
        <f t="shared" si="78"/>
        <v>0</v>
      </c>
      <c r="N184" s="54">
        <v>446000</v>
      </c>
      <c r="O184" s="54">
        <v>446000</v>
      </c>
      <c r="P184" s="54">
        <f t="shared" si="79"/>
        <v>0</v>
      </c>
      <c r="Q184" s="54">
        <v>0</v>
      </c>
      <c r="R184" s="54">
        <v>0</v>
      </c>
      <c r="S184" s="54">
        <f t="shared" si="80"/>
        <v>0</v>
      </c>
      <c r="T184" s="54">
        <v>0</v>
      </c>
      <c r="U184" s="54">
        <v>0</v>
      </c>
      <c r="V184" s="54">
        <f t="shared" si="81"/>
        <v>0</v>
      </c>
      <c r="W184" s="54">
        <v>0</v>
      </c>
      <c r="X184" s="54">
        <v>0</v>
      </c>
      <c r="Y184" s="54">
        <f t="shared" si="82"/>
        <v>0</v>
      </c>
      <c r="Z184" s="54">
        <v>0</v>
      </c>
      <c r="AA184" s="54">
        <v>0</v>
      </c>
      <c r="AB184" s="54">
        <f t="shared" si="83"/>
        <v>0</v>
      </c>
      <c r="AC184" s="54">
        <v>0</v>
      </c>
      <c r="AD184" s="54">
        <v>0</v>
      </c>
      <c r="AE184" s="54">
        <f t="shared" si="84"/>
        <v>0</v>
      </c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  <c r="IK184" s="16"/>
      <c r="IL184" s="16"/>
      <c r="IM184" s="16"/>
      <c r="IN184" s="16"/>
      <c r="IO184" s="16"/>
      <c r="IP184" s="16"/>
      <c r="IQ184" s="16"/>
      <c r="IR184" s="16"/>
    </row>
    <row r="185" spans="1:252" x14ac:dyDescent="0.25">
      <c r="A185" s="38" t="s">
        <v>108</v>
      </c>
      <c r="B185" s="49"/>
      <c r="C185" s="49"/>
      <c r="D185" s="50"/>
      <c r="E185" s="40">
        <f t="shared" si="69"/>
        <v>70805</v>
      </c>
      <c r="F185" s="40">
        <f t="shared" si="69"/>
        <v>73004</v>
      </c>
      <c r="G185" s="40">
        <f t="shared" si="69"/>
        <v>2199</v>
      </c>
      <c r="H185" s="40">
        <f>SUM(H186:H194)</f>
        <v>0</v>
      </c>
      <c r="I185" s="40">
        <f>SUM(I186:I194)</f>
        <v>0</v>
      </c>
      <c r="J185" s="40">
        <f t="shared" si="70"/>
        <v>0</v>
      </c>
      <c r="K185" s="40">
        <f>SUM(K186:K194)</f>
        <v>0</v>
      </c>
      <c r="L185" s="40">
        <f>SUM(L186:L194)</f>
        <v>0</v>
      </c>
      <c r="M185" s="40">
        <f t="shared" si="78"/>
        <v>0</v>
      </c>
      <c r="N185" s="40">
        <f>SUM(N186:N194)</f>
        <v>70805</v>
      </c>
      <c r="O185" s="40">
        <f>SUM(O186:O194)</f>
        <v>73004</v>
      </c>
      <c r="P185" s="40">
        <f t="shared" si="79"/>
        <v>2199</v>
      </c>
      <c r="Q185" s="40">
        <f>SUM(Q186:Q194)</f>
        <v>0</v>
      </c>
      <c r="R185" s="40">
        <f>SUM(R186:R194)</f>
        <v>0</v>
      </c>
      <c r="S185" s="40">
        <f t="shared" si="80"/>
        <v>0</v>
      </c>
      <c r="T185" s="40">
        <f>SUM(T186:T194)</f>
        <v>0</v>
      </c>
      <c r="U185" s="40">
        <f>SUM(U186:U194)</f>
        <v>0</v>
      </c>
      <c r="V185" s="40">
        <f t="shared" si="81"/>
        <v>0</v>
      </c>
      <c r="W185" s="40">
        <f>SUM(W186:W194)</f>
        <v>0</v>
      </c>
      <c r="X185" s="40">
        <f>SUM(X186:X194)</f>
        <v>0</v>
      </c>
      <c r="Y185" s="40">
        <f t="shared" si="82"/>
        <v>0</v>
      </c>
      <c r="Z185" s="40">
        <f>SUM(Z186:Z194)</f>
        <v>0</v>
      </c>
      <c r="AA185" s="40">
        <f>SUM(AA186:AA194)</f>
        <v>0</v>
      </c>
      <c r="AB185" s="40">
        <f t="shared" si="83"/>
        <v>0</v>
      </c>
      <c r="AC185" s="40">
        <f>SUM(AC186:AC194)</f>
        <v>0</v>
      </c>
      <c r="AD185" s="40">
        <f>SUM(AD186:AD194)</f>
        <v>0</v>
      </c>
      <c r="AE185" s="40">
        <f t="shared" si="84"/>
        <v>0</v>
      </c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  <c r="IK185" s="16"/>
      <c r="IL185" s="16"/>
      <c r="IM185" s="16"/>
      <c r="IN185" s="16"/>
      <c r="IO185" s="16"/>
      <c r="IP185" s="16"/>
      <c r="IQ185" s="16"/>
      <c r="IR185" s="16"/>
    </row>
    <row r="186" spans="1:252" ht="31.5" x14ac:dyDescent="0.25">
      <c r="A186" s="55" t="s">
        <v>166</v>
      </c>
      <c r="B186" s="56">
        <v>2</v>
      </c>
      <c r="C186" s="56">
        <v>623</v>
      </c>
      <c r="D186" s="53">
        <v>5205</v>
      </c>
      <c r="E186" s="54">
        <f t="shared" si="69"/>
        <v>46703</v>
      </c>
      <c r="F186" s="54">
        <f t="shared" si="69"/>
        <v>46703</v>
      </c>
      <c r="G186" s="54">
        <f t="shared" si="69"/>
        <v>0</v>
      </c>
      <c r="H186" s="54">
        <v>0</v>
      </c>
      <c r="I186" s="54">
        <v>0</v>
      </c>
      <c r="J186" s="54">
        <f t="shared" si="70"/>
        <v>0</v>
      </c>
      <c r="K186" s="54">
        <v>0</v>
      </c>
      <c r="L186" s="54">
        <v>0</v>
      </c>
      <c r="M186" s="54">
        <f t="shared" si="78"/>
        <v>0</v>
      </c>
      <c r="N186" s="54">
        <v>46703</v>
      </c>
      <c r="O186" s="54">
        <v>46703</v>
      </c>
      <c r="P186" s="54">
        <f t="shared" si="79"/>
        <v>0</v>
      </c>
      <c r="Q186" s="54">
        <v>0</v>
      </c>
      <c r="R186" s="54">
        <v>0</v>
      </c>
      <c r="S186" s="54">
        <f t="shared" si="80"/>
        <v>0</v>
      </c>
      <c r="T186" s="54">
        <v>0</v>
      </c>
      <c r="U186" s="54">
        <v>0</v>
      </c>
      <c r="V186" s="54">
        <f t="shared" si="81"/>
        <v>0</v>
      </c>
      <c r="W186" s="54">
        <v>0</v>
      </c>
      <c r="X186" s="54">
        <v>0</v>
      </c>
      <c r="Y186" s="54">
        <f t="shared" si="82"/>
        <v>0</v>
      </c>
      <c r="Z186" s="54">
        <v>0</v>
      </c>
      <c r="AA186" s="54">
        <v>0</v>
      </c>
      <c r="AB186" s="54">
        <f t="shared" si="83"/>
        <v>0</v>
      </c>
      <c r="AC186" s="54">
        <v>0</v>
      </c>
      <c r="AD186" s="54">
        <v>0</v>
      </c>
      <c r="AE186" s="54">
        <f t="shared" si="84"/>
        <v>0</v>
      </c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  <c r="HQ186" s="16"/>
      <c r="HR186" s="16"/>
      <c r="HS186" s="16"/>
      <c r="HT186" s="16"/>
      <c r="HU186" s="16"/>
      <c r="HV186" s="16"/>
      <c r="HW186" s="16"/>
      <c r="HX186" s="16"/>
      <c r="HY186" s="16"/>
      <c r="HZ186" s="16"/>
      <c r="IA186" s="16"/>
      <c r="IB186" s="16"/>
      <c r="IC186" s="16"/>
      <c r="ID186" s="16"/>
      <c r="IE186" s="16"/>
      <c r="IF186" s="16"/>
      <c r="IG186" s="16"/>
      <c r="IH186" s="16"/>
      <c r="II186" s="16"/>
      <c r="IJ186" s="16"/>
      <c r="IK186" s="16"/>
      <c r="IL186" s="16"/>
      <c r="IM186" s="16"/>
      <c r="IN186" s="16"/>
      <c r="IO186" s="16"/>
      <c r="IP186" s="16"/>
      <c r="IQ186" s="16"/>
      <c r="IR186" s="16"/>
    </row>
    <row r="187" spans="1:252" ht="47.25" x14ac:dyDescent="0.25">
      <c r="A187" s="55" t="s">
        <v>167</v>
      </c>
      <c r="B187" s="56">
        <v>2</v>
      </c>
      <c r="C187" s="56">
        <v>623</v>
      </c>
      <c r="D187" s="53">
        <v>5205</v>
      </c>
      <c r="E187" s="54">
        <f t="shared" si="69"/>
        <v>8280</v>
      </c>
      <c r="F187" s="54">
        <f t="shared" si="69"/>
        <v>8280</v>
      </c>
      <c r="G187" s="54">
        <f t="shared" si="69"/>
        <v>0</v>
      </c>
      <c r="H187" s="54">
        <v>0</v>
      </c>
      <c r="I187" s="54">
        <v>0</v>
      </c>
      <c r="J187" s="54">
        <f t="shared" si="70"/>
        <v>0</v>
      </c>
      <c r="K187" s="54">
        <v>0</v>
      </c>
      <c r="L187" s="54">
        <v>0</v>
      </c>
      <c r="M187" s="54">
        <f t="shared" si="78"/>
        <v>0</v>
      </c>
      <c r="N187" s="54">
        <v>8280</v>
      </c>
      <c r="O187" s="54">
        <v>8280</v>
      </c>
      <c r="P187" s="54">
        <f t="shared" si="79"/>
        <v>0</v>
      </c>
      <c r="Q187" s="54">
        <v>0</v>
      </c>
      <c r="R187" s="54">
        <v>0</v>
      </c>
      <c r="S187" s="54">
        <f t="shared" si="80"/>
        <v>0</v>
      </c>
      <c r="T187" s="54">
        <v>0</v>
      </c>
      <c r="U187" s="54">
        <v>0</v>
      </c>
      <c r="V187" s="54">
        <f t="shared" si="81"/>
        <v>0</v>
      </c>
      <c r="W187" s="54">
        <v>0</v>
      </c>
      <c r="X187" s="54">
        <v>0</v>
      </c>
      <c r="Y187" s="54">
        <f t="shared" si="82"/>
        <v>0</v>
      </c>
      <c r="Z187" s="54">
        <v>0</v>
      </c>
      <c r="AA187" s="54">
        <v>0</v>
      </c>
      <c r="AB187" s="54">
        <f t="shared" si="83"/>
        <v>0</v>
      </c>
      <c r="AC187" s="54">
        <v>0</v>
      </c>
      <c r="AD187" s="54">
        <v>0</v>
      </c>
      <c r="AE187" s="54">
        <f t="shared" si="84"/>
        <v>0</v>
      </c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  <c r="GB187" s="16"/>
      <c r="GC187" s="16"/>
      <c r="GD187" s="16"/>
      <c r="GE187" s="16"/>
      <c r="GF187" s="16"/>
      <c r="GG187" s="16"/>
      <c r="GH187" s="16"/>
      <c r="GI187" s="16"/>
      <c r="GJ187" s="16"/>
      <c r="GK187" s="16"/>
      <c r="GL187" s="16"/>
      <c r="GM187" s="16"/>
      <c r="GN187" s="16"/>
      <c r="GO187" s="16"/>
      <c r="GP187" s="16"/>
      <c r="GQ187" s="16"/>
      <c r="GR187" s="16"/>
      <c r="GS187" s="16"/>
      <c r="GT187" s="16"/>
      <c r="GU187" s="16"/>
      <c r="GV187" s="16"/>
      <c r="GW187" s="16"/>
      <c r="GX187" s="16"/>
      <c r="GY187" s="16"/>
      <c r="GZ187" s="16"/>
      <c r="HA187" s="16"/>
      <c r="HB187" s="16"/>
      <c r="HC187" s="16"/>
      <c r="HD187" s="16"/>
      <c r="HE187" s="16"/>
      <c r="HF187" s="16"/>
      <c r="HG187" s="16"/>
      <c r="HH187" s="16"/>
      <c r="HI187" s="16"/>
      <c r="HJ187" s="16"/>
      <c r="HK187" s="16"/>
      <c r="HL187" s="16"/>
      <c r="HM187" s="16"/>
      <c r="HN187" s="16"/>
      <c r="HO187" s="16"/>
      <c r="HP187" s="16"/>
      <c r="HQ187" s="16"/>
      <c r="HR187" s="16"/>
      <c r="HS187" s="16"/>
      <c r="HT187" s="16"/>
      <c r="HU187" s="16"/>
      <c r="HV187" s="16"/>
      <c r="HW187" s="16"/>
      <c r="HX187" s="16"/>
      <c r="HY187" s="16"/>
      <c r="HZ187" s="16"/>
      <c r="IA187" s="16"/>
      <c r="IB187" s="16"/>
      <c r="IC187" s="16"/>
      <c r="ID187" s="16"/>
      <c r="IE187" s="16"/>
      <c r="IF187" s="16"/>
      <c r="IG187" s="16"/>
      <c r="IH187" s="16"/>
      <c r="II187" s="16"/>
      <c r="IJ187" s="16"/>
      <c r="IK187" s="16"/>
      <c r="IL187" s="16"/>
      <c r="IM187" s="16"/>
      <c r="IN187" s="16"/>
      <c r="IO187" s="16"/>
      <c r="IP187" s="16"/>
      <c r="IQ187" s="16"/>
      <c r="IR187" s="16"/>
    </row>
    <row r="188" spans="1:252" x14ac:dyDescent="0.25">
      <c r="A188" s="55" t="s">
        <v>168</v>
      </c>
      <c r="B188" s="56">
        <v>2</v>
      </c>
      <c r="C188" s="56">
        <v>623</v>
      </c>
      <c r="D188" s="53">
        <v>5205</v>
      </c>
      <c r="E188" s="54">
        <f t="shared" si="69"/>
        <v>6500</v>
      </c>
      <c r="F188" s="54">
        <f t="shared" si="69"/>
        <v>6500</v>
      </c>
      <c r="G188" s="54">
        <f t="shared" si="69"/>
        <v>0</v>
      </c>
      <c r="H188" s="54">
        <v>0</v>
      </c>
      <c r="I188" s="54">
        <v>0</v>
      </c>
      <c r="J188" s="54">
        <f t="shared" si="70"/>
        <v>0</v>
      </c>
      <c r="K188" s="54">
        <v>0</v>
      </c>
      <c r="L188" s="54">
        <v>0</v>
      </c>
      <c r="M188" s="54">
        <f t="shared" si="78"/>
        <v>0</v>
      </c>
      <c r="N188" s="54">
        <v>6500</v>
      </c>
      <c r="O188" s="54">
        <v>6500</v>
      </c>
      <c r="P188" s="54">
        <f t="shared" si="79"/>
        <v>0</v>
      </c>
      <c r="Q188" s="54"/>
      <c r="R188" s="54"/>
      <c r="S188" s="54">
        <f t="shared" si="80"/>
        <v>0</v>
      </c>
      <c r="T188" s="54">
        <v>0</v>
      </c>
      <c r="U188" s="54">
        <v>0</v>
      </c>
      <c r="V188" s="54">
        <f t="shared" si="81"/>
        <v>0</v>
      </c>
      <c r="W188" s="54">
        <v>0</v>
      </c>
      <c r="X188" s="54">
        <v>0</v>
      </c>
      <c r="Y188" s="54">
        <f t="shared" si="82"/>
        <v>0</v>
      </c>
      <c r="Z188" s="54">
        <v>0</v>
      </c>
      <c r="AA188" s="54">
        <v>0</v>
      </c>
      <c r="AB188" s="54">
        <f t="shared" si="83"/>
        <v>0</v>
      </c>
      <c r="AC188" s="54">
        <v>0</v>
      </c>
      <c r="AD188" s="54">
        <v>0</v>
      </c>
      <c r="AE188" s="54">
        <f t="shared" si="84"/>
        <v>0</v>
      </c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  <c r="ID188" s="16"/>
      <c r="IE188" s="16"/>
      <c r="IF188" s="16"/>
      <c r="IG188" s="16"/>
      <c r="IH188" s="16"/>
      <c r="II188" s="16"/>
      <c r="IJ188" s="16"/>
      <c r="IK188" s="16"/>
      <c r="IL188" s="16"/>
      <c r="IM188" s="16"/>
      <c r="IN188" s="16"/>
      <c r="IO188" s="16"/>
      <c r="IP188" s="16"/>
      <c r="IQ188" s="16"/>
      <c r="IR188" s="16"/>
    </row>
    <row r="189" spans="1:252" x14ac:dyDescent="0.25">
      <c r="A189" s="55" t="s">
        <v>169</v>
      </c>
      <c r="B189" s="56">
        <v>2</v>
      </c>
      <c r="C189" s="56">
        <v>623</v>
      </c>
      <c r="D189" s="53">
        <v>5205</v>
      </c>
      <c r="E189" s="54">
        <f t="shared" si="69"/>
        <v>1614</v>
      </c>
      <c r="F189" s="54">
        <f t="shared" si="69"/>
        <v>1614</v>
      </c>
      <c r="G189" s="54">
        <f t="shared" si="69"/>
        <v>0</v>
      </c>
      <c r="H189" s="54">
        <v>0</v>
      </c>
      <c r="I189" s="54">
        <v>0</v>
      </c>
      <c r="J189" s="54">
        <f t="shared" si="70"/>
        <v>0</v>
      </c>
      <c r="K189" s="54">
        <v>0</v>
      </c>
      <c r="L189" s="54">
        <v>0</v>
      </c>
      <c r="M189" s="54">
        <f t="shared" si="78"/>
        <v>0</v>
      </c>
      <c r="N189" s="54">
        <v>1614</v>
      </c>
      <c r="O189" s="54">
        <v>1614</v>
      </c>
      <c r="P189" s="54">
        <f t="shared" si="79"/>
        <v>0</v>
      </c>
      <c r="Q189" s="54">
        <v>0</v>
      </c>
      <c r="R189" s="54">
        <v>0</v>
      </c>
      <c r="S189" s="54">
        <f t="shared" si="80"/>
        <v>0</v>
      </c>
      <c r="T189" s="54">
        <v>0</v>
      </c>
      <c r="U189" s="54">
        <v>0</v>
      </c>
      <c r="V189" s="54">
        <f t="shared" si="81"/>
        <v>0</v>
      </c>
      <c r="W189" s="54">
        <v>0</v>
      </c>
      <c r="X189" s="54">
        <v>0</v>
      </c>
      <c r="Y189" s="54">
        <f t="shared" si="82"/>
        <v>0</v>
      </c>
      <c r="Z189" s="54">
        <v>0</v>
      </c>
      <c r="AA189" s="54">
        <v>0</v>
      </c>
      <c r="AB189" s="54">
        <f t="shared" si="83"/>
        <v>0</v>
      </c>
      <c r="AC189" s="54">
        <v>0</v>
      </c>
      <c r="AD189" s="54">
        <v>0</v>
      </c>
      <c r="AE189" s="54">
        <f t="shared" si="84"/>
        <v>0</v>
      </c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</row>
    <row r="190" spans="1:252" x14ac:dyDescent="0.25">
      <c r="A190" s="55" t="s">
        <v>170</v>
      </c>
      <c r="B190" s="56">
        <v>2</v>
      </c>
      <c r="C190" s="56">
        <v>623</v>
      </c>
      <c r="D190" s="53">
        <v>5205</v>
      </c>
      <c r="E190" s="54">
        <f t="shared" si="69"/>
        <v>1614</v>
      </c>
      <c r="F190" s="54">
        <f t="shared" si="69"/>
        <v>1614</v>
      </c>
      <c r="G190" s="54">
        <f t="shared" si="69"/>
        <v>0</v>
      </c>
      <c r="H190" s="54">
        <v>0</v>
      </c>
      <c r="I190" s="54">
        <v>0</v>
      </c>
      <c r="J190" s="54">
        <f t="shared" si="70"/>
        <v>0</v>
      </c>
      <c r="K190" s="54">
        <v>0</v>
      </c>
      <c r="L190" s="54">
        <v>0</v>
      </c>
      <c r="M190" s="54">
        <f t="shared" si="78"/>
        <v>0</v>
      </c>
      <c r="N190" s="54">
        <v>1614</v>
      </c>
      <c r="O190" s="54">
        <v>1614</v>
      </c>
      <c r="P190" s="54">
        <f t="shared" si="79"/>
        <v>0</v>
      </c>
      <c r="Q190" s="54">
        <v>0</v>
      </c>
      <c r="R190" s="54">
        <v>0</v>
      </c>
      <c r="S190" s="54">
        <f t="shared" si="80"/>
        <v>0</v>
      </c>
      <c r="T190" s="54">
        <v>0</v>
      </c>
      <c r="U190" s="54">
        <v>0</v>
      </c>
      <c r="V190" s="54">
        <f t="shared" si="81"/>
        <v>0</v>
      </c>
      <c r="W190" s="54">
        <v>0</v>
      </c>
      <c r="X190" s="54">
        <v>0</v>
      </c>
      <c r="Y190" s="54">
        <f t="shared" si="82"/>
        <v>0</v>
      </c>
      <c r="Z190" s="54">
        <v>0</v>
      </c>
      <c r="AA190" s="54">
        <v>0</v>
      </c>
      <c r="AB190" s="54">
        <f t="shared" si="83"/>
        <v>0</v>
      </c>
      <c r="AC190" s="54">
        <v>0</v>
      </c>
      <c r="AD190" s="54">
        <v>0</v>
      </c>
      <c r="AE190" s="54">
        <f t="shared" si="84"/>
        <v>0</v>
      </c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  <c r="HG190" s="16"/>
      <c r="HH190" s="16"/>
      <c r="HI190" s="16"/>
      <c r="HJ190" s="16"/>
      <c r="HK190" s="16"/>
      <c r="HL190" s="16"/>
      <c r="HM190" s="16"/>
      <c r="HN190" s="16"/>
      <c r="HO190" s="16"/>
      <c r="HP190" s="16"/>
      <c r="HQ190" s="16"/>
      <c r="HR190" s="16"/>
      <c r="HS190" s="16"/>
      <c r="HT190" s="16"/>
      <c r="HU190" s="16"/>
      <c r="HV190" s="16"/>
      <c r="HW190" s="16"/>
      <c r="HX190" s="16"/>
      <c r="HY190" s="16"/>
      <c r="HZ190" s="16"/>
      <c r="IA190" s="16"/>
      <c r="IB190" s="16"/>
      <c r="IC190" s="16"/>
      <c r="ID190" s="16"/>
      <c r="IE190" s="16"/>
      <c r="IF190" s="16"/>
      <c r="IG190" s="16"/>
      <c r="IH190" s="16"/>
      <c r="II190" s="16"/>
      <c r="IJ190" s="16"/>
      <c r="IK190" s="16"/>
      <c r="IL190" s="16"/>
      <c r="IM190" s="16"/>
      <c r="IN190" s="16"/>
      <c r="IO190" s="16"/>
      <c r="IP190" s="16"/>
    </row>
    <row r="191" spans="1:252" x14ac:dyDescent="0.25">
      <c r="A191" s="55" t="s">
        <v>171</v>
      </c>
      <c r="B191" s="56">
        <v>2</v>
      </c>
      <c r="C191" s="56">
        <v>623</v>
      </c>
      <c r="D191" s="53">
        <v>5205</v>
      </c>
      <c r="E191" s="54">
        <f t="shared" si="69"/>
        <v>1614</v>
      </c>
      <c r="F191" s="54">
        <f t="shared" si="69"/>
        <v>1614</v>
      </c>
      <c r="G191" s="54">
        <f t="shared" si="69"/>
        <v>0</v>
      </c>
      <c r="H191" s="54">
        <v>0</v>
      </c>
      <c r="I191" s="54">
        <v>0</v>
      </c>
      <c r="J191" s="54">
        <f t="shared" si="70"/>
        <v>0</v>
      </c>
      <c r="K191" s="54">
        <v>0</v>
      </c>
      <c r="L191" s="54">
        <v>0</v>
      </c>
      <c r="M191" s="54">
        <f t="shared" si="78"/>
        <v>0</v>
      </c>
      <c r="N191" s="54">
        <v>1614</v>
      </c>
      <c r="O191" s="54">
        <v>1614</v>
      </c>
      <c r="P191" s="54">
        <f t="shared" si="79"/>
        <v>0</v>
      </c>
      <c r="Q191" s="54">
        <v>0</v>
      </c>
      <c r="R191" s="54">
        <v>0</v>
      </c>
      <c r="S191" s="54">
        <f t="shared" si="80"/>
        <v>0</v>
      </c>
      <c r="T191" s="54">
        <v>0</v>
      </c>
      <c r="U191" s="54">
        <v>0</v>
      </c>
      <c r="V191" s="54">
        <f t="shared" si="81"/>
        <v>0</v>
      </c>
      <c r="W191" s="54">
        <v>0</v>
      </c>
      <c r="X191" s="54">
        <v>0</v>
      </c>
      <c r="Y191" s="54">
        <f t="shared" si="82"/>
        <v>0</v>
      </c>
      <c r="Z191" s="54">
        <v>0</v>
      </c>
      <c r="AA191" s="54">
        <v>0</v>
      </c>
      <c r="AB191" s="54">
        <f t="shared" si="83"/>
        <v>0</v>
      </c>
      <c r="AC191" s="54">
        <v>0</v>
      </c>
      <c r="AD191" s="54">
        <v>0</v>
      </c>
      <c r="AE191" s="54">
        <f t="shared" si="84"/>
        <v>0</v>
      </c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  <c r="GB191" s="16"/>
      <c r="GC191" s="16"/>
      <c r="GD191" s="16"/>
      <c r="GE191" s="16"/>
      <c r="GF191" s="16"/>
      <c r="GG191" s="16"/>
      <c r="GH191" s="16"/>
      <c r="GI191" s="16"/>
      <c r="GJ191" s="16"/>
      <c r="GK191" s="16"/>
      <c r="GL191" s="16"/>
      <c r="GM191" s="16"/>
      <c r="GN191" s="16"/>
      <c r="GO191" s="16"/>
      <c r="GP191" s="16"/>
      <c r="GQ191" s="16"/>
      <c r="GR191" s="16"/>
      <c r="GS191" s="16"/>
      <c r="GT191" s="16"/>
      <c r="GU191" s="16"/>
      <c r="GV191" s="16"/>
      <c r="GW191" s="16"/>
      <c r="GX191" s="16"/>
      <c r="GY191" s="16"/>
      <c r="GZ191" s="16"/>
      <c r="HA191" s="16"/>
      <c r="HB191" s="16"/>
      <c r="HC191" s="16"/>
      <c r="HD191" s="16"/>
      <c r="HE191" s="16"/>
      <c r="HF191" s="16"/>
      <c r="HG191" s="16"/>
      <c r="HH191" s="16"/>
      <c r="HI191" s="16"/>
      <c r="HJ191" s="16"/>
      <c r="HK191" s="16"/>
      <c r="HL191" s="16"/>
      <c r="HM191" s="16"/>
      <c r="HN191" s="16"/>
      <c r="HO191" s="16"/>
      <c r="HP191" s="16"/>
      <c r="HQ191" s="16"/>
      <c r="HR191" s="16"/>
      <c r="HS191" s="16"/>
      <c r="HT191" s="16"/>
      <c r="HU191" s="16"/>
      <c r="HV191" s="16"/>
      <c r="HW191" s="16"/>
      <c r="HX191" s="16"/>
      <c r="HY191" s="16"/>
      <c r="HZ191" s="16"/>
      <c r="IA191" s="16"/>
      <c r="IB191" s="16"/>
      <c r="IC191" s="16"/>
      <c r="ID191" s="16"/>
      <c r="IE191" s="16"/>
      <c r="IF191" s="16"/>
      <c r="IG191" s="16"/>
      <c r="IH191" s="16"/>
      <c r="II191" s="16"/>
      <c r="IJ191" s="16"/>
      <c r="IK191" s="16"/>
      <c r="IL191" s="16"/>
      <c r="IM191" s="16"/>
      <c r="IN191" s="16"/>
      <c r="IO191" s="16"/>
      <c r="IP191" s="16"/>
    </row>
    <row r="192" spans="1:252" x14ac:dyDescent="0.25">
      <c r="A192" s="55" t="s">
        <v>172</v>
      </c>
      <c r="B192" s="56">
        <v>2</v>
      </c>
      <c r="C192" s="56">
        <v>623</v>
      </c>
      <c r="D192" s="53">
        <v>5205</v>
      </c>
      <c r="E192" s="54">
        <f t="shared" si="69"/>
        <v>0</v>
      </c>
      <c r="F192" s="54">
        <f t="shared" si="69"/>
        <v>2199</v>
      </c>
      <c r="G192" s="54">
        <f t="shared" si="69"/>
        <v>2199</v>
      </c>
      <c r="H192" s="54">
        <v>0</v>
      </c>
      <c r="I192" s="54">
        <v>0</v>
      </c>
      <c r="J192" s="54">
        <f t="shared" si="70"/>
        <v>0</v>
      </c>
      <c r="K192" s="54">
        <v>0</v>
      </c>
      <c r="L192" s="54">
        <v>0</v>
      </c>
      <c r="M192" s="54">
        <f t="shared" si="78"/>
        <v>0</v>
      </c>
      <c r="N192" s="54"/>
      <c r="O192" s="54">
        <v>2199</v>
      </c>
      <c r="P192" s="54">
        <f t="shared" si="79"/>
        <v>2199</v>
      </c>
      <c r="Q192" s="54">
        <v>0</v>
      </c>
      <c r="R192" s="54">
        <v>0</v>
      </c>
      <c r="S192" s="54">
        <f t="shared" si="80"/>
        <v>0</v>
      </c>
      <c r="T192" s="54">
        <v>0</v>
      </c>
      <c r="U192" s="54">
        <v>0</v>
      </c>
      <c r="V192" s="54">
        <f t="shared" si="81"/>
        <v>0</v>
      </c>
      <c r="W192" s="54">
        <v>0</v>
      </c>
      <c r="X192" s="54">
        <v>0</v>
      </c>
      <c r="Y192" s="54">
        <f t="shared" si="82"/>
        <v>0</v>
      </c>
      <c r="Z192" s="54">
        <v>0</v>
      </c>
      <c r="AA192" s="54">
        <v>0</v>
      </c>
      <c r="AB192" s="54">
        <f t="shared" si="83"/>
        <v>0</v>
      </c>
      <c r="AC192" s="54">
        <v>0</v>
      </c>
      <c r="AD192" s="54">
        <v>0</v>
      </c>
      <c r="AE192" s="54">
        <f t="shared" si="84"/>
        <v>0</v>
      </c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  <c r="IC192" s="16"/>
      <c r="ID192" s="16"/>
      <c r="IE192" s="16"/>
      <c r="IF192" s="16"/>
      <c r="IG192" s="16"/>
      <c r="IH192" s="16"/>
      <c r="II192" s="16"/>
      <c r="IJ192" s="16"/>
      <c r="IK192" s="16"/>
      <c r="IL192" s="16"/>
      <c r="IM192" s="16"/>
      <c r="IN192" s="16"/>
      <c r="IO192" s="16"/>
      <c r="IP192" s="16"/>
    </row>
    <row r="193" spans="1:252" ht="31.5" x14ac:dyDescent="0.25">
      <c r="A193" s="55" t="s">
        <v>173</v>
      </c>
      <c r="B193" s="56">
        <v>2</v>
      </c>
      <c r="C193" s="56">
        <v>623</v>
      </c>
      <c r="D193" s="53">
        <v>5205</v>
      </c>
      <c r="E193" s="54">
        <f t="shared" si="69"/>
        <v>2580</v>
      </c>
      <c r="F193" s="54">
        <f t="shared" si="69"/>
        <v>2580</v>
      </c>
      <c r="G193" s="54">
        <f t="shared" si="69"/>
        <v>0</v>
      </c>
      <c r="H193" s="54">
        <v>0</v>
      </c>
      <c r="I193" s="54">
        <v>0</v>
      </c>
      <c r="J193" s="54">
        <f t="shared" si="70"/>
        <v>0</v>
      </c>
      <c r="K193" s="54">
        <v>0</v>
      </c>
      <c r="L193" s="54">
        <v>0</v>
      </c>
      <c r="M193" s="54">
        <f t="shared" si="78"/>
        <v>0</v>
      </c>
      <c r="N193" s="54">
        <v>2580</v>
      </c>
      <c r="O193" s="54">
        <v>2580</v>
      </c>
      <c r="P193" s="54">
        <f t="shared" si="79"/>
        <v>0</v>
      </c>
      <c r="Q193" s="54">
        <v>0</v>
      </c>
      <c r="R193" s="54">
        <v>0</v>
      </c>
      <c r="S193" s="54">
        <f t="shared" si="80"/>
        <v>0</v>
      </c>
      <c r="T193" s="54">
        <v>0</v>
      </c>
      <c r="U193" s="54">
        <v>0</v>
      </c>
      <c r="V193" s="54">
        <f t="shared" si="81"/>
        <v>0</v>
      </c>
      <c r="W193" s="54">
        <v>0</v>
      </c>
      <c r="X193" s="54">
        <v>0</v>
      </c>
      <c r="Y193" s="54">
        <f t="shared" si="82"/>
        <v>0</v>
      </c>
      <c r="Z193" s="54">
        <v>0</v>
      </c>
      <c r="AA193" s="54">
        <v>0</v>
      </c>
      <c r="AB193" s="54">
        <f t="shared" si="83"/>
        <v>0</v>
      </c>
      <c r="AC193" s="54">
        <v>0</v>
      </c>
      <c r="AD193" s="54">
        <v>0</v>
      </c>
      <c r="AE193" s="54">
        <f t="shared" si="84"/>
        <v>0</v>
      </c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</row>
    <row r="194" spans="1:252" ht="31.5" x14ac:dyDescent="0.25">
      <c r="A194" s="55" t="s">
        <v>174</v>
      </c>
      <c r="B194" s="56">
        <v>2</v>
      </c>
      <c r="C194" s="56">
        <v>619</v>
      </c>
      <c r="D194" s="53">
        <v>5205</v>
      </c>
      <c r="E194" s="54">
        <f t="shared" si="69"/>
        <v>1900</v>
      </c>
      <c r="F194" s="54">
        <f t="shared" si="69"/>
        <v>1900</v>
      </c>
      <c r="G194" s="54">
        <f t="shared" si="69"/>
        <v>0</v>
      </c>
      <c r="H194" s="54">
        <v>0</v>
      </c>
      <c r="I194" s="54">
        <v>0</v>
      </c>
      <c r="J194" s="54">
        <f t="shared" si="70"/>
        <v>0</v>
      </c>
      <c r="K194" s="54">
        <v>0</v>
      </c>
      <c r="L194" s="54">
        <v>0</v>
      </c>
      <c r="M194" s="54">
        <f t="shared" si="78"/>
        <v>0</v>
      </c>
      <c r="N194" s="54">
        <v>1900</v>
      </c>
      <c r="O194" s="54">
        <v>1900</v>
      </c>
      <c r="P194" s="54">
        <f t="shared" si="79"/>
        <v>0</v>
      </c>
      <c r="Q194" s="54">
        <v>0</v>
      </c>
      <c r="R194" s="54">
        <v>0</v>
      </c>
      <c r="S194" s="54">
        <f t="shared" si="80"/>
        <v>0</v>
      </c>
      <c r="T194" s="54">
        <v>0</v>
      </c>
      <c r="U194" s="54">
        <v>0</v>
      </c>
      <c r="V194" s="54">
        <f t="shared" si="81"/>
        <v>0</v>
      </c>
      <c r="W194" s="54">
        <v>0</v>
      </c>
      <c r="X194" s="54">
        <v>0</v>
      </c>
      <c r="Y194" s="54">
        <f t="shared" si="82"/>
        <v>0</v>
      </c>
      <c r="Z194" s="54">
        <v>0</v>
      </c>
      <c r="AA194" s="54">
        <v>0</v>
      </c>
      <c r="AB194" s="54">
        <f t="shared" si="83"/>
        <v>0</v>
      </c>
      <c r="AC194" s="54">
        <v>0</v>
      </c>
      <c r="AD194" s="54">
        <v>0</v>
      </c>
      <c r="AE194" s="54">
        <f t="shared" si="84"/>
        <v>0</v>
      </c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</row>
    <row r="195" spans="1:252" x14ac:dyDescent="0.25">
      <c r="A195" s="38" t="s">
        <v>175</v>
      </c>
      <c r="B195" s="49"/>
      <c r="C195" s="49"/>
      <c r="D195" s="50"/>
      <c r="E195" s="40">
        <f t="shared" si="69"/>
        <v>11837653</v>
      </c>
      <c r="F195" s="40">
        <f t="shared" si="69"/>
        <v>22017920</v>
      </c>
      <c r="G195" s="40">
        <f t="shared" si="69"/>
        <v>10180267</v>
      </c>
      <c r="H195" s="40">
        <f>SUM(H196:H237)</f>
        <v>1049771</v>
      </c>
      <c r="I195" s="40">
        <f>SUM(I196:I237)</f>
        <v>1049771</v>
      </c>
      <c r="J195" s="40">
        <f t="shared" si="70"/>
        <v>0</v>
      </c>
      <c r="K195" s="40">
        <f>SUM(K196:K237)</f>
        <v>252100</v>
      </c>
      <c r="L195" s="40">
        <f>SUM(L196:L237)</f>
        <v>252100</v>
      </c>
      <c r="M195" s="40">
        <f t="shared" si="78"/>
        <v>0</v>
      </c>
      <c r="N195" s="40">
        <f>SUM(N196:N237)</f>
        <v>947916</v>
      </c>
      <c r="O195" s="40">
        <f>SUM(O196:O237)</f>
        <v>823822</v>
      </c>
      <c r="P195" s="40">
        <f t="shared" si="79"/>
        <v>-124094</v>
      </c>
      <c r="Q195" s="40">
        <f>SUM(Q196:Q237)</f>
        <v>0</v>
      </c>
      <c r="R195" s="40">
        <f>SUM(R196:R237)</f>
        <v>0</v>
      </c>
      <c r="S195" s="40">
        <f t="shared" si="80"/>
        <v>0</v>
      </c>
      <c r="T195" s="40">
        <f>SUM(T196:T237)</f>
        <v>0</v>
      </c>
      <c r="U195" s="40">
        <f>SUM(U196:U237)</f>
        <v>0</v>
      </c>
      <c r="V195" s="40">
        <f t="shared" si="81"/>
        <v>0</v>
      </c>
      <c r="W195" s="40">
        <f>SUM(W196:W237)</f>
        <v>2765372</v>
      </c>
      <c r="X195" s="40">
        <f>SUM(X196:X237)</f>
        <v>2765372</v>
      </c>
      <c r="Y195" s="40">
        <f t="shared" si="82"/>
        <v>0</v>
      </c>
      <c r="Z195" s="40">
        <f>SUM(Z196:Z237)</f>
        <v>2179821</v>
      </c>
      <c r="AA195" s="40">
        <f>SUM(AA196:AA237)</f>
        <v>2179821</v>
      </c>
      <c r="AB195" s="40">
        <f t="shared" si="83"/>
        <v>0</v>
      </c>
      <c r="AC195" s="40">
        <f>SUM(AC196:AC237)</f>
        <v>4642673</v>
      </c>
      <c r="AD195" s="40">
        <f>SUM(AD196:AD237)</f>
        <v>14947034</v>
      </c>
      <c r="AE195" s="40">
        <f t="shared" si="84"/>
        <v>10304361</v>
      </c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  <c r="ID195" s="16"/>
      <c r="IE195" s="16"/>
      <c r="IF195" s="16"/>
      <c r="IG195" s="16"/>
      <c r="IH195" s="16"/>
      <c r="II195" s="16"/>
      <c r="IJ195" s="16"/>
      <c r="IK195" s="16"/>
      <c r="IL195" s="16"/>
      <c r="IM195" s="16"/>
      <c r="IN195" s="16"/>
      <c r="IO195" s="16"/>
      <c r="IP195" s="16"/>
      <c r="IQ195" s="16"/>
      <c r="IR195" s="16"/>
    </row>
    <row r="196" spans="1:252" ht="31.5" x14ac:dyDescent="0.25">
      <c r="A196" s="51" t="s">
        <v>176</v>
      </c>
      <c r="B196" s="52">
        <v>2</v>
      </c>
      <c r="C196" s="52">
        <v>619</v>
      </c>
      <c r="D196" s="58">
        <v>5206</v>
      </c>
      <c r="E196" s="54">
        <f t="shared" si="69"/>
        <v>15000</v>
      </c>
      <c r="F196" s="54">
        <f t="shared" si="69"/>
        <v>15000</v>
      </c>
      <c r="G196" s="54">
        <f t="shared" si="69"/>
        <v>0</v>
      </c>
      <c r="H196" s="54">
        <v>0</v>
      </c>
      <c r="I196" s="54">
        <v>0</v>
      </c>
      <c r="J196" s="54">
        <f t="shared" si="70"/>
        <v>0</v>
      </c>
      <c r="K196" s="54">
        <v>0</v>
      </c>
      <c r="L196" s="54">
        <v>0</v>
      </c>
      <c r="M196" s="54">
        <f t="shared" si="78"/>
        <v>0</v>
      </c>
      <c r="N196" s="54">
        <v>15000</v>
      </c>
      <c r="O196" s="54">
        <v>15000</v>
      </c>
      <c r="P196" s="54">
        <f t="shared" si="79"/>
        <v>0</v>
      </c>
      <c r="Q196" s="54">
        <v>0</v>
      </c>
      <c r="R196" s="54">
        <v>0</v>
      </c>
      <c r="S196" s="54">
        <f t="shared" si="80"/>
        <v>0</v>
      </c>
      <c r="T196" s="54">
        <v>0</v>
      </c>
      <c r="U196" s="54">
        <v>0</v>
      </c>
      <c r="V196" s="54">
        <f t="shared" si="81"/>
        <v>0</v>
      </c>
      <c r="W196" s="54">
        <v>0</v>
      </c>
      <c r="X196" s="54">
        <v>0</v>
      </c>
      <c r="Y196" s="54">
        <f t="shared" si="82"/>
        <v>0</v>
      </c>
      <c r="Z196" s="54">
        <v>0</v>
      </c>
      <c r="AA196" s="54">
        <v>0</v>
      </c>
      <c r="AB196" s="54">
        <f t="shared" si="83"/>
        <v>0</v>
      </c>
      <c r="AC196" s="54">
        <v>0</v>
      </c>
      <c r="AD196" s="54">
        <v>0</v>
      </c>
      <c r="AE196" s="54">
        <f t="shared" si="84"/>
        <v>0</v>
      </c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  <c r="ID196" s="16"/>
      <c r="IE196" s="16"/>
      <c r="IF196" s="16"/>
      <c r="IG196" s="16"/>
      <c r="IH196" s="16"/>
      <c r="II196" s="16"/>
      <c r="IJ196" s="16"/>
      <c r="IK196" s="16"/>
      <c r="IL196" s="16"/>
      <c r="IM196" s="16"/>
      <c r="IN196" s="16"/>
      <c r="IO196" s="16"/>
      <c r="IP196" s="16"/>
      <c r="IQ196" s="16"/>
      <c r="IR196" s="16"/>
    </row>
    <row r="197" spans="1:252" ht="31.5" x14ac:dyDescent="0.25">
      <c r="A197" s="51" t="s">
        <v>177</v>
      </c>
      <c r="B197" s="52">
        <v>2</v>
      </c>
      <c r="C197" s="52">
        <v>619</v>
      </c>
      <c r="D197" s="58">
        <v>5206</v>
      </c>
      <c r="E197" s="54">
        <f t="shared" si="69"/>
        <v>143000</v>
      </c>
      <c r="F197" s="54">
        <f t="shared" si="69"/>
        <v>0</v>
      </c>
      <c r="G197" s="54">
        <f t="shared" si="69"/>
        <v>-143000</v>
      </c>
      <c r="H197" s="54">
        <v>0</v>
      </c>
      <c r="I197" s="54">
        <v>0</v>
      </c>
      <c r="J197" s="54">
        <f t="shared" si="70"/>
        <v>0</v>
      </c>
      <c r="K197" s="54">
        <v>0</v>
      </c>
      <c r="L197" s="54">
        <v>0</v>
      </c>
      <c r="M197" s="54">
        <f t="shared" si="78"/>
        <v>0</v>
      </c>
      <c r="N197" s="54">
        <v>143000</v>
      </c>
      <c r="O197" s="54">
        <f>143000-143000</f>
        <v>0</v>
      </c>
      <c r="P197" s="54">
        <f t="shared" si="79"/>
        <v>-143000</v>
      </c>
      <c r="Q197" s="54">
        <v>0</v>
      </c>
      <c r="R197" s="54">
        <v>0</v>
      </c>
      <c r="S197" s="54">
        <f t="shared" si="80"/>
        <v>0</v>
      </c>
      <c r="T197" s="54">
        <v>0</v>
      </c>
      <c r="U197" s="54">
        <v>0</v>
      </c>
      <c r="V197" s="54">
        <f t="shared" si="81"/>
        <v>0</v>
      </c>
      <c r="W197" s="54">
        <v>0</v>
      </c>
      <c r="X197" s="54">
        <v>0</v>
      </c>
      <c r="Y197" s="54">
        <f t="shared" si="82"/>
        <v>0</v>
      </c>
      <c r="Z197" s="54">
        <v>0</v>
      </c>
      <c r="AA197" s="54">
        <v>0</v>
      </c>
      <c r="AB197" s="54">
        <f t="shared" si="83"/>
        <v>0</v>
      </c>
      <c r="AC197" s="54"/>
      <c r="AD197" s="54"/>
      <c r="AE197" s="54">
        <f t="shared" si="84"/>
        <v>0</v>
      </c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  <c r="IC197" s="16"/>
      <c r="ID197" s="16"/>
      <c r="IE197" s="16"/>
      <c r="IF197" s="16"/>
      <c r="IG197" s="16"/>
      <c r="IH197" s="16"/>
      <c r="II197" s="16"/>
      <c r="IJ197" s="16"/>
      <c r="IK197" s="16"/>
      <c r="IL197" s="16"/>
      <c r="IM197" s="16"/>
      <c r="IN197" s="16"/>
      <c r="IO197" s="16"/>
      <c r="IP197" s="16"/>
      <c r="IQ197" s="16"/>
      <c r="IR197" s="16"/>
    </row>
    <row r="198" spans="1:252" x14ac:dyDescent="0.25">
      <c r="A198" s="55" t="s">
        <v>178</v>
      </c>
      <c r="B198" s="56">
        <v>2</v>
      </c>
      <c r="C198" s="56">
        <v>619</v>
      </c>
      <c r="D198" s="53">
        <v>5206</v>
      </c>
      <c r="E198" s="54">
        <f t="shared" si="69"/>
        <v>5400</v>
      </c>
      <c r="F198" s="54">
        <f t="shared" si="69"/>
        <v>5400</v>
      </c>
      <c r="G198" s="54">
        <f t="shared" si="69"/>
        <v>0</v>
      </c>
      <c r="H198" s="54">
        <v>0</v>
      </c>
      <c r="I198" s="54">
        <v>0</v>
      </c>
      <c r="J198" s="54">
        <f t="shared" si="70"/>
        <v>0</v>
      </c>
      <c r="K198" s="54">
        <v>0</v>
      </c>
      <c r="L198" s="54">
        <v>0</v>
      </c>
      <c r="M198" s="54">
        <f t="shared" si="78"/>
        <v>0</v>
      </c>
      <c r="N198" s="54">
        <v>5400</v>
      </c>
      <c r="O198" s="54">
        <v>5400</v>
      </c>
      <c r="P198" s="54">
        <f t="shared" si="79"/>
        <v>0</v>
      </c>
      <c r="Q198" s="54">
        <v>0</v>
      </c>
      <c r="R198" s="54">
        <v>0</v>
      </c>
      <c r="S198" s="54">
        <f t="shared" si="80"/>
        <v>0</v>
      </c>
      <c r="T198" s="54">
        <v>0</v>
      </c>
      <c r="U198" s="54">
        <v>0</v>
      </c>
      <c r="V198" s="54">
        <f t="shared" si="81"/>
        <v>0</v>
      </c>
      <c r="W198" s="54">
        <v>0</v>
      </c>
      <c r="X198" s="54">
        <v>0</v>
      </c>
      <c r="Y198" s="54">
        <f t="shared" si="82"/>
        <v>0</v>
      </c>
      <c r="Z198" s="54">
        <v>0</v>
      </c>
      <c r="AA198" s="54">
        <v>0</v>
      </c>
      <c r="AB198" s="54">
        <f t="shared" si="83"/>
        <v>0</v>
      </c>
      <c r="AC198" s="54">
        <v>0</v>
      </c>
      <c r="AD198" s="54">
        <v>0</v>
      </c>
      <c r="AE198" s="54">
        <f t="shared" si="84"/>
        <v>0</v>
      </c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  <c r="IC198" s="16"/>
      <c r="ID198" s="16"/>
      <c r="IE198" s="16"/>
      <c r="IF198" s="16"/>
      <c r="IG198" s="16"/>
      <c r="IH198" s="16"/>
      <c r="II198" s="16"/>
      <c r="IJ198" s="16"/>
      <c r="IK198" s="16"/>
      <c r="IL198" s="16"/>
      <c r="IM198" s="16"/>
      <c r="IN198" s="16"/>
      <c r="IO198" s="16"/>
      <c r="IP198" s="16"/>
    </row>
    <row r="199" spans="1:252" x14ac:dyDescent="0.25">
      <c r="A199" s="55" t="s">
        <v>179</v>
      </c>
      <c r="B199" s="56">
        <v>2</v>
      </c>
      <c r="C199" s="56">
        <v>619</v>
      </c>
      <c r="D199" s="53">
        <v>5206</v>
      </c>
      <c r="E199" s="54">
        <f t="shared" si="69"/>
        <v>1440</v>
      </c>
      <c r="F199" s="54">
        <f t="shared" si="69"/>
        <v>1440</v>
      </c>
      <c r="G199" s="54">
        <f t="shared" si="69"/>
        <v>0</v>
      </c>
      <c r="H199" s="54">
        <v>0</v>
      </c>
      <c r="I199" s="54">
        <v>0</v>
      </c>
      <c r="J199" s="54">
        <f t="shared" si="70"/>
        <v>0</v>
      </c>
      <c r="K199" s="54">
        <v>0</v>
      </c>
      <c r="L199" s="54">
        <v>0</v>
      </c>
      <c r="M199" s="54">
        <f t="shared" si="78"/>
        <v>0</v>
      </c>
      <c r="N199" s="54">
        <v>1440</v>
      </c>
      <c r="O199" s="54">
        <v>1440</v>
      </c>
      <c r="P199" s="54">
        <f t="shared" si="79"/>
        <v>0</v>
      </c>
      <c r="Q199" s="54"/>
      <c r="R199" s="54"/>
      <c r="S199" s="54">
        <f t="shared" si="80"/>
        <v>0</v>
      </c>
      <c r="T199" s="54">
        <v>0</v>
      </c>
      <c r="U199" s="54">
        <v>0</v>
      </c>
      <c r="V199" s="54">
        <f t="shared" si="81"/>
        <v>0</v>
      </c>
      <c r="W199" s="54">
        <v>0</v>
      </c>
      <c r="X199" s="54">
        <v>0</v>
      </c>
      <c r="Y199" s="54">
        <f t="shared" si="82"/>
        <v>0</v>
      </c>
      <c r="Z199" s="54">
        <v>0</v>
      </c>
      <c r="AA199" s="54">
        <v>0</v>
      </c>
      <c r="AB199" s="54">
        <f t="shared" si="83"/>
        <v>0</v>
      </c>
      <c r="AC199" s="54">
        <v>0</v>
      </c>
      <c r="AD199" s="54">
        <v>0</v>
      </c>
      <c r="AE199" s="54">
        <f t="shared" si="84"/>
        <v>0</v>
      </c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</row>
    <row r="200" spans="1:252" x14ac:dyDescent="0.25">
      <c r="A200" s="51" t="s">
        <v>180</v>
      </c>
      <c r="B200" s="52">
        <v>2</v>
      </c>
      <c r="C200" s="52">
        <v>619</v>
      </c>
      <c r="D200" s="58">
        <v>5206</v>
      </c>
      <c r="E200" s="54">
        <f t="shared" si="69"/>
        <v>18045</v>
      </c>
      <c r="F200" s="54">
        <f t="shared" si="69"/>
        <v>18045</v>
      </c>
      <c r="G200" s="54">
        <f t="shared" si="69"/>
        <v>0</v>
      </c>
      <c r="H200" s="54">
        <v>0</v>
      </c>
      <c r="I200" s="54">
        <v>0</v>
      </c>
      <c r="J200" s="54">
        <f t="shared" si="70"/>
        <v>0</v>
      </c>
      <c r="K200" s="54">
        <v>0</v>
      </c>
      <c r="L200" s="54">
        <v>0</v>
      </c>
      <c r="M200" s="54">
        <f t="shared" si="78"/>
        <v>0</v>
      </c>
      <c r="N200" s="54">
        <v>18045</v>
      </c>
      <c r="O200" s="54">
        <v>18045</v>
      </c>
      <c r="P200" s="54">
        <f t="shared" si="79"/>
        <v>0</v>
      </c>
      <c r="Q200" s="54">
        <v>0</v>
      </c>
      <c r="R200" s="54">
        <v>0</v>
      </c>
      <c r="S200" s="54">
        <f t="shared" si="80"/>
        <v>0</v>
      </c>
      <c r="T200" s="54">
        <v>0</v>
      </c>
      <c r="U200" s="54">
        <v>0</v>
      </c>
      <c r="V200" s="54">
        <f t="shared" si="81"/>
        <v>0</v>
      </c>
      <c r="W200" s="54">
        <v>0</v>
      </c>
      <c r="X200" s="54">
        <v>0</v>
      </c>
      <c r="Y200" s="54">
        <f t="shared" si="82"/>
        <v>0</v>
      </c>
      <c r="Z200" s="54">
        <v>0</v>
      </c>
      <c r="AA200" s="54">
        <v>0</v>
      </c>
      <c r="AB200" s="54">
        <f t="shared" si="83"/>
        <v>0</v>
      </c>
      <c r="AC200" s="54">
        <v>0</v>
      </c>
      <c r="AD200" s="54">
        <v>0</v>
      </c>
      <c r="AE200" s="54">
        <f t="shared" si="84"/>
        <v>0</v>
      </c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  <c r="IK200" s="16"/>
      <c r="IL200" s="16"/>
      <c r="IM200" s="16"/>
      <c r="IN200" s="16"/>
      <c r="IO200" s="16"/>
      <c r="IP200" s="16"/>
      <c r="IQ200" s="16"/>
      <c r="IR200" s="16"/>
    </row>
    <row r="201" spans="1:252" x14ac:dyDescent="0.25">
      <c r="A201" s="51" t="s">
        <v>181</v>
      </c>
      <c r="B201" s="52">
        <v>2</v>
      </c>
      <c r="C201" s="52">
        <v>619</v>
      </c>
      <c r="D201" s="58">
        <v>5206</v>
      </c>
      <c r="E201" s="54">
        <f t="shared" si="69"/>
        <v>0</v>
      </c>
      <c r="F201" s="54">
        <f t="shared" si="69"/>
        <v>18827</v>
      </c>
      <c r="G201" s="54">
        <f t="shared" si="69"/>
        <v>18827</v>
      </c>
      <c r="H201" s="54">
        <v>0</v>
      </c>
      <c r="I201" s="54">
        <v>0</v>
      </c>
      <c r="J201" s="54">
        <f t="shared" si="70"/>
        <v>0</v>
      </c>
      <c r="K201" s="54">
        <v>0</v>
      </c>
      <c r="L201" s="54">
        <v>0</v>
      </c>
      <c r="M201" s="54">
        <f t="shared" si="78"/>
        <v>0</v>
      </c>
      <c r="N201" s="54"/>
      <c r="O201" s="54">
        <v>18827</v>
      </c>
      <c r="P201" s="54">
        <f t="shared" si="79"/>
        <v>18827</v>
      </c>
      <c r="Q201" s="54">
        <v>0</v>
      </c>
      <c r="R201" s="54">
        <v>0</v>
      </c>
      <c r="S201" s="54">
        <f t="shared" si="80"/>
        <v>0</v>
      </c>
      <c r="T201" s="54">
        <v>0</v>
      </c>
      <c r="U201" s="54">
        <v>0</v>
      </c>
      <c r="V201" s="54">
        <f t="shared" si="81"/>
        <v>0</v>
      </c>
      <c r="W201" s="54">
        <v>0</v>
      </c>
      <c r="X201" s="54">
        <v>0</v>
      </c>
      <c r="Y201" s="54">
        <f t="shared" si="82"/>
        <v>0</v>
      </c>
      <c r="Z201" s="54">
        <v>0</v>
      </c>
      <c r="AA201" s="54">
        <v>0</v>
      </c>
      <c r="AB201" s="54">
        <f t="shared" si="83"/>
        <v>0</v>
      </c>
      <c r="AC201" s="54">
        <v>0</v>
      </c>
      <c r="AD201" s="54">
        <v>0</v>
      </c>
      <c r="AE201" s="54">
        <f t="shared" si="84"/>
        <v>0</v>
      </c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  <c r="ID201" s="16"/>
      <c r="IE201" s="16"/>
      <c r="IF201" s="16"/>
      <c r="IG201" s="16"/>
      <c r="IH201" s="16"/>
      <c r="II201" s="16"/>
      <c r="IJ201" s="16"/>
      <c r="IK201" s="16"/>
      <c r="IL201" s="16"/>
      <c r="IM201" s="16"/>
      <c r="IN201" s="16"/>
      <c r="IO201" s="16"/>
      <c r="IP201" s="16"/>
      <c r="IQ201" s="16"/>
      <c r="IR201" s="16"/>
    </row>
    <row r="202" spans="1:252" x14ac:dyDescent="0.25">
      <c r="A202" s="51" t="s">
        <v>182</v>
      </c>
      <c r="B202" s="52">
        <v>2</v>
      </c>
      <c r="C202" s="52">
        <v>619</v>
      </c>
      <c r="D202" s="58">
        <v>5206</v>
      </c>
      <c r="E202" s="54">
        <f t="shared" si="69"/>
        <v>21663</v>
      </c>
      <c r="F202" s="54">
        <f t="shared" si="69"/>
        <v>21663</v>
      </c>
      <c r="G202" s="54">
        <f t="shared" si="69"/>
        <v>0</v>
      </c>
      <c r="H202" s="54">
        <v>0</v>
      </c>
      <c r="I202" s="54">
        <v>0</v>
      </c>
      <c r="J202" s="54">
        <f t="shared" si="70"/>
        <v>0</v>
      </c>
      <c r="K202" s="54">
        <v>0</v>
      </c>
      <c r="L202" s="54">
        <v>0</v>
      </c>
      <c r="M202" s="54">
        <f t="shared" si="78"/>
        <v>0</v>
      </c>
      <c r="N202" s="54">
        <v>21663</v>
      </c>
      <c r="O202" s="54">
        <v>21663</v>
      </c>
      <c r="P202" s="54">
        <f t="shared" si="79"/>
        <v>0</v>
      </c>
      <c r="Q202" s="54">
        <v>0</v>
      </c>
      <c r="R202" s="54">
        <v>0</v>
      </c>
      <c r="S202" s="54">
        <f t="shared" si="80"/>
        <v>0</v>
      </c>
      <c r="T202" s="54">
        <v>0</v>
      </c>
      <c r="U202" s="54">
        <v>0</v>
      </c>
      <c r="V202" s="54">
        <f t="shared" si="81"/>
        <v>0</v>
      </c>
      <c r="W202" s="54">
        <v>0</v>
      </c>
      <c r="X202" s="54">
        <v>0</v>
      </c>
      <c r="Y202" s="54">
        <f t="shared" si="82"/>
        <v>0</v>
      </c>
      <c r="Z202" s="54">
        <v>0</v>
      </c>
      <c r="AA202" s="54">
        <v>0</v>
      </c>
      <c r="AB202" s="54">
        <f t="shared" si="83"/>
        <v>0</v>
      </c>
      <c r="AC202" s="54">
        <v>0</v>
      </c>
      <c r="AD202" s="54">
        <v>0</v>
      </c>
      <c r="AE202" s="54">
        <f t="shared" si="84"/>
        <v>0</v>
      </c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  <c r="IC202" s="16"/>
      <c r="ID202" s="16"/>
      <c r="IE202" s="16"/>
      <c r="IF202" s="16"/>
      <c r="IG202" s="16"/>
      <c r="IH202" s="16"/>
      <c r="II202" s="16"/>
      <c r="IJ202" s="16"/>
      <c r="IK202" s="16"/>
      <c r="IL202" s="16"/>
      <c r="IM202" s="16"/>
      <c r="IN202" s="16"/>
      <c r="IO202" s="16"/>
      <c r="IP202" s="16"/>
      <c r="IQ202" s="16"/>
      <c r="IR202" s="16"/>
    </row>
    <row r="203" spans="1:252" ht="47.25" x14ac:dyDescent="0.25">
      <c r="A203" s="51" t="s">
        <v>183</v>
      </c>
      <c r="B203" s="52">
        <v>2</v>
      </c>
      <c r="C203" s="52">
        <v>619</v>
      </c>
      <c r="D203" s="58">
        <v>5206</v>
      </c>
      <c r="E203" s="54">
        <f t="shared" si="69"/>
        <v>7514</v>
      </c>
      <c r="F203" s="54">
        <f t="shared" si="69"/>
        <v>7514</v>
      </c>
      <c r="G203" s="54">
        <f t="shared" si="69"/>
        <v>0</v>
      </c>
      <c r="H203" s="54">
        <v>0</v>
      </c>
      <c r="I203" s="54">
        <v>0</v>
      </c>
      <c r="J203" s="54">
        <f t="shared" si="70"/>
        <v>0</v>
      </c>
      <c r="K203" s="54">
        <v>0</v>
      </c>
      <c r="L203" s="54">
        <v>0</v>
      </c>
      <c r="M203" s="54">
        <f t="shared" si="78"/>
        <v>0</v>
      </c>
      <c r="N203" s="54">
        <v>7514</v>
      </c>
      <c r="O203" s="54">
        <v>7514</v>
      </c>
      <c r="P203" s="54">
        <f t="shared" si="79"/>
        <v>0</v>
      </c>
      <c r="Q203" s="54">
        <v>0</v>
      </c>
      <c r="R203" s="54">
        <v>0</v>
      </c>
      <c r="S203" s="54">
        <f t="shared" si="80"/>
        <v>0</v>
      </c>
      <c r="T203" s="54">
        <v>0</v>
      </c>
      <c r="U203" s="54">
        <v>0</v>
      </c>
      <c r="V203" s="54">
        <f t="shared" si="81"/>
        <v>0</v>
      </c>
      <c r="W203" s="54">
        <v>0</v>
      </c>
      <c r="X203" s="54">
        <v>0</v>
      </c>
      <c r="Y203" s="54">
        <f t="shared" si="82"/>
        <v>0</v>
      </c>
      <c r="Z203" s="54">
        <v>0</v>
      </c>
      <c r="AA203" s="54">
        <v>0</v>
      </c>
      <c r="AB203" s="54">
        <f t="shared" si="83"/>
        <v>0</v>
      </c>
      <c r="AC203" s="54">
        <v>0</v>
      </c>
      <c r="AD203" s="54">
        <v>0</v>
      </c>
      <c r="AE203" s="54">
        <f t="shared" si="84"/>
        <v>0</v>
      </c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  <c r="ID203" s="16"/>
      <c r="IE203" s="16"/>
      <c r="IF203" s="16"/>
      <c r="IG203" s="16"/>
      <c r="IH203" s="16"/>
      <c r="II203" s="16"/>
      <c r="IJ203" s="16"/>
      <c r="IK203" s="16"/>
      <c r="IL203" s="16"/>
      <c r="IM203" s="16"/>
      <c r="IN203" s="16"/>
      <c r="IO203" s="16"/>
      <c r="IP203" s="16"/>
      <c r="IQ203" s="16"/>
      <c r="IR203" s="16"/>
    </row>
    <row r="204" spans="1:252" ht="47.25" x14ac:dyDescent="0.25">
      <c r="A204" s="51" t="s">
        <v>184</v>
      </c>
      <c r="B204" s="52">
        <v>2</v>
      </c>
      <c r="C204" s="52">
        <v>604</v>
      </c>
      <c r="D204" s="58">
        <v>5206</v>
      </c>
      <c r="E204" s="54">
        <f t="shared" si="69"/>
        <v>8987</v>
      </c>
      <c r="F204" s="54">
        <f t="shared" si="69"/>
        <v>8987</v>
      </c>
      <c r="G204" s="54">
        <f t="shared" si="69"/>
        <v>0</v>
      </c>
      <c r="H204" s="54">
        <v>0</v>
      </c>
      <c r="I204" s="54">
        <v>0</v>
      </c>
      <c r="J204" s="54">
        <f t="shared" si="70"/>
        <v>0</v>
      </c>
      <c r="K204" s="54">
        <v>0</v>
      </c>
      <c r="L204" s="54">
        <v>0</v>
      </c>
      <c r="M204" s="54">
        <f t="shared" si="78"/>
        <v>0</v>
      </c>
      <c r="N204" s="54">
        <v>8987</v>
      </c>
      <c r="O204" s="54">
        <v>8987</v>
      </c>
      <c r="P204" s="54">
        <f t="shared" si="79"/>
        <v>0</v>
      </c>
      <c r="Q204" s="54">
        <v>0</v>
      </c>
      <c r="R204" s="54">
        <v>0</v>
      </c>
      <c r="S204" s="54">
        <f t="shared" si="80"/>
        <v>0</v>
      </c>
      <c r="T204" s="54">
        <v>0</v>
      </c>
      <c r="U204" s="54">
        <v>0</v>
      </c>
      <c r="V204" s="54">
        <f t="shared" si="81"/>
        <v>0</v>
      </c>
      <c r="W204" s="54">
        <v>0</v>
      </c>
      <c r="X204" s="54">
        <v>0</v>
      </c>
      <c r="Y204" s="54">
        <f t="shared" si="82"/>
        <v>0</v>
      </c>
      <c r="Z204" s="54">
        <v>0</v>
      </c>
      <c r="AA204" s="54">
        <v>0</v>
      </c>
      <c r="AB204" s="54">
        <f t="shared" si="83"/>
        <v>0</v>
      </c>
      <c r="AC204" s="54">
        <v>0</v>
      </c>
      <c r="AD204" s="54">
        <v>0</v>
      </c>
      <c r="AE204" s="54">
        <f t="shared" si="84"/>
        <v>0</v>
      </c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  <c r="ID204" s="16"/>
      <c r="IE204" s="16"/>
      <c r="IF204" s="16"/>
      <c r="IG204" s="16"/>
      <c r="IH204" s="16"/>
      <c r="II204" s="16"/>
      <c r="IJ204" s="16"/>
      <c r="IK204" s="16"/>
      <c r="IL204" s="16"/>
      <c r="IM204" s="16"/>
      <c r="IN204" s="16"/>
      <c r="IO204" s="16"/>
      <c r="IP204" s="16"/>
      <c r="IQ204" s="16"/>
      <c r="IR204" s="16"/>
    </row>
    <row r="205" spans="1:252" ht="31.5" x14ac:dyDescent="0.25">
      <c r="A205" s="55" t="s">
        <v>185</v>
      </c>
      <c r="B205" s="56">
        <v>2</v>
      </c>
      <c r="C205" s="56">
        <v>606</v>
      </c>
      <c r="D205" s="53">
        <v>5206</v>
      </c>
      <c r="E205" s="54">
        <f t="shared" si="69"/>
        <v>327000</v>
      </c>
      <c r="F205" s="54">
        <f t="shared" si="69"/>
        <v>327000</v>
      </c>
      <c r="G205" s="54">
        <f t="shared" si="69"/>
        <v>0</v>
      </c>
      <c r="H205" s="54">
        <v>0</v>
      </c>
      <c r="I205" s="54">
        <v>0</v>
      </c>
      <c r="J205" s="54">
        <f t="shared" si="70"/>
        <v>0</v>
      </c>
      <c r="K205" s="54">
        <v>0</v>
      </c>
      <c r="L205" s="54">
        <v>0</v>
      </c>
      <c r="M205" s="54">
        <f t="shared" si="78"/>
        <v>0</v>
      </c>
      <c r="N205" s="54">
        <v>27000</v>
      </c>
      <c r="O205" s="54">
        <f>27000</f>
        <v>27000</v>
      </c>
      <c r="P205" s="54">
        <f t="shared" si="79"/>
        <v>0</v>
      </c>
      <c r="Q205" s="54"/>
      <c r="R205" s="54"/>
      <c r="S205" s="54">
        <f t="shared" si="80"/>
        <v>0</v>
      </c>
      <c r="T205" s="54">
        <v>0</v>
      </c>
      <c r="U205" s="54">
        <v>0</v>
      </c>
      <c r="V205" s="54">
        <f t="shared" si="81"/>
        <v>0</v>
      </c>
      <c r="W205" s="54">
        <v>0</v>
      </c>
      <c r="X205" s="54">
        <v>0</v>
      </c>
      <c r="Y205" s="54">
        <f t="shared" si="82"/>
        <v>0</v>
      </c>
      <c r="Z205" s="54">
        <v>0</v>
      </c>
      <c r="AA205" s="54">
        <v>0</v>
      </c>
      <c r="AB205" s="54">
        <f t="shared" si="83"/>
        <v>0</v>
      </c>
      <c r="AC205" s="54">
        <v>300000</v>
      </c>
      <c r="AD205" s="54">
        <f>300000</f>
        <v>300000</v>
      </c>
      <c r="AE205" s="54">
        <f t="shared" si="84"/>
        <v>0</v>
      </c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  <c r="ID205" s="16"/>
      <c r="IE205" s="16"/>
      <c r="IF205" s="16"/>
      <c r="IG205" s="16"/>
      <c r="IH205" s="16"/>
      <c r="II205" s="16"/>
      <c r="IJ205" s="16"/>
      <c r="IK205" s="16"/>
      <c r="IL205" s="16"/>
      <c r="IM205" s="16"/>
      <c r="IN205" s="16"/>
      <c r="IO205" s="16"/>
      <c r="IP205" s="16"/>
      <c r="IQ205" s="16"/>
      <c r="IR205" s="16"/>
    </row>
    <row r="206" spans="1:252" ht="31.5" x14ac:dyDescent="0.25">
      <c r="A206" s="51" t="s">
        <v>186</v>
      </c>
      <c r="B206" s="52">
        <v>2</v>
      </c>
      <c r="C206" s="52">
        <v>619</v>
      </c>
      <c r="D206" s="58">
        <v>5206</v>
      </c>
      <c r="E206" s="54">
        <f t="shared" si="69"/>
        <v>12437</v>
      </c>
      <c r="F206" s="54">
        <f t="shared" si="69"/>
        <v>12437</v>
      </c>
      <c r="G206" s="54">
        <f t="shared" si="69"/>
        <v>0</v>
      </c>
      <c r="H206" s="54">
        <v>0</v>
      </c>
      <c r="I206" s="54">
        <v>0</v>
      </c>
      <c r="J206" s="54">
        <f t="shared" si="70"/>
        <v>0</v>
      </c>
      <c r="K206" s="54">
        <v>0</v>
      </c>
      <c r="L206" s="54">
        <v>0</v>
      </c>
      <c r="M206" s="54">
        <f t="shared" si="78"/>
        <v>0</v>
      </c>
      <c r="N206" s="54">
        <v>12437</v>
      </c>
      <c r="O206" s="54">
        <v>12437</v>
      </c>
      <c r="P206" s="54">
        <f t="shared" si="79"/>
        <v>0</v>
      </c>
      <c r="Q206" s="54">
        <v>0</v>
      </c>
      <c r="R206" s="54">
        <v>0</v>
      </c>
      <c r="S206" s="54">
        <f t="shared" si="80"/>
        <v>0</v>
      </c>
      <c r="T206" s="54">
        <v>0</v>
      </c>
      <c r="U206" s="54">
        <v>0</v>
      </c>
      <c r="V206" s="54">
        <f t="shared" si="81"/>
        <v>0</v>
      </c>
      <c r="W206" s="54">
        <v>0</v>
      </c>
      <c r="X206" s="54">
        <v>0</v>
      </c>
      <c r="Y206" s="54">
        <f t="shared" si="82"/>
        <v>0</v>
      </c>
      <c r="Z206" s="54">
        <v>0</v>
      </c>
      <c r="AA206" s="54">
        <v>0</v>
      </c>
      <c r="AB206" s="54">
        <f t="shared" si="83"/>
        <v>0</v>
      </c>
      <c r="AC206" s="54">
        <v>0</v>
      </c>
      <c r="AD206" s="54">
        <v>0</v>
      </c>
      <c r="AE206" s="54">
        <f t="shared" si="84"/>
        <v>0</v>
      </c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  <c r="ID206" s="16"/>
      <c r="IE206" s="16"/>
      <c r="IF206" s="16"/>
      <c r="IG206" s="16"/>
      <c r="IH206" s="16"/>
      <c r="II206" s="16"/>
      <c r="IJ206" s="16"/>
      <c r="IK206" s="16"/>
      <c r="IL206" s="16"/>
      <c r="IM206" s="16"/>
      <c r="IN206" s="16"/>
      <c r="IO206" s="16"/>
      <c r="IP206" s="16"/>
    </row>
    <row r="207" spans="1:252" ht="31.5" x14ac:dyDescent="0.25">
      <c r="A207" s="51" t="s">
        <v>187</v>
      </c>
      <c r="B207" s="52">
        <v>2</v>
      </c>
      <c r="C207" s="52">
        <v>619</v>
      </c>
      <c r="D207" s="58">
        <v>5206</v>
      </c>
      <c r="E207" s="54">
        <f t="shared" si="69"/>
        <v>27278</v>
      </c>
      <c r="F207" s="54">
        <f t="shared" si="69"/>
        <v>27278</v>
      </c>
      <c r="G207" s="54">
        <f t="shared" si="69"/>
        <v>0</v>
      </c>
      <c r="H207" s="54">
        <v>0</v>
      </c>
      <c r="I207" s="54">
        <v>0</v>
      </c>
      <c r="J207" s="54">
        <f t="shared" si="70"/>
        <v>0</v>
      </c>
      <c r="K207" s="54">
        <v>0</v>
      </c>
      <c r="L207" s="54">
        <v>0</v>
      </c>
      <c r="M207" s="54">
        <f t="shared" si="78"/>
        <v>0</v>
      </c>
      <c r="N207" s="54">
        <v>27278</v>
      </c>
      <c r="O207" s="54">
        <v>27278</v>
      </c>
      <c r="P207" s="54">
        <f t="shared" si="79"/>
        <v>0</v>
      </c>
      <c r="Q207" s="54">
        <v>0</v>
      </c>
      <c r="R207" s="54">
        <v>0</v>
      </c>
      <c r="S207" s="54">
        <f t="shared" si="80"/>
        <v>0</v>
      </c>
      <c r="T207" s="54">
        <v>0</v>
      </c>
      <c r="U207" s="54">
        <v>0</v>
      </c>
      <c r="V207" s="54">
        <f t="shared" si="81"/>
        <v>0</v>
      </c>
      <c r="W207" s="54">
        <v>0</v>
      </c>
      <c r="X207" s="54">
        <v>0</v>
      </c>
      <c r="Y207" s="54">
        <f t="shared" si="82"/>
        <v>0</v>
      </c>
      <c r="Z207" s="54">
        <v>0</v>
      </c>
      <c r="AA207" s="54">
        <v>0</v>
      </c>
      <c r="AB207" s="54">
        <f t="shared" si="83"/>
        <v>0</v>
      </c>
      <c r="AC207" s="54">
        <v>0</v>
      </c>
      <c r="AD207" s="54">
        <v>0</v>
      </c>
      <c r="AE207" s="54">
        <f t="shared" si="84"/>
        <v>0</v>
      </c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  <c r="ID207" s="16"/>
      <c r="IE207" s="16"/>
      <c r="IF207" s="16"/>
      <c r="IG207" s="16"/>
      <c r="IH207" s="16"/>
      <c r="II207" s="16"/>
      <c r="IJ207" s="16"/>
      <c r="IK207" s="16"/>
      <c r="IL207" s="16"/>
      <c r="IM207" s="16"/>
      <c r="IN207" s="16"/>
      <c r="IO207" s="16"/>
      <c r="IP207" s="16"/>
    </row>
    <row r="208" spans="1:252" x14ac:dyDescent="0.25">
      <c r="A208" s="51" t="s">
        <v>188</v>
      </c>
      <c r="B208" s="52">
        <v>2</v>
      </c>
      <c r="C208" s="52">
        <v>619</v>
      </c>
      <c r="D208" s="58">
        <v>5206</v>
      </c>
      <c r="E208" s="54">
        <f t="shared" si="69"/>
        <v>0</v>
      </c>
      <c r="F208" s="54">
        <f t="shared" si="69"/>
        <v>6807</v>
      </c>
      <c r="G208" s="54">
        <f t="shared" si="69"/>
        <v>6807</v>
      </c>
      <c r="H208" s="54"/>
      <c r="I208" s="54"/>
      <c r="J208" s="54">
        <f t="shared" si="70"/>
        <v>0</v>
      </c>
      <c r="K208" s="54"/>
      <c r="L208" s="54"/>
      <c r="M208" s="54">
        <f t="shared" si="78"/>
        <v>0</v>
      </c>
      <c r="N208" s="54"/>
      <c r="O208" s="54">
        <v>6807</v>
      </c>
      <c r="P208" s="54">
        <f t="shared" si="79"/>
        <v>6807</v>
      </c>
      <c r="Q208" s="54"/>
      <c r="R208" s="54"/>
      <c r="S208" s="54">
        <f t="shared" si="80"/>
        <v>0</v>
      </c>
      <c r="T208" s="54"/>
      <c r="U208" s="54"/>
      <c r="V208" s="54">
        <f t="shared" si="81"/>
        <v>0</v>
      </c>
      <c r="W208" s="54"/>
      <c r="X208" s="54"/>
      <c r="Y208" s="54">
        <f t="shared" si="82"/>
        <v>0</v>
      </c>
      <c r="Z208" s="54"/>
      <c r="AA208" s="54"/>
      <c r="AB208" s="54">
        <f t="shared" si="83"/>
        <v>0</v>
      </c>
      <c r="AC208" s="54"/>
      <c r="AD208" s="54"/>
      <c r="AE208" s="54">
        <f t="shared" si="84"/>
        <v>0</v>
      </c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37"/>
      <c r="FK208" s="37"/>
      <c r="FL208" s="37"/>
      <c r="FM208" s="37"/>
      <c r="FN208" s="37"/>
      <c r="FO208" s="37"/>
      <c r="FP208" s="37"/>
      <c r="FQ208" s="37"/>
      <c r="FR208" s="37"/>
      <c r="FS208" s="37"/>
      <c r="FT208" s="37"/>
      <c r="FU208" s="37"/>
      <c r="FV208" s="37"/>
      <c r="FW208" s="37"/>
      <c r="FX208" s="37"/>
      <c r="FY208" s="37"/>
      <c r="FZ208" s="37"/>
      <c r="GA208" s="37"/>
      <c r="GB208" s="37"/>
      <c r="GC208" s="37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  <c r="ID208" s="16"/>
      <c r="IE208" s="16"/>
      <c r="IF208" s="16"/>
      <c r="IG208" s="16"/>
      <c r="IH208" s="16"/>
      <c r="II208" s="16"/>
      <c r="IJ208" s="16"/>
      <c r="IK208" s="16"/>
      <c r="IL208" s="16"/>
      <c r="IM208" s="16"/>
      <c r="IN208" s="16"/>
      <c r="IO208" s="16"/>
      <c r="IP208" s="16"/>
      <c r="IQ208" s="16"/>
      <c r="IR208" s="16"/>
    </row>
    <row r="209" spans="1:252" ht="31.5" x14ac:dyDescent="0.25">
      <c r="A209" s="51" t="s">
        <v>189</v>
      </c>
      <c r="B209" s="52">
        <v>2</v>
      </c>
      <c r="C209" s="52">
        <v>619</v>
      </c>
      <c r="D209" s="58">
        <v>5206</v>
      </c>
      <c r="E209" s="54">
        <f t="shared" si="69"/>
        <v>113005</v>
      </c>
      <c r="F209" s="54">
        <f t="shared" si="69"/>
        <v>106198</v>
      </c>
      <c r="G209" s="54">
        <f t="shared" si="69"/>
        <v>-6807</v>
      </c>
      <c r="H209" s="54">
        <v>0</v>
      </c>
      <c r="I209" s="54">
        <v>0</v>
      </c>
      <c r="J209" s="54">
        <f t="shared" si="70"/>
        <v>0</v>
      </c>
      <c r="K209" s="54">
        <v>0</v>
      </c>
      <c r="L209" s="54">
        <v>0</v>
      </c>
      <c r="M209" s="54">
        <f t="shared" si="78"/>
        <v>0</v>
      </c>
      <c r="N209" s="54">
        <f>35500+7505+70000</f>
        <v>113005</v>
      </c>
      <c r="O209" s="54">
        <f>35500+7505+70000-6807</f>
        <v>106198</v>
      </c>
      <c r="P209" s="54">
        <f t="shared" si="79"/>
        <v>-6807</v>
      </c>
      <c r="Q209" s="54">
        <v>0</v>
      </c>
      <c r="R209" s="54">
        <v>0</v>
      </c>
      <c r="S209" s="54">
        <f t="shared" si="80"/>
        <v>0</v>
      </c>
      <c r="T209" s="54">
        <v>0</v>
      </c>
      <c r="U209" s="54">
        <v>0</v>
      </c>
      <c r="V209" s="54">
        <f t="shared" si="81"/>
        <v>0</v>
      </c>
      <c r="W209" s="54">
        <v>0</v>
      </c>
      <c r="X209" s="54">
        <v>0</v>
      </c>
      <c r="Y209" s="54">
        <f t="shared" si="82"/>
        <v>0</v>
      </c>
      <c r="Z209" s="54">
        <v>0</v>
      </c>
      <c r="AA209" s="54">
        <v>0</v>
      </c>
      <c r="AB209" s="54">
        <f t="shared" si="83"/>
        <v>0</v>
      </c>
      <c r="AC209" s="54">
        <f>21000-21000</f>
        <v>0</v>
      </c>
      <c r="AD209" s="54">
        <f>21000-21000</f>
        <v>0</v>
      </c>
      <c r="AE209" s="54">
        <f t="shared" si="84"/>
        <v>0</v>
      </c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  <c r="ID209" s="16"/>
      <c r="IE209" s="16"/>
      <c r="IF209" s="16"/>
      <c r="IG209" s="16"/>
      <c r="IH209" s="16"/>
      <c r="II209" s="16"/>
      <c r="IJ209" s="16"/>
      <c r="IK209" s="16"/>
      <c r="IL209" s="16"/>
      <c r="IM209" s="16"/>
      <c r="IN209" s="16"/>
      <c r="IO209" s="16"/>
      <c r="IP209" s="16"/>
      <c r="IQ209" s="16"/>
      <c r="IR209" s="16"/>
    </row>
    <row r="210" spans="1:252" ht="31.5" x14ac:dyDescent="0.25">
      <c r="A210" s="59" t="s">
        <v>190</v>
      </c>
      <c r="B210" s="56">
        <v>2</v>
      </c>
      <c r="C210" s="56">
        <v>606</v>
      </c>
      <c r="D210" s="57">
        <v>5206</v>
      </c>
      <c r="E210" s="54">
        <f t="shared" si="69"/>
        <v>275627</v>
      </c>
      <c r="F210" s="54">
        <f t="shared" si="69"/>
        <v>275627</v>
      </c>
      <c r="G210" s="54">
        <f t="shared" si="69"/>
        <v>0</v>
      </c>
      <c r="H210" s="54"/>
      <c r="I210" s="54"/>
      <c r="J210" s="54">
        <f t="shared" si="70"/>
        <v>0</v>
      </c>
      <c r="K210" s="54">
        <v>0</v>
      </c>
      <c r="L210" s="54">
        <v>0</v>
      </c>
      <c r="M210" s="54">
        <f t="shared" si="78"/>
        <v>0</v>
      </c>
      <c r="N210" s="54">
        <v>0</v>
      </c>
      <c r="O210" s="54">
        <v>0</v>
      </c>
      <c r="P210" s="54">
        <f t="shared" si="79"/>
        <v>0</v>
      </c>
      <c r="Q210" s="54">
        <v>0</v>
      </c>
      <c r="R210" s="54">
        <v>0</v>
      </c>
      <c r="S210" s="54">
        <f t="shared" si="80"/>
        <v>0</v>
      </c>
      <c r="T210" s="54">
        <v>0</v>
      </c>
      <c r="U210" s="54">
        <v>0</v>
      </c>
      <c r="V210" s="54">
        <f t="shared" si="81"/>
        <v>0</v>
      </c>
      <c r="W210" s="54">
        <v>275627</v>
      </c>
      <c r="X210" s="54">
        <v>275627</v>
      </c>
      <c r="Y210" s="54">
        <f t="shared" si="82"/>
        <v>0</v>
      </c>
      <c r="Z210" s="54">
        <v>0</v>
      </c>
      <c r="AA210" s="54">
        <v>0</v>
      </c>
      <c r="AB210" s="54">
        <f t="shared" si="83"/>
        <v>0</v>
      </c>
      <c r="AC210" s="54">
        <f>275627-275627</f>
        <v>0</v>
      </c>
      <c r="AD210" s="54">
        <f>275627-275627</f>
        <v>0</v>
      </c>
      <c r="AE210" s="54">
        <f t="shared" si="84"/>
        <v>0</v>
      </c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  <c r="ID210" s="16"/>
      <c r="IE210" s="16"/>
      <c r="IF210" s="16"/>
      <c r="IG210" s="16"/>
      <c r="IH210" s="16"/>
      <c r="II210" s="16"/>
      <c r="IJ210" s="16"/>
      <c r="IK210" s="16"/>
      <c r="IL210" s="16"/>
      <c r="IM210" s="16"/>
      <c r="IN210" s="16"/>
      <c r="IO210" s="16"/>
      <c r="IP210" s="16"/>
      <c r="IQ210" s="16"/>
      <c r="IR210" s="16"/>
    </row>
    <row r="211" spans="1:252" ht="31.5" x14ac:dyDescent="0.25">
      <c r="A211" s="59" t="s">
        <v>191</v>
      </c>
      <c r="B211" s="56">
        <v>2</v>
      </c>
      <c r="C211" s="56">
        <v>606</v>
      </c>
      <c r="D211" s="57">
        <v>5206</v>
      </c>
      <c r="E211" s="54">
        <f t="shared" si="69"/>
        <v>77227</v>
      </c>
      <c r="F211" s="54">
        <f t="shared" si="69"/>
        <v>77227</v>
      </c>
      <c r="G211" s="54">
        <f t="shared" si="69"/>
        <v>0</v>
      </c>
      <c r="H211" s="54"/>
      <c r="I211" s="54"/>
      <c r="J211" s="54">
        <f t="shared" si="70"/>
        <v>0</v>
      </c>
      <c r="K211" s="54">
        <v>0</v>
      </c>
      <c r="L211" s="54">
        <v>0</v>
      </c>
      <c r="M211" s="54">
        <f t="shared" si="78"/>
        <v>0</v>
      </c>
      <c r="N211" s="54">
        <v>0</v>
      </c>
      <c r="O211" s="54">
        <v>0</v>
      </c>
      <c r="P211" s="54">
        <f t="shared" si="79"/>
        <v>0</v>
      </c>
      <c r="Q211" s="54">
        <v>0</v>
      </c>
      <c r="R211" s="54">
        <v>0</v>
      </c>
      <c r="S211" s="54">
        <f t="shared" si="80"/>
        <v>0</v>
      </c>
      <c r="T211" s="54">
        <v>0</v>
      </c>
      <c r="U211" s="54">
        <v>0</v>
      </c>
      <c r="V211" s="54">
        <f t="shared" si="81"/>
        <v>0</v>
      </c>
      <c r="W211" s="54">
        <v>77227</v>
      </c>
      <c r="X211" s="54">
        <v>77227</v>
      </c>
      <c r="Y211" s="54">
        <f t="shared" si="82"/>
        <v>0</v>
      </c>
      <c r="Z211" s="54">
        <v>0</v>
      </c>
      <c r="AA211" s="54">
        <v>0</v>
      </c>
      <c r="AB211" s="54">
        <f t="shared" si="83"/>
        <v>0</v>
      </c>
      <c r="AC211" s="54">
        <f t="shared" ref="AC211:AD214" si="85">75615-75615</f>
        <v>0</v>
      </c>
      <c r="AD211" s="54">
        <f t="shared" si="85"/>
        <v>0</v>
      </c>
      <c r="AE211" s="54">
        <f t="shared" si="84"/>
        <v>0</v>
      </c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  <c r="ID211" s="16"/>
      <c r="IE211" s="16"/>
      <c r="IF211" s="16"/>
      <c r="IG211" s="16"/>
      <c r="IH211" s="16"/>
      <c r="II211" s="16"/>
      <c r="IJ211" s="16"/>
      <c r="IK211" s="16"/>
      <c r="IL211" s="16"/>
      <c r="IM211" s="16"/>
      <c r="IN211" s="16"/>
      <c r="IO211" s="16"/>
      <c r="IP211" s="16"/>
      <c r="IQ211" s="16"/>
      <c r="IR211" s="16"/>
    </row>
    <row r="212" spans="1:252" ht="31.5" x14ac:dyDescent="0.25">
      <c r="A212" s="59" t="s">
        <v>192</v>
      </c>
      <c r="B212" s="56">
        <v>2</v>
      </c>
      <c r="C212" s="56">
        <v>606</v>
      </c>
      <c r="D212" s="57">
        <v>5206</v>
      </c>
      <c r="E212" s="54">
        <f t="shared" si="69"/>
        <v>49824</v>
      </c>
      <c r="F212" s="54">
        <f t="shared" si="69"/>
        <v>49824</v>
      </c>
      <c r="G212" s="54">
        <f t="shared" si="69"/>
        <v>0</v>
      </c>
      <c r="H212" s="54"/>
      <c r="I212" s="54"/>
      <c r="J212" s="54">
        <f t="shared" si="70"/>
        <v>0</v>
      </c>
      <c r="K212" s="54">
        <v>0</v>
      </c>
      <c r="L212" s="54">
        <v>0</v>
      </c>
      <c r="M212" s="54">
        <f t="shared" si="78"/>
        <v>0</v>
      </c>
      <c r="N212" s="54">
        <v>0</v>
      </c>
      <c r="O212" s="54">
        <v>0</v>
      </c>
      <c r="P212" s="54">
        <f t="shared" si="79"/>
        <v>0</v>
      </c>
      <c r="Q212" s="54">
        <v>0</v>
      </c>
      <c r="R212" s="54">
        <v>0</v>
      </c>
      <c r="S212" s="54">
        <f t="shared" si="80"/>
        <v>0</v>
      </c>
      <c r="T212" s="54">
        <v>0</v>
      </c>
      <c r="U212" s="54">
        <v>0</v>
      </c>
      <c r="V212" s="54">
        <f t="shared" si="81"/>
        <v>0</v>
      </c>
      <c r="W212" s="54">
        <v>49824</v>
      </c>
      <c r="X212" s="54">
        <v>49824</v>
      </c>
      <c r="Y212" s="54">
        <f t="shared" si="82"/>
        <v>0</v>
      </c>
      <c r="Z212" s="54">
        <v>0</v>
      </c>
      <c r="AA212" s="54">
        <v>0</v>
      </c>
      <c r="AB212" s="54">
        <f t="shared" si="83"/>
        <v>0</v>
      </c>
      <c r="AC212" s="54">
        <f t="shared" si="85"/>
        <v>0</v>
      </c>
      <c r="AD212" s="54">
        <f t="shared" si="85"/>
        <v>0</v>
      </c>
      <c r="AE212" s="54">
        <f t="shared" si="84"/>
        <v>0</v>
      </c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  <c r="ID212" s="16"/>
      <c r="IE212" s="16"/>
      <c r="IF212" s="16"/>
      <c r="IG212" s="16"/>
      <c r="IH212" s="16"/>
      <c r="II212" s="16"/>
      <c r="IJ212" s="16"/>
      <c r="IK212" s="16"/>
      <c r="IL212" s="16"/>
      <c r="IM212" s="16"/>
      <c r="IN212" s="16"/>
      <c r="IO212" s="16"/>
      <c r="IP212" s="16"/>
      <c r="IQ212" s="16"/>
      <c r="IR212" s="16"/>
    </row>
    <row r="213" spans="1:252" ht="31.5" x14ac:dyDescent="0.25">
      <c r="A213" s="59" t="s">
        <v>193</v>
      </c>
      <c r="B213" s="56">
        <v>2</v>
      </c>
      <c r="C213" s="56">
        <v>606</v>
      </c>
      <c r="D213" s="57">
        <v>5206</v>
      </c>
      <c r="E213" s="54">
        <f t="shared" si="69"/>
        <v>46087</v>
      </c>
      <c r="F213" s="54">
        <f t="shared" si="69"/>
        <v>46087</v>
      </c>
      <c r="G213" s="54">
        <f t="shared" si="69"/>
        <v>0</v>
      </c>
      <c r="H213" s="54"/>
      <c r="I213" s="54"/>
      <c r="J213" s="54">
        <f t="shared" si="70"/>
        <v>0</v>
      </c>
      <c r="K213" s="54">
        <v>0</v>
      </c>
      <c r="L213" s="54">
        <v>0</v>
      </c>
      <c r="M213" s="54">
        <f t="shared" si="78"/>
        <v>0</v>
      </c>
      <c r="N213" s="54">
        <v>0</v>
      </c>
      <c r="O213" s="54">
        <v>0</v>
      </c>
      <c r="P213" s="54">
        <f t="shared" si="79"/>
        <v>0</v>
      </c>
      <c r="Q213" s="54">
        <v>0</v>
      </c>
      <c r="R213" s="54">
        <v>0</v>
      </c>
      <c r="S213" s="54">
        <f t="shared" si="80"/>
        <v>0</v>
      </c>
      <c r="T213" s="54">
        <v>0</v>
      </c>
      <c r="U213" s="54">
        <v>0</v>
      </c>
      <c r="V213" s="54">
        <f t="shared" si="81"/>
        <v>0</v>
      </c>
      <c r="W213" s="54">
        <v>46087</v>
      </c>
      <c r="X213" s="54">
        <v>46087</v>
      </c>
      <c r="Y213" s="54">
        <f t="shared" si="82"/>
        <v>0</v>
      </c>
      <c r="Z213" s="54">
        <v>0</v>
      </c>
      <c r="AA213" s="54">
        <v>0</v>
      </c>
      <c r="AB213" s="54">
        <f t="shared" si="83"/>
        <v>0</v>
      </c>
      <c r="AC213" s="54">
        <f t="shared" si="85"/>
        <v>0</v>
      </c>
      <c r="AD213" s="54">
        <f t="shared" si="85"/>
        <v>0</v>
      </c>
      <c r="AE213" s="54">
        <f t="shared" si="84"/>
        <v>0</v>
      </c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  <c r="ID213" s="16"/>
      <c r="IE213" s="16"/>
      <c r="IF213" s="16"/>
      <c r="IG213" s="16"/>
      <c r="IH213" s="16"/>
      <c r="II213" s="16"/>
      <c r="IJ213" s="16"/>
      <c r="IK213" s="16"/>
      <c r="IL213" s="16"/>
      <c r="IM213" s="16"/>
      <c r="IN213" s="16"/>
      <c r="IO213" s="16"/>
      <c r="IP213" s="16"/>
      <c r="IQ213" s="16"/>
      <c r="IR213" s="16"/>
    </row>
    <row r="214" spans="1:252" ht="31.5" x14ac:dyDescent="0.25">
      <c r="A214" s="59" t="s">
        <v>194</v>
      </c>
      <c r="B214" s="56">
        <v>2</v>
      </c>
      <c r="C214" s="56">
        <v>606</v>
      </c>
      <c r="D214" s="57">
        <v>5206</v>
      </c>
      <c r="E214" s="54">
        <f t="shared" si="69"/>
        <v>83454</v>
      </c>
      <c r="F214" s="54">
        <f t="shared" si="69"/>
        <v>83454</v>
      </c>
      <c r="G214" s="54">
        <f t="shared" si="69"/>
        <v>0</v>
      </c>
      <c r="H214" s="54"/>
      <c r="I214" s="54"/>
      <c r="J214" s="54">
        <f t="shared" si="70"/>
        <v>0</v>
      </c>
      <c r="K214" s="54">
        <v>0</v>
      </c>
      <c r="L214" s="54">
        <v>0</v>
      </c>
      <c r="M214" s="54">
        <f t="shared" si="78"/>
        <v>0</v>
      </c>
      <c r="N214" s="54">
        <v>0</v>
      </c>
      <c r="O214" s="54">
        <v>0</v>
      </c>
      <c r="P214" s="54">
        <f t="shared" si="79"/>
        <v>0</v>
      </c>
      <c r="Q214" s="54">
        <v>0</v>
      </c>
      <c r="R214" s="54">
        <v>0</v>
      </c>
      <c r="S214" s="54">
        <f t="shared" si="80"/>
        <v>0</v>
      </c>
      <c r="T214" s="54">
        <v>0</v>
      </c>
      <c r="U214" s="54">
        <v>0</v>
      </c>
      <c r="V214" s="54">
        <f t="shared" si="81"/>
        <v>0</v>
      </c>
      <c r="W214" s="54">
        <v>83454</v>
      </c>
      <c r="X214" s="54">
        <v>83454</v>
      </c>
      <c r="Y214" s="54">
        <f t="shared" si="82"/>
        <v>0</v>
      </c>
      <c r="Z214" s="54">
        <v>0</v>
      </c>
      <c r="AA214" s="54">
        <v>0</v>
      </c>
      <c r="AB214" s="54">
        <f t="shared" si="83"/>
        <v>0</v>
      </c>
      <c r="AC214" s="54">
        <f t="shared" si="85"/>
        <v>0</v>
      </c>
      <c r="AD214" s="54">
        <f t="shared" si="85"/>
        <v>0</v>
      </c>
      <c r="AE214" s="54">
        <f t="shared" si="84"/>
        <v>0</v>
      </c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  <c r="ID214" s="16"/>
      <c r="IE214" s="16"/>
      <c r="IF214" s="16"/>
      <c r="IG214" s="16"/>
      <c r="IH214" s="16"/>
      <c r="II214" s="16"/>
      <c r="IJ214" s="16"/>
      <c r="IK214" s="16"/>
      <c r="IL214" s="16"/>
      <c r="IM214" s="16"/>
      <c r="IN214" s="16"/>
      <c r="IO214" s="16"/>
      <c r="IP214" s="16"/>
      <c r="IQ214" s="16"/>
      <c r="IR214" s="16"/>
    </row>
    <row r="215" spans="1:252" ht="31.5" x14ac:dyDescent="0.25">
      <c r="A215" s="59" t="s">
        <v>195</v>
      </c>
      <c r="B215" s="56">
        <v>2</v>
      </c>
      <c r="C215" s="56">
        <v>619</v>
      </c>
      <c r="D215" s="57">
        <v>5206</v>
      </c>
      <c r="E215" s="54">
        <f t="shared" si="69"/>
        <v>347470</v>
      </c>
      <c r="F215" s="54">
        <f t="shared" si="69"/>
        <v>330000</v>
      </c>
      <c r="G215" s="54">
        <f t="shared" si="69"/>
        <v>-17470</v>
      </c>
      <c r="H215" s="54"/>
      <c r="I215" s="54"/>
      <c r="J215" s="54">
        <f t="shared" si="70"/>
        <v>0</v>
      </c>
      <c r="K215" s="54">
        <v>0</v>
      </c>
      <c r="L215" s="54">
        <v>0</v>
      </c>
      <c r="M215" s="54">
        <f t="shared" si="78"/>
        <v>0</v>
      </c>
      <c r="N215" s="54">
        <f>21831</f>
        <v>21831</v>
      </c>
      <c r="O215" s="54">
        <f>21831-21831</f>
        <v>0</v>
      </c>
      <c r="P215" s="54">
        <f t="shared" si="79"/>
        <v>-21831</v>
      </c>
      <c r="Q215" s="54">
        <v>0</v>
      </c>
      <c r="R215" s="54">
        <v>0</v>
      </c>
      <c r="S215" s="54">
        <f t="shared" si="80"/>
        <v>0</v>
      </c>
      <c r="T215" s="54">
        <v>0</v>
      </c>
      <c r="U215" s="54">
        <v>0</v>
      </c>
      <c r="V215" s="54">
        <f t="shared" si="81"/>
        <v>0</v>
      </c>
      <c r="W215" s="54"/>
      <c r="X215" s="54"/>
      <c r="Y215" s="54">
        <f t="shared" si="82"/>
        <v>0</v>
      </c>
      <c r="Z215" s="54">
        <v>0</v>
      </c>
      <c r="AA215" s="54">
        <v>0</v>
      </c>
      <c r="AB215" s="54">
        <f t="shared" si="83"/>
        <v>0</v>
      </c>
      <c r="AC215" s="54">
        <v>325639</v>
      </c>
      <c r="AD215" s="54">
        <f>325639+4361</f>
        <v>330000</v>
      </c>
      <c r="AE215" s="54">
        <f t="shared" si="84"/>
        <v>4361</v>
      </c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  <c r="IK215" s="16"/>
      <c r="IL215" s="16"/>
      <c r="IM215" s="16"/>
      <c r="IN215" s="16"/>
      <c r="IO215" s="16"/>
      <c r="IP215" s="16"/>
      <c r="IQ215" s="16"/>
      <c r="IR215" s="16"/>
    </row>
    <row r="216" spans="1:252" x14ac:dyDescent="0.25">
      <c r="A216" s="59" t="s">
        <v>196</v>
      </c>
      <c r="B216" s="56">
        <v>2</v>
      </c>
      <c r="C216" s="56">
        <v>619</v>
      </c>
      <c r="D216" s="57">
        <v>5206</v>
      </c>
      <c r="E216" s="54">
        <f t="shared" si="69"/>
        <v>65000</v>
      </c>
      <c r="F216" s="54">
        <f t="shared" si="69"/>
        <v>65000</v>
      </c>
      <c r="G216" s="54">
        <f t="shared" si="69"/>
        <v>0</v>
      </c>
      <c r="H216" s="54"/>
      <c r="I216" s="54"/>
      <c r="J216" s="54">
        <f t="shared" si="70"/>
        <v>0</v>
      </c>
      <c r="K216" s="54">
        <v>0</v>
      </c>
      <c r="L216" s="54">
        <v>0</v>
      </c>
      <c r="M216" s="54">
        <f t="shared" si="78"/>
        <v>0</v>
      </c>
      <c r="N216" s="54">
        <v>65000</v>
      </c>
      <c r="O216" s="54">
        <v>65000</v>
      </c>
      <c r="P216" s="54">
        <f t="shared" si="79"/>
        <v>0</v>
      </c>
      <c r="Q216" s="54">
        <v>0</v>
      </c>
      <c r="R216" s="54">
        <v>0</v>
      </c>
      <c r="S216" s="54">
        <f t="shared" si="80"/>
        <v>0</v>
      </c>
      <c r="T216" s="54">
        <v>0</v>
      </c>
      <c r="U216" s="54">
        <v>0</v>
      </c>
      <c r="V216" s="54">
        <f t="shared" si="81"/>
        <v>0</v>
      </c>
      <c r="W216" s="54"/>
      <c r="X216" s="54"/>
      <c r="Y216" s="54">
        <f t="shared" si="82"/>
        <v>0</v>
      </c>
      <c r="Z216" s="54">
        <v>0</v>
      </c>
      <c r="AA216" s="54">
        <v>0</v>
      </c>
      <c r="AB216" s="54">
        <f t="shared" si="83"/>
        <v>0</v>
      </c>
      <c r="AC216" s="54">
        <f>151023-151023</f>
        <v>0</v>
      </c>
      <c r="AD216" s="54">
        <f>151023-151023</f>
        <v>0</v>
      </c>
      <c r="AE216" s="54">
        <f t="shared" si="84"/>
        <v>0</v>
      </c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  <c r="ID216" s="16"/>
      <c r="IE216" s="16"/>
      <c r="IF216" s="16"/>
      <c r="IG216" s="16"/>
      <c r="IH216" s="16"/>
      <c r="II216" s="16"/>
      <c r="IJ216" s="16"/>
      <c r="IK216" s="16"/>
      <c r="IL216" s="16"/>
      <c r="IM216" s="16"/>
      <c r="IN216" s="16"/>
      <c r="IO216" s="16"/>
      <c r="IP216" s="16"/>
      <c r="IQ216" s="16"/>
      <c r="IR216" s="16"/>
    </row>
    <row r="217" spans="1:252" ht="31.5" customHeight="1" x14ac:dyDescent="0.25">
      <c r="A217" s="59" t="s">
        <v>197</v>
      </c>
      <c r="B217" s="56">
        <v>2</v>
      </c>
      <c r="C217" s="56">
        <v>606</v>
      </c>
      <c r="D217" s="57">
        <v>5206</v>
      </c>
      <c r="E217" s="54">
        <f t="shared" si="69"/>
        <v>257993</v>
      </c>
      <c r="F217" s="54">
        <f t="shared" si="69"/>
        <v>257993</v>
      </c>
      <c r="G217" s="54">
        <f t="shared" si="69"/>
        <v>0</v>
      </c>
      <c r="H217" s="54"/>
      <c r="I217" s="54"/>
      <c r="J217" s="54">
        <f t="shared" si="70"/>
        <v>0</v>
      </c>
      <c r="K217" s="54">
        <v>0</v>
      </c>
      <c r="L217" s="54">
        <v>0</v>
      </c>
      <c r="M217" s="54">
        <f t="shared" si="78"/>
        <v>0</v>
      </c>
      <c r="N217" s="54">
        <v>0</v>
      </c>
      <c r="O217" s="54">
        <v>0</v>
      </c>
      <c r="P217" s="54">
        <f t="shared" si="79"/>
        <v>0</v>
      </c>
      <c r="Q217" s="54">
        <v>0</v>
      </c>
      <c r="R217" s="54">
        <v>0</v>
      </c>
      <c r="S217" s="54">
        <f t="shared" si="80"/>
        <v>0</v>
      </c>
      <c r="T217" s="54">
        <v>0</v>
      </c>
      <c r="U217" s="54">
        <v>0</v>
      </c>
      <c r="V217" s="54">
        <f t="shared" si="81"/>
        <v>0</v>
      </c>
      <c r="W217" s="54">
        <v>257993</v>
      </c>
      <c r="X217" s="54">
        <v>257993</v>
      </c>
      <c r="Y217" s="54">
        <f t="shared" si="82"/>
        <v>0</v>
      </c>
      <c r="Z217" s="54">
        <v>0</v>
      </c>
      <c r="AA217" s="54">
        <v>0</v>
      </c>
      <c r="AB217" s="54">
        <f t="shared" si="83"/>
        <v>0</v>
      </c>
      <c r="AC217" s="54">
        <f>151023-151023</f>
        <v>0</v>
      </c>
      <c r="AD217" s="54">
        <f>151023-151023</f>
        <v>0</v>
      </c>
      <c r="AE217" s="54">
        <f t="shared" si="84"/>
        <v>0</v>
      </c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  <c r="IC217" s="16"/>
      <c r="ID217" s="16"/>
      <c r="IE217" s="16"/>
      <c r="IF217" s="16"/>
      <c r="IG217" s="16"/>
      <c r="IH217" s="16"/>
      <c r="II217" s="16"/>
      <c r="IJ217" s="16"/>
      <c r="IK217" s="16"/>
      <c r="IL217" s="16"/>
      <c r="IM217" s="16"/>
      <c r="IN217" s="16"/>
      <c r="IO217" s="16"/>
      <c r="IP217" s="16"/>
      <c r="IQ217" s="16"/>
      <c r="IR217" s="16"/>
    </row>
    <row r="218" spans="1:252" ht="30" customHeight="1" x14ac:dyDescent="0.25">
      <c r="A218" s="123" t="s">
        <v>198</v>
      </c>
      <c r="B218" s="56">
        <v>2</v>
      </c>
      <c r="C218" s="56">
        <v>604</v>
      </c>
      <c r="D218" s="57">
        <v>5206</v>
      </c>
      <c r="E218" s="54">
        <f t="shared" si="69"/>
        <v>17390</v>
      </c>
      <c r="F218" s="54">
        <f t="shared" si="69"/>
        <v>0</v>
      </c>
      <c r="G218" s="54">
        <f t="shared" si="69"/>
        <v>-17390</v>
      </c>
      <c r="H218" s="54">
        <v>0</v>
      </c>
      <c r="I218" s="54">
        <v>0</v>
      </c>
      <c r="J218" s="54">
        <f t="shared" si="70"/>
        <v>0</v>
      </c>
      <c r="K218" s="54">
        <v>0</v>
      </c>
      <c r="L218" s="54">
        <v>0</v>
      </c>
      <c r="M218" s="54">
        <f t="shared" si="78"/>
        <v>0</v>
      </c>
      <c r="N218" s="54">
        <v>0</v>
      </c>
      <c r="O218" s="54">
        <v>0</v>
      </c>
      <c r="P218" s="54">
        <f t="shared" si="79"/>
        <v>0</v>
      </c>
      <c r="Q218" s="54">
        <v>0</v>
      </c>
      <c r="R218" s="54">
        <v>0</v>
      </c>
      <c r="S218" s="54">
        <f t="shared" si="80"/>
        <v>0</v>
      </c>
      <c r="T218" s="54">
        <v>0</v>
      </c>
      <c r="U218" s="54">
        <v>0</v>
      </c>
      <c r="V218" s="54">
        <f t="shared" si="81"/>
        <v>0</v>
      </c>
      <c r="W218" s="54">
        <v>17390</v>
      </c>
      <c r="X218" s="54">
        <f>17390-17390</f>
        <v>0</v>
      </c>
      <c r="Y218" s="54">
        <f t="shared" si="82"/>
        <v>-17390</v>
      </c>
      <c r="Z218" s="54">
        <v>0</v>
      </c>
      <c r="AA218" s="54">
        <v>0</v>
      </c>
      <c r="AB218" s="54">
        <f t="shared" si="83"/>
        <v>0</v>
      </c>
      <c r="AC218" s="54">
        <v>0</v>
      </c>
      <c r="AD218" s="54">
        <v>0</v>
      </c>
      <c r="AE218" s="54">
        <f t="shared" si="84"/>
        <v>0</v>
      </c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  <c r="IK218" s="16"/>
      <c r="IL218" s="16"/>
      <c r="IM218" s="16"/>
      <c r="IN218" s="16"/>
      <c r="IO218" s="16"/>
      <c r="IP218" s="16"/>
      <c r="IQ218" s="16"/>
      <c r="IR218" s="16"/>
    </row>
    <row r="219" spans="1:252" ht="31.5" x14ac:dyDescent="0.25">
      <c r="A219" s="55" t="s">
        <v>199</v>
      </c>
      <c r="B219" s="56">
        <v>2</v>
      </c>
      <c r="C219" s="56">
        <v>604</v>
      </c>
      <c r="D219" s="57">
        <v>5206</v>
      </c>
      <c r="E219" s="54">
        <f t="shared" si="69"/>
        <v>0</v>
      </c>
      <c r="F219" s="54">
        <f t="shared" si="69"/>
        <v>19624</v>
      </c>
      <c r="G219" s="54">
        <f t="shared" si="69"/>
        <v>19624</v>
      </c>
      <c r="H219" s="54">
        <v>0</v>
      </c>
      <c r="I219" s="54">
        <v>0</v>
      </c>
      <c r="J219" s="54">
        <f t="shared" si="70"/>
        <v>0</v>
      </c>
      <c r="K219" s="54">
        <v>0</v>
      </c>
      <c r="L219" s="54">
        <v>0</v>
      </c>
      <c r="M219" s="54">
        <f t="shared" si="78"/>
        <v>0</v>
      </c>
      <c r="N219" s="54"/>
      <c r="O219" s="54">
        <v>2234</v>
      </c>
      <c r="P219" s="54">
        <f t="shared" si="79"/>
        <v>2234</v>
      </c>
      <c r="Q219" s="54"/>
      <c r="R219" s="54"/>
      <c r="S219" s="54">
        <f t="shared" si="80"/>
        <v>0</v>
      </c>
      <c r="T219" s="54">
        <v>0</v>
      </c>
      <c r="U219" s="54">
        <v>0</v>
      </c>
      <c r="V219" s="54">
        <f t="shared" si="81"/>
        <v>0</v>
      </c>
      <c r="W219" s="54">
        <v>0</v>
      </c>
      <c r="X219" s="54">
        <v>17390</v>
      </c>
      <c r="Y219" s="54">
        <f t="shared" si="82"/>
        <v>17390</v>
      </c>
      <c r="Z219" s="54">
        <v>0</v>
      </c>
      <c r="AA219" s="54">
        <v>0</v>
      </c>
      <c r="AB219" s="54">
        <f t="shared" si="83"/>
        <v>0</v>
      </c>
      <c r="AC219" s="54">
        <v>0</v>
      </c>
      <c r="AD219" s="54">
        <v>0</v>
      </c>
      <c r="AE219" s="54">
        <f t="shared" si="84"/>
        <v>0</v>
      </c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  <c r="ID219" s="16"/>
      <c r="IE219" s="16"/>
      <c r="IF219" s="16"/>
      <c r="IG219" s="16"/>
      <c r="IH219" s="16"/>
      <c r="II219" s="16"/>
      <c r="IJ219" s="16"/>
      <c r="IK219" s="16"/>
      <c r="IL219" s="16"/>
      <c r="IM219" s="16"/>
      <c r="IN219" s="16"/>
      <c r="IO219" s="16"/>
      <c r="IP219" s="16"/>
      <c r="IQ219" s="16"/>
      <c r="IR219" s="16"/>
    </row>
    <row r="220" spans="1:252" ht="31.5" x14ac:dyDescent="0.25">
      <c r="A220" s="55" t="s">
        <v>200</v>
      </c>
      <c r="B220" s="56">
        <v>2</v>
      </c>
      <c r="C220" s="56">
        <v>604</v>
      </c>
      <c r="D220" s="57">
        <v>5206</v>
      </c>
      <c r="E220" s="54">
        <f t="shared" si="69"/>
        <v>0</v>
      </c>
      <c r="F220" s="54">
        <f t="shared" si="69"/>
        <v>3740</v>
      </c>
      <c r="G220" s="54">
        <f t="shared" si="69"/>
        <v>3740</v>
      </c>
      <c r="H220" s="54">
        <v>0</v>
      </c>
      <c r="I220" s="54">
        <v>0</v>
      </c>
      <c r="J220" s="54">
        <f t="shared" si="70"/>
        <v>0</v>
      </c>
      <c r="K220" s="54">
        <v>0</v>
      </c>
      <c r="L220" s="54">
        <v>0</v>
      </c>
      <c r="M220" s="54">
        <f t="shared" si="78"/>
        <v>0</v>
      </c>
      <c r="N220" s="54"/>
      <c r="O220" s="54">
        <v>3740</v>
      </c>
      <c r="P220" s="54">
        <f t="shared" si="79"/>
        <v>3740</v>
      </c>
      <c r="Q220" s="54"/>
      <c r="R220" s="54"/>
      <c r="S220" s="54">
        <f t="shared" si="80"/>
        <v>0</v>
      </c>
      <c r="T220" s="54">
        <v>0</v>
      </c>
      <c r="U220" s="54">
        <v>0</v>
      </c>
      <c r="V220" s="54">
        <f t="shared" si="81"/>
        <v>0</v>
      </c>
      <c r="W220" s="54">
        <v>0</v>
      </c>
      <c r="X220" s="54">
        <v>0</v>
      </c>
      <c r="Y220" s="54">
        <f t="shared" si="82"/>
        <v>0</v>
      </c>
      <c r="Z220" s="54">
        <v>0</v>
      </c>
      <c r="AA220" s="54">
        <v>0</v>
      </c>
      <c r="AB220" s="54">
        <f t="shared" si="83"/>
        <v>0</v>
      </c>
      <c r="AC220" s="54">
        <v>0</v>
      </c>
      <c r="AD220" s="54">
        <v>0</v>
      </c>
      <c r="AE220" s="54">
        <f t="shared" si="84"/>
        <v>0</v>
      </c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  <c r="FZ220" s="16"/>
      <c r="GA220" s="16"/>
      <c r="GB220" s="16"/>
      <c r="GC220" s="16"/>
      <c r="GD220" s="16"/>
      <c r="GE220" s="16"/>
      <c r="GF220" s="16"/>
      <c r="GG220" s="16"/>
      <c r="GH220" s="16"/>
      <c r="GI220" s="16"/>
      <c r="GJ220" s="16"/>
      <c r="GK220" s="16"/>
      <c r="GL220" s="16"/>
      <c r="GM220" s="16"/>
      <c r="GN220" s="16"/>
      <c r="GO220" s="16"/>
      <c r="GP220" s="16"/>
      <c r="GQ220" s="16"/>
      <c r="GR220" s="16"/>
      <c r="GS220" s="16"/>
      <c r="GT220" s="16"/>
      <c r="GU220" s="16"/>
      <c r="GV220" s="16"/>
      <c r="GW220" s="16"/>
      <c r="GX220" s="16"/>
      <c r="GY220" s="16"/>
      <c r="GZ220" s="16"/>
      <c r="HA220" s="16"/>
      <c r="HB220" s="16"/>
      <c r="HC220" s="16"/>
      <c r="HD220" s="16"/>
      <c r="HE220" s="16"/>
      <c r="HF220" s="16"/>
      <c r="HG220" s="16"/>
      <c r="HH220" s="16"/>
      <c r="HI220" s="16"/>
      <c r="HJ220" s="16"/>
      <c r="HK220" s="16"/>
      <c r="HL220" s="16"/>
      <c r="HM220" s="16"/>
      <c r="HN220" s="16"/>
      <c r="HO220" s="16"/>
      <c r="HP220" s="16"/>
      <c r="HQ220" s="16"/>
      <c r="HR220" s="16"/>
      <c r="HS220" s="16"/>
      <c r="HT220" s="16"/>
      <c r="HU220" s="16"/>
      <c r="HV220" s="16"/>
      <c r="HW220" s="16"/>
      <c r="HX220" s="16"/>
      <c r="HY220" s="16"/>
      <c r="HZ220" s="16"/>
      <c r="IA220" s="16"/>
      <c r="IB220" s="16"/>
      <c r="IC220" s="16"/>
      <c r="ID220" s="16"/>
      <c r="IE220" s="16"/>
      <c r="IF220" s="16"/>
      <c r="IG220" s="16"/>
      <c r="IH220" s="16"/>
      <c r="II220" s="16"/>
      <c r="IJ220" s="16"/>
      <c r="IK220" s="16"/>
      <c r="IL220" s="16"/>
      <c r="IM220" s="16"/>
      <c r="IN220" s="16"/>
      <c r="IO220" s="16"/>
      <c r="IP220" s="16"/>
      <c r="IQ220" s="16"/>
      <c r="IR220" s="16"/>
    </row>
    <row r="221" spans="1:252" x14ac:dyDescent="0.25">
      <c r="A221" s="55" t="s">
        <v>201</v>
      </c>
      <c r="B221" s="56">
        <v>2</v>
      </c>
      <c r="C221" s="56">
        <v>604</v>
      </c>
      <c r="D221" s="57">
        <v>5206</v>
      </c>
      <c r="E221" s="54">
        <f t="shared" si="69"/>
        <v>0</v>
      </c>
      <c r="F221" s="54">
        <f t="shared" si="69"/>
        <v>3499</v>
      </c>
      <c r="G221" s="54">
        <f t="shared" si="69"/>
        <v>3499</v>
      </c>
      <c r="H221" s="54">
        <v>0</v>
      </c>
      <c r="I221" s="54">
        <v>0</v>
      </c>
      <c r="J221" s="54">
        <f t="shared" si="70"/>
        <v>0</v>
      </c>
      <c r="K221" s="54">
        <v>0</v>
      </c>
      <c r="L221" s="54">
        <v>0</v>
      </c>
      <c r="M221" s="54">
        <f t="shared" si="78"/>
        <v>0</v>
      </c>
      <c r="N221" s="54"/>
      <c r="O221" s="54">
        <v>3499</v>
      </c>
      <c r="P221" s="54">
        <f t="shared" si="79"/>
        <v>3499</v>
      </c>
      <c r="Q221" s="54"/>
      <c r="R221" s="54"/>
      <c r="S221" s="54">
        <f t="shared" si="80"/>
        <v>0</v>
      </c>
      <c r="T221" s="54">
        <v>0</v>
      </c>
      <c r="U221" s="54">
        <v>0</v>
      </c>
      <c r="V221" s="54">
        <f t="shared" si="81"/>
        <v>0</v>
      </c>
      <c r="W221" s="54">
        <v>0</v>
      </c>
      <c r="X221" s="54">
        <v>0</v>
      </c>
      <c r="Y221" s="54">
        <f t="shared" si="82"/>
        <v>0</v>
      </c>
      <c r="Z221" s="54">
        <v>0</v>
      </c>
      <c r="AA221" s="54">
        <v>0</v>
      </c>
      <c r="AB221" s="54">
        <f t="shared" si="83"/>
        <v>0</v>
      </c>
      <c r="AC221" s="54">
        <v>0</v>
      </c>
      <c r="AD221" s="54">
        <v>0</v>
      </c>
      <c r="AE221" s="54">
        <f t="shared" si="84"/>
        <v>0</v>
      </c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  <c r="IC221" s="16"/>
      <c r="ID221" s="16"/>
      <c r="IE221" s="16"/>
      <c r="IF221" s="16"/>
      <c r="IG221" s="16"/>
      <c r="IH221" s="16"/>
      <c r="II221" s="16"/>
      <c r="IJ221" s="16"/>
      <c r="IK221" s="16"/>
      <c r="IL221" s="16"/>
      <c r="IM221" s="16"/>
      <c r="IN221" s="16"/>
      <c r="IO221" s="16"/>
      <c r="IP221" s="16"/>
      <c r="IQ221" s="16"/>
      <c r="IR221" s="16"/>
    </row>
    <row r="222" spans="1:252" ht="31.5" x14ac:dyDescent="0.25">
      <c r="A222" s="55" t="s">
        <v>202</v>
      </c>
      <c r="B222" s="56">
        <v>2</v>
      </c>
      <c r="C222" s="56">
        <v>619</v>
      </c>
      <c r="D222" s="57">
        <v>5206</v>
      </c>
      <c r="E222" s="54">
        <f t="shared" si="69"/>
        <v>0</v>
      </c>
      <c r="F222" s="54">
        <f t="shared" si="69"/>
        <v>12437</v>
      </c>
      <c r="G222" s="54">
        <f t="shared" si="69"/>
        <v>12437</v>
      </c>
      <c r="H222" s="54">
        <v>0</v>
      </c>
      <c r="I222" s="54">
        <v>0</v>
      </c>
      <c r="J222" s="54">
        <f t="shared" si="70"/>
        <v>0</v>
      </c>
      <c r="K222" s="54">
        <v>0</v>
      </c>
      <c r="L222" s="54">
        <v>0</v>
      </c>
      <c r="M222" s="54">
        <f t="shared" si="78"/>
        <v>0</v>
      </c>
      <c r="N222" s="54"/>
      <c r="O222" s="54">
        <v>12437</v>
      </c>
      <c r="P222" s="54">
        <f t="shared" si="79"/>
        <v>12437</v>
      </c>
      <c r="Q222" s="54"/>
      <c r="R222" s="54"/>
      <c r="S222" s="54">
        <f t="shared" si="80"/>
        <v>0</v>
      </c>
      <c r="T222" s="54">
        <v>0</v>
      </c>
      <c r="U222" s="54">
        <v>0</v>
      </c>
      <c r="V222" s="54">
        <f t="shared" si="81"/>
        <v>0</v>
      </c>
      <c r="W222" s="54">
        <v>0</v>
      </c>
      <c r="X222" s="54">
        <v>0</v>
      </c>
      <c r="Y222" s="54">
        <f t="shared" si="82"/>
        <v>0</v>
      </c>
      <c r="Z222" s="54">
        <v>0</v>
      </c>
      <c r="AA222" s="54">
        <v>0</v>
      </c>
      <c r="AB222" s="54">
        <f t="shared" si="83"/>
        <v>0</v>
      </c>
      <c r="AC222" s="54">
        <v>0</v>
      </c>
      <c r="AD222" s="54">
        <v>0</v>
      </c>
      <c r="AE222" s="54">
        <f t="shared" si="84"/>
        <v>0</v>
      </c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  <c r="IK222" s="16"/>
      <c r="IL222" s="16"/>
      <c r="IM222" s="16"/>
      <c r="IN222" s="16"/>
      <c r="IO222" s="16"/>
      <c r="IP222" s="16"/>
      <c r="IQ222" s="16"/>
      <c r="IR222" s="16"/>
    </row>
    <row r="223" spans="1:252" ht="47.25" x14ac:dyDescent="0.25">
      <c r="A223" s="55" t="s">
        <v>203</v>
      </c>
      <c r="B223" s="56">
        <v>2</v>
      </c>
      <c r="C223" s="56">
        <v>603</v>
      </c>
      <c r="D223" s="57">
        <v>5206</v>
      </c>
      <c r="E223" s="54">
        <f t="shared" si="69"/>
        <v>0</v>
      </c>
      <c r="F223" s="54">
        <f t="shared" si="69"/>
        <v>10300000</v>
      </c>
      <c r="G223" s="54">
        <f t="shared" si="69"/>
        <v>10300000</v>
      </c>
      <c r="H223" s="54">
        <v>0</v>
      </c>
      <c r="I223" s="54">
        <v>0</v>
      </c>
      <c r="J223" s="54">
        <f t="shared" si="70"/>
        <v>0</v>
      </c>
      <c r="K223" s="54">
        <v>0</v>
      </c>
      <c r="L223" s="54">
        <v>0</v>
      </c>
      <c r="M223" s="54">
        <f t="shared" si="78"/>
        <v>0</v>
      </c>
      <c r="N223" s="54"/>
      <c r="O223" s="54"/>
      <c r="P223" s="54">
        <f t="shared" si="79"/>
        <v>0</v>
      </c>
      <c r="Q223" s="54"/>
      <c r="R223" s="54"/>
      <c r="S223" s="54">
        <f t="shared" si="80"/>
        <v>0</v>
      </c>
      <c r="T223" s="54">
        <v>0</v>
      </c>
      <c r="U223" s="54">
        <v>0</v>
      </c>
      <c r="V223" s="54">
        <f t="shared" si="81"/>
        <v>0</v>
      </c>
      <c r="W223" s="54">
        <v>0</v>
      </c>
      <c r="X223" s="54">
        <v>0</v>
      </c>
      <c r="Y223" s="54">
        <f t="shared" si="82"/>
        <v>0</v>
      </c>
      <c r="Z223" s="54">
        <v>0</v>
      </c>
      <c r="AA223" s="54">
        <v>0</v>
      </c>
      <c r="AB223" s="54">
        <f t="shared" si="83"/>
        <v>0</v>
      </c>
      <c r="AC223" s="54">
        <v>0</v>
      </c>
      <c r="AD223" s="54">
        <v>10300000</v>
      </c>
      <c r="AE223" s="54">
        <f t="shared" si="84"/>
        <v>10300000</v>
      </c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  <c r="IC223" s="16"/>
      <c r="ID223" s="16"/>
      <c r="IE223" s="16"/>
      <c r="IF223" s="16"/>
      <c r="IG223" s="16"/>
      <c r="IH223" s="16"/>
      <c r="II223" s="16"/>
      <c r="IJ223" s="16"/>
      <c r="IK223" s="16"/>
      <c r="IL223" s="16"/>
      <c r="IM223" s="16"/>
      <c r="IN223" s="16"/>
      <c r="IO223" s="16"/>
      <c r="IP223" s="16"/>
      <c r="IQ223" s="16"/>
      <c r="IR223" s="16"/>
    </row>
    <row r="224" spans="1:252" ht="94.5" x14ac:dyDescent="0.25">
      <c r="A224" s="42" t="s">
        <v>204</v>
      </c>
      <c r="B224" s="52">
        <v>2</v>
      </c>
      <c r="C224" s="52">
        <v>603</v>
      </c>
      <c r="D224" s="57">
        <v>5206</v>
      </c>
      <c r="E224" s="54">
        <f t="shared" si="69"/>
        <v>2114682</v>
      </c>
      <c r="F224" s="54">
        <f t="shared" si="69"/>
        <v>2114682</v>
      </c>
      <c r="G224" s="54">
        <f t="shared" si="69"/>
        <v>0</v>
      </c>
      <c r="H224" s="54"/>
      <c r="I224" s="54"/>
      <c r="J224" s="54">
        <f t="shared" si="70"/>
        <v>0</v>
      </c>
      <c r="K224" s="54">
        <f>322000-120000+50100</f>
        <v>252100</v>
      </c>
      <c r="L224" s="54">
        <f>322000-120000+50100</f>
        <v>252100</v>
      </c>
      <c r="M224" s="54">
        <f t="shared" si="78"/>
        <v>0</v>
      </c>
      <c r="N224" s="54">
        <f>120000-50100</f>
        <v>69900</v>
      </c>
      <c r="O224" s="54">
        <f>120000-50100</f>
        <v>69900</v>
      </c>
      <c r="P224" s="54">
        <f t="shared" si="79"/>
        <v>0</v>
      </c>
      <c r="Q224" s="54">
        <v>0</v>
      </c>
      <c r="R224" s="54">
        <v>0</v>
      </c>
      <c r="S224" s="54">
        <f t="shared" si="80"/>
        <v>0</v>
      </c>
      <c r="T224" s="54">
        <v>0</v>
      </c>
      <c r="U224" s="54">
        <v>0</v>
      </c>
      <c r="V224" s="54">
        <f t="shared" si="81"/>
        <v>0</v>
      </c>
      <c r="W224" s="54">
        <f>652613+136049+961108</f>
        <v>1749770</v>
      </c>
      <c r="X224" s="54">
        <f>652613+136049+961108</f>
        <v>1749770</v>
      </c>
      <c r="Y224" s="54">
        <f t="shared" si="82"/>
        <v>0</v>
      </c>
      <c r="Z224" s="54"/>
      <c r="AA224" s="54"/>
      <c r="AB224" s="54">
        <f t="shared" si="83"/>
        <v>0</v>
      </c>
      <c r="AC224" s="54">
        <f>1004020-961108</f>
        <v>42912</v>
      </c>
      <c r="AD224" s="54">
        <f>1004020-961108</f>
        <v>42912</v>
      </c>
      <c r="AE224" s="54">
        <f t="shared" si="84"/>
        <v>0</v>
      </c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  <c r="IC224" s="16"/>
      <c r="ID224" s="16"/>
      <c r="IE224" s="16"/>
      <c r="IF224" s="16"/>
      <c r="IG224" s="16"/>
      <c r="IH224" s="16"/>
      <c r="II224" s="16"/>
      <c r="IJ224" s="16"/>
      <c r="IK224" s="16"/>
      <c r="IL224" s="16"/>
      <c r="IM224" s="16"/>
      <c r="IN224" s="16"/>
      <c r="IO224" s="16"/>
      <c r="IP224" s="16"/>
      <c r="IQ224" s="16"/>
      <c r="IR224" s="16"/>
    </row>
    <row r="225" spans="1:252" ht="94.5" x14ac:dyDescent="0.25">
      <c r="A225" s="42" t="s">
        <v>205</v>
      </c>
      <c r="B225" s="52">
        <v>2</v>
      </c>
      <c r="C225" s="52">
        <v>624</v>
      </c>
      <c r="D225" s="57">
        <v>5206</v>
      </c>
      <c r="E225" s="54">
        <f t="shared" si="69"/>
        <v>96000</v>
      </c>
      <c r="F225" s="54">
        <f t="shared" si="69"/>
        <v>96000</v>
      </c>
      <c r="G225" s="54">
        <f t="shared" si="69"/>
        <v>0</v>
      </c>
      <c r="H225" s="54">
        <v>0</v>
      </c>
      <c r="I225" s="54">
        <v>0</v>
      </c>
      <c r="J225" s="54">
        <f t="shared" si="70"/>
        <v>0</v>
      </c>
      <c r="K225" s="54">
        <v>0</v>
      </c>
      <c r="L225" s="54">
        <v>0</v>
      </c>
      <c r="M225" s="54">
        <f t="shared" si="78"/>
        <v>0</v>
      </c>
      <c r="N225" s="54">
        <v>0</v>
      </c>
      <c r="O225" s="54">
        <v>0</v>
      </c>
      <c r="P225" s="54">
        <f t="shared" si="79"/>
        <v>0</v>
      </c>
      <c r="Q225" s="54">
        <v>0</v>
      </c>
      <c r="R225" s="54">
        <v>0</v>
      </c>
      <c r="S225" s="54">
        <f t="shared" si="80"/>
        <v>0</v>
      </c>
      <c r="T225" s="54">
        <v>0</v>
      </c>
      <c r="U225" s="54">
        <v>0</v>
      </c>
      <c r="V225" s="54">
        <f t="shared" si="81"/>
        <v>0</v>
      </c>
      <c r="W225" s="54">
        <v>68000</v>
      </c>
      <c r="X225" s="54">
        <v>68000</v>
      </c>
      <c r="Y225" s="54">
        <f t="shared" si="82"/>
        <v>0</v>
      </c>
      <c r="Z225" s="54">
        <v>0</v>
      </c>
      <c r="AA225" s="54">
        <v>0</v>
      </c>
      <c r="AB225" s="54">
        <f t="shared" si="83"/>
        <v>0</v>
      </c>
      <c r="AC225" s="54">
        <v>28000</v>
      </c>
      <c r="AD225" s="54">
        <v>28000</v>
      </c>
      <c r="AE225" s="54">
        <f t="shared" si="84"/>
        <v>0</v>
      </c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  <c r="GB225" s="16"/>
      <c r="GC225" s="16"/>
      <c r="GD225" s="16"/>
      <c r="GE225" s="16"/>
      <c r="GF225" s="16"/>
      <c r="GG225" s="16"/>
      <c r="GH225" s="16"/>
      <c r="GI225" s="16"/>
      <c r="GJ225" s="16"/>
      <c r="GK225" s="16"/>
      <c r="GL225" s="16"/>
      <c r="GM225" s="16"/>
      <c r="GN225" s="16"/>
      <c r="GO225" s="16"/>
      <c r="GP225" s="16"/>
      <c r="GQ225" s="16"/>
      <c r="GR225" s="16"/>
      <c r="GS225" s="16"/>
      <c r="GT225" s="16"/>
      <c r="GU225" s="16"/>
      <c r="GV225" s="16"/>
      <c r="GW225" s="16"/>
      <c r="GX225" s="16"/>
      <c r="GY225" s="16"/>
      <c r="GZ225" s="16"/>
      <c r="HA225" s="16"/>
      <c r="HB225" s="16"/>
      <c r="HC225" s="16"/>
      <c r="HD225" s="16"/>
      <c r="HE225" s="16"/>
      <c r="HF225" s="16"/>
      <c r="HG225" s="16"/>
      <c r="HH225" s="16"/>
      <c r="HI225" s="16"/>
      <c r="HJ225" s="16"/>
      <c r="HK225" s="16"/>
      <c r="HL225" s="16"/>
      <c r="HM225" s="16"/>
      <c r="HN225" s="16"/>
      <c r="HO225" s="16"/>
      <c r="HP225" s="16"/>
      <c r="HQ225" s="16"/>
      <c r="HR225" s="16"/>
      <c r="HS225" s="16"/>
      <c r="HT225" s="16"/>
      <c r="HU225" s="16"/>
      <c r="HV225" s="16"/>
      <c r="HW225" s="16"/>
      <c r="HX225" s="16"/>
      <c r="HY225" s="16"/>
      <c r="HZ225" s="16"/>
      <c r="IA225" s="16"/>
      <c r="IB225" s="16"/>
      <c r="IC225" s="16"/>
      <c r="ID225" s="16"/>
      <c r="IE225" s="16"/>
      <c r="IF225" s="16"/>
      <c r="IG225" s="16"/>
      <c r="IH225" s="16"/>
      <c r="II225" s="16"/>
      <c r="IJ225" s="16"/>
      <c r="IK225" s="16"/>
      <c r="IL225" s="16"/>
      <c r="IM225" s="16"/>
      <c r="IN225" s="16"/>
      <c r="IO225" s="16"/>
      <c r="IP225" s="16"/>
      <c r="IQ225" s="16"/>
      <c r="IR225" s="16"/>
    </row>
    <row r="226" spans="1:252" ht="63" x14ac:dyDescent="0.25">
      <c r="A226" s="42" t="s">
        <v>206</v>
      </c>
      <c r="B226" s="52">
        <v>2</v>
      </c>
      <c r="C226" s="52">
        <v>624</v>
      </c>
      <c r="D226" s="57">
        <v>5206</v>
      </c>
      <c r="E226" s="54">
        <f t="shared" si="69"/>
        <v>96000</v>
      </c>
      <c r="F226" s="54">
        <f t="shared" si="69"/>
        <v>96000</v>
      </c>
      <c r="G226" s="54">
        <f t="shared" si="69"/>
        <v>0</v>
      </c>
      <c r="H226" s="54">
        <v>0</v>
      </c>
      <c r="I226" s="54">
        <v>0</v>
      </c>
      <c r="J226" s="54">
        <f t="shared" si="70"/>
        <v>0</v>
      </c>
      <c r="K226" s="54">
        <v>0</v>
      </c>
      <c r="L226" s="54">
        <v>0</v>
      </c>
      <c r="M226" s="54">
        <f t="shared" si="78"/>
        <v>0</v>
      </c>
      <c r="N226" s="54">
        <v>0</v>
      </c>
      <c r="O226" s="54">
        <v>0</v>
      </c>
      <c r="P226" s="54">
        <f t="shared" si="79"/>
        <v>0</v>
      </c>
      <c r="Q226" s="54">
        <v>0</v>
      </c>
      <c r="R226" s="54">
        <v>0</v>
      </c>
      <c r="S226" s="54">
        <f t="shared" si="80"/>
        <v>0</v>
      </c>
      <c r="T226" s="54">
        <v>0</v>
      </c>
      <c r="U226" s="54">
        <v>0</v>
      </c>
      <c r="V226" s="54">
        <f t="shared" si="81"/>
        <v>0</v>
      </c>
      <c r="W226" s="54">
        <v>68000</v>
      </c>
      <c r="X226" s="54">
        <v>68000</v>
      </c>
      <c r="Y226" s="54">
        <f t="shared" si="82"/>
        <v>0</v>
      </c>
      <c r="Z226" s="54">
        <v>0</v>
      </c>
      <c r="AA226" s="54">
        <v>0</v>
      </c>
      <c r="AB226" s="54">
        <f t="shared" si="83"/>
        <v>0</v>
      </c>
      <c r="AC226" s="54">
        <v>28000</v>
      </c>
      <c r="AD226" s="54">
        <v>28000</v>
      </c>
      <c r="AE226" s="54">
        <f t="shared" si="84"/>
        <v>0</v>
      </c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  <c r="IK226" s="16"/>
      <c r="IL226" s="16"/>
      <c r="IM226" s="16"/>
      <c r="IN226" s="16"/>
      <c r="IO226" s="16"/>
      <c r="IP226" s="16"/>
      <c r="IQ226" s="16"/>
      <c r="IR226" s="16"/>
    </row>
    <row r="227" spans="1:252" ht="63" x14ac:dyDescent="0.25">
      <c r="A227" s="42" t="s">
        <v>207</v>
      </c>
      <c r="B227" s="52">
        <v>2</v>
      </c>
      <c r="C227" s="52">
        <v>624</v>
      </c>
      <c r="D227" s="57">
        <v>5206</v>
      </c>
      <c r="E227" s="54">
        <f t="shared" si="69"/>
        <v>102000</v>
      </c>
      <c r="F227" s="54">
        <f t="shared" si="69"/>
        <v>102000</v>
      </c>
      <c r="G227" s="54">
        <f t="shared" si="69"/>
        <v>0</v>
      </c>
      <c r="H227" s="54">
        <v>0</v>
      </c>
      <c r="I227" s="54">
        <v>0</v>
      </c>
      <c r="J227" s="54">
        <f t="shared" si="70"/>
        <v>0</v>
      </c>
      <c r="K227" s="54">
        <v>0</v>
      </c>
      <c r="L227" s="54">
        <v>0</v>
      </c>
      <c r="M227" s="54">
        <f t="shared" si="78"/>
        <v>0</v>
      </c>
      <c r="N227" s="54">
        <v>0</v>
      </c>
      <c r="O227" s="54">
        <v>0</v>
      </c>
      <c r="P227" s="54">
        <f t="shared" si="79"/>
        <v>0</v>
      </c>
      <c r="Q227" s="54">
        <v>0</v>
      </c>
      <c r="R227" s="54">
        <v>0</v>
      </c>
      <c r="S227" s="54">
        <f t="shared" si="80"/>
        <v>0</v>
      </c>
      <c r="T227" s="54">
        <v>0</v>
      </c>
      <c r="U227" s="54">
        <v>0</v>
      </c>
      <c r="V227" s="54">
        <f t="shared" si="81"/>
        <v>0</v>
      </c>
      <c r="W227" s="54">
        <v>72000</v>
      </c>
      <c r="X227" s="54">
        <v>72000</v>
      </c>
      <c r="Y227" s="54">
        <f t="shared" si="82"/>
        <v>0</v>
      </c>
      <c r="Z227" s="54">
        <v>0</v>
      </c>
      <c r="AA227" s="54">
        <v>0</v>
      </c>
      <c r="AB227" s="54">
        <f t="shared" si="83"/>
        <v>0</v>
      </c>
      <c r="AC227" s="54">
        <v>30000</v>
      </c>
      <c r="AD227" s="54">
        <v>30000</v>
      </c>
      <c r="AE227" s="54">
        <f t="shared" si="84"/>
        <v>0</v>
      </c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  <c r="IK227" s="16"/>
      <c r="IL227" s="16"/>
      <c r="IM227" s="16"/>
      <c r="IN227" s="16"/>
      <c r="IO227" s="16"/>
      <c r="IP227" s="16"/>
      <c r="IQ227" s="16"/>
      <c r="IR227" s="16"/>
    </row>
    <row r="228" spans="1:252" ht="94.5" x14ac:dyDescent="0.25">
      <c r="A228" s="51" t="s">
        <v>208</v>
      </c>
      <c r="B228" s="52">
        <v>2</v>
      </c>
      <c r="C228" s="52">
        <v>606</v>
      </c>
      <c r="D228" s="57">
        <v>5206</v>
      </c>
      <c r="E228" s="54">
        <f t="shared" si="69"/>
        <v>580793</v>
      </c>
      <c r="F228" s="54">
        <f t="shared" si="69"/>
        <v>580793</v>
      </c>
      <c r="G228" s="54">
        <f t="shared" si="69"/>
        <v>0</v>
      </c>
      <c r="H228" s="54">
        <v>0</v>
      </c>
      <c r="I228" s="54">
        <v>0</v>
      </c>
      <c r="J228" s="54">
        <f t="shared" si="70"/>
        <v>0</v>
      </c>
      <c r="K228" s="54">
        <v>0</v>
      </c>
      <c r="L228" s="54">
        <v>0</v>
      </c>
      <c r="M228" s="54">
        <f t="shared" si="78"/>
        <v>0</v>
      </c>
      <c r="N228" s="54">
        <v>20793</v>
      </c>
      <c r="O228" s="54">
        <v>20793</v>
      </c>
      <c r="P228" s="54">
        <f t="shared" si="79"/>
        <v>0</v>
      </c>
      <c r="Q228" s="54">
        <v>0</v>
      </c>
      <c r="R228" s="54">
        <v>0</v>
      </c>
      <c r="S228" s="54">
        <f t="shared" si="80"/>
        <v>0</v>
      </c>
      <c r="T228" s="54">
        <v>0</v>
      </c>
      <c r="U228" s="54">
        <v>0</v>
      </c>
      <c r="V228" s="54">
        <f t="shared" si="81"/>
        <v>0</v>
      </c>
      <c r="W228" s="54"/>
      <c r="X228" s="54"/>
      <c r="Y228" s="54">
        <f t="shared" si="82"/>
        <v>0</v>
      </c>
      <c r="Z228" s="54">
        <v>0</v>
      </c>
      <c r="AA228" s="54">
        <v>0</v>
      </c>
      <c r="AB228" s="54">
        <f t="shared" si="83"/>
        <v>0</v>
      </c>
      <c r="AC228" s="54">
        <v>560000</v>
      </c>
      <c r="AD228" s="54">
        <v>560000</v>
      </c>
      <c r="AE228" s="54">
        <f t="shared" si="84"/>
        <v>0</v>
      </c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  <c r="IC228" s="16"/>
      <c r="ID228" s="16"/>
      <c r="IE228" s="16"/>
      <c r="IF228" s="16"/>
      <c r="IG228" s="16"/>
      <c r="IH228" s="16"/>
      <c r="II228" s="16"/>
      <c r="IJ228" s="16"/>
      <c r="IK228" s="16"/>
      <c r="IL228" s="16"/>
      <c r="IM228" s="16"/>
      <c r="IN228" s="16"/>
      <c r="IO228" s="16"/>
      <c r="IP228" s="16"/>
      <c r="IQ228" s="16"/>
      <c r="IR228" s="16"/>
    </row>
    <row r="229" spans="1:252" ht="110.25" x14ac:dyDescent="0.25">
      <c r="A229" s="42" t="s">
        <v>209</v>
      </c>
      <c r="B229" s="43">
        <v>2</v>
      </c>
      <c r="C229" s="43">
        <v>606</v>
      </c>
      <c r="D229" s="53">
        <v>5206</v>
      </c>
      <c r="E229" s="54">
        <f t="shared" si="69"/>
        <v>85232</v>
      </c>
      <c r="F229" s="54">
        <f t="shared" si="69"/>
        <v>85232</v>
      </c>
      <c r="G229" s="54">
        <f t="shared" si="69"/>
        <v>0</v>
      </c>
      <c r="H229" s="54">
        <f>106970+151023-257993</f>
        <v>0</v>
      </c>
      <c r="I229" s="54">
        <f>106970+151023-257993</f>
        <v>0</v>
      </c>
      <c r="J229" s="54">
        <f t="shared" si="70"/>
        <v>0</v>
      </c>
      <c r="K229" s="54">
        <v>0</v>
      </c>
      <c r="L229" s="54">
        <v>0</v>
      </c>
      <c r="M229" s="54">
        <f t="shared" si="78"/>
        <v>0</v>
      </c>
      <c r="N229" s="54">
        <v>85232</v>
      </c>
      <c r="O229" s="54">
        <v>85232</v>
      </c>
      <c r="P229" s="54">
        <f t="shared" si="79"/>
        <v>0</v>
      </c>
      <c r="Q229" s="54">
        <v>0</v>
      </c>
      <c r="R229" s="54">
        <v>0</v>
      </c>
      <c r="S229" s="54">
        <f t="shared" si="80"/>
        <v>0</v>
      </c>
      <c r="T229" s="54">
        <v>0</v>
      </c>
      <c r="U229" s="54">
        <v>0</v>
      </c>
      <c r="V229" s="54">
        <f t="shared" si="81"/>
        <v>0</v>
      </c>
      <c r="W229" s="54"/>
      <c r="X229" s="54"/>
      <c r="Y229" s="54">
        <f t="shared" si="82"/>
        <v>0</v>
      </c>
      <c r="Z229" s="54">
        <v>0</v>
      </c>
      <c r="AA229" s="54">
        <v>0</v>
      </c>
      <c r="AB229" s="54">
        <f t="shared" si="83"/>
        <v>0</v>
      </c>
      <c r="AC229" s="54">
        <v>0</v>
      </c>
      <c r="AD229" s="54">
        <v>0</v>
      </c>
      <c r="AE229" s="54">
        <f t="shared" si="84"/>
        <v>0</v>
      </c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  <c r="GB229" s="16"/>
      <c r="GC229" s="16"/>
      <c r="GD229" s="16"/>
      <c r="GE229" s="16"/>
      <c r="GF229" s="16"/>
      <c r="GG229" s="16"/>
      <c r="GH229" s="16"/>
      <c r="GI229" s="16"/>
      <c r="GJ229" s="16"/>
      <c r="GK229" s="16"/>
      <c r="GL229" s="16"/>
      <c r="GM229" s="16"/>
      <c r="GN229" s="16"/>
      <c r="GO229" s="16"/>
      <c r="GP229" s="16"/>
      <c r="GQ229" s="16"/>
      <c r="GR229" s="16"/>
      <c r="GS229" s="16"/>
      <c r="GT229" s="16"/>
      <c r="GU229" s="16"/>
      <c r="GV229" s="16"/>
      <c r="GW229" s="16"/>
      <c r="GX229" s="16"/>
      <c r="GY229" s="16"/>
      <c r="GZ229" s="16"/>
      <c r="HA229" s="16"/>
      <c r="HB229" s="16"/>
      <c r="HC229" s="16"/>
      <c r="HD229" s="16"/>
      <c r="HE229" s="16"/>
      <c r="HF229" s="16"/>
      <c r="HG229" s="16"/>
      <c r="HH229" s="16"/>
      <c r="HI229" s="16"/>
      <c r="HJ229" s="16"/>
      <c r="HK229" s="16"/>
      <c r="HL229" s="16"/>
      <c r="HM229" s="16"/>
      <c r="HN229" s="16"/>
      <c r="HO229" s="16"/>
      <c r="HP229" s="16"/>
      <c r="HQ229" s="16"/>
      <c r="HR229" s="16"/>
      <c r="HS229" s="16"/>
      <c r="HT229" s="16"/>
      <c r="HU229" s="16"/>
      <c r="HV229" s="16"/>
      <c r="HW229" s="16"/>
      <c r="HX229" s="16"/>
      <c r="HY229" s="16"/>
      <c r="HZ229" s="16"/>
      <c r="IA229" s="16"/>
      <c r="IB229" s="16"/>
      <c r="IC229" s="16"/>
      <c r="ID229" s="16"/>
      <c r="IE229" s="16"/>
      <c r="IF229" s="16"/>
      <c r="IG229" s="16"/>
      <c r="IH229" s="16"/>
      <c r="II229" s="16"/>
      <c r="IJ229" s="16"/>
      <c r="IK229" s="16"/>
      <c r="IL229" s="16"/>
      <c r="IM229" s="16"/>
      <c r="IN229" s="16"/>
      <c r="IO229" s="16"/>
      <c r="IP229" s="16"/>
      <c r="IQ229" s="16"/>
      <c r="IR229" s="16"/>
    </row>
    <row r="230" spans="1:252" ht="110.25" x14ac:dyDescent="0.25">
      <c r="A230" s="42" t="s">
        <v>210</v>
      </c>
      <c r="B230" s="43">
        <v>2</v>
      </c>
      <c r="C230" s="43">
        <v>619</v>
      </c>
      <c r="D230" s="53">
        <v>5206</v>
      </c>
      <c r="E230" s="54">
        <f t="shared" si="69"/>
        <v>100017</v>
      </c>
      <c r="F230" s="54">
        <f t="shared" si="69"/>
        <v>100017</v>
      </c>
      <c r="G230" s="54">
        <f t="shared" si="69"/>
        <v>0</v>
      </c>
      <c r="H230" s="54">
        <v>0</v>
      </c>
      <c r="I230" s="54">
        <v>0</v>
      </c>
      <c r="J230" s="54">
        <f t="shared" si="70"/>
        <v>0</v>
      </c>
      <c r="K230" s="54"/>
      <c r="L230" s="54"/>
      <c r="M230" s="54">
        <f t="shared" si="78"/>
        <v>0</v>
      </c>
      <c r="N230" s="54"/>
      <c r="O230" s="54"/>
      <c r="P230" s="54">
        <f t="shared" si="79"/>
        <v>0</v>
      </c>
      <c r="Q230" s="54">
        <v>0</v>
      </c>
      <c r="R230" s="54">
        <v>0</v>
      </c>
      <c r="S230" s="54">
        <f t="shared" si="80"/>
        <v>0</v>
      </c>
      <c r="T230" s="54">
        <v>0</v>
      </c>
      <c r="U230" s="54">
        <v>0</v>
      </c>
      <c r="V230" s="54">
        <f t="shared" si="81"/>
        <v>0</v>
      </c>
      <c r="W230" s="54">
        <v>0</v>
      </c>
      <c r="X230" s="54">
        <v>0</v>
      </c>
      <c r="Y230" s="54">
        <f t="shared" si="82"/>
        <v>0</v>
      </c>
      <c r="Z230" s="54">
        <v>0</v>
      </c>
      <c r="AA230" s="54">
        <v>0</v>
      </c>
      <c r="AB230" s="54">
        <f t="shared" si="83"/>
        <v>0</v>
      </c>
      <c r="AC230" s="54">
        <v>100017</v>
      </c>
      <c r="AD230" s="54">
        <v>100017</v>
      </c>
      <c r="AE230" s="54">
        <f t="shared" si="84"/>
        <v>0</v>
      </c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  <c r="GB230" s="16"/>
      <c r="GC230" s="16"/>
      <c r="GD230" s="16"/>
      <c r="GE230" s="16"/>
      <c r="GF230" s="16"/>
      <c r="GG230" s="16"/>
      <c r="GH230" s="16"/>
      <c r="GI230" s="16"/>
      <c r="GJ230" s="16"/>
      <c r="GK230" s="16"/>
      <c r="GL230" s="16"/>
      <c r="GM230" s="16"/>
      <c r="GN230" s="16"/>
      <c r="GO230" s="16"/>
      <c r="GP230" s="16"/>
      <c r="GQ230" s="16"/>
      <c r="GR230" s="16"/>
      <c r="GS230" s="16"/>
      <c r="GT230" s="16"/>
      <c r="GU230" s="16"/>
      <c r="GV230" s="16"/>
      <c r="GW230" s="16"/>
      <c r="GX230" s="16"/>
      <c r="GY230" s="16"/>
      <c r="GZ230" s="16"/>
      <c r="HA230" s="16"/>
      <c r="HB230" s="16"/>
      <c r="HC230" s="16"/>
      <c r="HD230" s="16"/>
      <c r="HE230" s="16"/>
      <c r="HF230" s="16"/>
      <c r="HG230" s="16"/>
      <c r="HH230" s="16"/>
      <c r="HI230" s="16"/>
      <c r="HJ230" s="16"/>
      <c r="HK230" s="16"/>
      <c r="HL230" s="16"/>
      <c r="HM230" s="16"/>
      <c r="HN230" s="16"/>
      <c r="HO230" s="16"/>
      <c r="HP230" s="16"/>
      <c r="HQ230" s="16"/>
      <c r="HR230" s="16"/>
      <c r="HS230" s="16"/>
      <c r="HT230" s="16"/>
      <c r="HU230" s="16"/>
      <c r="HV230" s="16"/>
      <c r="HW230" s="16"/>
      <c r="HX230" s="16"/>
      <c r="HY230" s="16"/>
      <c r="HZ230" s="16"/>
      <c r="IA230" s="16"/>
      <c r="IB230" s="16"/>
      <c r="IC230" s="16"/>
      <c r="ID230" s="16"/>
      <c r="IE230" s="16"/>
      <c r="IF230" s="16"/>
      <c r="IG230" s="16"/>
      <c r="IH230" s="16"/>
      <c r="II230" s="16"/>
      <c r="IJ230" s="16"/>
      <c r="IK230" s="16"/>
      <c r="IL230" s="16"/>
      <c r="IM230" s="16"/>
      <c r="IN230" s="16"/>
      <c r="IO230" s="16"/>
      <c r="IP230" s="16"/>
      <c r="IQ230" s="16"/>
      <c r="IR230" s="16"/>
    </row>
    <row r="231" spans="1:252" ht="31.5" x14ac:dyDescent="0.25">
      <c r="A231" s="42" t="s">
        <v>211</v>
      </c>
      <c r="B231" s="43">
        <v>2</v>
      </c>
      <c r="C231" s="43">
        <v>606</v>
      </c>
      <c r="D231" s="53">
        <v>5206</v>
      </c>
      <c r="E231" s="54">
        <f t="shared" si="69"/>
        <v>152000</v>
      </c>
      <c r="F231" s="54">
        <f t="shared" si="69"/>
        <v>152000</v>
      </c>
      <c r="G231" s="54">
        <f t="shared" si="69"/>
        <v>0</v>
      </c>
      <c r="H231" s="54">
        <v>0</v>
      </c>
      <c r="I231" s="54">
        <v>0</v>
      </c>
      <c r="J231" s="54">
        <f t="shared" si="70"/>
        <v>0</v>
      </c>
      <c r="K231" s="54">
        <v>0</v>
      </c>
      <c r="L231" s="54">
        <v>0</v>
      </c>
      <c r="M231" s="54">
        <f t="shared" si="78"/>
        <v>0</v>
      </c>
      <c r="N231" s="54">
        <v>152000</v>
      </c>
      <c r="O231" s="54">
        <v>152000</v>
      </c>
      <c r="P231" s="54">
        <f t="shared" si="79"/>
        <v>0</v>
      </c>
      <c r="Q231" s="54">
        <v>0</v>
      </c>
      <c r="R231" s="54">
        <v>0</v>
      </c>
      <c r="S231" s="54">
        <f t="shared" si="80"/>
        <v>0</v>
      </c>
      <c r="T231" s="54">
        <v>0</v>
      </c>
      <c r="U231" s="54">
        <v>0</v>
      </c>
      <c r="V231" s="54">
        <f t="shared" si="81"/>
        <v>0</v>
      </c>
      <c r="W231" s="54">
        <v>0</v>
      </c>
      <c r="X231" s="54">
        <v>0</v>
      </c>
      <c r="Y231" s="54">
        <f t="shared" si="82"/>
        <v>0</v>
      </c>
      <c r="Z231" s="54">
        <v>0</v>
      </c>
      <c r="AA231" s="54">
        <v>0</v>
      </c>
      <c r="AB231" s="54">
        <f t="shared" si="83"/>
        <v>0</v>
      </c>
      <c r="AC231" s="54">
        <v>0</v>
      </c>
      <c r="AD231" s="54">
        <v>0</v>
      </c>
      <c r="AE231" s="54">
        <f t="shared" si="84"/>
        <v>0</v>
      </c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  <c r="FZ231" s="16"/>
      <c r="GA231" s="16"/>
      <c r="GB231" s="16"/>
      <c r="GC231" s="16"/>
      <c r="GD231" s="16"/>
      <c r="GE231" s="16"/>
      <c r="GF231" s="16"/>
      <c r="GG231" s="16"/>
      <c r="GH231" s="16"/>
      <c r="GI231" s="16"/>
      <c r="GJ231" s="16"/>
      <c r="GK231" s="16"/>
      <c r="GL231" s="16"/>
      <c r="GM231" s="16"/>
      <c r="GN231" s="16"/>
      <c r="GO231" s="16"/>
      <c r="GP231" s="16"/>
      <c r="GQ231" s="16"/>
      <c r="GR231" s="16"/>
      <c r="GS231" s="16"/>
      <c r="GT231" s="16"/>
      <c r="GU231" s="16"/>
      <c r="GV231" s="16"/>
      <c r="GW231" s="16"/>
      <c r="GX231" s="16"/>
      <c r="GY231" s="16"/>
      <c r="GZ231" s="16"/>
      <c r="HA231" s="16"/>
      <c r="HB231" s="16"/>
      <c r="HC231" s="16"/>
      <c r="HD231" s="16"/>
      <c r="HE231" s="16"/>
      <c r="HF231" s="16"/>
      <c r="HG231" s="16"/>
      <c r="HH231" s="16"/>
      <c r="HI231" s="16"/>
      <c r="HJ231" s="16"/>
      <c r="HK231" s="16"/>
      <c r="HL231" s="16"/>
      <c r="HM231" s="16"/>
      <c r="HN231" s="16"/>
      <c r="HO231" s="16"/>
      <c r="HP231" s="16"/>
      <c r="HQ231" s="16"/>
      <c r="HR231" s="16"/>
      <c r="HS231" s="16"/>
      <c r="HT231" s="16"/>
      <c r="HU231" s="16"/>
      <c r="HV231" s="16"/>
      <c r="HW231" s="16"/>
      <c r="HX231" s="16"/>
      <c r="HY231" s="16"/>
      <c r="HZ231" s="16"/>
      <c r="IA231" s="16"/>
      <c r="IB231" s="16"/>
      <c r="IC231" s="16"/>
      <c r="ID231" s="16"/>
      <c r="IE231" s="16"/>
      <c r="IF231" s="16"/>
      <c r="IG231" s="16"/>
      <c r="IH231" s="16"/>
      <c r="II231" s="16"/>
      <c r="IJ231" s="16"/>
      <c r="IK231" s="16"/>
      <c r="IL231" s="16"/>
      <c r="IM231" s="16"/>
      <c r="IN231" s="16"/>
      <c r="IO231" s="16"/>
      <c r="IP231" s="16"/>
      <c r="IQ231" s="16"/>
      <c r="IR231" s="16"/>
    </row>
    <row r="232" spans="1:252" ht="31.5" x14ac:dyDescent="0.25">
      <c r="A232" s="42" t="s">
        <v>212</v>
      </c>
      <c r="B232" s="43">
        <v>2</v>
      </c>
      <c r="C232" s="43">
        <v>606</v>
      </c>
      <c r="D232" s="53">
        <v>5206</v>
      </c>
      <c r="E232" s="54">
        <f t="shared" si="69"/>
        <v>5465</v>
      </c>
      <c r="F232" s="54">
        <f t="shared" si="69"/>
        <v>5465</v>
      </c>
      <c r="G232" s="54">
        <f t="shared" si="69"/>
        <v>0</v>
      </c>
      <c r="H232" s="54">
        <v>0</v>
      </c>
      <c r="I232" s="54">
        <v>0</v>
      </c>
      <c r="J232" s="54">
        <f t="shared" si="70"/>
        <v>0</v>
      </c>
      <c r="K232" s="54">
        <v>0</v>
      </c>
      <c r="L232" s="54">
        <v>0</v>
      </c>
      <c r="M232" s="54">
        <f t="shared" si="78"/>
        <v>0</v>
      </c>
      <c r="N232" s="54">
        <v>5465</v>
      </c>
      <c r="O232" s="54">
        <v>5465</v>
      </c>
      <c r="P232" s="54">
        <f t="shared" si="79"/>
        <v>0</v>
      </c>
      <c r="Q232" s="54">
        <v>0</v>
      </c>
      <c r="R232" s="54">
        <v>0</v>
      </c>
      <c r="S232" s="54">
        <f t="shared" si="80"/>
        <v>0</v>
      </c>
      <c r="T232" s="54">
        <v>0</v>
      </c>
      <c r="U232" s="54">
        <v>0</v>
      </c>
      <c r="V232" s="54">
        <f t="shared" si="81"/>
        <v>0</v>
      </c>
      <c r="W232" s="54">
        <v>0</v>
      </c>
      <c r="X232" s="54">
        <v>0</v>
      </c>
      <c r="Y232" s="54">
        <f t="shared" si="82"/>
        <v>0</v>
      </c>
      <c r="Z232" s="54">
        <v>0</v>
      </c>
      <c r="AA232" s="54">
        <v>0</v>
      </c>
      <c r="AB232" s="54">
        <f t="shared" si="83"/>
        <v>0</v>
      </c>
      <c r="AC232" s="54">
        <v>0</v>
      </c>
      <c r="AD232" s="54">
        <v>0</v>
      </c>
      <c r="AE232" s="54">
        <f t="shared" si="84"/>
        <v>0</v>
      </c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  <c r="FU232" s="16"/>
      <c r="FV232" s="16"/>
      <c r="FW232" s="16"/>
      <c r="FX232" s="16"/>
      <c r="FY232" s="16"/>
      <c r="FZ232" s="16"/>
      <c r="GA232" s="16"/>
      <c r="GB232" s="16"/>
      <c r="GC232" s="16"/>
      <c r="GD232" s="16"/>
      <c r="GE232" s="16"/>
      <c r="GF232" s="16"/>
      <c r="GG232" s="16"/>
      <c r="GH232" s="16"/>
      <c r="GI232" s="16"/>
      <c r="GJ232" s="16"/>
      <c r="GK232" s="16"/>
      <c r="GL232" s="16"/>
      <c r="GM232" s="16"/>
      <c r="GN232" s="16"/>
      <c r="GO232" s="16"/>
      <c r="GP232" s="16"/>
      <c r="GQ232" s="16"/>
      <c r="GR232" s="16"/>
      <c r="GS232" s="16"/>
      <c r="GT232" s="16"/>
      <c r="GU232" s="16"/>
      <c r="GV232" s="16"/>
      <c r="GW232" s="16"/>
      <c r="GX232" s="16"/>
      <c r="GY232" s="16"/>
      <c r="GZ232" s="16"/>
      <c r="HA232" s="16"/>
      <c r="HB232" s="16"/>
      <c r="HC232" s="16"/>
      <c r="HD232" s="16"/>
      <c r="HE232" s="16"/>
      <c r="HF232" s="16"/>
      <c r="HG232" s="16"/>
      <c r="HH232" s="16"/>
      <c r="HI232" s="16"/>
      <c r="HJ232" s="16"/>
      <c r="HK232" s="16"/>
      <c r="HL232" s="16"/>
      <c r="HM232" s="16"/>
      <c r="HN232" s="16"/>
      <c r="HO232" s="16"/>
      <c r="HP232" s="16"/>
      <c r="HQ232" s="16"/>
      <c r="HR232" s="16"/>
      <c r="HS232" s="16"/>
      <c r="HT232" s="16"/>
      <c r="HU232" s="16"/>
      <c r="HV232" s="16"/>
      <c r="HW232" s="16"/>
      <c r="HX232" s="16"/>
      <c r="HY232" s="16"/>
      <c r="HZ232" s="16"/>
      <c r="IA232" s="16"/>
      <c r="IB232" s="16"/>
      <c r="IC232" s="16"/>
      <c r="ID232" s="16"/>
      <c r="IE232" s="16"/>
      <c r="IF232" s="16"/>
      <c r="IG232" s="16"/>
      <c r="IH232" s="16"/>
      <c r="II232" s="16"/>
      <c r="IJ232" s="16"/>
      <c r="IK232" s="16"/>
      <c r="IL232" s="16"/>
      <c r="IM232" s="16"/>
      <c r="IN232" s="16"/>
      <c r="IO232" s="16"/>
      <c r="IP232" s="16"/>
      <c r="IQ232" s="16"/>
      <c r="IR232" s="16"/>
    </row>
    <row r="233" spans="1:252" ht="31.5" x14ac:dyDescent="0.25">
      <c r="A233" s="42" t="s">
        <v>213</v>
      </c>
      <c r="B233" s="43">
        <v>2</v>
      </c>
      <c r="C233" s="43">
        <v>606</v>
      </c>
      <c r="D233" s="53">
        <v>5206</v>
      </c>
      <c r="E233" s="54">
        <f t="shared" si="69"/>
        <v>192158</v>
      </c>
      <c r="F233" s="54">
        <f t="shared" si="69"/>
        <v>192158</v>
      </c>
      <c r="G233" s="54">
        <f t="shared" si="69"/>
        <v>0</v>
      </c>
      <c r="H233" s="54">
        <v>0</v>
      </c>
      <c r="I233" s="54">
        <v>0</v>
      </c>
      <c r="J233" s="54">
        <f t="shared" si="70"/>
        <v>0</v>
      </c>
      <c r="K233" s="54">
        <v>0</v>
      </c>
      <c r="L233" s="54">
        <v>0</v>
      </c>
      <c r="M233" s="54">
        <f t="shared" si="78"/>
        <v>0</v>
      </c>
      <c r="N233" s="54">
        <v>58420</v>
      </c>
      <c r="O233" s="54">
        <v>58420</v>
      </c>
      <c r="P233" s="54">
        <f t="shared" si="79"/>
        <v>0</v>
      </c>
      <c r="Q233" s="54">
        <v>0</v>
      </c>
      <c r="R233" s="54">
        <v>0</v>
      </c>
      <c r="S233" s="54">
        <f t="shared" si="80"/>
        <v>0</v>
      </c>
      <c r="T233" s="54">
        <v>0</v>
      </c>
      <c r="U233" s="54">
        <v>0</v>
      </c>
      <c r="V233" s="54">
        <f t="shared" si="81"/>
        <v>0</v>
      </c>
      <c r="W233" s="54"/>
      <c r="X233" s="54"/>
      <c r="Y233" s="54">
        <f t="shared" si="82"/>
        <v>0</v>
      </c>
      <c r="Z233" s="54">
        <v>0</v>
      </c>
      <c r="AA233" s="54">
        <v>0</v>
      </c>
      <c r="AB233" s="54">
        <f t="shared" si="83"/>
        <v>0</v>
      </c>
      <c r="AC233" s="54">
        <f>150000-16262</f>
        <v>133738</v>
      </c>
      <c r="AD233" s="54">
        <f>150000-16262</f>
        <v>133738</v>
      </c>
      <c r="AE233" s="54">
        <f t="shared" si="84"/>
        <v>0</v>
      </c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  <c r="FZ233" s="16"/>
      <c r="GA233" s="16"/>
      <c r="GB233" s="16"/>
      <c r="GC233" s="16"/>
      <c r="GD233" s="16"/>
      <c r="GE233" s="16"/>
      <c r="GF233" s="16"/>
      <c r="GG233" s="16"/>
      <c r="GH233" s="16"/>
      <c r="GI233" s="16"/>
      <c r="GJ233" s="16"/>
      <c r="GK233" s="16"/>
      <c r="GL233" s="16"/>
      <c r="GM233" s="16"/>
      <c r="GN233" s="16"/>
      <c r="GO233" s="16"/>
      <c r="GP233" s="16"/>
      <c r="GQ233" s="16"/>
      <c r="GR233" s="16"/>
      <c r="GS233" s="16"/>
      <c r="GT233" s="16"/>
      <c r="GU233" s="16"/>
      <c r="GV233" s="16"/>
      <c r="GW233" s="16"/>
      <c r="GX233" s="16"/>
      <c r="GY233" s="16"/>
      <c r="GZ233" s="16"/>
      <c r="HA233" s="16"/>
      <c r="HB233" s="16"/>
      <c r="HC233" s="16"/>
      <c r="HD233" s="16"/>
      <c r="HE233" s="16"/>
      <c r="HF233" s="16"/>
      <c r="HG233" s="16"/>
      <c r="HH233" s="16"/>
      <c r="HI233" s="16"/>
      <c r="HJ233" s="16"/>
      <c r="HK233" s="16"/>
      <c r="HL233" s="16"/>
      <c r="HM233" s="16"/>
      <c r="HN233" s="16"/>
      <c r="HO233" s="16"/>
      <c r="HP233" s="16"/>
      <c r="HQ233" s="16"/>
      <c r="HR233" s="16"/>
      <c r="HS233" s="16"/>
      <c r="HT233" s="16"/>
      <c r="HU233" s="16"/>
      <c r="HV233" s="16"/>
      <c r="HW233" s="16"/>
      <c r="HX233" s="16"/>
      <c r="HY233" s="16"/>
      <c r="HZ233" s="16"/>
      <c r="IA233" s="16"/>
      <c r="IB233" s="16"/>
      <c r="IC233" s="16"/>
      <c r="ID233" s="16"/>
      <c r="IE233" s="16"/>
      <c r="IF233" s="16"/>
      <c r="IG233" s="16"/>
      <c r="IH233" s="16"/>
      <c r="II233" s="16"/>
      <c r="IJ233" s="16"/>
      <c r="IK233" s="16"/>
      <c r="IL233" s="16"/>
      <c r="IM233" s="16"/>
      <c r="IN233" s="16"/>
      <c r="IO233" s="16"/>
      <c r="IP233" s="16"/>
      <c r="IQ233" s="16"/>
      <c r="IR233" s="16"/>
    </row>
    <row r="234" spans="1:252" ht="94.5" x14ac:dyDescent="0.25">
      <c r="A234" s="42" t="s">
        <v>214</v>
      </c>
      <c r="B234" s="52"/>
      <c r="C234" s="52"/>
      <c r="D234" s="57"/>
      <c r="E234" s="54">
        <f t="shared" ref="E234:G290" si="86">H234+K234+N234+Q234+T234+W234+Z234+AC234</f>
        <v>1049771</v>
      </c>
      <c r="F234" s="54">
        <f t="shared" si="86"/>
        <v>1049771</v>
      </c>
      <c r="G234" s="54">
        <f t="shared" si="86"/>
        <v>0</v>
      </c>
      <c r="H234" s="54">
        <v>1049771</v>
      </c>
      <c r="I234" s="54">
        <v>1049771</v>
      </c>
      <c r="J234" s="54">
        <f t="shared" ref="J234:J290" si="87">I234-H234</f>
        <v>0</v>
      </c>
      <c r="K234" s="54">
        <v>0</v>
      </c>
      <c r="L234" s="54">
        <v>0</v>
      </c>
      <c r="M234" s="54">
        <f t="shared" ref="M234:M291" si="88">L234-K234</f>
        <v>0</v>
      </c>
      <c r="N234" s="54">
        <v>0</v>
      </c>
      <c r="O234" s="54">
        <v>0</v>
      </c>
      <c r="P234" s="54">
        <f t="shared" ref="P234:P291" si="89">O234-N234</f>
        <v>0</v>
      </c>
      <c r="Q234" s="54">
        <f>1049771-1049771</f>
        <v>0</v>
      </c>
      <c r="R234" s="54">
        <f>1049771-1049771</f>
        <v>0</v>
      </c>
      <c r="S234" s="54">
        <f t="shared" ref="S234:S291" si="90">R234-Q234</f>
        <v>0</v>
      </c>
      <c r="T234" s="54">
        <v>0</v>
      </c>
      <c r="U234" s="54">
        <v>0</v>
      </c>
      <c r="V234" s="54">
        <f t="shared" ref="V234:V291" si="91">U234-T234</f>
        <v>0</v>
      </c>
      <c r="W234" s="54">
        <v>0</v>
      </c>
      <c r="X234" s="54">
        <v>0</v>
      </c>
      <c r="Y234" s="54">
        <f t="shared" ref="Y234:Y291" si="92">X234-W234</f>
        <v>0</v>
      </c>
      <c r="Z234" s="54">
        <v>0</v>
      </c>
      <c r="AA234" s="54">
        <v>0</v>
      </c>
      <c r="AB234" s="54">
        <f t="shared" ref="AB234:AB291" si="93">AA234-Z234</f>
        <v>0</v>
      </c>
      <c r="AC234" s="54">
        <v>0</v>
      </c>
      <c r="AD234" s="54">
        <v>0</v>
      </c>
      <c r="AE234" s="54">
        <f t="shared" ref="AE234:AE291" si="94">AD234-AC234</f>
        <v>0</v>
      </c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16"/>
      <c r="FT234" s="16"/>
      <c r="FU234" s="16"/>
      <c r="FV234" s="16"/>
      <c r="FW234" s="16"/>
      <c r="FX234" s="16"/>
      <c r="FY234" s="16"/>
      <c r="FZ234" s="16"/>
      <c r="GA234" s="16"/>
      <c r="GB234" s="16"/>
      <c r="GC234" s="16"/>
      <c r="GD234" s="16"/>
      <c r="GE234" s="16"/>
      <c r="GF234" s="16"/>
      <c r="GG234" s="16"/>
      <c r="GH234" s="16"/>
      <c r="GI234" s="16"/>
      <c r="GJ234" s="16"/>
      <c r="GK234" s="16"/>
      <c r="GL234" s="16"/>
      <c r="GM234" s="16"/>
      <c r="GN234" s="16"/>
      <c r="GO234" s="16"/>
      <c r="GP234" s="16"/>
      <c r="GQ234" s="16"/>
      <c r="GR234" s="16"/>
      <c r="GS234" s="16"/>
      <c r="GT234" s="16"/>
      <c r="GU234" s="16"/>
      <c r="GV234" s="16"/>
      <c r="GW234" s="16"/>
      <c r="GX234" s="16"/>
      <c r="GY234" s="16"/>
      <c r="GZ234" s="16"/>
      <c r="HA234" s="16"/>
      <c r="HB234" s="16"/>
      <c r="HC234" s="16"/>
      <c r="HD234" s="16"/>
      <c r="HE234" s="16"/>
      <c r="HF234" s="16"/>
      <c r="HG234" s="16"/>
      <c r="HH234" s="16"/>
      <c r="HI234" s="16"/>
      <c r="HJ234" s="16"/>
      <c r="HK234" s="16"/>
      <c r="HL234" s="16"/>
      <c r="HM234" s="16"/>
      <c r="HN234" s="16"/>
      <c r="HO234" s="16"/>
      <c r="HP234" s="16"/>
      <c r="HQ234" s="16"/>
      <c r="HR234" s="16"/>
      <c r="HS234" s="16"/>
      <c r="HT234" s="16"/>
      <c r="HU234" s="16"/>
      <c r="HV234" s="16"/>
      <c r="HW234" s="16"/>
      <c r="HX234" s="16"/>
      <c r="HY234" s="16"/>
      <c r="HZ234" s="16"/>
      <c r="IA234" s="16"/>
      <c r="IB234" s="16"/>
      <c r="IC234" s="16"/>
      <c r="ID234" s="16"/>
      <c r="IE234" s="16"/>
      <c r="IF234" s="16"/>
      <c r="IG234" s="16"/>
      <c r="IH234" s="16"/>
      <c r="II234" s="16"/>
      <c r="IJ234" s="16"/>
      <c r="IK234" s="16"/>
      <c r="IL234" s="16"/>
      <c r="IM234" s="16"/>
      <c r="IN234" s="16"/>
      <c r="IO234" s="16"/>
      <c r="IP234" s="16"/>
      <c r="IQ234" s="16"/>
      <c r="IR234" s="16"/>
    </row>
    <row r="235" spans="1:252" ht="31.5" x14ac:dyDescent="0.25">
      <c r="A235" s="51" t="s">
        <v>215</v>
      </c>
      <c r="B235" s="52">
        <v>2</v>
      </c>
      <c r="C235" s="52">
        <v>619</v>
      </c>
      <c r="D235" s="53">
        <v>5206</v>
      </c>
      <c r="E235" s="54">
        <f t="shared" si="86"/>
        <v>6411</v>
      </c>
      <c r="F235" s="54">
        <f t="shared" si="86"/>
        <v>6411</v>
      </c>
      <c r="G235" s="54">
        <f t="shared" si="86"/>
        <v>0</v>
      </c>
      <c r="H235" s="54">
        <v>0</v>
      </c>
      <c r="I235" s="54">
        <v>0</v>
      </c>
      <c r="J235" s="54">
        <f t="shared" si="87"/>
        <v>0</v>
      </c>
      <c r="K235" s="54">
        <v>0</v>
      </c>
      <c r="L235" s="54">
        <v>0</v>
      </c>
      <c r="M235" s="54">
        <f t="shared" si="88"/>
        <v>0</v>
      </c>
      <c r="N235" s="54">
        <v>6411</v>
      </c>
      <c r="O235" s="54">
        <v>6411</v>
      </c>
      <c r="P235" s="54">
        <f t="shared" si="89"/>
        <v>0</v>
      </c>
      <c r="Q235" s="54">
        <v>0</v>
      </c>
      <c r="R235" s="54">
        <v>0</v>
      </c>
      <c r="S235" s="54">
        <f t="shared" si="90"/>
        <v>0</v>
      </c>
      <c r="T235" s="54">
        <v>0</v>
      </c>
      <c r="U235" s="54">
        <v>0</v>
      </c>
      <c r="V235" s="54">
        <f t="shared" si="91"/>
        <v>0</v>
      </c>
      <c r="W235" s="54"/>
      <c r="X235" s="54"/>
      <c r="Y235" s="54">
        <f t="shared" si="92"/>
        <v>0</v>
      </c>
      <c r="Z235" s="54">
        <v>0</v>
      </c>
      <c r="AA235" s="54">
        <v>0</v>
      </c>
      <c r="AB235" s="54">
        <f t="shared" si="93"/>
        <v>0</v>
      </c>
      <c r="AC235" s="54">
        <v>0</v>
      </c>
      <c r="AD235" s="54">
        <v>0</v>
      </c>
      <c r="AE235" s="54">
        <f t="shared" si="94"/>
        <v>0</v>
      </c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  <c r="FZ235" s="16"/>
      <c r="GA235" s="16"/>
      <c r="GB235" s="16"/>
      <c r="GC235" s="16"/>
      <c r="GD235" s="16"/>
      <c r="GE235" s="16"/>
      <c r="GF235" s="16"/>
      <c r="GG235" s="16"/>
      <c r="GH235" s="16"/>
      <c r="GI235" s="16"/>
      <c r="GJ235" s="16"/>
      <c r="GK235" s="16"/>
      <c r="GL235" s="16"/>
      <c r="GM235" s="16"/>
      <c r="GN235" s="16"/>
      <c r="GO235" s="16"/>
      <c r="GP235" s="16"/>
      <c r="GQ235" s="16"/>
      <c r="GR235" s="16"/>
      <c r="GS235" s="16"/>
      <c r="GT235" s="16"/>
      <c r="GU235" s="16"/>
      <c r="GV235" s="16"/>
      <c r="GW235" s="16"/>
      <c r="GX235" s="16"/>
      <c r="GY235" s="16"/>
      <c r="GZ235" s="16"/>
      <c r="HA235" s="16"/>
      <c r="HB235" s="16"/>
      <c r="HC235" s="16"/>
      <c r="HD235" s="16"/>
      <c r="HE235" s="16"/>
      <c r="HF235" s="16"/>
      <c r="HG235" s="16"/>
      <c r="HH235" s="16"/>
      <c r="HI235" s="16"/>
      <c r="HJ235" s="16"/>
      <c r="HK235" s="16"/>
      <c r="HL235" s="16"/>
      <c r="HM235" s="16"/>
      <c r="HN235" s="16"/>
      <c r="HO235" s="16"/>
      <c r="HP235" s="16"/>
      <c r="HQ235" s="16"/>
      <c r="HR235" s="16"/>
      <c r="HS235" s="16"/>
      <c r="HT235" s="16"/>
      <c r="HU235" s="16"/>
      <c r="HV235" s="16"/>
      <c r="HW235" s="16"/>
      <c r="HX235" s="16"/>
      <c r="HY235" s="16"/>
      <c r="HZ235" s="16"/>
      <c r="IA235" s="16"/>
      <c r="IB235" s="16"/>
      <c r="IC235" s="16"/>
      <c r="ID235" s="16"/>
      <c r="IE235" s="16"/>
      <c r="IF235" s="16"/>
      <c r="IG235" s="16"/>
      <c r="IH235" s="16"/>
      <c r="II235" s="16"/>
      <c r="IJ235" s="16"/>
      <c r="IK235" s="16"/>
      <c r="IL235" s="16"/>
      <c r="IM235" s="16"/>
      <c r="IN235" s="16"/>
      <c r="IO235" s="16"/>
      <c r="IP235" s="16"/>
      <c r="IQ235" s="16"/>
      <c r="IR235" s="16"/>
    </row>
    <row r="236" spans="1:252" x14ac:dyDescent="0.25">
      <c r="A236" s="51" t="s">
        <v>216</v>
      </c>
      <c r="B236" s="52">
        <v>2</v>
      </c>
      <c r="C236" s="52">
        <v>619</v>
      </c>
      <c r="D236" s="58">
        <v>5206</v>
      </c>
      <c r="E236" s="54">
        <f t="shared" si="86"/>
        <v>62095</v>
      </c>
      <c r="F236" s="54">
        <f t="shared" si="86"/>
        <v>62095</v>
      </c>
      <c r="G236" s="54">
        <f t="shared" si="86"/>
        <v>0</v>
      </c>
      <c r="H236" s="54">
        <v>0</v>
      </c>
      <c r="I236" s="54">
        <v>0</v>
      </c>
      <c r="J236" s="54">
        <f t="shared" si="87"/>
        <v>0</v>
      </c>
      <c r="K236" s="54">
        <v>0</v>
      </c>
      <c r="L236" s="54">
        <v>0</v>
      </c>
      <c r="M236" s="54">
        <f t="shared" si="88"/>
        <v>0</v>
      </c>
      <c r="N236" s="54">
        <v>62095</v>
      </c>
      <c r="O236" s="54">
        <v>62095</v>
      </c>
      <c r="P236" s="54">
        <f t="shared" si="89"/>
        <v>0</v>
      </c>
      <c r="Q236" s="54">
        <v>0</v>
      </c>
      <c r="R236" s="54">
        <v>0</v>
      </c>
      <c r="S236" s="54">
        <f t="shared" si="90"/>
        <v>0</v>
      </c>
      <c r="T236" s="54">
        <v>0</v>
      </c>
      <c r="U236" s="54">
        <v>0</v>
      </c>
      <c r="V236" s="54">
        <f t="shared" si="91"/>
        <v>0</v>
      </c>
      <c r="W236" s="54">
        <v>0</v>
      </c>
      <c r="X236" s="54">
        <v>0</v>
      </c>
      <c r="Y236" s="54">
        <f t="shared" si="92"/>
        <v>0</v>
      </c>
      <c r="Z236" s="54">
        <v>0</v>
      </c>
      <c r="AA236" s="54">
        <v>0</v>
      </c>
      <c r="AB236" s="54">
        <f t="shared" si="93"/>
        <v>0</v>
      </c>
      <c r="AC236" s="54">
        <v>0</v>
      </c>
      <c r="AD236" s="54">
        <v>0</v>
      </c>
      <c r="AE236" s="54">
        <f t="shared" si="94"/>
        <v>0</v>
      </c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  <c r="FZ236" s="16"/>
      <c r="GA236" s="16"/>
      <c r="GB236" s="16"/>
      <c r="GC236" s="16"/>
      <c r="GD236" s="16"/>
      <c r="GE236" s="16"/>
      <c r="GF236" s="16"/>
      <c r="GG236" s="16"/>
      <c r="GH236" s="16"/>
      <c r="GI236" s="16"/>
      <c r="GJ236" s="16"/>
      <c r="GK236" s="16"/>
      <c r="GL236" s="16"/>
      <c r="GM236" s="16"/>
      <c r="GN236" s="16"/>
      <c r="GO236" s="16"/>
      <c r="GP236" s="16"/>
      <c r="GQ236" s="16"/>
      <c r="GR236" s="16"/>
      <c r="GS236" s="16"/>
      <c r="GT236" s="16"/>
      <c r="GU236" s="16"/>
      <c r="GV236" s="16"/>
      <c r="GW236" s="16"/>
      <c r="GX236" s="16"/>
      <c r="GY236" s="16"/>
      <c r="GZ236" s="16"/>
      <c r="HA236" s="16"/>
      <c r="HB236" s="16"/>
      <c r="HC236" s="16"/>
      <c r="HD236" s="16"/>
      <c r="HE236" s="16"/>
      <c r="HF236" s="16"/>
      <c r="HG236" s="16"/>
      <c r="HH236" s="16"/>
      <c r="HI236" s="16"/>
      <c r="HJ236" s="16"/>
      <c r="HK236" s="16"/>
      <c r="HL236" s="16"/>
      <c r="HM236" s="16"/>
      <c r="HN236" s="16"/>
      <c r="HO236" s="16"/>
      <c r="HP236" s="16"/>
      <c r="HQ236" s="16"/>
      <c r="HR236" s="16"/>
      <c r="HS236" s="16"/>
      <c r="HT236" s="16"/>
      <c r="HU236" s="16"/>
      <c r="HV236" s="16"/>
      <c r="HW236" s="16"/>
      <c r="HX236" s="16"/>
      <c r="HY236" s="16"/>
      <c r="HZ236" s="16"/>
      <c r="IA236" s="16"/>
      <c r="IB236" s="16"/>
      <c r="IC236" s="16"/>
      <c r="ID236" s="16"/>
      <c r="IE236" s="16"/>
      <c r="IF236" s="16"/>
      <c r="IG236" s="16"/>
      <c r="IH236" s="16"/>
      <c r="II236" s="16"/>
      <c r="IJ236" s="16"/>
      <c r="IK236" s="16"/>
      <c r="IL236" s="16"/>
      <c r="IM236" s="16"/>
      <c r="IN236" s="16"/>
      <c r="IO236" s="16"/>
      <c r="IP236" s="16"/>
      <c r="IQ236" s="16"/>
      <c r="IR236" s="16"/>
    </row>
    <row r="237" spans="1:252" ht="31.5" x14ac:dyDescent="0.25">
      <c r="A237" s="51" t="s">
        <v>217</v>
      </c>
      <c r="B237" s="52">
        <v>2</v>
      </c>
      <c r="C237" s="52">
        <v>623</v>
      </c>
      <c r="D237" s="53">
        <v>5206</v>
      </c>
      <c r="E237" s="54">
        <f t="shared" si="86"/>
        <v>5274188</v>
      </c>
      <c r="F237" s="54">
        <f t="shared" si="86"/>
        <v>5274188</v>
      </c>
      <c r="G237" s="54">
        <f t="shared" si="86"/>
        <v>0</v>
      </c>
      <c r="H237" s="54">
        <v>0</v>
      </c>
      <c r="I237" s="54">
        <v>0</v>
      </c>
      <c r="J237" s="54">
        <f t="shared" si="87"/>
        <v>0</v>
      </c>
      <c r="K237" s="54">
        <v>0</v>
      </c>
      <c r="L237" s="54">
        <v>0</v>
      </c>
      <c r="M237" s="54">
        <f t="shared" si="88"/>
        <v>0</v>
      </c>
      <c r="N237" s="54">
        <v>0</v>
      </c>
      <c r="O237" s="54">
        <v>0</v>
      </c>
      <c r="P237" s="54">
        <f t="shared" si="89"/>
        <v>0</v>
      </c>
      <c r="Q237" s="54">
        <v>0</v>
      </c>
      <c r="R237" s="54">
        <v>0</v>
      </c>
      <c r="S237" s="54">
        <f t="shared" si="90"/>
        <v>0</v>
      </c>
      <c r="T237" s="54">
        <v>0</v>
      </c>
      <c r="U237" s="54">
        <v>0</v>
      </c>
      <c r="V237" s="54">
        <f t="shared" si="91"/>
        <v>0</v>
      </c>
      <c r="W237" s="54">
        <v>0</v>
      </c>
      <c r="X237" s="54">
        <v>0</v>
      </c>
      <c r="Y237" s="54">
        <f t="shared" si="92"/>
        <v>0</v>
      </c>
      <c r="Z237" s="54">
        <v>2179821</v>
      </c>
      <c r="AA237" s="54">
        <v>2179821</v>
      </c>
      <c r="AB237" s="54">
        <f t="shared" si="93"/>
        <v>0</v>
      </c>
      <c r="AC237" s="54">
        <f>6276644+35880-1038336-2179821</f>
        <v>3094367</v>
      </c>
      <c r="AD237" s="54">
        <f>6276644+35880-1038336-2179821</f>
        <v>3094367</v>
      </c>
      <c r="AE237" s="54">
        <f t="shared" si="94"/>
        <v>0</v>
      </c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16"/>
      <c r="FT237" s="16"/>
      <c r="FU237" s="16"/>
      <c r="FV237" s="16"/>
      <c r="FW237" s="16"/>
      <c r="FX237" s="16"/>
      <c r="FY237" s="16"/>
      <c r="FZ237" s="16"/>
      <c r="GA237" s="16"/>
      <c r="GB237" s="16"/>
      <c r="GC237" s="16"/>
      <c r="GD237" s="16"/>
      <c r="GE237" s="16"/>
      <c r="GF237" s="16"/>
      <c r="GG237" s="16"/>
      <c r="GH237" s="16"/>
      <c r="GI237" s="16"/>
      <c r="GJ237" s="16"/>
      <c r="GK237" s="16"/>
      <c r="GL237" s="16"/>
      <c r="GM237" s="16"/>
      <c r="GN237" s="16"/>
      <c r="GO237" s="16"/>
      <c r="GP237" s="16"/>
      <c r="GQ237" s="16"/>
      <c r="GR237" s="16"/>
      <c r="GS237" s="16"/>
      <c r="GT237" s="16"/>
      <c r="GU237" s="16"/>
      <c r="GV237" s="16"/>
      <c r="GW237" s="16"/>
      <c r="GX237" s="16"/>
      <c r="GY237" s="16"/>
      <c r="GZ237" s="16"/>
      <c r="HA237" s="16"/>
      <c r="HB237" s="16"/>
      <c r="HC237" s="16"/>
      <c r="HD237" s="16"/>
      <c r="HE237" s="16"/>
      <c r="HF237" s="16"/>
      <c r="HG237" s="16"/>
      <c r="HH237" s="16"/>
      <c r="HI237" s="16"/>
      <c r="HJ237" s="16"/>
      <c r="HK237" s="16"/>
      <c r="HL237" s="16"/>
      <c r="HM237" s="16"/>
      <c r="HN237" s="16"/>
      <c r="HO237" s="16"/>
      <c r="HP237" s="16"/>
      <c r="HQ237" s="16"/>
      <c r="HR237" s="16"/>
      <c r="HS237" s="16"/>
      <c r="HT237" s="16"/>
      <c r="HU237" s="16"/>
      <c r="HV237" s="16"/>
      <c r="HW237" s="16"/>
      <c r="HX237" s="16"/>
      <c r="HY237" s="16"/>
      <c r="HZ237" s="16"/>
      <c r="IA237" s="16"/>
      <c r="IB237" s="16"/>
      <c r="IC237" s="16"/>
      <c r="ID237" s="16"/>
      <c r="IE237" s="16"/>
      <c r="IF237" s="16"/>
      <c r="IG237" s="16"/>
      <c r="IH237" s="16"/>
      <c r="II237" s="16"/>
      <c r="IJ237" s="16"/>
      <c r="IK237" s="16"/>
      <c r="IL237" s="16"/>
      <c r="IM237" s="16"/>
      <c r="IN237" s="16"/>
      <c r="IO237" s="16"/>
      <c r="IP237" s="16"/>
      <c r="IQ237" s="16"/>
      <c r="IR237" s="16"/>
    </row>
    <row r="238" spans="1:252" ht="31.5" x14ac:dyDescent="0.25">
      <c r="A238" s="38" t="s">
        <v>74</v>
      </c>
      <c r="B238" s="49"/>
      <c r="C238" s="49"/>
      <c r="D238" s="50"/>
      <c r="E238" s="40">
        <f t="shared" si="86"/>
        <v>471245</v>
      </c>
      <c r="F238" s="40">
        <f t="shared" si="86"/>
        <v>473244</v>
      </c>
      <c r="G238" s="40">
        <f t="shared" si="86"/>
        <v>1999</v>
      </c>
      <c r="H238" s="40">
        <f>SUM(H247,H262,H260,H239,H265,H256)</f>
        <v>0</v>
      </c>
      <c r="I238" s="40">
        <f>SUM(I247,I262,I260,I239,I265,I256)</f>
        <v>0</v>
      </c>
      <c r="J238" s="40">
        <f t="shared" si="87"/>
        <v>0</v>
      </c>
      <c r="K238" s="40">
        <f>SUM(K247,K262,K260,K239,K265,K256)</f>
        <v>0</v>
      </c>
      <c r="L238" s="40">
        <f>SUM(L247,L262,L260,L239,L265,L256)</f>
        <v>0</v>
      </c>
      <c r="M238" s="40">
        <f t="shared" si="88"/>
        <v>0</v>
      </c>
      <c r="N238" s="40">
        <f>SUM(N247,N262,N260,N239,N265,N256)</f>
        <v>195233</v>
      </c>
      <c r="O238" s="40">
        <f>SUM(O247,O262,O260,O239,O265,O256)</f>
        <v>195233</v>
      </c>
      <c r="P238" s="40">
        <f t="shared" si="89"/>
        <v>0</v>
      </c>
      <c r="Q238" s="40">
        <f>SUM(Q247,Q262,Q260,Q239,Q265,Q256)</f>
        <v>0</v>
      </c>
      <c r="R238" s="40">
        <f>SUM(R247,R262,R260,R239,R265,R256)</f>
        <v>1999</v>
      </c>
      <c r="S238" s="40">
        <f t="shared" si="90"/>
        <v>1999</v>
      </c>
      <c r="T238" s="40">
        <f>SUM(T247,T262,T260,T239,T265,T256)</f>
        <v>85408</v>
      </c>
      <c r="U238" s="40">
        <f>SUM(U247,U262,U260,U239,U265,U256)</f>
        <v>85408</v>
      </c>
      <c r="V238" s="40">
        <f t="shared" si="91"/>
        <v>0</v>
      </c>
      <c r="W238" s="40">
        <f>SUM(W247,W262,W260,W239,W265,W256)</f>
        <v>190604</v>
      </c>
      <c r="X238" s="40">
        <f>SUM(X247,X262,X260,X239,X265,X256)</f>
        <v>190604</v>
      </c>
      <c r="Y238" s="40">
        <f t="shared" si="92"/>
        <v>0</v>
      </c>
      <c r="Z238" s="40">
        <f>SUM(Z247,Z262,Z260,Z239,Z265,Z256)</f>
        <v>0</v>
      </c>
      <c r="AA238" s="40">
        <f>SUM(AA247,AA262,AA260,AA239,AA265,AA256)</f>
        <v>0</v>
      </c>
      <c r="AB238" s="40">
        <f t="shared" si="93"/>
        <v>0</v>
      </c>
      <c r="AC238" s="40">
        <f>SUM(AC247,AC262,AC260,AC239,AC265,AC256)</f>
        <v>0</v>
      </c>
      <c r="AD238" s="40">
        <f>SUM(AD247,AD262,AD260,AD239,AD265,AD256)</f>
        <v>0</v>
      </c>
      <c r="AE238" s="40">
        <f t="shared" si="94"/>
        <v>0</v>
      </c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  <c r="CQ238" s="37"/>
      <c r="CR238" s="37"/>
      <c r="CS238" s="37"/>
      <c r="CT238" s="37"/>
      <c r="CU238" s="37"/>
      <c r="CV238" s="37"/>
      <c r="CW238" s="37"/>
      <c r="CX238" s="37"/>
      <c r="CY238" s="37"/>
      <c r="CZ238" s="37"/>
      <c r="DA238" s="37"/>
      <c r="DB238" s="37"/>
      <c r="DC238" s="37"/>
      <c r="DD238" s="37"/>
      <c r="DE238" s="37"/>
      <c r="DF238" s="37"/>
      <c r="DG238" s="37"/>
      <c r="DH238" s="37"/>
      <c r="DI238" s="37"/>
      <c r="DJ238" s="37"/>
      <c r="DK238" s="37"/>
      <c r="DL238" s="37"/>
      <c r="DM238" s="37"/>
      <c r="DN238" s="37"/>
      <c r="DO238" s="37"/>
      <c r="DP238" s="37"/>
      <c r="DQ238" s="37"/>
      <c r="DR238" s="37"/>
      <c r="DS238" s="37"/>
      <c r="DT238" s="37"/>
      <c r="DU238" s="37"/>
      <c r="DV238" s="37"/>
      <c r="DW238" s="37"/>
      <c r="DX238" s="37"/>
      <c r="DY238" s="37"/>
      <c r="DZ238" s="37"/>
      <c r="EA238" s="37"/>
      <c r="EB238" s="37"/>
      <c r="EC238" s="37"/>
      <c r="ED238" s="37"/>
      <c r="EE238" s="37"/>
      <c r="EF238" s="37"/>
      <c r="EG238" s="37"/>
      <c r="EH238" s="37"/>
      <c r="EI238" s="37"/>
      <c r="EJ238" s="37"/>
      <c r="EK238" s="37"/>
      <c r="EL238" s="37"/>
      <c r="EM238" s="37"/>
      <c r="EN238" s="37"/>
      <c r="EO238" s="37"/>
      <c r="EP238" s="37"/>
      <c r="EQ238" s="37"/>
      <c r="ER238" s="37"/>
      <c r="ES238" s="37"/>
      <c r="ET238" s="37"/>
      <c r="EU238" s="37"/>
      <c r="EV238" s="37"/>
      <c r="EW238" s="37"/>
      <c r="EX238" s="37"/>
      <c r="EY238" s="37"/>
      <c r="EZ238" s="37"/>
      <c r="FA238" s="37"/>
      <c r="FB238" s="37"/>
      <c r="FC238" s="37"/>
      <c r="FD238" s="37"/>
      <c r="FE238" s="37"/>
      <c r="FF238" s="37"/>
      <c r="FG238" s="37"/>
      <c r="FH238" s="37"/>
      <c r="FI238" s="37"/>
      <c r="FJ238" s="37"/>
      <c r="FK238" s="37"/>
      <c r="FL238" s="37"/>
      <c r="FM238" s="37"/>
      <c r="FN238" s="37"/>
      <c r="FO238" s="37"/>
      <c r="FP238" s="37"/>
      <c r="FQ238" s="37"/>
      <c r="FR238" s="37"/>
      <c r="FS238" s="37"/>
      <c r="FT238" s="37"/>
      <c r="FU238" s="37"/>
      <c r="FV238" s="37"/>
      <c r="FW238" s="37"/>
      <c r="FX238" s="37"/>
      <c r="FY238" s="37"/>
      <c r="FZ238" s="37"/>
      <c r="GA238" s="37"/>
      <c r="GB238" s="37"/>
      <c r="GC238" s="37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  <c r="IC238" s="16"/>
      <c r="ID238" s="16"/>
      <c r="IE238" s="16"/>
      <c r="IF238" s="16"/>
      <c r="IG238" s="16"/>
      <c r="IH238" s="16"/>
      <c r="II238" s="16"/>
      <c r="IJ238" s="16"/>
      <c r="IK238" s="16"/>
      <c r="IL238" s="16"/>
      <c r="IM238" s="16"/>
      <c r="IN238" s="16"/>
      <c r="IO238" s="16"/>
      <c r="IP238" s="16"/>
      <c r="IQ238" s="16"/>
      <c r="IR238" s="16"/>
    </row>
    <row r="239" spans="1:252" x14ac:dyDescent="0.25">
      <c r="A239" s="38" t="s">
        <v>92</v>
      </c>
      <c r="B239" s="49"/>
      <c r="C239" s="49"/>
      <c r="D239" s="50"/>
      <c r="E239" s="40">
        <f t="shared" si="86"/>
        <v>24082</v>
      </c>
      <c r="F239" s="40">
        <f t="shared" si="86"/>
        <v>26081</v>
      </c>
      <c r="G239" s="40">
        <f t="shared" si="86"/>
        <v>1999</v>
      </c>
      <c r="H239" s="40">
        <f>SUM(H240:H246)</f>
        <v>0</v>
      </c>
      <c r="I239" s="40">
        <f>SUM(I240:I246)</f>
        <v>0</v>
      </c>
      <c r="J239" s="40">
        <f t="shared" si="87"/>
        <v>0</v>
      </c>
      <c r="K239" s="40">
        <f>SUM(K240:K246)</f>
        <v>0</v>
      </c>
      <c r="L239" s="40">
        <f>SUM(L240:L246)</f>
        <v>0</v>
      </c>
      <c r="M239" s="40">
        <f t="shared" si="88"/>
        <v>0</v>
      </c>
      <c r="N239" s="40">
        <f>SUM(N240:N246)</f>
        <v>7861</v>
      </c>
      <c r="O239" s="40">
        <f>SUM(O240:O246)</f>
        <v>7861</v>
      </c>
      <c r="P239" s="40">
        <f t="shared" si="89"/>
        <v>0</v>
      </c>
      <c r="Q239" s="40">
        <f>SUM(Q240:Q246)</f>
        <v>0</v>
      </c>
      <c r="R239" s="40">
        <f>SUM(R240:R246)</f>
        <v>1999</v>
      </c>
      <c r="S239" s="40">
        <f t="shared" si="90"/>
        <v>1999</v>
      </c>
      <c r="T239" s="40">
        <f>SUM(T240:T246)</f>
        <v>16221</v>
      </c>
      <c r="U239" s="40">
        <f>SUM(U240:U246)</f>
        <v>16221</v>
      </c>
      <c r="V239" s="40">
        <f t="shared" si="91"/>
        <v>0</v>
      </c>
      <c r="W239" s="40">
        <f>SUM(W240:W246)</f>
        <v>0</v>
      </c>
      <c r="X239" s="40">
        <f>SUM(X240:X246)</f>
        <v>0</v>
      </c>
      <c r="Y239" s="40">
        <f t="shared" si="92"/>
        <v>0</v>
      </c>
      <c r="Z239" s="40">
        <f>SUM(Z240:Z246)</f>
        <v>0</v>
      </c>
      <c r="AA239" s="40">
        <f>SUM(AA240:AA246)</f>
        <v>0</v>
      </c>
      <c r="AB239" s="40">
        <f t="shared" si="93"/>
        <v>0</v>
      </c>
      <c r="AC239" s="40">
        <f>SUM(AC240:AC246)</f>
        <v>0</v>
      </c>
      <c r="AD239" s="40">
        <f>SUM(AD240:AD246)</f>
        <v>0</v>
      </c>
      <c r="AE239" s="40">
        <f t="shared" si="94"/>
        <v>0</v>
      </c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37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  <c r="CI239" s="37"/>
      <c r="CJ239" s="37"/>
      <c r="CK239" s="37"/>
      <c r="CL239" s="37"/>
      <c r="CM239" s="37"/>
      <c r="CN239" s="37"/>
      <c r="CO239" s="37"/>
      <c r="CP239" s="37"/>
      <c r="CQ239" s="37"/>
      <c r="CR239" s="37"/>
      <c r="CS239" s="37"/>
      <c r="CT239" s="37"/>
      <c r="CU239" s="37"/>
      <c r="CV239" s="37"/>
      <c r="CW239" s="37"/>
      <c r="CX239" s="37"/>
      <c r="CY239" s="37"/>
      <c r="CZ239" s="37"/>
      <c r="DA239" s="37"/>
      <c r="DB239" s="37"/>
      <c r="DC239" s="37"/>
      <c r="DD239" s="37"/>
      <c r="DE239" s="37"/>
      <c r="DF239" s="37"/>
      <c r="DG239" s="37"/>
      <c r="DH239" s="37"/>
      <c r="DI239" s="37"/>
      <c r="DJ239" s="37"/>
      <c r="DK239" s="37"/>
      <c r="DL239" s="37"/>
      <c r="DM239" s="37"/>
      <c r="DN239" s="37"/>
      <c r="DO239" s="37"/>
      <c r="DP239" s="37"/>
      <c r="DQ239" s="37"/>
      <c r="DR239" s="37"/>
      <c r="DS239" s="37"/>
      <c r="DT239" s="37"/>
      <c r="DU239" s="37"/>
      <c r="DV239" s="37"/>
      <c r="DW239" s="37"/>
      <c r="DX239" s="37"/>
      <c r="DY239" s="37"/>
      <c r="DZ239" s="37"/>
      <c r="EA239" s="37"/>
      <c r="EB239" s="37"/>
      <c r="EC239" s="37"/>
      <c r="ED239" s="37"/>
      <c r="EE239" s="37"/>
      <c r="EF239" s="37"/>
      <c r="EG239" s="37"/>
      <c r="EH239" s="37"/>
      <c r="EI239" s="37"/>
      <c r="EJ239" s="37"/>
      <c r="EK239" s="37"/>
      <c r="EL239" s="37"/>
      <c r="EM239" s="37"/>
      <c r="EN239" s="37"/>
      <c r="EO239" s="37"/>
      <c r="EP239" s="37"/>
      <c r="EQ239" s="37"/>
      <c r="ER239" s="37"/>
      <c r="ES239" s="37"/>
      <c r="ET239" s="37"/>
      <c r="EU239" s="37"/>
      <c r="EV239" s="37"/>
      <c r="EW239" s="37"/>
      <c r="EX239" s="37"/>
      <c r="EY239" s="37"/>
      <c r="EZ239" s="37"/>
      <c r="FA239" s="37"/>
      <c r="FB239" s="37"/>
      <c r="FC239" s="37"/>
      <c r="FD239" s="37"/>
      <c r="FE239" s="37"/>
      <c r="FF239" s="37"/>
      <c r="FG239" s="37"/>
      <c r="FH239" s="37"/>
      <c r="FI239" s="37"/>
      <c r="FJ239" s="37"/>
      <c r="FK239" s="37"/>
      <c r="FL239" s="37"/>
      <c r="FM239" s="37"/>
      <c r="FN239" s="37"/>
      <c r="FO239" s="37"/>
      <c r="FP239" s="37"/>
      <c r="FQ239" s="37"/>
      <c r="FR239" s="37"/>
      <c r="FS239" s="37"/>
      <c r="FT239" s="37"/>
      <c r="FU239" s="37"/>
      <c r="FV239" s="37"/>
      <c r="FW239" s="37"/>
      <c r="FX239" s="37"/>
      <c r="FY239" s="37"/>
      <c r="FZ239" s="37"/>
      <c r="GA239" s="37"/>
      <c r="GB239" s="37"/>
      <c r="GC239" s="37"/>
      <c r="GD239" s="16"/>
      <c r="GE239" s="16"/>
      <c r="GF239" s="16"/>
      <c r="GG239" s="16"/>
      <c r="GH239" s="16"/>
      <c r="GI239" s="16"/>
      <c r="GJ239" s="16"/>
      <c r="GK239" s="16"/>
      <c r="GL239" s="16"/>
      <c r="GM239" s="16"/>
      <c r="GN239" s="16"/>
      <c r="GO239" s="16"/>
      <c r="GP239" s="16"/>
      <c r="GQ239" s="16"/>
      <c r="GR239" s="16"/>
      <c r="GS239" s="16"/>
      <c r="GT239" s="16"/>
      <c r="GU239" s="16"/>
      <c r="GV239" s="16"/>
      <c r="GW239" s="16"/>
      <c r="GX239" s="16"/>
      <c r="GY239" s="16"/>
      <c r="GZ239" s="16"/>
      <c r="HA239" s="16"/>
      <c r="HB239" s="16"/>
      <c r="HC239" s="16"/>
      <c r="HD239" s="16"/>
      <c r="HE239" s="16"/>
      <c r="HF239" s="16"/>
      <c r="HG239" s="16"/>
      <c r="HH239" s="16"/>
      <c r="HI239" s="16"/>
      <c r="HJ239" s="16"/>
      <c r="HK239" s="16"/>
      <c r="HL239" s="16"/>
      <c r="HM239" s="16"/>
      <c r="HN239" s="16"/>
      <c r="HO239" s="16"/>
      <c r="HP239" s="16"/>
      <c r="HQ239" s="16"/>
      <c r="HR239" s="16"/>
      <c r="HS239" s="16"/>
      <c r="HT239" s="16"/>
      <c r="HU239" s="16"/>
      <c r="HV239" s="16"/>
      <c r="HW239" s="16"/>
      <c r="HX239" s="16"/>
      <c r="HY239" s="16"/>
      <c r="HZ239" s="16"/>
      <c r="IA239" s="16"/>
      <c r="IB239" s="16"/>
      <c r="IC239" s="16"/>
      <c r="ID239" s="16"/>
      <c r="IE239" s="16"/>
      <c r="IF239" s="16"/>
      <c r="IG239" s="16"/>
      <c r="IH239" s="16"/>
      <c r="II239" s="16"/>
      <c r="IJ239" s="16"/>
      <c r="IK239" s="16"/>
      <c r="IL239" s="16"/>
      <c r="IM239" s="16"/>
      <c r="IN239" s="16"/>
      <c r="IO239" s="16"/>
      <c r="IP239" s="16"/>
      <c r="IQ239" s="16"/>
      <c r="IR239" s="16"/>
    </row>
    <row r="240" spans="1:252" ht="30.75" customHeight="1" x14ac:dyDescent="0.25">
      <c r="A240" s="51" t="s">
        <v>218</v>
      </c>
      <c r="B240" s="52">
        <v>2</v>
      </c>
      <c r="C240" s="52">
        <v>759</v>
      </c>
      <c r="D240" s="58">
        <v>5201</v>
      </c>
      <c r="E240" s="54">
        <f t="shared" si="86"/>
        <v>3600</v>
      </c>
      <c r="F240" s="54">
        <f t="shared" si="86"/>
        <v>3600</v>
      </c>
      <c r="G240" s="54">
        <f t="shared" si="86"/>
        <v>0</v>
      </c>
      <c r="H240" s="54">
        <v>0</v>
      </c>
      <c r="I240" s="54">
        <v>0</v>
      </c>
      <c r="J240" s="54">
        <f t="shared" si="87"/>
        <v>0</v>
      </c>
      <c r="K240" s="54">
        <v>0</v>
      </c>
      <c r="L240" s="54">
        <v>0</v>
      </c>
      <c r="M240" s="54">
        <f t="shared" si="88"/>
        <v>0</v>
      </c>
      <c r="N240" s="54">
        <v>3600</v>
      </c>
      <c r="O240" s="54">
        <v>3600</v>
      </c>
      <c r="P240" s="54">
        <f t="shared" si="89"/>
        <v>0</v>
      </c>
      <c r="Q240" s="54">
        <v>0</v>
      </c>
      <c r="R240" s="54">
        <v>0</v>
      </c>
      <c r="S240" s="54">
        <f t="shared" si="90"/>
        <v>0</v>
      </c>
      <c r="T240" s="54">
        <v>0</v>
      </c>
      <c r="U240" s="54">
        <v>0</v>
      </c>
      <c r="V240" s="54">
        <f t="shared" si="91"/>
        <v>0</v>
      </c>
      <c r="W240" s="54">
        <v>0</v>
      </c>
      <c r="X240" s="54">
        <v>0</v>
      </c>
      <c r="Y240" s="54">
        <f t="shared" si="92"/>
        <v>0</v>
      </c>
      <c r="Z240" s="54">
        <v>0</v>
      </c>
      <c r="AA240" s="54">
        <v>0</v>
      </c>
      <c r="AB240" s="54">
        <f t="shared" si="93"/>
        <v>0</v>
      </c>
      <c r="AC240" s="54">
        <v>0</v>
      </c>
      <c r="AD240" s="54">
        <v>0</v>
      </c>
      <c r="AE240" s="54">
        <f t="shared" si="94"/>
        <v>0</v>
      </c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  <c r="FU240" s="16"/>
      <c r="FV240" s="16"/>
      <c r="FW240" s="16"/>
      <c r="FX240" s="16"/>
      <c r="FY240" s="16"/>
      <c r="FZ240" s="16"/>
      <c r="GA240" s="16"/>
      <c r="GB240" s="16"/>
      <c r="GC240" s="16"/>
      <c r="GD240" s="16"/>
      <c r="GE240" s="16"/>
      <c r="GF240" s="16"/>
      <c r="GG240" s="16"/>
      <c r="GH240" s="16"/>
      <c r="GI240" s="16"/>
      <c r="GJ240" s="16"/>
      <c r="GK240" s="16"/>
      <c r="GL240" s="16"/>
      <c r="GM240" s="16"/>
      <c r="GN240" s="16"/>
      <c r="GO240" s="16"/>
      <c r="GP240" s="16"/>
      <c r="GQ240" s="16"/>
      <c r="GR240" s="16"/>
      <c r="GS240" s="16"/>
      <c r="GT240" s="16"/>
      <c r="GU240" s="16"/>
      <c r="GV240" s="16"/>
      <c r="GW240" s="16"/>
      <c r="GX240" s="16"/>
      <c r="GY240" s="16"/>
      <c r="GZ240" s="16"/>
      <c r="HA240" s="16"/>
      <c r="HB240" s="16"/>
      <c r="HC240" s="16"/>
      <c r="HD240" s="16"/>
      <c r="HE240" s="16"/>
      <c r="HF240" s="16"/>
      <c r="HG240" s="16"/>
      <c r="HH240" s="16"/>
      <c r="HI240" s="16"/>
      <c r="HJ240" s="16"/>
      <c r="HK240" s="16"/>
      <c r="HL240" s="16"/>
      <c r="HM240" s="16"/>
      <c r="HN240" s="16"/>
      <c r="HO240" s="16"/>
      <c r="HP240" s="16"/>
      <c r="HQ240" s="16"/>
      <c r="HR240" s="16"/>
      <c r="HS240" s="16"/>
      <c r="HT240" s="16"/>
      <c r="HU240" s="16"/>
      <c r="HV240" s="16"/>
      <c r="HW240" s="16"/>
      <c r="HX240" s="16"/>
      <c r="HY240" s="16"/>
      <c r="HZ240" s="16"/>
      <c r="IA240" s="16"/>
      <c r="IB240" s="16"/>
      <c r="IC240" s="16"/>
      <c r="ID240" s="16"/>
      <c r="IE240" s="16"/>
      <c r="IF240" s="16"/>
      <c r="IG240" s="16"/>
      <c r="IH240" s="16"/>
      <c r="II240" s="16"/>
      <c r="IJ240" s="16"/>
      <c r="IK240" s="16"/>
      <c r="IL240" s="16"/>
      <c r="IM240" s="16"/>
      <c r="IN240" s="16"/>
      <c r="IO240" s="16"/>
      <c r="IP240" s="16"/>
      <c r="IQ240" s="16"/>
      <c r="IR240" s="16"/>
    </row>
    <row r="241" spans="1:252" x14ac:dyDescent="0.25">
      <c r="A241" s="51" t="s">
        <v>219</v>
      </c>
      <c r="B241" s="52">
        <v>1</v>
      </c>
      <c r="C241" s="52">
        <v>739</v>
      </c>
      <c r="D241" s="58">
        <v>5201</v>
      </c>
      <c r="E241" s="54">
        <f t="shared" si="86"/>
        <v>1631</v>
      </c>
      <c r="F241" s="54">
        <f t="shared" si="86"/>
        <v>1631</v>
      </c>
      <c r="G241" s="54">
        <f t="shared" si="86"/>
        <v>0</v>
      </c>
      <c r="H241" s="54">
        <v>0</v>
      </c>
      <c r="I241" s="54">
        <v>0</v>
      </c>
      <c r="J241" s="54">
        <f t="shared" si="87"/>
        <v>0</v>
      </c>
      <c r="K241" s="54">
        <v>0</v>
      </c>
      <c r="L241" s="54">
        <v>0</v>
      </c>
      <c r="M241" s="54">
        <f t="shared" si="88"/>
        <v>0</v>
      </c>
      <c r="N241" s="54"/>
      <c r="O241" s="54"/>
      <c r="P241" s="54">
        <f t="shared" si="89"/>
        <v>0</v>
      </c>
      <c r="Q241" s="54">
        <v>0</v>
      </c>
      <c r="R241" s="54">
        <v>0</v>
      </c>
      <c r="S241" s="54">
        <f t="shared" si="90"/>
        <v>0</v>
      </c>
      <c r="T241" s="54">
        <v>1631</v>
      </c>
      <c r="U241" s="54">
        <v>1631</v>
      </c>
      <c r="V241" s="54">
        <f t="shared" si="91"/>
        <v>0</v>
      </c>
      <c r="W241" s="54">
        <v>0</v>
      </c>
      <c r="X241" s="54">
        <v>0</v>
      </c>
      <c r="Y241" s="54">
        <f t="shared" si="92"/>
        <v>0</v>
      </c>
      <c r="Z241" s="54">
        <v>0</v>
      </c>
      <c r="AA241" s="54">
        <v>0</v>
      </c>
      <c r="AB241" s="54">
        <f t="shared" si="93"/>
        <v>0</v>
      </c>
      <c r="AC241" s="54">
        <v>0</v>
      </c>
      <c r="AD241" s="54">
        <v>0</v>
      </c>
      <c r="AE241" s="54">
        <f t="shared" si="94"/>
        <v>0</v>
      </c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  <c r="FU241" s="16"/>
      <c r="FV241" s="16"/>
      <c r="FW241" s="16"/>
      <c r="FX241" s="16"/>
      <c r="FY241" s="16"/>
      <c r="FZ241" s="16"/>
      <c r="GA241" s="16"/>
      <c r="GB241" s="16"/>
      <c r="GC241" s="16"/>
      <c r="GD241" s="16"/>
      <c r="GE241" s="16"/>
      <c r="GF241" s="16"/>
      <c r="GG241" s="16"/>
      <c r="GH241" s="16"/>
      <c r="GI241" s="16"/>
      <c r="GJ241" s="16"/>
      <c r="GK241" s="16"/>
      <c r="GL241" s="16"/>
      <c r="GM241" s="16"/>
      <c r="GN241" s="16"/>
      <c r="GO241" s="16"/>
      <c r="GP241" s="16"/>
      <c r="GQ241" s="16"/>
      <c r="GR241" s="16"/>
      <c r="GS241" s="16"/>
      <c r="GT241" s="16"/>
      <c r="GU241" s="16"/>
      <c r="GV241" s="16"/>
      <c r="GW241" s="16"/>
      <c r="GX241" s="16"/>
      <c r="GY241" s="16"/>
      <c r="GZ241" s="16"/>
      <c r="HA241" s="16"/>
      <c r="HB241" s="16"/>
      <c r="HC241" s="16"/>
      <c r="HD241" s="16"/>
      <c r="HE241" s="16"/>
      <c r="HF241" s="16"/>
      <c r="HG241" s="16"/>
      <c r="HH241" s="16"/>
      <c r="HI241" s="16"/>
      <c r="HJ241" s="16"/>
      <c r="HK241" s="16"/>
      <c r="HL241" s="16"/>
      <c r="HM241" s="16"/>
      <c r="HN241" s="16"/>
      <c r="HO241" s="16"/>
      <c r="HP241" s="16"/>
      <c r="HQ241" s="16"/>
      <c r="HR241" s="16"/>
      <c r="HS241" s="16"/>
      <c r="HT241" s="16"/>
      <c r="HU241" s="16"/>
      <c r="HV241" s="16"/>
      <c r="HW241" s="16"/>
      <c r="HX241" s="16"/>
      <c r="HY241" s="16"/>
      <c r="HZ241" s="16"/>
      <c r="IA241" s="16"/>
      <c r="IB241" s="16"/>
      <c r="IC241" s="16"/>
      <c r="ID241" s="16"/>
      <c r="IE241" s="16"/>
      <c r="IF241" s="16"/>
      <c r="IG241" s="16"/>
      <c r="IH241" s="16"/>
      <c r="II241" s="16"/>
      <c r="IJ241" s="16"/>
      <c r="IK241" s="16"/>
      <c r="IL241" s="16"/>
      <c r="IM241" s="16"/>
      <c r="IN241" s="16"/>
      <c r="IO241" s="16"/>
      <c r="IP241" s="16"/>
      <c r="IQ241" s="16"/>
      <c r="IR241" s="16"/>
    </row>
    <row r="242" spans="1:252" s="69" customFormat="1" ht="30.75" customHeight="1" x14ac:dyDescent="0.25">
      <c r="A242" s="67" t="s">
        <v>220</v>
      </c>
      <c r="B242" s="52">
        <v>1</v>
      </c>
      <c r="C242" s="52">
        <v>751</v>
      </c>
      <c r="D242" s="58">
        <v>5201</v>
      </c>
      <c r="E242" s="54">
        <f t="shared" si="86"/>
        <v>8500</v>
      </c>
      <c r="F242" s="54">
        <f t="shared" si="86"/>
        <v>8500</v>
      </c>
      <c r="G242" s="54">
        <f t="shared" si="86"/>
        <v>0</v>
      </c>
      <c r="H242" s="54">
        <v>0</v>
      </c>
      <c r="I242" s="54">
        <v>0</v>
      </c>
      <c r="J242" s="54">
        <f t="shared" si="87"/>
        <v>0</v>
      </c>
      <c r="K242" s="54">
        <v>0</v>
      </c>
      <c r="L242" s="54">
        <v>0</v>
      </c>
      <c r="M242" s="54">
        <f t="shared" si="88"/>
        <v>0</v>
      </c>
      <c r="N242" s="54"/>
      <c r="O242" s="54"/>
      <c r="P242" s="54">
        <f t="shared" si="89"/>
        <v>0</v>
      </c>
      <c r="Q242" s="54">
        <v>0</v>
      </c>
      <c r="R242" s="54">
        <v>0</v>
      </c>
      <c r="S242" s="54">
        <f t="shared" si="90"/>
        <v>0</v>
      </c>
      <c r="T242" s="54">
        <v>8500</v>
      </c>
      <c r="U242" s="54">
        <v>8500</v>
      </c>
      <c r="V242" s="54">
        <f t="shared" si="91"/>
        <v>0</v>
      </c>
      <c r="W242" s="54">
        <v>0</v>
      </c>
      <c r="X242" s="54">
        <v>0</v>
      </c>
      <c r="Y242" s="54">
        <f t="shared" si="92"/>
        <v>0</v>
      </c>
      <c r="Z242" s="54">
        <v>0</v>
      </c>
      <c r="AA242" s="54">
        <v>0</v>
      </c>
      <c r="AB242" s="54">
        <f t="shared" si="93"/>
        <v>0</v>
      </c>
      <c r="AC242" s="54">
        <v>0</v>
      </c>
      <c r="AD242" s="54">
        <v>0</v>
      </c>
      <c r="AE242" s="54">
        <f t="shared" si="94"/>
        <v>0</v>
      </c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  <c r="BZ242" s="68"/>
      <c r="CA242" s="68"/>
      <c r="CB242" s="68"/>
      <c r="CC242" s="68"/>
      <c r="CD242" s="68"/>
      <c r="CE242" s="68"/>
      <c r="CF242" s="68"/>
      <c r="CG242" s="68"/>
      <c r="CH242" s="68"/>
      <c r="CI242" s="68"/>
      <c r="CJ242" s="68"/>
      <c r="CK242" s="68"/>
      <c r="CL242" s="68"/>
      <c r="CM242" s="68"/>
      <c r="CN242" s="68"/>
      <c r="CO242" s="68"/>
      <c r="CP242" s="68"/>
      <c r="CQ242" s="68"/>
      <c r="CR242" s="68"/>
      <c r="CS242" s="68"/>
      <c r="CT242" s="68"/>
      <c r="CU242" s="68"/>
      <c r="CV242" s="68"/>
      <c r="CW242" s="68"/>
      <c r="CX242" s="68"/>
      <c r="CY242" s="68"/>
      <c r="CZ242" s="68"/>
      <c r="DA242" s="68"/>
      <c r="DB242" s="68"/>
      <c r="DC242" s="68"/>
      <c r="DD242" s="68"/>
      <c r="DE242" s="68"/>
      <c r="DF242" s="68"/>
      <c r="DG242" s="68"/>
      <c r="DH242" s="68"/>
      <c r="DI242" s="68"/>
      <c r="DJ242" s="68"/>
      <c r="DK242" s="68"/>
      <c r="DL242" s="68"/>
      <c r="DM242" s="68"/>
      <c r="DN242" s="68"/>
      <c r="DO242" s="68"/>
      <c r="DP242" s="68"/>
      <c r="DQ242" s="68"/>
      <c r="DR242" s="68"/>
      <c r="DS242" s="68"/>
      <c r="DT242" s="68"/>
      <c r="DU242" s="68"/>
      <c r="DV242" s="68"/>
      <c r="DW242" s="68"/>
      <c r="DX242" s="68"/>
      <c r="DY242" s="68"/>
      <c r="DZ242" s="68"/>
      <c r="EA242" s="68"/>
      <c r="EB242" s="68"/>
      <c r="EC242" s="68"/>
      <c r="ED242" s="68"/>
      <c r="EE242" s="68"/>
      <c r="EF242" s="68"/>
      <c r="EG242" s="68"/>
      <c r="EH242" s="68"/>
      <c r="EI242" s="68"/>
      <c r="EJ242" s="68"/>
      <c r="EK242" s="68"/>
      <c r="EL242" s="68"/>
      <c r="EM242" s="68"/>
      <c r="EN242" s="68"/>
      <c r="EO242" s="68"/>
      <c r="EP242" s="68"/>
      <c r="EQ242" s="68"/>
      <c r="ER242" s="68"/>
      <c r="ES242" s="68"/>
      <c r="ET242" s="68"/>
      <c r="EU242" s="68"/>
      <c r="EV242" s="68"/>
      <c r="EW242" s="68"/>
      <c r="EX242" s="68"/>
      <c r="EY242" s="68"/>
      <c r="EZ242" s="68"/>
      <c r="FA242" s="68"/>
      <c r="FB242" s="68"/>
      <c r="FC242" s="68"/>
      <c r="FD242" s="68"/>
      <c r="FE242" s="68"/>
      <c r="FF242" s="68"/>
      <c r="FG242" s="68"/>
      <c r="FH242" s="68"/>
      <c r="FI242" s="68"/>
      <c r="FJ242" s="68"/>
      <c r="FK242" s="68"/>
      <c r="FL242" s="68"/>
      <c r="FM242" s="68"/>
      <c r="FN242" s="68"/>
      <c r="FO242" s="68"/>
      <c r="FP242" s="68"/>
      <c r="FQ242" s="68"/>
      <c r="FR242" s="68"/>
      <c r="FS242" s="68"/>
      <c r="FT242" s="68"/>
      <c r="FU242" s="68"/>
      <c r="FV242" s="68"/>
      <c r="FW242" s="68"/>
      <c r="FX242" s="68"/>
      <c r="FY242" s="68"/>
      <c r="FZ242" s="68"/>
      <c r="GA242" s="68"/>
      <c r="GB242" s="68"/>
      <c r="GC242" s="68"/>
      <c r="GD242" s="68"/>
      <c r="GE242" s="68"/>
      <c r="GF242" s="68"/>
      <c r="GG242" s="68"/>
      <c r="GH242" s="68"/>
      <c r="GI242" s="68"/>
      <c r="GJ242" s="68"/>
      <c r="GK242" s="68"/>
      <c r="GL242" s="68"/>
      <c r="GM242" s="68"/>
      <c r="GN242" s="68"/>
      <c r="GO242" s="68"/>
      <c r="GP242" s="68"/>
      <c r="GQ242" s="68"/>
      <c r="GR242" s="68"/>
      <c r="GS242" s="68"/>
      <c r="GT242" s="68"/>
      <c r="GU242" s="68"/>
      <c r="GV242" s="68"/>
      <c r="GW242" s="68"/>
      <c r="GX242" s="68"/>
      <c r="GY242" s="68"/>
      <c r="GZ242" s="68"/>
      <c r="HA242" s="68"/>
      <c r="HB242" s="68"/>
      <c r="HC242" s="68"/>
      <c r="HD242" s="68"/>
      <c r="HE242" s="68"/>
      <c r="HF242" s="68"/>
      <c r="HG242" s="68"/>
      <c r="HH242" s="68"/>
      <c r="HI242" s="68"/>
      <c r="HJ242" s="68"/>
      <c r="HK242" s="68"/>
      <c r="HL242" s="68"/>
      <c r="HM242" s="68"/>
      <c r="HN242" s="68"/>
      <c r="HO242" s="68"/>
      <c r="HP242" s="68"/>
      <c r="HQ242" s="68"/>
      <c r="HR242" s="68"/>
      <c r="HS242" s="68"/>
      <c r="HT242" s="68"/>
      <c r="HU242" s="68"/>
      <c r="HV242" s="68"/>
      <c r="HW242" s="68"/>
      <c r="HX242" s="68"/>
      <c r="HY242" s="68"/>
      <c r="HZ242" s="68"/>
      <c r="IA242" s="68"/>
      <c r="IB242" s="68"/>
      <c r="IC242" s="68"/>
      <c r="ID242" s="68"/>
      <c r="IE242" s="68"/>
      <c r="IF242" s="68"/>
      <c r="IG242" s="68"/>
      <c r="IH242" s="68"/>
      <c r="II242" s="68"/>
      <c r="IJ242" s="68"/>
      <c r="IK242" s="68"/>
      <c r="IL242" s="68"/>
      <c r="IM242" s="68"/>
      <c r="IN242" s="68"/>
      <c r="IO242" s="68"/>
      <c r="IP242" s="68"/>
      <c r="IQ242" s="68"/>
      <c r="IR242" s="68"/>
    </row>
    <row r="243" spans="1:252" s="69" customFormat="1" ht="63" x14ac:dyDescent="0.25">
      <c r="A243" s="67" t="s">
        <v>221</v>
      </c>
      <c r="B243" s="52">
        <v>1</v>
      </c>
      <c r="C243" s="52">
        <v>751</v>
      </c>
      <c r="D243" s="58">
        <v>5201</v>
      </c>
      <c r="E243" s="54">
        <f t="shared" si="86"/>
        <v>0</v>
      </c>
      <c r="F243" s="54">
        <f t="shared" si="86"/>
        <v>1999</v>
      </c>
      <c r="G243" s="54">
        <f t="shared" si="86"/>
        <v>1999</v>
      </c>
      <c r="H243" s="54">
        <v>0</v>
      </c>
      <c r="I243" s="54">
        <v>0</v>
      </c>
      <c r="J243" s="54">
        <f t="shared" si="87"/>
        <v>0</v>
      </c>
      <c r="K243" s="54">
        <v>0</v>
      </c>
      <c r="L243" s="54">
        <v>0</v>
      </c>
      <c r="M243" s="54">
        <f t="shared" si="88"/>
        <v>0</v>
      </c>
      <c r="N243" s="54"/>
      <c r="O243" s="54"/>
      <c r="P243" s="54">
        <f t="shared" si="89"/>
        <v>0</v>
      </c>
      <c r="Q243" s="54">
        <v>0</v>
      </c>
      <c r="R243" s="54">
        <v>1999</v>
      </c>
      <c r="S243" s="54">
        <f t="shared" si="90"/>
        <v>1999</v>
      </c>
      <c r="T243" s="54"/>
      <c r="U243" s="54"/>
      <c r="V243" s="54">
        <f t="shared" si="91"/>
        <v>0</v>
      </c>
      <c r="W243" s="54">
        <v>0</v>
      </c>
      <c r="X243" s="54">
        <v>0</v>
      </c>
      <c r="Y243" s="54">
        <f t="shared" si="92"/>
        <v>0</v>
      </c>
      <c r="Z243" s="54">
        <v>0</v>
      </c>
      <c r="AA243" s="54">
        <v>0</v>
      </c>
      <c r="AB243" s="54">
        <f t="shared" si="93"/>
        <v>0</v>
      </c>
      <c r="AC243" s="54">
        <v>0</v>
      </c>
      <c r="AD243" s="54">
        <v>0</v>
      </c>
      <c r="AE243" s="54">
        <f t="shared" si="94"/>
        <v>0</v>
      </c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  <c r="BZ243" s="68"/>
      <c r="CA243" s="68"/>
      <c r="CB243" s="68"/>
      <c r="CC243" s="68"/>
      <c r="CD243" s="68"/>
      <c r="CE243" s="68"/>
      <c r="CF243" s="68"/>
      <c r="CG243" s="68"/>
      <c r="CH243" s="68"/>
      <c r="CI243" s="68"/>
      <c r="CJ243" s="68"/>
      <c r="CK243" s="68"/>
      <c r="CL243" s="68"/>
      <c r="CM243" s="68"/>
      <c r="CN243" s="68"/>
      <c r="CO243" s="68"/>
      <c r="CP243" s="68"/>
      <c r="CQ243" s="68"/>
      <c r="CR243" s="68"/>
      <c r="CS243" s="68"/>
      <c r="CT243" s="68"/>
      <c r="CU243" s="68"/>
      <c r="CV243" s="68"/>
      <c r="CW243" s="68"/>
      <c r="CX243" s="68"/>
      <c r="CY243" s="68"/>
      <c r="CZ243" s="68"/>
      <c r="DA243" s="68"/>
      <c r="DB243" s="68"/>
      <c r="DC243" s="68"/>
      <c r="DD243" s="68"/>
      <c r="DE243" s="68"/>
      <c r="DF243" s="68"/>
      <c r="DG243" s="68"/>
      <c r="DH243" s="68"/>
      <c r="DI243" s="68"/>
      <c r="DJ243" s="68"/>
      <c r="DK243" s="68"/>
      <c r="DL243" s="68"/>
      <c r="DM243" s="68"/>
      <c r="DN243" s="68"/>
      <c r="DO243" s="68"/>
      <c r="DP243" s="68"/>
      <c r="DQ243" s="68"/>
      <c r="DR243" s="68"/>
      <c r="DS243" s="68"/>
      <c r="DT243" s="68"/>
      <c r="DU243" s="68"/>
      <c r="DV243" s="68"/>
      <c r="DW243" s="68"/>
      <c r="DX243" s="68"/>
      <c r="DY243" s="68"/>
      <c r="DZ243" s="68"/>
      <c r="EA243" s="68"/>
      <c r="EB243" s="68"/>
      <c r="EC243" s="68"/>
      <c r="ED243" s="68"/>
      <c r="EE243" s="68"/>
      <c r="EF243" s="68"/>
      <c r="EG243" s="68"/>
      <c r="EH243" s="68"/>
      <c r="EI243" s="68"/>
      <c r="EJ243" s="68"/>
      <c r="EK243" s="68"/>
      <c r="EL243" s="68"/>
      <c r="EM243" s="68"/>
      <c r="EN243" s="68"/>
      <c r="EO243" s="68"/>
      <c r="EP243" s="68"/>
      <c r="EQ243" s="68"/>
      <c r="ER243" s="68"/>
      <c r="ES243" s="68"/>
      <c r="ET243" s="68"/>
      <c r="EU243" s="68"/>
      <c r="EV243" s="68"/>
      <c r="EW243" s="68"/>
      <c r="EX243" s="68"/>
      <c r="EY243" s="68"/>
      <c r="EZ243" s="68"/>
      <c r="FA243" s="68"/>
      <c r="FB243" s="68"/>
      <c r="FC243" s="68"/>
      <c r="FD243" s="68"/>
      <c r="FE243" s="68"/>
      <c r="FF243" s="68"/>
      <c r="FG243" s="68"/>
      <c r="FH243" s="68"/>
      <c r="FI243" s="68"/>
      <c r="FJ243" s="68"/>
      <c r="FK243" s="68"/>
      <c r="FL243" s="68"/>
      <c r="FM243" s="68"/>
      <c r="FN243" s="68"/>
      <c r="FO243" s="68"/>
      <c r="FP243" s="68"/>
      <c r="FQ243" s="68"/>
      <c r="FR243" s="68"/>
      <c r="FS243" s="68"/>
      <c r="FT243" s="68"/>
      <c r="FU243" s="68"/>
      <c r="FV243" s="68"/>
      <c r="FW243" s="68"/>
      <c r="FX243" s="68"/>
      <c r="FY243" s="68"/>
      <c r="FZ243" s="68"/>
      <c r="GA243" s="68"/>
      <c r="GB243" s="68"/>
      <c r="GC243" s="68"/>
      <c r="GD243" s="68"/>
      <c r="GE243" s="68"/>
      <c r="GF243" s="68"/>
      <c r="GG243" s="68"/>
      <c r="GH243" s="68"/>
      <c r="GI243" s="68"/>
      <c r="GJ243" s="68"/>
      <c r="GK243" s="68"/>
      <c r="GL243" s="68"/>
      <c r="GM243" s="68"/>
      <c r="GN243" s="68"/>
      <c r="GO243" s="68"/>
      <c r="GP243" s="68"/>
      <c r="GQ243" s="68"/>
      <c r="GR243" s="68"/>
      <c r="GS243" s="68"/>
      <c r="GT243" s="68"/>
      <c r="GU243" s="68"/>
      <c r="GV243" s="68"/>
      <c r="GW243" s="68"/>
      <c r="GX243" s="68"/>
      <c r="GY243" s="68"/>
      <c r="GZ243" s="68"/>
      <c r="HA243" s="68"/>
      <c r="HB243" s="68"/>
      <c r="HC243" s="68"/>
      <c r="HD243" s="68"/>
      <c r="HE243" s="68"/>
      <c r="HF243" s="68"/>
      <c r="HG243" s="68"/>
      <c r="HH243" s="68"/>
      <c r="HI243" s="68"/>
      <c r="HJ243" s="68"/>
      <c r="HK243" s="68"/>
      <c r="HL243" s="68"/>
      <c r="HM243" s="68"/>
      <c r="HN243" s="68"/>
      <c r="HO243" s="68"/>
      <c r="HP243" s="68"/>
      <c r="HQ243" s="68"/>
      <c r="HR243" s="68"/>
      <c r="HS243" s="68"/>
      <c r="HT243" s="68"/>
      <c r="HU243" s="68"/>
      <c r="HV243" s="68"/>
      <c r="HW243" s="68"/>
      <c r="HX243" s="68"/>
      <c r="HY243" s="68"/>
      <c r="HZ243" s="68"/>
      <c r="IA243" s="68"/>
      <c r="IB243" s="68"/>
      <c r="IC243" s="68"/>
      <c r="ID243" s="68"/>
      <c r="IE243" s="68"/>
      <c r="IF243" s="68"/>
      <c r="IG243" s="68"/>
      <c r="IH243" s="68"/>
      <c r="II243" s="68"/>
      <c r="IJ243" s="68"/>
      <c r="IK243" s="68"/>
      <c r="IL243" s="68"/>
      <c r="IM243" s="68"/>
      <c r="IN243" s="68"/>
      <c r="IO243" s="68"/>
      <c r="IP243" s="68"/>
      <c r="IQ243" s="68"/>
      <c r="IR243" s="68"/>
    </row>
    <row r="244" spans="1:252" ht="30.75" customHeight="1" x14ac:dyDescent="0.25">
      <c r="A244" s="51" t="s">
        <v>222</v>
      </c>
      <c r="B244" s="52">
        <v>2</v>
      </c>
      <c r="C244" s="52">
        <v>741</v>
      </c>
      <c r="D244" s="58">
        <v>5201</v>
      </c>
      <c r="E244" s="54">
        <f t="shared" si="86"/>
        <v>2461</v>
      </c>
      <c r="F244" s="54">
        <f t="shared" si="86"/>
        <v>2461</v>
      </c>
      <c r="G244" s="54">
        <f t="shared" si="86"/>
        <v>0</v>
      </c>
      <c r="H244" s="54">
        <v>0</v>
      </c>
      <c r="I244" s="54">
        <v>0</v>
      </c>
      <c r="J244" s="54">
        <f t="shared" si="87"/>
        <v>0</v>
      </c>
      <c r="K244" s="54">
        <v>0</v>
      </c>
      <c r="L244" s="54">
        <v>0</v>
      </c>
      <c r="M244" s="54">
        <f t="shared" si="88"/>
        <v>0</v>
      </c>
      <c r="N244" s="54">
        <v>2461</v>
      </c>
      <c r="O244" s="54">
        <v>2461</v>
      </c>
      <c r="P244" s="54">
        <f t="shared" si="89"/>
        <v>0</v>
      </c>
      <c r="Q244" s="54">
        <v>0</v>
      </c>
      <c r="R244" s="54">
        <v>0</v>
      </c>
      <c r="S244" s="54">
        <f t="shared" si="90"/>
        <v>0</v>
      </c>
      <c r="T244" s="54">
        <v>0</v>
      </c>
      <c r="U244" s="54">
        <v>0</v>
      </c>
      <c r="V244" s="54">
        <f t="shared" si="91"/>
        <v>0</v>
      </c>
      <c r="W244" s="54">
        <v>0</v>
      </c>
      <c r="X244" s="54">
        <v>0</v>
      </c>
      <c r="Y244" s="54">
        <f t="shared" si="92"/>
        <v>0</v>
      </c>
      <c r="Z244" s="54">
        <v>0</v>
      </c>
      <c r="AA244" s="54">
        <v>0</v>
      </c>
      <c r="AB244" s="54">
        <f t="shared" si="93"/>
        <v>0</v>
      </c>
      <c r="AC244" s="54">
        <v>0</v>
      </c>
      <c r="AD244" s="54">
        <v>0</v>
      </c>
      <c r="AE244" s="54">
        <f t="shared" si="94"/>
        <v>0</v>
      </c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  <c r="GB244" s="16"/>
      <c r="GC244" s="16"/>
      <c r="GD244" s="16"/>
      <c r="GE244" s="16"/>
      <c r="GF244" s="16"/>
      <c r="GG244" s="16"/>
      <c r="GH244" s="16"/>
      <c r="GI244" s="16"/>
      <c r="GJ244" s="16"/>
      <c r="GK244" s="16"/>
      <c r="GL244" s="16"/>
      <c r="GM244" s="16"/>
      <c r="GN244" s="16"/>
      <c r="GO244" s="16"/>
      <c r="GP244" s="16"/>
      <c r="GQ244" s="16"/>
      <c r="GR244" s="16"/>
      <c r="GS244" s="16"/>
      <c r="GT244" s="16"/>
      <c r="GU244" s="16"/>
      <c r="GV244" s="16"/>
      <c r="GW244" s="16"/>
      <c r="GX244" s="16"/>
      <c r="GY244" s="16"/>
      <c r="GZ244" s="16"/>
      <c r="HA244" s="16"/>
      <c r="HB244" s="16"/>
      <c r="HC244" s="16"/>
      <c r="HD244" s="16"/>
      <c r="HE244" s="16"/>
      <c r="HF244" s="16"/>
      <c r="HG244" s="16"/>
      <c r="HH244" s="16"/>
      <c r="HI244" s="16"/>
      <c r="HJ244" s="16"/>
      <c r="HK244" s="16"/>
      <c r="HL244" s="16"/>
      <c r="HM244" s="16"/>
      <c r="HN244" s="16"/>
      <c r="HO244" s="16"/>
      <c r="HP244" s="16"/>
      <c r="HQ244" s="16"/>
      <c r="HR244" s="16"/>
      <c r="HS244" s="16"/>
      <c r="HT244" s="16"/>
      <c r="HU244" s="16"/>
      <c r="HV244" s="16"/>
      <c r="HW244" s="16"/>
      <c r="HX244" s="16"/>
      <c r="HY244" s="16"/>
      <c r="HZ244" s="16"/>
      <c r="IA244" s="16"/>
      <c r="IB244" s="16"/>
      <c r="IC244" s="16"/>
      <c r="ID244" s="16"/>
      <c r="IE244" s="16"/>
      <c r="IF244" s="16"/>
      <c r="IG244" s="16"/>
      <c r="IH244" s="16"/>
      <c r="II244" s="16"/>
      <c r="IJ244" s="16"/>
      <c r="IK244" s="16"/>
      <c r="IL244" s="16"/>
      <c r="IM244" s="16"/>
      <c r="IN244" s="16"/>
      <c r="IO244" s="16"/>
      <c r="IP244" s="16"/>
      <c r="IQ244" s="16"/>
      <c r="IR244" s="16"/>
    </row>
    <row r="245" spans="1:252" ht="29.25" customHeight="1" x14ac:dyDescent="0.25">
      <c r="A245" s="51" t="s">
        <v>223</v>
      </c>
      <c r="B245" s="52">
        <v>2</v>
      </c>
      <c r="C245" s="52">
        <v>759</v>
      </c>
      <c r="D245" s="58">
        <v>5201</v>
      </c>
      <c r="E245" s="54">
        <f t="shared" si="86"/>
        <v>1800</v>
      </c>
      <c r="F245" s="54">
        <f t="shared" si="86"/>
        <v>1800</v>
      </c>
      <c r="G245" s="54">
        <f t="shared" si="86"/>
        <v>0</v>
      </c>
      <c r="H245" s="54">
        <v>0</v>
      </c>
      <c r="I245" s="54">
        <v>0</v>
      </c>
      <c r="J245" s="54">
        <f t="shared" si="87"/>
        <v>0</v>
      </c>
      <c r="K245" s="54">
        <v>0</v>
      </c>
      <c r="L245" s="54">
        <v>0</v>
      </c>
      <c r="M245" s="54">
        <f t="shared" si="88"/>
        <v>0</v>
      </c>
      <c r="N245" s="54">
        <v>1800</v>
      </c>
      <c r="O245" s="54">
        <v>1800</v>
      </c>
      <c r="P245" s="54">
        <f t="shared" si="89"/>
        <v>0</v>
      </c>
      <c r="Q245" s="54">
        <v>0</v>
      </c>
      <c r="R245" s="54">
        <v>0</v>
      </c>
      <c r="S245" s="54">
        <f t="shared" si="90"/>
        <v>0</v>
      </c>
      <c r="T245" s="54">
        <v>0</v>
      </c>
      <c r="U245" s="54">
        <v>0</v>
      </c>
      <c r="V245" s="54">
        <f t="shared" si="91"/>
        <v>0</v>
      </c>
      <c r="W245" s="54">
        <v>0</v>
      </c>
      <c r="X245" s="54">
        <v>0</v>
      </c>
      <c r="Y245" s="54">
        <f t="shared" si="92"/>
        <v>0</v>
      </c>
      <c r="Z245" s="54">
        <v>0</v>
      </c>
      <c r="AA245" s="54">
        <v>0</v>
      </c>
      <c r="AB245" s="54">
        <f t="shared" si="93"/>
        <v>0</v>
      </c>
      <c r="AC245" s="54">
        <v>0</v>
      </c>
      <c r="AD245" s="54">
        <v>0</v>
      </c>
      <c r="AE245" s="54">
        <f t="shared" si="94"/>
        <v>0</v>
      </c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37"/>
      <c r="FK245" s="37"/>
      <c r="FL245" s="37"/>
      <c r="FM245" s="37"/>
      <c r="FN245" s="37"/>
      <c r="FO245" s="37"/>
      <c r="FP245" s="37"/>
      <c r="FQ245" s="37"/>
      <c r="FR245" s="37"/>
      <c r="FS245" s="37"/>
      <c r="FT245" s="37"/>
      <c r="FU245" s="37"/>
      <c r="FV245" s="37"/>
      <c r="FW245" s="37"/>
      <c r="FX245" s="37"/>
      <c r="FY245" s="37"/>
      <c r="FZ245" s="37"/>
      <c r="GA245" s="37"/>
      <c r="GB245" s="37"/>
      <c r="GC245" s="37"/>
      <c r="GD245" s="16"/>
      <c r="GE245" s="16"/>
      <c r="GF245" s="16"/>
      <c r="GG245" s="16"/>
      <c r="GH245" s="16"/>
      <c r="GI245" s="16"/>
      <c r="GJ245" s="16"/>
      <c r="GK245" s="16"/>
      <c r="GL245" s="16"/>
      <c r="GM245" s="16"/>
      <c r="GN245" s="16"/>
      <c r="GO245" s="16"/>
      <c r="GP245" s="16"/>
      <c r="GQ245" s="16"/>
      <c r="GR245" s="16"/>
      <c r="GS245" s="16"/>
      <c r="GT245" s="16"/>
      <c r="GU245" s="16"/>
      <c r="GV245" s="16"/>
      <c r="GW245" s="16"/>
      <c r="GX245" s="16"/>
      <c r="GY245" s="16"/>
      <c r="GZ245" s="16"/>
      <c r="HA245" s="16"/>
      <c r="HB245" s="16"/>
      <c r="HC245" s="16"/>
      <c r="HD245" s="16"/>
      <c r="HE245" s="16"/>
      <c r="HF245" s="16"/>
      <c r="HG245" s="16"/>
      <c r="HH245" s="16"/>
      <c r="HI245" s="16"/>
      <c r="HJ245" s="16"/>
      <c r="HK245" s="16"/>
      <c r="HL245" s="16"/>
      <c r="HM245" s="16"/>
      <c r="HN245" s="16"/>
      <c r="HO245" s="16"/>
      <c r="HP245" s="16"/>
      <c r="HQ245" s="16"/>
      <c r="HR245" s="16"/>
      <c r="HS245" s="16"/>
      <c r="HT245" s="16"/>
      <c r="HU245" s="16"/>
      <c r="HV245" s="16"/>
      <c r="HW245" s="16"/>
      <c r="HX245" s="16"/>
      <c r="HY245" s="16"/>
      <c r="HZ245" s="16"/>
      <c r="IA245" s="16"/>
      <c r="IB245" s="16"/>
      <c r="IC245" s="16"/>
      <c r="ID245" s="16"/>
      <c r="IE245" s="16"/>
      <c r="IF245" s="16"/>
      <c r="IG245" s="16"/>
      <c r="IH245" s="16"/>
      <c r="II245" s="16"/>
      <c r="IJ245" s="16"/>
      <c r="IK245" s="16"/>
      <c r="IL245" s="16"/>
      <c r="IM245" s="16"/>
      <c r="IN245" s="16"/>
      <c r="IO245" s="16"/>
      <c r="IP245" s="16"/>
      <c r="IQ245" s="16"/>
      <c r="IR245" s="16"/>
    </row>
    <row r="246" spans="1:252" ht="30.75" customHeight="1" x14ac:dyDescent="0.25">
      <c r="A246" s="51" t="s">
        <v>224</v>
      </c>
      <c r="B246" s="52">
        <v>1</v>
      </c>
      <c r="C246" s="52">
        <v>739</v>
      </c>
      <c r="D246" s="58">
        <v>5201</v>
      </c>
      <c r="E246" s="54">
        <f t="shared" si="86"/>
        <v>6090</v>
      </c>
      <c r="F246" s="54">
        <f t="shared" si="86"/>
        <v>6090</v>
      </c>
      <c r="G246" s="54">
        <f t="shared" si="86"/>
        <v>0</v>
      </c>
      <c r="H246" s="54">
        <v>0</v>
      </c>
      <c r="I246" s="54">
        <v>0</v>
      </c>
      <c r="J246" s="54">
        <f t="shared" si="87"/>
        <v>0</v>
      </c>
      <c r="K246" s="54">
        <v>0</v>
      </c>
      <c r="L246" s="54">
        <v>0</v>
      </c>
      <c r="M246" s="54">
        <f t="shared" si="88"/>
        <v>0</v>
      </c>
      <c r="N246" s="54"/>
      <c r="O246" s="54"/>
      <c r="P246" s="54">
        <f t="shared" si="89"/>
        <v>0</v>
      </c>
      <c r="Q246" s="54">
        <v>0</v>
      </c>
      <c r="R246" s="54">
        <v>0</v>
      </c>
      <c r="S246" s="54">
        <f t="shared" si="90"/>
        <v>0</v>
      </c>
      <c r="T246" s="54">
        <v>6090</v>
      </c>
      <c r="U246" s="54">
        <v>6090</v>
      </c>
      <c r="V246" s="54">
        <f t="shared" si="91"/>
        <v>0</v>
      </c>
      <c r="W246" s="54">
        <v>0</v>
      </c>
      <c r="X246" s="54">
        <v>0</v>
      </c>
      <c r="Y246" s="54">
        <f t="shared" si="92"/>
        <v>0</v>
      </c>
      <c r="Z246" s="54">
        <v>0</v>
      </c>
      <c r="AA246" s="54">
        <v>0</v>
      </c>
      <c r="AB246" s="54">
        <f t="shared" si="93"/>
        <v>0</v>
      </c>
      <c r="AC246" s="54">
        <v>0</v>
      </c>
      <c r="AD246" s="54">
        <v>0</v>
      </c>
      <c r="AE246" s="54">
        <f t="shared" si="94"/>
        <v>0</v>
      </c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  <c r="FZ246" s="16"/>
      <c r="GA246" s="16"/>
      <c r="GB246" s="16"/>
      <c r="GC246" s="16"/>
      <c r="GD246" s="16"/>
      <c r="GE246" s="16"/>
      <c r="GF246" s="16"/>
      <c r="GG246" s="16"/>
      <c r="GH246" s="16"/>
      <c r="GI246" s="16"/>
      <c r="GJ246" s="16"/>
      <c r="GK246" s="16"/>
      <c r="GL246" s="16"/>
      <c r="GM246" s="16"/>
      <c r="GN246" s="16"/>
      <c r="GO246" s="16"/>
      <c r="GP246" s="16"/>
      <c r="GQ246" s="16"/>
      <c r="GR246" s="16"/>
      <c r="GS246" s="16"/>
      <c r="GT246" s="16"/>
      <c r="GU246" s="16"/>
      <c r="GV246" s="16"/>
      <c r="GW246" s="16"/>
      <c r="GX246" s="16"/>
      <c r="GY246" s="16"/>
      <c r="GZ246" s="16"/>
      <c r="HA246" s="16"/>
      <c r="HB246" s="16"/>
      <c r="HC246" s="16"/>
      <c r="HD246" s="16"/>
      <c r="HE246" s="16"/>
      <c r="HF246" s="16"/>
      <c r="HG246" s="16"/>
      <c r="HH246" s="16"/>
      <c r="HI246" s="16"/>
      <c r="HJ246" s="16"/>
      <c r="HK246" s="16"/>
      <c r="HL246" s="16"/>
      <c r="HM246" s="16"/>
      <c r="HN246" s="16"/>
      <c r="HO246" s="16"/>
      <c r="HP246" s="16"/>
      <c r="HQ246" s="16"/>
      <c r="HR246" s="16"/>
      <c r="HS246" s="16"/>
      <c r="HT246" s="16"/>
      <c r="HU246" s="16"/>
      <c r="HV246" s="16"/>
      <c r="HW246" s="16"/>
      <c r="HX246" s="16"/>
      <c r="HY246" s="16"/>
      <c r="HZ246" s="16"/>
      <c r="IA246" s="16"/>
      <c r="IB246" s="16"/>
      <c r="IC246" s="16"/>
      <c r="ID246" s="16"/>
      <c r="IE246" s="16"/>
      <c r="IF246" s="16"/>
      <c r="IG246" s="16"/>
      <c r="IH246" s="16"/>
      <c r="II246" s="16"/>
      <c r="IJ246" s="16"/>
      <c r="IK246" s="16"/>
      <c r="IL246" s="16"/>
      <c r="IM246" s="16"/>
      <c r="IN246" s="16"/>
      <c r="IO246" s="16"/>
      <c r="IP246" s="16"/>
      <c r="IQ246" s="16"/>
      <c r="IR246" s="16"/>
    </row>
    <row r="247" spans="1:252" ht="31.5" x14ac:dyDescent="0.25">
      <c r="A247" s="38" t="s">
        <v>102</v>
      </c>
      <c r="B247" s="49"/>
      <c r="C247" s="49"/>
      <c r="D247" s="50"/>
      <c r="E247" s="40">
        <f t="shared" si="86"/>
        <v>63855</v>
      </c>
      <c r="F247" s="40">
        <f t="shared" si="86"/>
        <v>63855</v>
      </c>
      <c r="G247" s="40">
        <f t="shared" si="86"/>
        <v>0</v>
      </c>
      <c r="H247" s="40">
        <f>SUM(H248:H255)</f>
        <v>0</v>
      </c>
      <c r="I247" s="40">
        <f>SUM(I248:I255)</f>
        <v>0</v>
      </c>
      <c r="J247" s="40">
        <f t="shared" si="87"/>
        <v>0</v>
      </c>
      <c r="K247" s="40">
        <f>SUM(K248:K255)</f>
        <v>0</v>
      </c>
      <c r="L247" s="40">
        <f>SUM(L248:L255)</f>
        <v>0</v>
      </c>
      <c r="M247" s="40">
        <f t="shared" si="88"/>
        <v>0</v>
      </c>
      <c r="N247" s="40">
        <f>SUM(N248:N255)</f>
        <v>57355</v>
      </c>
      <c r="O247" s="40">
        <f>SUM(O248:O255)</f>
        <v>57355</v>
      </c>
      <c r="P247" s="40">
        <f t="shared" si="89"/>
        <v>0</v>
      </c>
      <c r="Q247" s="40">
        <f>SUM(Q248:Q255)</f>
        <v>0</v>
      </c>
      <c r="R247" s="40">
        <f>SUM(R248:R255)</f>
        <v>0</v>
      </c>
      <c r="S247" s="40">
        <f t="shared" si="90"/>
        <v>0</v>
      </c>
      <c r="T247" s="40">
        <f>SUM(T248:T255)</f>
        <v>6500</v>
      </c>
      <c r="U247" s="40">
        <f>SUM(U248:U255)</f>
        <v>6500</v>
      </c>
      <c r="V247" s="40">
        <f t="shared" si="91"/>
        <v>0</v>
      </c>
      <c r="W247" s="40">
        <f>SUM(W248:W255)</f>
        <v>0</v>
      </c>
      <c r="X247" s="40">
        <f>SUM(X248:X255)</f>
        <v>0</v>
      </c>
      <c r="Y247" s="40">
        <f t="shared" si="92"/>
        <v>0</v>
      </c>
      <c r="Z247" s="40">
        <f>SUM(Z248:Z255)</f>
        <v>0</v>
      </c>
      <c r="AA247" s="40">
        <f>SUM(AA248:AA255)</f>
        <v>0</v>
      </c>
      <c r="AB247" s="40">
        <f t="shared" si="93"/>
        <v>0</v>
      </c>
      <c r="AC247" s="40">
        <f>SUM(AC248:AC255)</f>
        <v>0</v>
      </c>
      <c r="AD247" s="40">
        <f>SUM(AD248:AD255)</f>
        <v>0</v>
      </c>
      <c r="AE247" s="40">
        <f t="shared" si="94"/>
        <v>0</v>
      </c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  <c r="CQ247" s="37"/>
      <c r="CR247" s="37"/>
      <c r="CS247" s="37"/>
      <c r="CT247" s="37"/>
      <c r="CU247" s="37"/>
      <c r="CV247" s="37"/>
      <c r="CW247" s="37"/>
      <c r="CX247" s="37"/>
      <c r="CY247" s="37"/>
      <c r="CZ247" s="37"/>
      <c r="DA247" s="37"/>
      <c r="DB247" s="37"/>
      <c r="DC247" s="37"/>
      <c r="DD247" s="37"/>
      <c r="DE247" s="37"/>
      <c r="DF247" s="37"/>
      <c r="DG247" s="37"/>
      <c r="DH247" s="37"/>
      <c r="DI247" s="37"/>
      <c r="DJ247" s="37"/>
      <c r="DK247" s="37"/>
      <c r="DL247" s="37"/>
      <c r="DM247" s="37"/>
      <c r="DN247" s="37"/>
      <c r="DO247" s="37"/>
      <c r="DP247" s="37"/>
      <c r="DQ247" s="37"/>
      <c r="DR247" s="37"/>
      <c r="DS247" s="37"/>
      <c r="DT247" s="37"/>
      <c r="DU247" s="37"/>
      <c r="DV247" s="37"/>
      <c r="DW247" s="37"/>
      <c r="DX247" s="37"/>
      <c r="DY247" s="37"/>
      <c r="DZ247" s="37"/>
      <c r="EA247" s="37"/>
      <c r="EB247" s="37"/>
      <c r="EC247" s="37"/>
      <c r="ED247" s="37"/>
      <c r="EE247" s="37"/>
      <c r="EF247" s="37"/>
      <c r="EG247" s="37"/>
      <c r="EH247" s="37"/>
      <c r="EI247" s="37"/>
      <c r="EJ247" s="37"/>
      <c r="EK247" s="37"/>
      <c r="EL247" s="37"/>
      <c r="EM247" s="37"/>
      <c r="EN247" s="37"/>
      <c r="EO247" s="37"/>
      <c r="EP247" s="37"/>
      <c r="EQ247" s="37"/>
      <c r="ER247" s="37"/>
      <c r="ES247" s="37"/>
      <c r="ET247" s="37"/>
      <c r="EU247" s="37"/>
      <c r="EV247" s="37"/>
      <c r="EW247" s="37"/>
      <c r="EX247" s="37"/>
      <c r="EY247" s="37"/>
      <c r="EZ247" s="37"/>
      <c r="FA247" s="37"/>
      <c r="FB247" s="37"/>
      <c r="FC247" s="37"/>
      <c r="FD247" s="37"/>
      <c r="FE247" s="37"/>
      <c r="FF247" s="37"/>
      <c r="FG247" s="37"/>
      <c r="FH247" s="37"/>
      <c r="FI247" s="37"/>
      <c r="FJ247" s="37"/>
      <c r="FK247" s="37"/>
      <c r="FL247" s="37"/>
      <c r="FM247" s="37"/>
      <c r="FN247" s="37"/>
      <c r="FO247" s="37"/>
      <c r="FP247" s="37"/>
      <c r="FQ247" s="37"/>
      <c r="FR247" s="37"/>
      <c r="FS247" s="37"/>
      <c r="FT247" s="37"/>
      <c r="FU247" s="37"/>
      <c r="FV247" s="37"/>
      <c r="FW247" s="37"/>
      <c r="FX247" s="37"/>
      <c r="FY247" s="37"/>
      <c r="FZ247" s="37"/>
      <c r="GA247" s="37"/>
      <c r="GB247" s="37"/>
      <c r="GC247" s="37"/>
      <c r="GD247" s="16"/>
      <c r="GE247" s="16"/>
      <c r="GF247" s="16"/>
      <c r="GG247" s="16"/>
      <c r="GH247" s="16"/>
      <c r="GI247" s="16"/>
      <c r="GJ247" s="16"/>
      <c r="GK247" s="16"/>
      <c r="GL247" s="16"/>
      <c r="GM247" s="16"/>
      <c r="GN247" s="16"/>
      <c r="GO247" s="16"/>
      <c r="GP247" s="16"/>
      <c r="GQ247" s="16"/>
      <c r="GR247" s="16"/>
      <c r="GS247" s="16"/>
      <c r="GT247" s="16"/>
      <c r="GU247" s="16"/>
      <c r="GV247" s="16"/>
      <c r="GW247" s="16"/>
      <c r="GX247" s="16"/>
      <c r="GY247" s="16"/>
      <c r="GZ247" s="16"/>
      <c r="HA247" s="16"/>
      <c r="HB247" s="16"/>
      <c r="HC247" s="16"/>
      <c r="HD247" s="16"/>
      <c r="HE247" s="16"/>
      <c r="HF247" s="16"/>
      <c r="HG247" s="16"/>
      <c r="HH247" s="16"/>
      <c r="HI247" s="16"/>
      <c r="HJ247" s="16"/>
      <c r="HK247" s="16"/>
      <c r="HL247" s="16"/>
      <c r="HM247" s="16"/>
      <c r="HN247" s="16"/>
      <c r="HO247" s="16"/>
      <c r="HP247" s="16"/>
      <c r="HQ247" s="16"/>
      <c r="HR247" s="16"/>
      <c r="HS247" s="16"/>
      <c r="HT247" s="16"/>
      <c r="HU247" s="16"/>
      <c r="HV247" s="16"/>
      <c r="HW247" s="16"/>
      <c r="HX247" s="16"/>
      <c r="HY247" s="16"/>
      <c r="HZ247" s="16"/>
      <c r="IA247" s="16"/>
      <c r="IB247" s="16"/>
      <c r="IC247" s="16"/>
      <c r="ID247" s="16"/>
      <c r="IE247" s="16"/>
      <c r="IF247" s="16"/>
      <c r="IG247" s="16"/>
      <c r="IH247" s="16"/>
      <c r="II247" s="16"/>
      <c r="IJ247" s="16"/>
      <c r="IK247" s="16"/>
      <c r="IL247" s="16"/>
      <c r="IM247" s="16"/>
      <c r="IN247" s="16"/>
      <c r="IO247" s="16"/>
      <c r="IP247" s="16"/>
      <c r="IQ247" s="16"/>
      <c r="IR247" s="16"/>
    </row>
    <row r="248" spans="1:252" ht="30.75" customHeight="1" x14ac:dyDescent="0.25">
      <c r="A248" s="51" t="s">
        <v>225</v>
      </c>
      <c r="B248" s="52">
        <v>1</v>
      </c>
      <c r="C248" s="52">
        <v>739</v>
      </c>
      <c r="D248" s="58">
        <v>5203</v>
      </c>
      <c r="E248" s="54">
        <f t="shared" si="86"/>
        <v>3000</v>
      </c>
      <c r="F248" s="54">
        <f t="shared" si="86"/>
        <v>3000</v>
      </c>
      <c r="G248" s="54">
        <f t="shared" si="86"/>
        <v>0</v>
      </c>
      <c r="H248" s="54">
        <v>0</v>
      </c>
      <c r="I248" s="54">
        <v>0</v>
      </c>
      <c r="J248" s="54">
        <f t="shared" si="87"/>
        <v>0</v>
      </c>
      <c r="K248" s="54">
        <v>0</v>
      </c>
      <c r="L248" s="54">
        <v>0</v>
      </c>
      <c r="M248" s="54">
        <f t="shared" si="88"/>
        <v>0</v>
      </c>
      <c r="N248" s="54"/>
      <c r="O248" s="54"/>
      <c r="P248" s="54">
        <f t="shared" si="89"/>
        <v>0</v>
      </c>
      <c r="Q248" s="54">
        <v>0</v>
      </c>
      <c r="R248" s="54">
        <v>0</v>
      </c>
      <c r="S248" s="54">
        <f t="shared" si="90"/>
        <v>0</v>
      </c>
      <c r="T248" s="54">
        <v>3000</v>
      </c>
      <c r="U248" s="54">
        <v>3000</v>
      </c>
      <c r="V248" s="54">
        <f t="shared" si="91"/>
        <v>0</v>
      </c>
      <c r="W248" s="54">
        <v>0</v>
      </c>
      <c r="X248" s="54">
        <v>0</v>
      </c>
      <c r="Y248" s="54">
        <f t="shared" si="92"/>
        <v>0</v>
      </c>
      <c r="Z248" s="54">
        <v>0</v>
      </c>
      <c r="AA248" s="54">
        <v>0</v>
      </c>
      <c r="AB248" s="54">
        <f t="shared" si="93"/>
        <v>0</v>
      </c>
      <c r="AC248" s="54">
        <v>0</v>
      </c>
      <c r="AD248" s="54">
        <v>0</v>
      </c>
      <c r="AE248" s="54">
        <f t="shared" si="94"/>
        <v>0</v>
      </c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  <c r="FU248" s="16"/>
      <c r="FV248" s="16"/>
      <c r="FW248" s="16"/>
      <c r="FX248" s="16"/>
      <c r="FY248" s="16"/>
      <c r="FZ248" s="16"/>
      <c r="GA248" s="16"/>
      <c r="GB248" s="16"/>
      <c r="GC248" s="16"/>
      <c r="GD248" s="16"/>
      <c r="GE248" s="16"/>
      <c r="GF248" s="16"/>
      <c r="GG248" s="16"/>
      <c r="GH248" s="16"/>
      <c r="GI248" s="16"/>
      <c r="GJ248" s="16"/>
      <c r="GK248" s="16"/>
      <c r="GL248" s="16"/>
      <c r="GM248" s="16"/>
      <c r="GN248" s="16"/>
      <c r="GO248" s="16"/>
      <c r="GP248" s="16"/>
      <c r="GQ248" s="16"/>
      <c r="GR248" s="16"/>
      <c r="GS248" s="16"/>
      <c r="GT248" s="16"/>
      <c r="GU248" s="16"/>
      <c r="GV248" s="16"/>
      <c r="GW248" s="16"/>
      <c r="GX248" s="16"/>
      <c r="GY248" s="16"/>
      <c r="GZ248" s="16"/>
      <c r="HA248" s="16"/>
      <c r="HB248" s="16"/>
      <c r="HC248" s="16"/>
      <c r="HD248" s="16"/>
      <c r="HE248" s="16"/>
      <c r="HF248" s="16"/>
      <c r="HG248" s="16"/>
      <c r="HH248" s="16"/>
      <c r="HI248" s="16"/>
      <c r="HJ248" s="16"/>
      <c r="HK248" s="16"/>
      <c r="HL248" s="16"/>
      <c r="HM248" s="16"/>
      <c r="HN248" s="16"/>
      <c r="HO248" s="16"/>
      <c r="HP248" s="16"/>
      <c r="HQ248" s="16"/>
      <c r="HR248" s="16"/>
      <c r="HS248" s="16"/>
      <c r="HT248" s="16"/>
      <c r="HU248" s="16"/>
      <c r="HV248" s="16"/>
      <c r="HW248" s="16"/>
      <c r="HX248" s="16"/>
      <c r="HY248" s="16"/>
      <c r="HZ248" s="16"/>
      <c r="IA248" s="16"/>
      <c r="IB248" s="16"/>
      <c r="IC248" s="16"/>
      <c r="ID248" s="16"/>
      <c r="IE248" s="16"/>
      <c r="IF248" s="16"/>
      <c r="IG248" s="16"/>
      <c r="IH248" s="16"/>
      <c r="II248" s="16"/>
      <c r="IJ248" s="16"/>
      <c r="IK248" s="16"/>
      <c r="IL248" s="16"/>
      <c r="IM248" s="16"/>
      <c r="IN248" s="16"/>
      <c r="IO248" s="16"/>
      <c r="IP248" s="16"/>
      <c r="IQ248" s="16"/>
      <c r="IR248" s="16"/>
    </row>
    <row r="249" spans="1:252" ht="30.75" customHeight="1" x14ac:dyDescent="0.25">
      <c r="A249" s="51" t="s">
        <v>226</v>
      </c>
      <c r="B249" s="52">
        <v>3</v>
      </c>
      <c r="C249" s="52">
        <v>751</v>
      </c>
      <c r="D249" s="58">
        <v>5203</v>
      </c>
      <c r="E249" s="54">
        <f t="shared" si="86"/>
        <v>22000</v>
      </c>
      <c r="F249" s="54">
        <f t="shared" si="86"/>
        <v>22000</v>
      </c>
      <c r="G249" s="54">
        <f t="shared" si="86"/>
        <v>0</v>
      </c>
      <c r="H249" s="54">
        <v>0</v>
      </c>
      <c r="I249" s="54">
        <v>0</v>
      </c>
      <c r="J249" s="54">
        <f t="shared" si="87"/>
        <v>0</v>
      </c>
      <c r="K249" s="54">
        <v>0</v>
      </c>
      <c r="L249" s="54">
        <v>0</v>
      </c>
      <c r="M249" s="54">
        <f t="shared" si="88"/>
        <v>0</v>
      </c>
      <c r="N249" s="54">
        <v>22000</v>
      </c>
      <c r="O249" s="54">
        <v>22000</v>
      </c>
      <c r="P249" s="54">
        <f t="shared" si="89"/>
        <v>0</v>
      </c>
      <c r="Q249" s="54"/>
      <c r="R249" s="54"/>
      <c r="S249" s="54">
        <f t="shared" si="90"/>
        <v>0</v>
      </c>
      <c r="T249" s="54"/>
      <c r="U249" s="54"/>
      <c r="V249" s="54">
        <f t="shared" si="91"/>
        <v>0</v>
      </c>
      <c r="W249" s="54">
        <v>0</v>
      </c>
      <c r="X249" s="54">
        <v>0</v>
      </c>
      <c r="Y249" s="54">
        <f t="shared" si="92"/>
        <v>0</v>
      </c>
      <c r="Z249" s="54">
        <v>0</v>
      </c>
      <c r="AA249" s="54">
        <v>0</v>
      </c>
      <c r="AB249" s="54">
        <f t="shared" si="93"/>
        <v>0</v>
      </c>
      <c r="AC249" s="54">
        <v>0</v>
      </c>
      <c r="AD249" s="54">
        <v>0</v>
      </c>
      <c r="AE249" s="54">
        <f t="shared" si="94"/>
        <v>0</v>
      </c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  <c r="FU249" s="16"/>
      <c r="FV249" s="16"/>
      <c r="FW249" s="16"/>
      <c r="FX249" s="16"/>
      <c r="FY249" s="16"/>
      <c r="FZ249" s="16"/>
      <c r="GA249" s="16"/>
      <c r="GB249" s="16"/>
      <c r="GC249" s="16"/>
      <c r="GD249" s="16"/>
      <c r="GE249" s="16"/>
      <c r="GF249" s="16"/>
      <c r="GG249" s="16"/>
      <c r="GH249" s="16"/>
      <c r="GI249" s="16"/>
      <c r="GJ249" s="16"/>
      <c r="GK249" s="16"/>
      <c r="GL249" s="16"/>
      <c r="GM249" s="16"/>
      <c r="GN249" s="16"/>
      <c r="GO249" s="16"/>
      <c r="GP249" s="16"/>
      <c r="GQ249" s="16"/>
      <c r="GR249" s="16"/>
      <c r="GS249" s="16"/>
      <c r="GT249" s="16"/>
      <c r="GU249" s="16"/>
      <c r="GV249" s="16"/>
      <c r="GW249" s="16"/>
      <c r="GX249" s="16"/>
      <c r="GY249" s="16"/>
      <c r="GZ249" s="16"/>
      <c r="HA249" s="16"/>
      <c r="HB249" s="16"/>
      <c r="HC249" s="16"/>
      <c r="HD249" s="16"/>
      <c r="HE249" s="16"/>
      <c r="HF249" s="16"/>
      <c r="HG249" s="16"/>
      <c r="HH249" s="16"/>
      <c r="HI249" s="16"/>
      <c r="HJ249" s="16"/>
      <c r="HK249" s="16"/>
      <c r="HL249" s="16"/>
      <c r="HM249" s="16"/>
      <c r="HN249" s="16"/>
      <c r="HO249" s="16"/>
      <c r="HP249" s="16"/>
      <c r="HQ249" s="16"/>
      <c r="HR249" s="16"/>
      <c r="HS249" s="16"/>
      <c r="HT249" s="16"/>
      <c r="HU249" s="16"/>
      <c r="HV249" s="16"/>
      <c r="HW249" s="16"/>
      <c r="HX249" s="16"/>
      <c r="HY249" s="16"/>
      <c r="HZ249" s="16"/>
      <c r="IA249" s="16"/>
      <c r="IB249" s="16"/>
      <c r="IC249" s="16"/>
      <c r="ID249" s="16"/>
      <c r="IE249" s="16"/>
      <c r="IF249" s="16"/>
      <c r="IG249" s="16"/>
      <c r="IH249" s="16"/>
      <c r="II249" s="16"/>
      <c r="IJ249" s="16"/>
      <c r="IK249" s="16"/>
      <c r="IL249" s="16"/>
      <c r="IM249" s="16"/>
      <c r="IN249" s="16"/>
      <c r="IO249" s="16"/>
      <c r="IP249" s="16"/>
      <c r="IQ249" s="16"/>
      <c r="IR249" s="16"/>
    </row>
    <row r="250" spans="1:252" ht="30.75" customHeight="1" x14ac:dyDescent="0.25">
      <c r="A250" s="51" t="s">
        <v>227</v>
      </c>
      <c r="B250" s="52">
        <v>1</v>
      </c>
      <c r="C250" s="52">
        <v>751</v>
      </c>
      <c r="D250" s="58">
        <v>5203</v>
      </c>
      <c r="E250" s="54">
        <f t="shared" si="86"/>
        <v>3500</v>
      </c>
      <c r="F250" s="54">
        <f t="shared" si="86"/>
        <v>3500</v>
      </c>
      <c r="G250" s="54">
        <f t="shared" si="86"/>
        <v>0</v>
      </c>
      <c r="H250" s="54">
        <v>0</v>
      </c>
      <c r="I250" s="54">
        <v>0</v>
      </c>
      <c r="J250" s="54">
        <f t="shared" si="87"/>
        <v>0</v>
      </c>
      <c r="K250" s="54">
        <v>0</v>
      </c>
      <c r="L250" s="54">
        <v>0</v>
      </c>
      <c r="M250" s="54">
        <f t="shared" si="88"/>
        <v>0</v>
      </c>
      <c r="N250" s="54"/>
      <c r="O250" s="54"/>
      <c r="P250" s="54">
        <f t="shared" si="89"/>
        <v>0</v>
      </c>
      <c r="Q250" s="54"/>
      <c r="R250" s="54"/>
      <c r="S250" s="54">
        <f t="shared" si="90"/>
        <v>0</v>
      </c>
      <c r="T250" s="54">
        <v>3500</v>
      </c>
      <c r="U250" s="54">
        <v>3500</v>
      </c>
      <c r="V250" s="54">
        <f t="shared" si="91"/>
        <v>0</v>
      </c>
      <c r="W250" s="54">
        <v>0</v>
      </c>
      <c r="X250" s="54">
        <v>0</v>
      </c>
      <c r="Y250" s="54">
        <f t="shared" si="92"/>
        <v>0</v>
      </c>
      <c r="Z250" s="54">
        <v>0</v>
      </c>
      <c r="AA250" s="54">
        <v>0</v>
      </c>
      <c r="AB250" s="54">
        <f t="shared" si="93"/>
        <v>0</v>
      </c>
      <c r="AC250" s="54">
        <v>0</v>
      </c>
      <c r="AD250" s="54">
        <v>0</v>
      </c>
      <c r="AE250" s="54">
        <f t="shared" si="94"/>
        <v>0</v>
      </c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  <c r="GB250" s="16"/>
      <c r="GC250" s="16"/>
      <c r="GD250" s="16"/>
      <c r="GE250" s="16"/>
      <c r="GF250" s="16"/>
      <c r="GG250" s="16"/>
      <c r="GH250" s="16"/>
      <c r="GI250" s="16"/>
      <c r="GJ250" s="16"/>
      <c r="GK250" s="16"/>
      <c r="GL250" s="16"/>
      <c r="GM250" s="16"/>
      <c r="GN250" s="16"/>
      <c r="GO250" s="16"/>
      <c r="GP250" s="16"/>
      <c r="GQ250" s="16"/>
      <c r="GR250" s="16"/>
      <c r="GS250" s="16"/>
      <c r="GT250" s="16"/>
      <c r="GU250" s="16"/>
      <c r="GV250" s="16"/>
      <c r="GW250" s="16"/>
      <c r="GX250" s="16"/>
      <c r="GY250" s="16"/>
      <c r="GZ250" s="16"/>
      <c r="HA250" s="16"/>
      <c r="HB250" s="16"/>
      <c r="HC250" s="16"/>
      <c r="HD250" s="16"/>
      <c r="HE250" s="16"/>
      <c r="HF250" s="16"/>
      <c r="HG250" s="16"/>
      <c r="HH250" s="16"/>
      <c r="HI250" s="16"/>
      <c r="HJ250" s="16"/>
      <c r="HK250" s="16"/>
      <c r="HL250" s="16"/>
      <c r="HM250" s="16"/>
      <c r="HN250" s="16"/>
      <c r="HO250" s="16"/>
      <c r="HP250" s="16"/>
      <c r="HQ250" s="16"/>
      <c r="HR250" s="16"/>
      <c r="HS250" s="16"/>
      <c r="HT250" s="16"/>
      <c r="HU250" s="16"/>
      <c r="HV250" s="16"/>
      <c r="HW250" s="16"/>
      <c r="HX250" s="16"/>
      <c r="HY250" s="16"/>
      <c r="HZ250" s="16"/>
      <c r="IA250" s="16"/>
      <c r="IB250" s="16"/>
      <c r="IC250" s="16"/>
      <c r="ID250" s="16"/>
      <c r="IE250" s="16"/>
      <c r="IF250" s="16"/>
      <c r="IG250" s="16"/>
      <c r="IH250" s="16"/>
      <c r="II250" s="16"/>
      <c r="IJ250" s="16"/>
      <c r="IK250" s="16"/>
      <c r="IL250" s="16"/>
      <c r="IM250" s="16"/>
      <c r="IN250" s="16"/>
      <c r="IO250" s="16"/>
      <c r="IP250" s="16"/>
      <c r="IQ250" s="16"/>
      <c r="IR250" s="16"/>
    </row>
    <row r="251" spans="1:252" ht="31.5" x14ac:dyDescent="0.25">
      <c r="A251" s="59" t="s">
        <v>228</v>
      </c>
      <c r="B251" s="52">
        <v>3</v>
      </c>
      <c r="C251" s="52">
        <v>739</v>
      </c>
      <c r="D251" s="58">
        <v>5203</v>
      </c>
      <c r="E251" s="54">
        <f t="shared" si="86"/>
        <v>4568</v>
      </c>
      <c r="F251" s="54">
        <f t="shared" si="86"/>
        <v>4568</v>
      </c>
      <c r="G251" s="54">
        <f t="shared" si="86"/>
        <v>0</v>
      </c>
      <c r="H251" s="54">
        <v>0</v>
      </c>
      <c r="I251" s="54">
        <v>0</v>
      </c>
      <c r="J251" s="54">
        <f t="shared" si="87"/>
        <v>0</v>
      </c>
      <c r="K251" s="54">
        <v>0</v>
      </c>
      <c r="L251" s="54">
        <v>0</v>
      </c>
      <c r="M251" s="54">
        <f t="shared" si="88"/>
        <v>0</v>
      </c>
      <c r="N251" s="54">
        <v>4568</v>
      </c>
      <c r="O251" s="54">
        <v>4568</v>
      </c>
      <c r="P251" s="54">
        <f t="shared" si="89"/>
        <v>0</v>
      </c>
      <c r="Q251" s="54">
        <v>0</v>
      </c>
      <c r="R251" s="54">
        <v>0</v>
      </c>
      <c r="S251" s="54">
        <f t="shared" si="90"/>
        <v>0</v>
      </c>
      <c r="T251" s="54">
        <v>0</v>
      </c>
      <c r="U251" s="54">
        <v>0</v>
      </c>
      <c r="V251" s="54">
        <f t="shared" si="91"/>
        <v>0</v>
      </c>
      <c r="W251" s="54">
        <v>0</v>
      </c>
      <c r="X251" s="54">
        <v>0</v>
      </c>
      <c r="Y251" s="54">
        <f t="shared" si="92"/>
        <v>0</v>
      </c>
      <c r="Z251" s="54">
        <v>0</v>
      </c>
      <c r="AA251" s="54">
        <v>0</v>
      </c>
      <c r="AB251" s="54">
        <f t="shared" si="93"/>
        <v>0</v>
      </c>
      <c r="AC251" s="54">
        <v>0</v>
      </c>
      <c r="AD251" s="54">
        <v>0</v>
      </c>
      <c r="AE251" s="54">
        <f t="shared" si="94"/>
        <v>0</v>
      </c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  <c r="FZ251" s="16"/>
      <c r="GA251" s="16"/>
      <c r="GB251" s="16"/>
      <c r="GC251" s="16"/>
      <c r="GD251" s="16"/>
      <c r="GE251" s="16"/>
      <c r="GF251" s="16"/>
      <c r="GG251" s="16"/>
      <c r="GH251" s="16"/>
      <c r="GI251" s="16"/>
      <c r="GJ251" s="16"/>
      <c r="GK251" s="16"/>
      <c r="GL251" s="16"/>
      <c r="GM251" s="16"/>
      <c r="GN251" s="16"/>
      <c r="GO251" s="16"/>
      <c r="GP251" s="16"/>
      <c r="GQ251" s="16"/>
      <c r="GR251" s="16"/>
      <c r="GS251" s="16"/>
      <c r="GT251" s="16"/>
      <c r="GU251" s="16"/>
      <c r="GV251" s="16"/>
      <c r="GW251" s="16"/>
      <c r="GX251" s="16"/>
      <c r="GY251" s="16"/>
      <c r="GZ251" s="16"/>
      <c r="HA251" s="16"/>
      <c r="HB251" s="16"/>
      <c r="HC251" s="16"/>
      <c r="HD251" s="16"/>
      <c r="HE251" s="16"/>
      <c r="HF251" s="16"/>
      <c r="HG251" s="16"/>
      <c r="HH251" s="16"/>
      <c r="HI251" s="16"/>
      <c r="HJ251" s="16"/>
      <c r="HK251" s="16"/>
      <c r="HL251" s="16"/>
      <c r="HM251" s="16"/>
      <c r="HN251" s="16"/>
      <c r="HO251" s="16"/>
      <c r="HP251" s="16"/>
      <c r="HQ251" s="16"/>
      <c r="HR251" s="16"/>
      <c r="HS251" s="16"/>
      <c r="HT251" s="16"/>
      <c r="HU251" s="16"/>
      <c r="HV251" s="16"/>
      <c r="HW251" s="16"/>
      <c r="HX251" s="16"/>
      <c r="HY251" s="16"/>
      <c r="HZ251" s="16"/>
      <c r="IA251" s="16"/>
      <c r="IB251" s="16"/>
      <c r="IC251" s="16"/>
      <c r="ID251" s="16"/>
      <c r="IE251" s="16"/>
      <c r="IF251" s="16"/>
      <c r="IG251" s="16"/>
      <c r="IH251" s="16"/>
      <c r="II251" s="16"/>
      <c r="IJ251" s="16"/>
      <c r="IK251" s="16"/>
      <c r="IL251" s="16"/>
      <c r="IM251" s="16"/>
      <c r="IN251" s="16"/>
      <c r="IO251" s="16"/>
      <c r="IP251" s="16"/>
      <c r="IQ251" s="16"/>
      <c r="IR251" s="16"/>
    </row>
    <row r="252" spans="1:252" ht="30.75" customHeight="1" x14ac:dyDescent="0.25">
      <c r="A252" s="51" t="s">
        <v>229</v>
      </c>
      <c r="B252" s="52">
        <v>2</v>
      </c>
      <c r="C252" s="52">
        <v>759</v>
      </c>
      <c r="D252" s="58">
        <v>5203</v>
      </c>
      <c r="E252" s="54">
        <f t="shared" si="86"/>
        <v>6092</v>
      </c>
      <c r="F252" s="54">
        <f t="shared" si="86"/>
        <v>6092</v>
      </c>
      <c r="G252" s="54">
        <f t="shared" si="86"/>
        <v>0</v>
      </c>
      <c r="H252" s="54">
        <v>0</v>
      </c>
      <c r="I252" s="54">
        <v>0</v>
      </c>
      <c r="J252" s="54">
        <f t="shared" si="87"/>
        <v>0</v>
      </c>
      <c r="K252" s="54">
        <v>0</v>
      </c>
      <c r="L252" s="54">
        <v>0</v>
      </c>
      <c r="M252" s="54">
        <f t="shared" si="88"/>
        <v>0</v>
      </c>
      <c r="N252" s="54">
        <v>6092</v>
      </c>
      <c r="O252" s="54">
        <v>6092</v>
      </c>
      <c r="P252" s="54">
        <f t="shared" si="89"/>
        <v>0</v>
      </c>
      <c r="Q252" s="54">
        <v>0</v>
      </c>
      <c r="R252" s="54">
        <v>0</v>
      </c>
      <c r="S252" s="54">
        <f t="shared" si="90"/>
        <v>0</v>
      </c>
      <c r="T252" s="54">
        <v>0</v>
      </c>
      <c r="U252" s="54">
        <v>0</v>
      </c>
      <c r="V252" s="54">
        <f t="shared" si="91"/>
        <v>0</v>
      </c>
      <c r="W252" s="54">
        <v>0</v>
      </c>
      <c r="X252" s="54">
        <v>0</v>
      </c>
      <c r="Y252" s="54">
        <f t="shared" si="92"/>
        <v>0</v>
      </c>
      <c r="Z252" s="54">
        <v>0</v>
      </c>
      <c r="AA252" s="54">
        <v>0</v>
      </c>
      <c r="AB252" s="54">
        <f t="shared" si="93"/>
        <v>0</v>
      </c>
      <c r="AC252" s="54">
        <v>0</v>
      </c>
      <c r="AD252" s="54">
        <v>0</v>
      </c>
      <c r="AE252" s="54">
        <f t="shared" si="94"/>
        <v>0</v>
      </c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  <c r="FU252" s="16"/>
      <c r="FV252" s="16"/>
      <c r="FW252" s="16"/>
      <c r="FX252" s="16"/>
      <c r="FY252" s="16"/>
      <c r="FZ252" s="16"/>
      <c r="GA252" s="16"/>
      <c r="GB252" s="16"/>
      <c r="GC252" s="16"/>
      <c r="GD252" s="16"/>
      <c r="GE252" s="16"/>
      <c r="GF252" s="16"/>
      <c r="GG252" s="16"/>
      <c r="GH252" s="16"/>
      <c r="GI252" s="16"/>
      <c r="GJ252" s="16"/>
      <c r="GK252" s="16"/>
      <c r="GL252" s="16"/>
      <c r="GM252" s="16"/>
      <c r="GN252" s="16"/>
      <c r="GO252" s="16"/>
      <c r="GP252" s="16"/>
      <c r="GQ252" s="16"/>
      <c r="GR252" s="16"/>
      <c r="GS252" s="16"/>
      <c r="GT252" s="16"/>
      <c r="GU252" s="16"/>
      <c r="GV252" s="16"/>
      <c r="GW252" s="16"/>
      <c r="GX252" s="16"/>
      <c r="GY252" s="16"/>
      <c r="GZ252" s="16"/>
      <c r="HA252" s="16"/>
      <c r="HB252" s="16"/>
      <c r="HC252" s="16"/>
      <c r="HD252" s="16"/>
      <c r="HE252" s="16"/>
      <c r="HF252" s="16"/>
      <c r="HG252" s="16"/>
      <c r="HH252" s="16"/>
      <c r="HI252" s="16"/>
      <c r="HJ252" s="16"/>
      <c r="HK252" s="16"/>
      <c r="HL252" s="16"/>
      <c r="HM252" s="16"/>
      <c r="HN252" s="16"/>
      <c r="HO252" s="16"/>
      <c r="HP252" s="16"/>
      <c r="HQ252" s="16"/>
      <c r="HR252" s="16"/>
      <c r="HS252" s="16"/>
      <c r="HT252" s="16"/>
      <c r="HU252" s="16"/>
      <c r="HV252" s="16"/>
      <c r="HW252" s="16"/>
      <c r="HX252" s="16"/>
      <c r="HY252" s="16"/>
      <c r="HZ252" s="16"/>
      <c r="IA252" s="16"/>
      <c r="IB252" s="16"/>
      <c r="IC252" s="16"/>
      <c r="ID252" s="16"/>
      <c r="IE252" s="16"/>
      <c r="IF252" s="16"/>
      <c r="IG252" s="16"/>
      <c r="IH252" s="16"/>
      <c r="II252" s="16"/>
      <c r="IJ252" s="16"/>
      <c r="IK252" s="16"/>
      <c r="IL252" s="16"/>
      <c r="IM252" s="16"/>
      <c r="IN252" s="16"/>
      <c r="IO252" s="16"/>
      <c r="IP252" s="16"/>
      <c r="IQ252" s="16"/>
      <c r="IR252" s="16"/>
    </row>
    <row r="253" spans="1:252" ht="30.75" customHeight="1" x14ac:dyDescent="0.25">
      <c r="A253" s="51" t="s">
        <v>230</v>
      </c>
      <c r="B253" s="52">
        <v>2</v>
      </c>
      <c r="C253" s="52">
        <v>741</v>
      </c>
      <c r="D253" s="58">
        <v>5203</v>
      </c>
      <c r="E253" s="54">
        <f t="shared" si="86"/>
        <v>2195</v>
      </c>
      <c r="F253" s="54">
        <f t="shared" si="86"/>
        <v>2195</v>
      </c>
      <c r="G253" s="54">
        <f t="shared" si="86"/>
        <v>0</v>
      </c>
      <c r="H253" s="54">
        <v>0</v>
      </c>
      <c r="I253" s="54">
        <v>0</v>
      </c>
      <c r="J253" s="54">
        <f t="shared" si="87"/>
        <v>0</v>
      </c>
      <c r="K253" s="54">
        <v>0</v>
      </c>
      <c r="L253" s="54">
        <v>0</v>
      </c>
      <c r="M253" s="54">
        <f t="shared" si="88"/>
        <v>0</v>
      </c>
      <c r="N253" s="54">
        <f>1988+207</f>
        <v>2195</v>
      </c>
      <c r="O253" s="54">
        <f>1988+207</f>
        <v>2195</v>
      </c>
      <c r="P253" s="54">
        <f t="shared" si="89"/>
        <v>0</v>
      </c>
      <c r="Q253" s="54">
        <v>0</v>
      </c>
      <c r="R253" s="54">
        <v>0</v>
      </c>
      <c r="S253" s="54">
        <f t="shared" si="90"/>
        <v>0</v>
      </c>
      <c r="T253" s="54">
        <v>0</v>
      </c>
      <c r="U253" s="54">
        <v>0</v>
      </c>
      <c r="V253" s="54">
        <f t="shared" si="91"/>
        <v>0</v>
      </c>
      <c r="W253" s="54">
        <v>0</v>
      </c>
      <c r="X253" s="54">
        <v>0</v>
      </c>
      <c r="Y253" s="54">
        <f t="shared" si="92"/>
        <v>0</v>
      </c>
      <c r="Z253" s="54">
        <v>0</v>
      </c>
      <c r="AA253" s="54">
        <v>0</v>
      </c>
      <c r="AB253" s="54">
        <f t="shared" si="93"/>
        <v>0</v>
      </c>
      <c r="AC253" s="54">
        <v>0</v>
      </c>
      <c r="AD253" s="54">
        <v>0</v>
      </c>
      <c r="AE253" s="54">
        <f t="shared" si="94"/>
        <v>0</v>
      </c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16"/>
      <c r="FT253" s="16"/>
      <c r="FU253" s="16"/>
      <c r="FV253" s="16"/>
      <c r="FW253" s="16"/>
      <c r="FX253" s="16"/>
      <c r="FY253" s="16"/>
      <c r="FZ253" s="16"/>
      <c r="GA253" s="16"/>
      <c r="GB253" s="16"/>
      <c r="GC253" s="16"/>
      <c r="GD253" s="16"/>
      <c r="GE253" s="16"/>
      <c r="GF253" s="16"/>
      <c r="GG253" s="16"/>
      <c r="GH253" s="16"/>
      <c r="GI253" s="16"/>
      <c r="GJ253" s="16"/>
      <c r="GK253" s="16"/>
      <c r="GL253" s="16"/>
      <c r="GM253" s="16"/>
      <c r="GN253" s="16"/>
      <c r="GO253" s="16"/>
      <c r="GP253" s="16"/>
      <c r="GQ253" s="16"/>
      <c r="GR253" s="16"/>
      <c r="GS253" s="16"/>
      <c r="GT253" s="16"/>
      <c r="GU253" s="16"/>
      <c r="GV253" s="16"/>
      <c r="GW253" s="16"/>
      <c r="GX253" s="16"/>
      <c r="GY253" s="16"/>
      <c r="GZ253" s="16"/>
      <c r="HA253" s="16"/>
      <c r="HB253" s="16"/>
      <c r="HC253" s="16"/>
      <c r="HD253" s="16"/>
      <c r="HE253" s="16"/>
      <c r="HF253" s="16"/>
      <c r="HG253" s="16"/>
      <c r="HH253" s="16"/>
      <c r="HI253" s="16"/>
      <c r="HJ253" s="16"/>
      <c r="HK253" s="16"/>
      <c r="HL253" s="16"/>
      <c r="HM253" s="16"/>
      <c r="HN253" s="16"/>
      <c r="HO253" s="16"/>
      <c r="HP253" s="16"/>
      <c r="HQ253" s="16"/>
      <c r="HR253" s="16"/>
      <c r="HS253" s="16"/>
      <c r="HT253" s="16"/>
      <c r="HU253" s="16"/>
      <c r="HV253" s="16"/>
      <c r="HW253" s="16"/>
      <c r="HX253" s="16"/>
      <c r="HY253" s="16"/>
      <c r="HZ253" s="16"/>
      <c r="IA253" s="16"/>
      <c r="IB253" s="16"/>
      <c r="IC253" s="16"/>
      <c r="ID253" s="16"/>
      <c r="IE253" s="16"/>
      <c r="IF253" s="16"/>
      <c r="IG253" s="16"/>
      <c r="IH253" s="16"/>
      <c r="II253" s="16"/>
      <c r="IJ253" s="16"/>
      <c r="IK253" s="16"/>
      <c r="IL253" s="16"/>
      <c r="IM253" s="16"/>
      <c r="IN253" s="16"/>
      <c r="IO253" s="16"/>
      <c r="IP253" s="16"/>
      <c r="IQ253" s="16"/>
      <c r="IR253" s="16"/>
    </row>
    <row r="254" spans="1:252" ht="29.25" customHeight="1" x14ac:dyDescent="0.25">
      <c r="A254" s="51" t="s">
        <v>231</v>
      </c>
      <c r="B254" s="52">
        <v>2</v>
      </c>
      <c r="C254" s="52">
        <v>759</v>
      </c>
      <c r="D254" s="58">
        <v>5203</v>
      </c>
      <c r="E254" s="54">
        <f t="shared" si="86"/>
        <v>9900</v>
      </c>
      <c r="F254" s="54">
        <f t="shared" si="86"/>
        <v>9900</v>
      </c>
      <c r="G254" s="54">
        <f t="shared" si="86"/>
        <v>0</v>
      </c>
      <c r="H254" s="54">
        <v>0</v>
      </c>
      <c r="I254" s="54">
        <v>0</v>
      </c>
      <c r="J254" s="54">
        <f t="shared" si="87"/>
        <v>0</v>
      </c>
      <c r="K254" s="54">
        <v>0</v>
      </c>
      <c r="L254" s="54">
        <v>0</v>
      </c>
      <c r="M254" s="54">
        <f t="shared" si="88"/>
        <v>0</v>
      </c>
      <c r="N254" s="54">
        <v>9900</v>
      </c>
      <c r="O254" s="54">
        <v>9900</v>
      </c>
      <c r="P254" s="54">
        <f t="shared" si="89"/>
        <v>0</v>
      </c>
      <c r="Q254" s="54">
        <v>0</v>
      </c>
      <c r="R254" s="54">
        <v>0</v>
      </c>
      <c r="S254" s="54">
        <f t="shared" si="90"/>
        <v>0</v>
      </c>
      <c r="T254" s="54">
        <v>0</v>
      </c>
      <c r="U254" s="54">
        <v>0</v>
      </c>
      <c r="V254" s="54">
        <f t="shared" si="91"/>
        <v>0</v>
      </c>
      <c r="W254" s="54">
        <v>0</v>
      </c>
      <c r="X254" s="54">
        <v>0</v>
      </c>
      <c r="Y254" s="54">
        <f t="shared" si="92"/>
        <v>0</v>
      </c>
      <c r="Z254" s="54">
        <v>0</v>
      </c>
      <c r="AA254" s="54">
        <v>0</v>
      </c>
      <c r="AB254" s="54">
        <f t="shared" si="93"/>
        <v>0</v>
      </c>
      <c r="AC254" s="54">
        <v>0</v>
      </c>
      <c r="AD254" s="54">
        <v>0</v>
      </c>
      <c r="AE254" s="54">
        <f t="shared" si="94"/>
        <v>0</v>
      </c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37"/>
      <c r="FK254" s="37"/>
      <c r="FL254" s="37"/>
      <c r="FM254" s="37"/>
      <c r="FN254" s="37"/>
      <c r="FO254" s="37"/>
      <c r="FP254" s="37"/>
      <c r="FQ254" s="37"/>
      <c r="FR254" s="37"/>
      <c r="FS254" s="37"/>
      <c r="FT254" s="37"/>
      <c r="FU254" s="37"/>
      <c r="FV254" s="37"/>
      <c r="FW254" s="37"/>
      <c r="FX254" s="37"/>
      <c r="FY254" s="37"/>
      <c r="FZ254" s="37"/>
      <c r="GA254" s="37"/>
      <c r="GB254" s="37"/>
      <c r="GC254" s="37"/>
      <c r="GD254" s="16"/>
      <c r="GE254" s="16"/>
      <c r="GF254" s="16"/>
      <c r="GG254" s="16"/>
      <c r="GH254" s="16"/>
      <c r="GI254" s="16"/>
      <c r="GJ254" s="16"/>
      <c r="GK254" s="16"/>
      <c r="GL254" s="16"/>
      <c r="GM254" s="16"/>
      <c r="GN254" s="16"/>
      <c r="GO254" s="16"/>
      <c r="GP254" s="16"/>
      <c r="GQ254" s="16"/>
      <c r="GR254" s="16"/>
      <c r="GS254" s="16"/>
      <c r="GT254" s="16"/>
      <c r="GU254" s="16"/>
      <c r="GV254" s="16"/>
      <c r="GW254" s="16"/>
      <c r="GX254" s="16"/>
      <c r="GY254" s="16"/>
      <c r="GZ254" s="16"/>
      <c r="HA254" s="16"/>
      <c r="HB254" s="16"/>
      <c r="HC254" s="16"/>
      <c r="HD254" s="16"/>
      <c r="HE254" s="16"/>
      <c r="HF254" s="16"/>
      <c r="HG254" s="16"/>
      <c r="HH254" s="16"/>
      <c r="HI254" s="16"/>
      <c r="HJ254" s="16"/>
      <c r="HK254" s="16"/>
      <c r="HL254" s="16"/>
      <c r="HM254" s="16"/>
      <c r="HN254" s="16"/>
      <c r="HO254" s="16"/>
      <c r="HP254" s="16"/>
      <c r="HQ254" s="16"/>
      <c r="HR254" s="16"/>
      <c r="HS254" s="16"/>
      <c r="HT254" s="16"/>
      <c r="HU254" s="16"/>
      <c r="HV254" s="16"/>
      <c r="HW254" s="16"/>
      <c r="HX254" s="16"/>
      <c r="HY254" s="16"/>
      <c r="HZ254" s="16"/>
      <c r="IA254" s="16"/>
      <c r="IB254" s="16"/>
      <c r="IC254" s="16"/>
      <c r="ID254" s="16"/>
      <c r="IE254" s="16"/>
      <c r="IF254" s="16"/>
      <c r="IG254" s="16"/>
      <c r="IH254" s="16"/>
      <c r="II254" s="16"/>
      <c r="IJ254" s="16"/>
      <c r="IK254" s="16"/>
      <c r="IL254" s="16"/>
      <c r="IM254" s="16"/>
      <c r="IN254" s="16"/>
      <c r="IO254" s="16"/>
      <c r="IP254" s="16"/>
      <c r="IQ254" s="16"/>
      <c r="IR254" s="16"/>
    </row>
    <row r="255" spans="1:252" ht="29.25" customHeight="1" x14ac:dyDescent="0.25">
      <c r="A255" s="51" t="s">
        <v>232</v>
      </c>
      <c r="B255" s="52">
        <v>2</v>
      </c>
      <c r="C255" s="52">
        <v>759</v>
      </c>
      <c r="D255" s="58">
        <v>5203</v>
      </c>
      <c r="E255" s="54">
        <f t="shared" si="86"/>
        <v>12600</v>
      </c>
      <c r="F255" s="54">
        <f t="shared" si="86"/>
        <v>12600</v>
      </c>
      <c r="G255" s="54">
        <f t="shared" si="86"/>
        <v>0</v>
      </c>
      <c r="H255" s="54">
        <v>0</v>
      </c>
      <c r="I255" s="54">
        <v>0</v>
      </c>
      <c r="J255" s="54">
        <f t="shared" si="87"/>
        <v>0</v>
      </c>
      <c r="K255" s="54">
        <v>0</v>
      </c>
      <c r="L255" s="54">
        <v>0</v>
      </c>
      <c r="M255" s="54">
        <f t="shared" si="88"/>
        <v>0</v>
      </c>
      <c r="N255" s="54">
        <v>12600</v>
      </c>
      <c r="O255" s="54">
        <v>12600</v>
      </c>
      <c r="P255" s="54">
        <f t="shared" si="89"/>
        <v>0</v>
      </c>
      <c r="Q255" s="54">
        <v>0</v>
      </c>
      <c r="R255" s="54">
        <v>0</v>
      </c>
      <c r="S255" s="54">
        <f t="shared" si="90"/>
        <v>0</v>
      </c>
      <c r="T255" s="54">
        <v>0</v>
      </c>
      <c r="U255" s="54">
        <v>0</v>
      </c>
      <c r="V255" s="54">
        <f t="shared" si="91"/>
        <v>0</v>
      </c>
      <c r="W255" s="54">
        <v>0</v>
      </c>
      <c r="X255" s="54">
        <v>0</v>
      </c>
      <c r="Y255" s="54">
        <f t="shared" si="92"/>
        <v>0</v>
      </c>
      <c r="Z255" s="54">
        <v>0</v>
      </c>
      <c r="AA255" s="54">
        <v>0</v>
      </c>
      <c r="AB255" s="54">
        <f t="shared" si="93"/>
        <v>0</v>
      </c>
      <c r="AC255" s="54">
        <v>0</v>
      </c>
      <c r="AD255" s="54">
        <v>0</v>
      </c>
      <c r="AE255" s="54">
        <f t="shared" si="94"/>
        <v>0</v>
      </c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37"/>
      <c r="FK255" s="37"/>
      <c r="FL255" s="37"/>
      <c r="FM255" s="37"/>
      <c r="FN255" s="37"/>
      <c r="FO255" s="37"/>
      <c r="FP255" s="37"/>
      <c r="FQ255" s="37"/>
      <c r="FR255" s="37"/>
      <c r="FS255" s="37"/>
      <c r="FT255" s="37"/>
      <c r="FU255" s="37"/>
      <c r="FV255" s="37"/>
      <c r="FW255" s="37"/>
      <c r="FX255" s="37"/>
      <c r="FY255" s="37"/>
      <c r="FZ255" s="37"/>
      <c r="GA255" s="37"/>
      <c r="GB255" s="37"/>
      <c r="GC255" s="37"/>
      <c r="GD255" s="16"/>
      <c r="GE255" s="16"/>
      <c r="GF255" s="16"/>
      <c r="GG255" s="16"/>
      <c r="GH255" s="16"/>
      <c r="GI255" s="16"/>
      <c r="GJ255" s="16"/>
      <c r="GK255" s="16"/>
      <c r="GL255" s="16"/>
      <c r="GM255" s="16"/>
      <c r="GN255" s="16"/>
      <c r="GO255" s="16"/>
      <c r="GP255" s="16"/>
      <c r="GQ255" s="16"/>
      <c r="GR255" s="16"/>
      <c r="GS255" s="16"/>
      <c r="GT255" s="16"/>
      <c r="GU255" s="16"/>
      <c r="GV255" s="16"/>
      <c r="GW255" s="16"/>
      <c r="GX255" s="16"/>
      <c r="GY255" s="16"/>
      <c r="GZ255" s="16"/>
      <c r="HA255" s="16"/>
      <c r="HB255" s="16"/>
      <c r="HC255" s="16"/>
      <c r="HD255" s="16"/>
      <c r="HE255" s="16"/>
      <c r="HF255" s="16"/>
      <c r="HG255" s="16"/>
      <c r="HH255" s="16"/>
      <c r="HI255" s="16"/>
      <c r="HJ255" s="16"/>
      <c r="HK255" s="16"/>
      <c r="HL255" s="16"/>
      <c r="HM255" s="16"/>
      <c r="HN255" s="16"/>
      <c r="HO255" s="16"/>
      <c r="HP255" s="16"/>
      <c r="HQ255" s="16"/>
      <c r="HR255" s="16"/>
      <c r="HS255" s="16"/>
      <c r="HT255" s="16"/>
      <c r="HU255" s="16"/>
      <c r="HV255" s="16"/>
      <c r="HW255" s="16"/>
      <c r="HX255" s="16"/>
      <c r="HY255" s="16"/>
      <c r="HZ255" s="16"/>
      <c r="IA255" s="16"/>
      <c r="IB255" s="16"/>
      <c r="IC255" s="16"/>
      <c r="ID255" s="16"/>
      <c r="IE255" s="16"/>
      <c r="IF255" s="16"/>
      <c r="IG255" s="16"/>
      <c r="IH255" s="16"/>
      <c r="II255" s="16"/>
      <c r="IJ255" s="16"/>
      <c r="IK255" s="16"/>
      <c r="IL255" s="16"/>
      <c r="IM255" s="16"/>
      <c r="IN255" s="16"/>
      <c r="IO255" s="16"/>
      <c r="IP255" s="16"/>
      <c r="IQ255" s="16"/>
      <c r="IR255" s="16"/>
    </row>
    <row r="256" spans="1:252" x14ac:dyDescent="0.25">
      <c r="A256" s="38" t="s">
        <v>106</v>
      </c>
      <c r="B256" s="49"/>
      <c r="C256" s="49"/>
      <c r="D256" s="50"/>
      <c r="E256" s="40">
        <f t="shared" si="86"/>
        <v>137723</v>
      </c>
      <c r="F256" s="40">
        <f t="shared" si="86"/>
        <v>137723</v>
      </c>
      <c r="G256" s="40">
        <f t="shared" si="86"/>
        <v>0</v>
      </c>
      <c r="H256" s="40">
        <f>SUM(H257:H259)</f>
        <v>0</v>
      </c>
      <c r="I256" s="40">
        <f>SUM(I257:I259)</f>
        <v>0</v>
      </c>
      <c r="J256" s="40">
        <f t="shared" si="87"/>
        <v>0</v>
      </c>
      <c r="K256" s="40">
        <f>SUM(K257:K259)</f>
        <v>0</v>
      </c>
      <c r="L256" s="40">
        <f>SUM(L257:L259)</f>
        <v>0</v>
      </c>
      <c r="M256" s="40">
        <f t="shared" si="88"/>
        <v>0</v>
      </c>
      <c r="N256" s="40">
        <f>SUM(N257:N259)</f>
        <v>77723</v>
      </c>
      <c r="O256" s="40">
        <f>SUM(O257:O259)</f>
        <v>77723</v>
      </c>
      <c r="P256" s="40">
        <f t="shared" si="89"/>
        <v>0</v>
      </c>
      <c r="Q256" s="40">
        <f>SUM(Q257:Q259)</f>
        <v>0</v>
      </c>
      <c r="R256" s="40">
        <f>SUM(R257:R259)</f>
        <v>0</v>
      </c>
      <c r="S256" s="40">
        <f t="shared" si="90"/>
        <v>0</v>
      </c>
      <c r="T256" s="40">
        <f>SUM(T257:T259)</f>
        <v>60000</v>
      </c>
      <c r="U256" s="40">
        <f>SUM(U257:U259)</f>
        <v>60000</v>
      </c>
      <c r="V256" s="40">
        <f t="shared" si="91"/>
        <v>0</v>
      </c>
      <c r="W256" s="40">
        <f>SUM(W257:W259)</f>
        <v>0</v>
      </c>
      <c r="X256" s="40">
        <f>SUM(X257:X259)</f>
        <v>0</v>
      </c>
      <c r="Y256" s="40">
        <f t="shared" si="92"/>
        <v>0</v>
      </c>
      <c r="Z256" s="40">
        <f>SUM(Z257:Z259)</f>
        <v>0</v>
      </c>
      <c r="AA256" s="40">
        <f>SUM(AA257:AA259)</f>
        <v>0</v>
      </c>
      <c r="AB256" s="40">
        <f t="shared" si="93"/>
        <v>0</v>
      </c>
      <c r="AC256" s="40">
        <f>SUM(AC257:AC259)</f>
        <v>0</v>
      </c>
      <c r="AD256" s="40">
        <f>SUM(AD257:AD259)</f>
        <v>0</v>
      </c>
      <c r="AE256" s="40">
        <f t="shared" si="94"/>
        <v>0</v>
      </c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  <c r="CO256" s="37"/>
      <c r="CP256" s="37"/>
      <c r="CQ256" s="37"/>
      <c r="CR256" s="37"/>
      <c r="CS256" s="37"/>
      <c r="CT256" s="37"/>
      <c r="CU256" s="37"/>
      <c r="CV256" s="37"/>
      <c r="CW256" s="37"/>
      <c r="CX256" s="37"/>
      <c r="CY256" s="37"/>
      <c r="CZ256" s="37"/>
      <c r="DA256" s="37"/>
      <c r="DB256" s="37"/>
      <c r="DC256" s="37"/>
      <c r="DD256" s="37"/>
      <c r="DE256" s="37"/>
      <c r="DF256" s="37"/>
      <c r="DG256" s="37"/>
      <c r="DH256" s="37"/>
      <c r="DI256" s="37"/>
      <c r="DJ256" s="37"/>
      <c r="DK256" s="37"/>
      <c r="DL256" s="37"/>
      <c r="DM256" s="37"/>
      <c r="DN256" s="37"/>
      <c r="DO256" s="37"/>
      <c r="DP256" s="37"/>
      <c r="DQ256" s="37"/>
      <c r="DR256" s="37"/>
      <c r="DS256" s="37"/>
      <c r="DT256" s="37"/>
      <c r="DU256" s="37"/>
      <c r="DV256" s="37"/>
      <c r="DW256" s="37"/>
      <c r="DX256" s="37"/>
      <c r="DY256" s="37"/>
      <c r="DZ256" s="37"/>
      <c r="EA256" s="37"/>
      <c r="EB256" s="37"/>
      <c r="EC256" s="37"/>
      <c r="ED256" s="37"/>
      <c r="EE256" s="37"/>
      <c r="EF256" s="37"/>
      <c r="EG256" s="37"/>
      <c r="EH256" s="37"/>
      <c r="EI256" s="37"/>
      <c r="EJ256" s="37"/>
      <c r="EK256" s="37"/>
      <c r="EL256" s="37"/>
      <c r="EM256" s="37"/>
      <c r="EN256" s="37"/>
      <c r="EO256" s="37"/>
      <c r="EP256" s="37"/>
      <c r="EQ256" s="37"/>
      <c r="ER256" s="37"/>
      <c r="ES256" s="37"/>
      <c r="ET256" s="37"/>
      <c r="EU256" s="37"/>
      <c r="EV256" s="37"/>
      <c r="EW256" s="37"/>
      <c r="EX256" s="37"/>
      <c r="EY256" s="37"/>
      <c r="EZ256" s="37"/>
      <c r="FA256" s="37"/>
      <c r="FB256" s="37"/>
      <c r="FC256" s="37"/>
      <c r="FD256" s="37"/>
      <c r="FE256" s="37"/>
      <c r="FF256" s="37"/>
      <c r="FG256" s="37"/>
      <c r="FH256" s="37"/>
      <c r="FI256" s="37"/>
      <c r="FJ256" s="37"/>
      <c r="FK256" s="37"/>
      <c r="FL256" s="37"/>
      <c r="FM256" s="37"/>
      <c r="FN256" s="37"/>
      <c r="FO256" s="37"/>
      <c r="FP256" s="37"/>
      <c r="FQ256" s="37"/>
      <c r="FR256" s="37"/>
      <c r="FS256" s="37"/>
      <c r="FT256" s="37"/>
      <c r="FU256" s="37"/>
      <c r="FV256" s="37"/>
      <c r="FW256" s="37"/>
      <c r="FX256" s="37"/>
      <c r="FY256" s="37"/>
      <c r="FZ256" s="37"/>
      <c r="GA256" s="37"/>
      <c r="GB256" s="37"/>
      <c r="GC256" s="37"/>
      <c r="GD256" s="16"/>
      <c r="GE256" s="16"/>
      <c r="GF256" s="16"/>
      <c r="GG256" s="16"/>
      <c r="GH256" s="16"/>
      <c r="GI256" s="16"/>
      <c r="GJ256" s="16"/>
      <c r="GK256" s="16"/>
      <c r="GL256" s="16"/>
      <c r="GM256" s="16"/>
      <c r="GN256" s="16"/>
      <c r="GO256" s="16"/>
      <c r="GP256" s="16"/>
      <c r="GQ256" s="16"/>
      <c r="GR256" s="16"/>
      <c r="GS256" s="16"/>
      <c r="GT256" s="16"/>
      <c r="GU256" s="16"/>
      <c r="GV256" s="16"/>
      <c r="GW256" s="16"/>
      <c r="GX256" s="16"/>
      <c r="GY256" s="16"/>
      <c r="GZ256" s="16"/>
      <c r="HA256" s="16"/>
      <c r="HB256" s="16"/>
      <c r="HC256" s="16"/>
      <c r="HD256" s="16"/>
      <c r="HE256" s="16"/>
      <c r="HF256" s="16"/>
      <c r="HG256" s="16"/>
      <c r="HH256" s="16"/>
      <c r="HI256" s="16"/>
      <c r="HJ256" s="16"/>
      <c r="HK256" s="16"/>
      <c r="HL256" s="16"/>
      <c r="HM256" s="16"/>
      <c r="HN256" s="16"/>
      <c r="HO256" s="16"/>
      <c r="HP256" s="16"/>
      <c r="HQ256" s="16"/>
      <c r="HR256" s="16"/>
      <c r="HS256" s="16"/>
      <c r="HT256" s="16"/>
      <c r="HU256" s="16"/>
      <c r="HV256" s="16"/>
      <c r="HW256" s="16"/>
      <c r="HX256" s="16"/>
      <c r="HY256" s="16"/>
      <c r="HZ256" s="16"/>
      <c r="IA256" s="16"/>
      <c r="IB256" s="16"/>
      <c r="IC256" s="16"/>
      <c r="ID256" s="16"/>
      <c r="IE256" s="16"/>
      <c r="IF256" s="16"/>
      <c r="IG256" s="16"/>
      <c r="IH256" s="16"/>
      <c r="II256" s="16"/>
      <c r="IJ256" s="16"/>
      <c r="IK256" s="16"/>
      <c r="IL256" s="16"/>
      <c r="IM256" s="16"/>
      <c r="IN256" s="16"/>
      <c r="IO256" s="16"/>
      <c r="IP256" s="16"/>
      <c r="IQ256" s="16"/>
      <c r="IR256" s="16"/>
    </row>
    <row r="257" spans="1:252" ht="63" x14ac:dyDescent="0.25">
      <c r="A257" s="51" t="s">
        <v>233</v>
      </c>
      <c r="B257" s="52">
        <v>3</v>
      </c>
      <c r="C257" s="52">
        <v>739</v>
      </c>
      <c r="D257" s="57">
        <v>5204</v>
      </c>
      <c r="E257" s="54">
        <f t="shared" si="86"/>
        <v>28560</v>
      </c>
      <c r="F257" s="54">
        <f t="shared" si="86"/>
        <v>28560</v>
      </c>
      <c r="G257" s="54">
        <f t="shared" si="86"/>
        <v>0</v>
      </c>
      <c r="H257" s="54"/>
      <c r="I257" s="54"/>
      <c r="J257" s="54">
        <f t="shared" si="87"/>
        <v>0</v>
      </c>
      <c r="K257" s="54"/>
      <c r="L257" s="54"/>
      <c r="M257" s="54">
        <f t="shared" si="88"/>
        <v>0</v>
      </c>
      <c r="N257" s="54">
        <v>28560</v>
      </c>
      <c r="O257" s="54">
        <v>28560</v>
      </c>
      <c r="P257" s="54">
        <f t="shared" si="89"/>
        <v>0</v>
      </c>
      <c r="Q257" s="54"/>
      <c r="R257" s="54"/>
      <c r="S257" s="54">
        <f t="shared" si="90"/>
        <v>0</v>
      </c>
      <c r="T257" s="54"/>
      <c r="U257" s="54"/>
      <c r="V257" s="54">
        <f t="shared" si="91"/>
        <v>0</v>
      </c>
      <c r="W257" s="54"/>
      <c r="X257" s="54"/>
      <c r="Y257" s="54">
        <f t="shared" si="92"/>
        <v>0</v>
      </c>
      <c r="Z257" s="54"/>
      <c r="AA257" s="54"/>
      <c r="AB257" s="54">
        <f t="shared" si="93"/>
        <v>0</v>
      </c>
      <c r="AC257" s="54"/>
      <c r="AD257" s="54"/>
      <c r="AE257" s="54">
        <f t="shared" si="94"/>
        <v>0</v>
      </c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  <c r="FU257" s="16"/>
      <c r="FV257" s="16"/>
      <c r="FW257" s="16"/>
      <c r="FX257" s="16"/>
      <c r="FY257" s="16"/>
      <c r="FZ257" s="16"/>
      <c r="GA257" s="16"/>
      <c r="GB257" s="16"/>
      <c r="GC257" s="16"/>
      <c r="GD257" s="16"/>
      <c r="GE257" s="16"/>
      <c r="GF257" s="16"/>
      <c r="GG257" s="16"/>
      <c r="GH257" s="16"/>
      <c r="GI257" s="16"/>
      <c r="GJ257" s="16"/>
      <c r="GK257" s="16"/>
      <c r="GL257" s="16"/>
      <c r="GM257" s="16"/>
      <c r="GN257" s="16"/>
      <c r="GO257" s="16"/>
      <c r="GP257" s="16"/>
      <c r="GQ257" s="16"/>
      <c r="GR257" s="16"/>
      <c r="GS257" s="16"/>
      <c r="GT257" s="16"/>
      <c r="GU257" s="16"/>
      <c r="GV257" s="16"/>
      <c r="GW257" s="16"/>
      <c r="GX257" s="16"/>
      <c r="GY257" s="16"/>
      <c r="GZ257" s="16"/>
      <c r="HA257" s="16"/>
      <c r="HB257" s="16"/>
      <c r="HC257" s="16"/>
      <c r="HD257" s="16"/>
      <c r="HE257" s="16"/>
      <c r="HF257" s="16"/>
      <c r="HG257" s="16"/>
      <c r="HH257" s="16"/>
      <c r="HI257" s="16"/>
      <c r="HJ257" s="16"/>
      <c r="HK257" s="16"/>
      <c r="HL257" s="16"/>
      <c r="HM257" s="16"/>
      <c r="HN257" s="16"/>
      <c r="HO257" s="16"/>
      <c r="HP257" s="16"/>
      <c r="HQ257" s="16"/>
      <c r="HR257" s="16"/>
      <c r="HS257" s="16"/>
      <c r="HT257" s="16"/>
      <c r="HU257" s="16"/>
      <c r="HV257" s="16"/>
      <c r="HW257" s="16"/>
      <c r="HX257" s="16"/>
      <c r="HY257" s="16"/>
      <c r="HZ257" s="16"/>
      <c r="IA257" s="16"/>
      <c r="IB257" s="16"/>
      <c r="IC257" s="16"/>
      <c r="ID257" s="16"/>
      <c r="IE257" s="16"/>
      <c r="IF257" s="16"/>
      <c r="IG257" s="16"/>
      <c r="IH257" s="16"/>
      <c r="II257" s="16"/>
      <c r="IJ257" s="16"/>
      <c r="IK257" s="16"/>
      <c r="IL257" s="16"/>
      <c r="IM257" s="16"/>
      <c r="IN257" s="16"/>
      <c r="IO257" s="16"/>
      <c r="IP257" s="16"/>
      <c r="IQ257" s="16"/>
      <c r="IR257" s="16"/>
    </row>
    <row r="258" spans="1:252" x14ac:dyDescent="0.25">
      <c r="A258" s="51" t="s">
        <v>234</v>
      </c>
      <c r="B258" s="52">
        <v>2</v>
      </c>
      <c r="C258" s="52">
        <v>759</v>
      </c>
      <c r="D258" s="57">
        <v>5204</v>
      </c>
      <c r="E258" s="54">
        <f t="shared" si="86"/>
        <v>49163</v>
      </c>
      <c r="F258" s="54">
        <f t="shared" si="86"/>
        <v>49163</v>
      </c>
      <c r="G258" s="54">
        <f t="shared" si="86"/>
        <v>0</v>
      </c>
      <c r="H258" s="54"/>
      <c r="I258" s="54"/>
      <c r="J258" s="54">
        <f t="shared" si="87"/>
        <v>0</v>
      </c>
      <c r="K258" s="54"/>
      <c r="L258" s="54"/>
      <c r="M258" s="54">
        <f t="shared" si="88"/>
        <v>0</v>
      </c>
      <c r="N258" s="54">
        <v>49163</v>
      </c>
      <c r="O258" s="54">
        <v>49163</v>
      </c>
      <c r="P258" s="54">
        <f t="shared" si="89"/>
        <v>0</v>
      </c>
      <c r="Q258" s="54"/>
      <c r="R258" s="54"/>
      <c r="S258" s="54">
        <f t="shared" si="90"/>
        <v>0</v>
      </c>
      <c r="T258" s="54"/>
      <c r="U258" s="54"/>
      <c r="V258" s="54">
        <f t="shared" si="91"/>
        <v>0</v>
      </c>
      <c r="W258" s="54"/>
      <c r="X258" s="54"/>
      <c r="Y258" s="54">
        <f t="shared" si="92"/>
        <v>0</v>
      </c>
      <c r="Z258" s="54"/>
      <c r="AA258" s="54"/>
      <c r="AB258" s="54">
        <f t="shared" si="93"/>
        <v>0</v>
      </c>
      <c r="AC258" s="54"/>
      <c r="AD258" s="54"/>
      <c r="AE258" s="54">
        <f t="shared" si="94"/>
        <v>0</v>
      </c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37"/>
      <c r="FK258" s="37"/>
      <c r="FL258" s="37"/>
      <c r="FM258" s="37"/>
      <c r="FN258" s="37"/>
      <c r="FO258" s="37"/>
      <c r="FP258" s="37"/>
      <c r="FQ258" s="37"/>
      <c r="FR258" s="37"/>
      <c r="FS258" s="37"/>
      <c r="FT258" s="37"/>
      <c r="FU258" s="37"/>
      <c r="FV258" s="37"/>
      <c r="FW258" s="37"/>
      <c r="FX258" s="37"/>
      <c r="FY258" s="37"/>
      <c r="FZ258" s="37"/>
      <c r="GA258" s="37"/>
      <c r="GB258" s="37"/>
      <c r="GC258" s="37"/>
      <c r="GD258" s="16"/>
      <c r="GE258" s="16"/>
      <c r="GF258" s="16"/>
      <c r="GG258" s="16"/>
      <c r="GH258" s="16"/>
      <c r="GI258" s="16"/>
      <c r="GJ258" s="16"/>
      <c r="GK258" s="16"/>
      <c r="GL258" s="16"/>
      <c r="GM258" s="16"/>
      <c r="GN258" s="16"/>
      <c r="GO258" s="16"/>
      <c r="GP258" s="16"/>
      <c r="GQ258" s="16"/>
      <c r="GR258" s="16"/>
      <c r="GS258" s="16"/>
      <c r="GT258" s="16"/>
      <c r="GU258" s="16"/>
      <c r="GV258" s="16"/>
      <c r="GW258" s="16"/>
      <c r="GX258" s="16"/>
      <c r="GY258" s="16"/>
      <c r="GZ258" s="16"/>
      <c r="HA258" s="16"/>
      <c r="HB258" s="16"/>
      <c r="HC258" s="16"/>
      <c r="HD258" s="16"/>
      <c r="HE258" s="16"/>
      <c r="HF258" s="16"/>
      <c r="HG258" s="16"/>
      <c r="HH258" s="16"/>
      <c r="HI258" s="16"/>
      <c r="HJ258" s="16"/>
      <c r="HK258" s="16"/>
      <c r="HL258" s="16"/>
      <c r="HM258" s="16"/>
      <c r="HN258" s="16"/>
      <c r="HO258" s="16"/>
      <c r="HP258" s="16"/>
      <c r="HQ258" s="16"/>
      <c r="HR258" s="16"/>
      <c r="HS258" s="16"/>
      <c r="HT258" s="16"/>
      <c r="HU258" s="16"/>
      <c r="HV258" s="16"/>
      <c r="HW258" s="16"/>
      <c r="HX258" s="16"/>
      <c r="HY258" s="16"/>
      <c r="HZ258" s="16"/>
      <c r="IA258" s="16"/>
      <c r="IB258" s="16"/>
      <c r="IC258" s="16"/>
      <c r="ID258" s="16"/>
      <c r="IE258" s="16"/>
      <c r="IF258" s="16"/>
      <c r="IG258" s="16"/>
      <c r="IH258" s="16"/>
      <c r="II258" s="16"/>
      <c r="IJ258" s="16"/>
      <c r="IK258" s="16"/>
      <c r="IL258" s="16"/>
      <c r="IM258" s="16"/>
      <c r="IN258" s="16"/>
      <c r="IO258" s="16"/>
      <c r="IP258" s="16"/>
      <c r="IQ258" s="16"/>
      <c r="IR258" s="16"/>
    </row>
    <row r="259" spans="1:252" x14ac:dyDescent="0.25">
      <c r="A259" s="51" t="s">
        <v>235</v>
      </c>
      <c r="B259" s="52">
        <v>1</v>
      </c>
      <c r="C259" s="52">
        <v>739</v>
      </c>
      <c r="D259" s="57">
        <v>5204</v>
      </c>
      <c r="E259" s="54">
        <f t="shared" si="86"/>
        <v>60000</v>
      </c>
      <c r="F259" s="54">
        <f t="shared" si="86"/>
        <v>60000</v>
      </c>
      <c r="G259" s="54">
        <f t="shared" si="86"/>
        <v>0</v>
      </c>
      <c r="H259" s="54"/>
      <c r="I259" s="54"/>
      <c r="J259" s="54">
        <f t="shared" si="87"/>
        <v>0</v>
      </c>
      <c r="K259" s="54"/>
      <c r="L259" s="54"/>
      <c r="M259" s="54">
        <f t="shared" si="88"/>
        <v>0</v>
      </c>
      <c r="N259" s="54"/>
      <c r="O259" s="54"/>
      <c r="P259" s="54">
        <f t="shared" si="89"/>
        <v>0</v>
      </c>
      <c r="Q259" s="54"/>
      <c r="R259" s="54"/>
      <c r="S259" s="54">
        <f t="shared" si="90"/>
        <v>0</v>
      </c>
      <c r="T259" s="54">
        <v>60000</v>
      </c>
      <c r="U259" s="54">
        <v>60000</v>
      </c>
      <c r="V259" s="54">
        <f t="shared" si="91"/>
        <v>0</v>
      </c>
      <c r="W259" s="54"/>
      <c r="X259" s="54"/>
      <c r="Y259" s="54">
        <f t="shared" si="92"/>
        <v>0</v>
      </c>
      <c r="Z259" s="54"/>
      <c r="AA259" s="54"/>
      <c r="AB259" s="54">
        <f t="shared" si="93"/>
        <v>0</v>
      </c>
      <c r="AC259" s="54"/>
      <c r="AD259" s="54"/>
      <c r="AE259" s="54">
        <f t="shared" si="94"/>
        <v>0</v>
      </c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  <c r="EM259" s="16"/>
      <c r="EN259" s="16"/>
      <c r="EO259" s="16"/>
      <c r="EP259" s="16"/>
      <c r="EQ259" s="16"/>
      <c r="ER259" s="16"/>
      <c r="ES259" s="16"/>
      <c r="ET259" s="16"/>
      <c r="EU259" s="16"/>
      <c r="EV259" s="16"/>
      <c r="EW259" s="16"/>
      <c r="EX259" s="16"/>
      <c r="EY259" s="16"/>
      <c r="EZ259" s="16"/>
      <c r="FA259" s="16"/>
      <c r="FB259" s="16"/>
      <c r="FC259" s="16"/>
      <c r="FD259" s="16"/>
      <c r="FE259" s="16"/>
      <c r="FF259" s="16"/>
      <c r="FG259" s="16"/>
      <c r="FH259" s="16"/>
      <c r="FI259" s="16"/>
      <c r="FJ259" s="37"/>
      <c r="FK259" s="37"/>
      <c r="FL259" s="37"/>
      <c r="FM259" s="37"/>
      <c r="FN259" s="37"/>
      <c r="FO259" s="37"/>
      <c r="FP259" s="37"/>
      <c r="FQ259" s="37"/>
      <c r="FR259" s="37"/>
      <c r="FS259" s="37"/>
      <c r="FT259" s="37"/>
      <c r="FU259" s="37"/>
      <c r="FV259" s="37"/>
      <c r="FW259" s="37"/>
      <c r="FX259" s="37"/>
      <c r="FY259" s="37"/>
      <c r="FZ259" s="37"/>
      <c r="GA259" s="37"/>
      <c r="GB259" s="37"/>
      <c r="GC259" s="37"/>
      <c r="GD259" s="16"/>
      <c r="GE259" s="16"/>
      <c r="GF259" s="16"/>
      <c r="GG259" s="16"/>
      <c r="GH259" s="16"/>
      <c r="GI259" s="16"/>
      <c r="GJ259" s="16"/>
      <c r="GK259" s="16"/>
      <c r="GL259" s="16"/>
      <c r="GM259" s="16"/>
      <c r="GN259" s="16"/>
      <c r="GO259" s="16"/>
      <c r="GP259" s="16"/>
      <c r="GQ259" s="16"/>
      <c r="GR259" s="16"/>
      <c r="GS259" s="16"/>
      <c r="GT259" s="16"/>
      <c r="GU259" s="16"/>
      <c r="GV259" s="16"/>
      <c r="GW259" s="16"/>
      <c r="GX259" s="16"/>
      <c r="GY259" s="16"/>
      <c r="GZ259" s="16"/>
      <c r="HA259" s="16"/>
      <c r="HB259" s="16"/>
      <c r="HC259" s="16"/>
      <c r="HD259" s="16"/>
      <c r="HE259" s="16"/>
      <c r="HF259" s="16"/>
      <c r="HG259" s="16"/>
      <c r="HH259" s="16"/>
      <c r="HI259" s="16"/>
      <c r="HJ259" s="16"/>
      <c r="HK259" s="16"/>
      <c r="HL259" s="16"/>
      <c r="HM259" s="16"/>
      <c r="HN259" s="16"/>
      <c r="HO259" s="16"/>
      <c r="HP259" s="16"/>
      <c r="HQ259" s="16"/>
      <c r="HR259" s="16"/>
      <c r="HS259" s="16"/>
      <c r="HT259" s="16"/>
      <c r="HU259" s="16"/>
      <c r="HV259" s="16"/>
      <c r="HW259" s="16"/>
      <c r="HX259" s="16"/>
      <c r="HY259" s="16"/>
      <c r="HZ259" s="16"/>
      <c r="IA259" s="16"/>
      <c r="IB259" s="16"/>
      <c r="IC259" s="16"/>
      <c r="ID259" s="16"/>
      <c r="IE259" s="16"/>
      <c r="IF259" s="16"/>
      <c r="IG259" s="16"/>
      <c r="IH259" s="16"/>
      <c r="II259" s="16"/>
      <c r="IJ259" s="16"/>
      <c r="IK259" s="16"/>
      <c r="IL259" s="16"/>
      <c r="IM259" s="16"/>
      <c r="IN259" s="16"/>
      <c r="IO259" s="16"/>
      <c r="IP259" s="16"/>
      <c r="IQ259" s="16"/>
      <c r="IR259" s="16"/>
    </row>
    <row r="260" spans="1:252" x14ac:dyDescent="0.25">
      <c r="A260" s="38" t="s">
        <v>108</v>
      </c>
      <c r="B260" s="49"/>
      <c r="C260" s="49"/>
      <c r="D260" s="50"/>
      <c r="E260" s="40">
        <f t="shared" si="86"/>
        <v>2687</v>
      </c>
      <c r="F260" s="40">
        <f t="shared" si="86"/>
        <v>2687</v>
      </c>
      <c r="G260" s="40">
        <f t="shared" si="86"/>
        <v>0</v>
      </c>
      <c r="H260" s="40">
        <f>SUM(H261:H261)</f>
        <v>0</v>
      </c>
      <c r="I260" s="40">
        <f>SUM(I261:I261)</f>
        <v>0</v>
      </c>
      <c r="J260" s="40">
        <f t="shared" si="87"/>
        <v>0</v>
      </c>
      <c r="K260" s="40">
        <f>SUM(K261:K261)</f>
        <v>0</v>
      </c>
      <c r="L260" s="40">
        <f>SUM(L261:L261)</f>
        <v>0</v>
      </c>
      <c r="M260" s="40">
        <f t="shared" si="88"/>
        <v>0</v>
      </c>
      <c r="N260" s="40">
        <f>SUM(N261:N261)</f>
        <v>0</v>
      </c>
      <c r="O260" s="40">
        <f>SUM(O261:O261)</f>
        <v>0</v>
      </c>
      <c r="P260" s="40">
        <f t="shared" si="89"/>
        <v>0</v>
      </c>
      <c r="Q260" s="40">
        <f>SUM(Q261:Q261)</f>
        <v>0</v>
      </c>
      <c r="R260" s="40">
        <f>SUM(R261:R261)</f>
        <v>0</v>
      </c>
      <c r="S260" s="40">
        <f t="shared" si="90"/>
        <v>0</v>
      </c>
      <c r="T260" s="40">
        <f>SUM(T261:T261)</f>
        <v>2687</v>
      </c>
      <c r="U260" s="40">
        <f>SUM(U261:U261)</f>
        <v>2687</v>
      </c>
      <c r="V260" s="40">
        <f t="shared" si="91"/>
        <v>0</v>
      </c>
      <c r="W260" s="40">
        <f>SUM(W261:W261)</f>
        <v>0</v>
      </c>
      <c r="X260" s="40">
        <f>SUM(X261:X261)</f>
        <v>0</v>
      </c>
      <c r="Y260" s="40">
        <f t="shared" si="92"/>
        <v>0</v>
      </c>
      <c r="Z260" s="40">
        <f>SUM(Z261:Z261)</f>
        <v>0</v>
      </c>
      <c r="AA260" s="40">
        <f>SUM(AA261:AA261)</f>
        <v>0</v>
      </c>
      <c r="AB260" s="40">
        <f t="shared" si="93"/>
        <v>0</v>
      </c>
      <c r="AC260" s="40">
        <f>SUM(AC261:AC261)</f>
        <v>0</v>
      </c>
      <c r="AD260" s="40">
        <f>SUM(AD261:AD261)</f>
        <v>0</v>
      </c>
      <c r="AE260" s="40">
        <f t="shared" si="94"/>
        <v>0</v>
      </c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  <c r="CI260" s="37"/>
      <c r="CJ260" s="37"/>
      <c r="CK260" s="37"/>
      <c r="CL260" s="37"/>
      <c r="CM260" s="37"/>
      <c r="CN260" s="37"/>
      <c r="CO260" s="37"/>
      <c r="CP260" s="37"/>
      <c r="CQ260" s="37"/>
      <c r="CR260" s="37"/>
      <c r="CS260" s="37"/>
      <c r="CT260" s="37"/>
      <c r="CU260" s="37"/>
      <c r="CV260" s="37"/>
      <c r="CW260" s="37"/>
      <c r="CX260" s="37"/>
      <c r="CY260" s="37"/>
      <c r="CZ260" s="37"/>
      <c r="DA260" s="37"/>
      <c r="DB260" s="37"/>
      <c r="DC260" s="37"/>
      <c r="DD260" s="37"/>
      <c r="DE260" s="37"/>
      <c r="DF260" s="37"/>
      <c r="DG260" s="37"/>
      <c r="DH260" s="37"/>
      <c r="DI260" s="37"/>
      <c r="DJ260" s="37"/>
      <c r="DK260" s="37"/>
      <c r="DL260" s="37"/>
      <c r="DM260" s="37"/>
      <c r="DN260" s="37"/>
      <c r="DO260" s="37"/>
      <c r="DP260" s="37"/>
      <c r="DQ260" s="37"/>
      <c r="DR260" s="37"/>
      <c r="DS260" s="37"/>
      <c r="DT260" s="37"/>
      <c r="DU260" s="37"/>
      <c r="DV260" s="37"/>
      <c r="DW260" s="37"/>
      <c r="DX260" s="37"/>
      <c r="DY260" s="37"/>
      <c r="DZ260" s="37"/>
      <c r="EA260" s="37"/>
      <c r="EB260" s="37"/>
      <c r="EC260" s="37"/>
      <c r="ED260" s="37"/>
      <c r="EE260" s="37"/>
      <c r="EF260" s="37"/>
      <c r="EG260" s="37"/>
      <c r="EH260" s="37"/>
      <c r="EI260" s="37"/>
      <c r="EJ260" s="37"/>
      <c r="EK260" s="37"/>
      <c r="EL260" s="37"/>
      <c r="EM260" s="37"/>
      <c r="EN260" s="37"/>
      <c r="EO260" s="37"/>
      <c r="EP260" s="37"/>
      <c r="EQ260" s="37"/>
      <c r="ER260" s="37"/>
      <c r="ES260" s="37"/>
      <c r="ET260" s="37"/>
      <c r="EU260" s="37"/>
      <c r="EV260" s="37"/>
      <c r="EW260" s="37"/>
      <c r="EX260" s="37"/>
      <c r="EY260" s="37"/>
      <c r="EZ260" s="37"/>
      <c r="FA260" s="37"/>
      <c r="FB260" s="37"/>
      <c r="FC260" s="37"/>
      <c r="FD260" s="37"/>
      <c r="FE260" s="37"/>
      <c r="FF260" s="37"/>
      <c r="FG260" s="37"/>
      <c r="FH260" s="37"/>
      <c r="FI260" s="37"/>
      <c r="FJ260" s="37"/>
      <c r="FK260" s="37"/>
      <c r="FL260" s="37"/>
      <c r="FM260" s="37"/>
      <c r="FN260" s="37"/>
      <c r="FO260" s="37"/>
      <c r="FP260" s="37"/>
      <c r="FQ260" s="37"/>
      <c r="FR260" s="37"/>
      <c r="FS260" s="37"/>
      <c r="FT260" s="37"/>
      <c r="FU260" s="37"/>
      <c r="FV260" s="37"/>
      <c r="FW260" s="37"/>
      <c r="FX260" s="37"/>
      <c r="FY260" s="37"/>
      <c r="FZ260" s="37"/>
      <c r="GA260" s="37"/>
      <c r="GB260" s="37"/>
      <c r="GC260" s="37"/>
      <c r="GD260" s="16"/>
      <c r="GE260" s="16"/>
      <c r="GF260" s="16"/>
      <c r="GG260" s="16"/>
      <c r="GH260" s="16"/>
      <c r="GI260" s="16"/>
      <c r="GJ260" s="16"/>
      <c r="GK260" s="16"/>
      <c r="GL260" s="16"/>
      <c r="GM260" s="16"/>
      <c r="GN260" s="16"/>
      <c r="GO260" s="16"/>
      <c r="GP260" s="16"/>
      <c r="GQ260" s="16"/>
      <c r="GR260" s="16"/>
      <c r="GS260" s="16"/>
      <c r="GT260" s="16"/>
      <c r="GU260" s="16"/>
      <c r="GV260" s="16"/>
      <c r="GW260" s="16"/>
      <c r="GX260" s="16"/>
      <c r="GY260" s="16"/>
      <c r="GZ260" s="16"/>
      <c r="HA260" s="16"/>
      <c r="HB260" s="16"/>
      <c r="HC260" s="16"/>
      <c r="HD260" s="16"/>
      <c r="HE260" s="16"/>
      <c r="HF260" s="16"/>
      <c r="HG260" s="16"/>
      <c r="HH260" s="16"/>
      <c r="HI260" s="16"/>
      <c r="HJ260" s="16"/>
      <c r="HK260" s="16"/>
      <c r="HL260" s="16"/>
      <c r="HM260" s="16"/>
      <c r="HN260" s="16"/>
      <c r="HO260" s="16"/>
      <c r="HP260" s="16"/>
      <c r="HQ260" s="16"/>
      <c r="HR260" s="16"/>
      <c r="HS260" s="16"/>
      <c r="HT260" s="16"/>
      <c r="HU260" s="16"/>
      <c r="HV260" s="16"/>
      <c r="HW260" s="16"/>
      <c r="HX260" s="16"/>
      <c r="HY260" s="16"/>
      <c r="HZ260" s="16"/>
      <c r="IA260" s="16"/>
      <c r="IB260" s="16"/>
      <c r="IC260" s="16"/>
      <c r="ID260" s="16"/>
      <c r="IE260" s="16"/>
      <c r="IF260" s="16"/>
      <c r="IG260" s="16"/>
      <c r="IH260" s="16"/>
      <c r="II260" s="16"/>
      <c r="IJ260" s="16"/>
      <c r="IK260" s="16"/>
      <c r="IL260" s="16"/>
      <c r="IM260" s="16"/>
      <c r="IN260" s="16"/>
      <c r="IO260" s="16"/>
      <c r="IP260" s="16"/>
      <c r="IQ260" s="16"/>
      <c r="IR260" s="16"/>
    </row>
    <row r="261" spans="1:252" x14ac:dyDescent="0.25">
      <c r="A261" s="59" t="s">
        <v>236</v>
      </c>
      <c r="B261" s="52">
        <v>1</v>
      </c>
      <c r="C261" s="52">
        <v>739</v>
      </c>
      <c r="D261" s="58">
        <v>5205</v>
      </c>
      <c r="E261" s="54">
        <f t="shared" si="86"/>
        <v>2687</v>
      </c>
      <c r="F261" s="54">
        <f t="shared" si="86"/>
        <v>2687</v>
      </c>
      <c r="G261" s="54">
        <f t="shared" si="86"/>
        <v>0</v>
      </c>
      <c r="H261" s="54">
        <v>0</v>
      </c>
      <c r="I261" s="54">
        <v>0</v>
      </c>
      <c r="J261" s="54">
        <f t="shared" si="87"/>
        <v>0</v>
      </c>
      <c r="K261" s="54">
        <v>0</v>
      </c>
      <c r="L261" s="54">
        <v>0</v>
      </c>
      <c r="M261" s="54">
        <f t="shared" si="88"/>
        <v>0</v>
      </c>
      <c r="N261" s="54"/>
      <c r="O261" s="54"/>
      <c r="P261" s="54">
        <f t="shared" si="89"/>
        <v>0</v>
      </c>
      <c r="Q261" s="54">
        <v>0</v>
      </c>
      <c r="R261" s="54">
        <v>0</v>
      </c>
      <c r="S261" s="54">
        <f t="shared" si="90"/>
        <v>0</v>
      </c>
      <c r="T261" s="54">
        <v>2687</v>
      </c>
      <c r="U261" s="54">
        <v>2687</v>
      </c>
      <c r="V261" s="54">
        <f t="shared" si="91"/>
        <v>0</v>
      </c>
      <c r="W261" s="54">
        <v>0</v>
      </c>
      <c r="X261" s="54">
        <v>0</v>
      </c>
      <c r="Y261" s="54">
        <f t="shared" si="92"/>
        <v>0</v>
      </c>
      <c r="Z261" s="54">
        <v>0</v>
      </c>
      <c r="AA261" s="54">
        <v>0</v>
      </c>
      <c r="AB261" s="54">
        <f t="shared" si="93"/>
        <v>0</v>
      </c>
      <c r="AC261" s="54">
        <v>0</v>
      </c>
      <c r="AD261" s="54">
        <v>0</v>
      </c>
      <c r="AE261" s="54">
        <f t="shared" si="94"/>
        <v>0</v>
      </c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  <c r="FU261" s="16"/>
      <c r="FV261" s="16"/>
      <c r="FW261" s="16"/>
      <c r="FX261" s="16"/>
      <c r="FY261" s="16"/>
      <c r="FZ261" s="16"/>
      <c r="GA261" s="16"/>
      <c r="GB261" s="16"/>
      <c r="GC261" s="16"/>
      <c r="GD261" s="16"/>
      <c r="GE261" s="16"/>
      <c r="GF261" s="16"/>
      <c r="GG261" s="16"/>
      <c r="GH261" s="16"/>
      <c r="GI261" s="16"/>
      <c r="GJ261" s="16"/>
      <c r="GK261" s="16"/>
      <c r="GL261" s="16"/>
      <c r="GM261" s="16"/>
      <c r="GN261" s="16"/>
      <c r="GO261" s="16"/>
      <c r="GP261" s="16"/>
      <c r="GQ261" s="16"/>
      <c r="GR261" s="16"/>
      <c r="GS261" s="16"/>
      <c r="GT261" s="16"/>
      <c r="GU261" s="16"/>
      <c r="GV261" s="16"/>
      <c r="GW261" s="16"/>
      <c r="GX261" s="16"/>
      <c r="GY261" s="16"/>
      <c r="GZ261" s="16"/>
      <c r="HA261" s="16"/>
      <c r="HB261" s="16"/>
      <c r="HC261" s="16"/>
      <c r="HD261" s="16"/>
      <c r="HE261" s="16"/>
      <c r="HF261" s="16"/>
      <c r="HG261" s="16"/>
      <c r="HH261" s="16"/>
      <c r="HI261" s="16"/>
      <c r="HJ261" s="16"/>
      <c r="HK261" s="16"/>
      <c r="HL261" s="16"/>
      <c r="HM261" s="16"/>
      <c r="HN261" s="16"/>
      <c r="HO261" s="16"/>
      <c r="HP261" s="16"/>
      <c r="HQ261" s="16"/>
      <c r="HR261" s="16"/>
      <c r="HS261" s="16"/>
      <c r="HT261" s="16"/>
      <c r="HU261" s="16"/>
      <c r="HV261" s="16"/>
      <c r="HW261" s="16"/>
      <c r="HX261" s="16"/>
      <c r="HY261" s="16"/>
      <c r="HZ261" s="16"/>
      <c r="IA261" s="16"/>
      <c r="IB261" s="16"/>
      <c r="IC261" s="16"/>
      <c r="ID261" s="16"/>
      <c r="IE261" s="16"/>
      <c r="IF261" s="16"/>
      <c r="IG261" s="16"/>
      <c r="IH261" s="16"/>
      <c r="II261" s="16"/>
      <c r="IJ261" s="16"/>
      <c r="IK261" s="16"/>
      <c r="IL261" s="16"/>
      <c r="IM261" s="16"/>
      <c r="IN261" s="16"/>
      <c r="IO261" s="16"/>
      <c r="IP261" s="16"/>
      <c r="IQ261" s="16"/>
      <c r="IR261" s="16"/>
    </row>
    <row r="262" spans="1:252" x14ac:dyDescent="0.25">
      <c r="A262" s="38" t="s">
        <v>175</v>
      </c>
      <c r="B262" s="49"/>
      <c r="C262" s="49"/>
      <c r="D262" s="50"/>
      <c r="E262" s="40">
        <f t="shared" si="86"/>
        <v>212898</v>
      </c>
      <c r="F262" s="40">
        <f t="shared" si="86"/>
        <v>212898</v>
      </c>
      <c r="G262" s="40">
        <f t="shared" si="86"/>
        <v>0</v>
      </c>
      <c r="H262" s="40">
        <f>SUM(H263:H264)</f>
        <v>0</v>
      </c>
      <c r="I262" s="40">
        <f>SUM(I263:I264)</f>
        <v>0</v>
      </c>
      <c r="J262" s="40">
        <f t="shared" si="87"/>
        <v>0</v>
      </c>
      <c r="K262" s="40">
        <f>SUM(K263:K264)</f>
        <v>0</v>
      </c>
      <c r="L262" s="40">
        <f>SUM(L263:L264)</f>
        <v>0</v>
      </c>
      <c r="M262" s="40">
        <f t="shared" si="88"/>
        <v>0</v>
      </c>
      <c r="N262" s="40">
        <f>SUM(N263:N264)</f>
        <v>22294</v>
      </c>
      <c r="O262" s="40">
        <f>SUM(O263:O264)</f>
        <v>22294</v>
      </c>
      <c r="P262" s="40">
        <f t="shared" si="89"/>
        <v>0</v>
      </c>
      <c r="Q262" s="40">
        <f>SUM(Q263:Q264)</f>
        <v>0</v>
      </c>
      <c r="R262" s="40">
        <f>SUM(R263:R264)</f>
        <v>0</v>
      </c>
      <c r="S262" s="40">
        <f t="shared" si="90"/>
        <v>0</v>
      </c>
      <c r="T262" s="40">
        <f>SUM(T263:T264)</f>
        <v>0</v>
      </c>
      <c r="U262" s="40">
        <f>SUM(U263:U264)</f>
        <v>0</v>
      </c>
      <c r="V262" s="40">
        <f t="shared" si="91"/>
        <v>0</v>
      </c>
      <c r="W262" s="40">
        <f>SUM(W263:W264)</f>
        <v>190604</v>
      </c>
      <c r="X262" s="40">
        <f>SUM(X263:X264)</f>
        <v>190604</v>
      </c>
      <c r="Y262" s="40">
        <f t="shared" si="92"/>
        <v>0</v>
      </c>
      <c r="Z262" s="40">
        <f>SUM(Z263:Z264)</f>
        <v>0</v>
      </c>
      <c r="AA262" s="40">
        <f>SUM(AA263:AA264)</f>
        <v>0</v>
      </c>
      <c r="AB262" s="40">
        <f t="shared" si="93"/>
        <v>0</v>
      </c>
      <c r="AC262" s="40">
        <f>SUM(AC263:AC264)</f>
        <v>0</v>
      </c>
      <c r="AD262" s="40">
        <f>SUM(AD263:AD264)</f>
        <v>0</v>
      </c>
      <c r="AE262" s="40">
        <f t="shared" si="94"/>
        <v>0</v>
      </c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37"/>
      <c r="BN262" s="37"/>
      <c r="BO262" s="37"/>
      <c r="BP262" s="37"/>
      <c r="BQ262" s="37"/>
      <c r="BR262" s="37"/>
      <c r="BS262" s="37"/>
      <c r="BT262" s="37"/>
      <c r="BU262" s="37"/>
      <c r="BV262" s="37"/>
      <c r="BW262" s="37"/>
      <c r="BX262" s="37"/>
      <c r="BY262" s="37"/>
      <c r="BZ262" s="37"/>
      <c r="CA262" s="37"/>
      <c r="CB262" s="37"/>
      <c r="CC262" s="37"/>
      <c r="CD262" s="37"/>
      <c r="CE262" s="37"/>
      <c r="CF262" s="37"/>
      <c r="CG262" s="37"/>
      <c r="CH262" s="37"/>
      <c r="CI262" s="37"/>
      <c r="CJ262" s="37"/>
      <c r="CK262" s="37"/>
      <c r="CL262" s="37"/>
      <c r="CM262" s="37"/>
      <c r="CN262" s="37"/>
      <c r="CO262" s="37"/>
      <c r="CP262" s="37"/>
      <c r="CQ262" s="37"/>
      <c r="CR262" s="37"/>
      <c r="CS262" s="37"/>
      <c r="CT262" s="37"/>
      <c r="CU262" s="37"/>
      <c r="CV262" s="37"/>
      <c r="CW262" s="37"/>
      <c r="CX262" s="37"/>
      <c r="CY262" s="37"/>
      <c r="CZ262" s="37"/>
      <c r="DA262" s="37"/>
      <c r="DB262" s="37"/>
      <c r="DC262" s="37"/>
      <c r="DD262" s="37"/>
      <c r="DE262" s="37"/>
      <c r="DF262" s="37"/>
      <c r="DG262" s="37"/>
      <c r="DH262" s="37"/>
      <c r="DI262" s="37"/>
      <c r="DJ262" s="37"/>
      <c r="DK262" s="37"/>
      <c r="DL262" s="37"/>
      <c r="DM262" s="37"/>
      <c r="DN262" s="37"/>
      <c r="DO262" s="37"/>
      <c r="DP262" s="37"/>
      <c r="DQ262" s="37"/>
      <c r="DR262" s="37"/>
      <c r="DS262" s="37"/>
      <c r="DT262" s="37"/>
      <c r="DU262" s="37"/>
      <c r="DV262" s="37"/>
      <c r="DW262" s="37"/>
      <c r="DX262" s="37"/>
      <c r="DY262" s="37"/>
      <c r="DZ262" s="37"/>
      <c r="EA262" s="37"/>
      <c r="EB262" s="37"/>
      <c r="EC262" s="37"/>
      <c r="ED262" s="37"/>
      <c r="EE262" s="37"/>
      <c r="EF262" s="37"/>
      <c r="EG262" s="37"/>
      <c r="EH262" s="37"/>
      <c r="EI262" s="37"/>
      <c r="EJ262" s="37"/>
      <c r="EK262" s="37"/>
      <c r="EL262" s="37"/>
      <c r="EM262" s="37"/>
      <c r="EN262" s="37"/>
      <c r="EO262" s="37"/>
      <c r="EP262" s="37"/>
      <c r="EQ262" s="37"/>
      <c r="ER262" s="37"/>
      <c r="ES262" s="37"/>
      <c r="ET262" s="37"/>
      <c r="EU262" s="37"/>
      <c r="EV262" s="37"/>
      <c r="EW262" s="37"/>
      <c r="EX262" s="37"/>
      <c r="EY262" s="37"/>
      <c r="EZ262" s="37"/>
      <c r="FA262" s="37"/>
      <c r="FB262" s="37"/>
      <c r="FC262" s="37"/>
      <c r="FD262" s="37"/>
      <c r="FE262" s="37"/>
      <c r="FF262" s="37"/>
      <c r="FG262" s="37"/>
      <c r="FH262" s="37"/>
      <c r="FI262" s="37"/>
      <c r="FJ262" s="37"/>
      <c r="FK262" s="37"/>
      <c r="FL262" s="37"/>
      <c r="FM262" s="37"/>
      <c r="FN262" s="37"/>
      <c r="FO262" s="37"/>
      <c r="FP262" s="37"/>
      <c r="FQ262" s="37"/>
      <c r="FR262" s="37"/>
      <c r="FS262" s="37"/>
      <c r="FT262" s="37"/>
      <c r="FU262" s="37"/>
      <c r="FV262" s="37"/>
      <c r="FW262" s="37"/>
      <c r="FX262" s="37"/>
      <c r="FY262" s="37"/>
      <c r="FZ262" s="37"/>
      <c r="GA262" s="37"/>
      <c r="GB262" s="37"/>
      <c r="GC262" s="37"/>
      <c r="GD262" s="16"/>
      <c r="GE262" s="16"/>
      <c r="GF262" s="16"/>
      <c r="GG262" s="16"/>
      <c r="GH262" s="16"/>
      <c r="GI262" s="16"/>
      <c r="GJ262" s="16"/>
      <c r="GK262" s="16"/>
      <c r="GL262" s="16"/>
      <c r="GM262" s="16"/>
      <c r="GN262" s="16"/>
      <c r="GO262" s="16"/>
      <c r="GP262" s="16"/>
      <c r="GQ262" s="16"/>
      <c r="GR262" s="16"/>
      <c r="GS262" s="16"/>
      <c r="GT262" s="16"/>
      <c r="GU262" s="16"/>
      <c r="GV262" s="16"/>
      <c r="GW262" s="16"/>
      <c r="GX262" s="16"/>
      <c r="GY262" s="16"/>
      <c r="GZ262" s="16"/>
      <c r="HA262" s="16"/>
      <c r="HB262" s="16"/>
      <c r="HC262" s="16"/>
      <c r="HD262" s="16"/>
      <c r="HE262" s="16"/>
      <c r="HF262" s="16"/>
      <c r="HG262" s="16"/>
      <c r="HH262" s="16"/>
      <c r="HI262" s="16"/>
      <c r="HJ262" s="16"/>
      <c r="HK262" s="16"/>
      <c r="HL262" s="16"/>
      <c r="HM262" s="16"/>
      <c r="HN262" s="16"/>
      <c r="HO262" s="16"/>
      <c r="HP262" s="16"/>
      <c r="HQ262" s="16"/>
      <c r="HR262" s="16"/>
      <c r="HS262" s="16"/>
      <c r="HT262" s="16"/>
      <c r="HU262" s="16"/>
      <c r="HV262" s="16"/>
      <c r="HW262" s="16"/>
      <c r="HX262" s="16"/>
      <c r="HY262" s="16"/>
      <c r="HZ262" s="16"/>
      <c r="IA262" s="16"/>
      <c r="IB262" s="16"/>
      <c r="IC262" s="16"/>
      <c r="ID262" s="16"/>
      <c r="IE262" s="16"/>
      <c r="IF262" s="16"/>
      <c r="IG262" s="16"/>
      <c r="IH262" s="16"/>
      <c r="II262" s="16"/>
      <c r="IJ262" s="16"/>
      <c r="IK262" s="16"/>
      <c r="IL262" s="16"/>
      <c r="IM262" s="16"/>
      <c r="IN262" s="16"/>
      <c r="IO262" s="16"/>
      <c r="IP262" s="16"/>
      <c r="IQ262" s="16"/>
      <c r="IR262" s="16"/>
    </row>
    <row r="263" spans="1:252" ht="47.25" x14ac:dyDescent="0.25">
      <c r="A263" s="51" t="s">
        <v>237</v>
      </c>
      <c r="B263" s="52">
        <v>2</v>
      </c>
      <c r="C263" s="52">
        <v>714</v>
      </c>
      <c r="D263" s="58">
        <v>5206</v>
      </c>
      <c r="E263" s="54">
        <f t="shared" si="86"/>
        <v>22294</v>
      </c>
      <c r="F263" s="54">
        <f t="shared" si="86"/>
        <v>22294</v>
      </c>
      <c r="G263" s="54">
        <f t="shared" si="86"/>
        <v>0</v>
      </c>
      <c r="H263" s="54">
        <v>0</v>
      </c>
      <c r="I263" s="54">
        <v>0</v>
      </c>
      <c r="J263" s="54">
        <f t="shared" si="87"/>
        <v>0</v>
      </c>
      <c r="K263" s="54">
        <v>0</v>
      </c>
      <c r="L263" s="54">
        <v>0</v>
      </c>
      <c r="M263" s="54">
        <f t="shared" si="88"/>
        <v>0</v>
      </c>
      <c r="N263" s="54">
        <v>22294</v>
      </c>
      <c r="O263" s="54">
        <v>22294</v>
      </c>
      <c r="P263" s="54">
        <f t="shared" si="89"/>
        <v>0</v>
      </c>
      <c r="Q263" s="54">
        <v>0</v>
      </c>
      <c r="R263" s="54">
        <v>0</v>
      </c>
      <c r="S263" s="54">
        <f t="shared" si="90"/>
        <v>0</v>
      </c>
      <c r="T263" s="54">
        <v>0</v>
      </c>
      <c r="U263" s="54">
        <v>0</v>
      </c>
      <c r="V263" s="54">
        <f t="shared" si="91"/>
        <v>0</v>
      </c>
      <c r="W263" s="54">
        <v>0</v>
      </c>
      <c r="X263" s="54">
        <v>0</v>
      </c>
      <c r="Y263" s="54">
        <f t="shared" si="92"/>
        <v>0</v>
      </c>
      <c r="Z263" s="54">
        <v>0</v>
      </c>
      <c r="AA263" s="54">
        <v>0</v>
      </c>
      <c r="AB263" s="54">
        <f t="shared" si="93"/>
        <v>0</v>
      </c>
      <c r="AC263" s="54">
        <f>21000-21000</f>
        <v>0</v>
      </c>
      <c r="AD263" s="54">
        <f>21000-21000</f>
        <v>0</v>
      </c>
      <c r="AE263" s="54">
        <f t="shared" si="94"/>
        <v>0</v>
      </c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  <c r="EF263" s="16"/>
      <c r="EG263" s="16"/>
      <c r="EH263" s="16"/>
      <c r="EI263" s="16"/>
      <c r="EJ263" s="16"/>
      <c r="EK263" s="16"/>
      <c r="EL263" s="16"/>
      <c r="EM263" s="16"/>
      <c r="EN263" s="16"/>
      <c r="EO263" s="16"/>
      <c r="EP263" s="16"/>
      <c r="EQ263" s="16"/>
      <c r="ER263" s="16"/>
      <c r="ES263" s="16"/>
      <c r="ET263" s="16"/>
      <c r="EU263" s="16"/>
      <c r="EV263" s="16"/>
      <c r="EW263" s="16"/>
      <c r="EX263" s="16"/>
      <c r="EY263" s="16"/>
      <c r="EZ263" s="16"/>
      <c r="FA263" s="16"/>
      <c r="FB263" s="16"/>
      <c r="FC263" s="16"/>
      <c r="FD263" s="16"/>
      <c r="FE263" s="16"/>
      <c r="FF263" s="16"/>
      <c r="FG263" s="16"/>
      <c r="FH263" s="16"/>
      <c r="FI263" s="16"/>
      <c r="FJ263" s="16"/>
      <c r="FK263" s="16"/>
      <c r="FL263" s="16"/>
      <c r="FM263" s="16"/>
      <c r="FN263" s="16"/>
      <c r="FO263" s="16"/>
      <c r="FP263" s="16"/>
      <c r="FQ263" s="16"/>
      <c r="FR263" s="16"/>
      <c r="FS263" s="16"/>
      <c r="FT263" s="16"/>
      <c r="FU263" s="16"/>
      <c r="FV263" s="16"/>
      <c r="FW263" s="16"/>
      <c r="FX263" s="16"/>
      <c r="FY263" s="16"/>
      <c r="FZ263" s="16"/>
      <c r="GA263" s="16"/>
      <c r="GB263" s="16"/>
      <c r="GC263" s="16"/>
      <c r="GD263" s="16"/>
      <c r="GE263" s="16"/>
      <c r="GF263" s="16"/>
      <c r="GG263" s="16"/>
      <c r="GH263" s="16"/>
      <c r="GI263" s="16"/>
      <c r="GJ263" s="16"/>
      <c r="GK263" s="16"/>
      <c r="GL263" s="16"/>
      <c r="GM263" s="16"/>
      <c r="GN263" s="16"/>
      <c r="GO263" s="16"/>
      <c r="GP263" s="16"/>
      <c r="GQ263" s="16"/>
      <c r="GR263" s="16"/>
      <c r="GS263" s="16"/>
      <c r="GT263" s="16"/>
      <c r="GU263" s="16"/>
      <c r="GV263" s="16"/>
      <c r="GW263" s="16"/>
      <c r="GX263" s="16"/>
      <c r="GY263" s="16"/>
      <c r="GZ263" s="16"/>
      <c r="HA263" s="16"/>
      <c r="HB263" s="16"/>
      <c r="HC263" s="16"/>
      <c r="HD263" s="16"/>
      <c r="HE263" s="16"/>
      <c r="HF263" s="16"/>
      <c r="HG263" s="16"/>
      <c r="HH263" s="16"/>
      <c r="HI263" s="16"/>
      <c r="HJ263" s="16"/>
      <c r="HK263" s="16"/>
      <c r="HL263" s="16"/>
      <c r="HM263" s="16"/>
      <c r="HN263" s="16"/>
      <c r="HO263" s="16"/>
      <c r="HP263" s="16"/>
      <c r="HQ263" s="16"/>
      <c r="HR263" s="16"/>
      <c r="HS263" s="16"/>
      <c r="HT263" s="16"/>
      <c r="HU263" s="16"/>
      <c r="HV263" s="16"/>
      <c r="HW263" s="16"/>
      <c r="HX263" s="16"/>
      <c r="HY263" s="16"/>
      <c r="HZ263" s="16"/>
      <c r="IA263" s="16"/>
      <c r="IB263" s="16"/>
      <c r="IC263" s="16"/>
      <c r="ID263" s="16"/>
      <c r="IE263" s="16"/>
      <c r="IF263" s="16"/>
      <c r="IG263" s="16"/>
      <c r="IH263" s="16"/>
      <c r="II263" s="16"/>
      <c r="IJ263" s="16"/>
      <c r="IK263" s="16"/>
      <c r="IL263" s="16"/>
      <c r="IM263" s="16"/>
      <c r="IN263" s="16"/>
      <c r="IO263" s="16"/>
      <c r="IP263" s="16"/>
      <c r="IQ263" s="16"/>
      <c r="IR263" s="16"/>
    </row>
    <row r="264" spans="1:252" ht="47.25" x14ac:dyDescent="0.25">
      <c r="A264" s="51" t="s">
        <v>238</v>
      </c>
      <c r="B264" s="52">
        <v>2</v>
      </c>
      <c r="C264" s="52">
        <v>714</v>
      </c>
      <c r="D264" s="58">
        <v>5206</v>
      </c>
      <c r="E264" s="54">
        <f t="shared" si="86"/>
        <v>190604</v>
      </c>
      <c r="F264" s="54">
        <f t="shared" si="86"/>
        <v>190604</v>
      </c>
      <c r="G264" s="54">
        <f t="shared" si="86"/>
        <v>0</v>
      </c>
      <c r="H264" s="54"/>
      <c r="I264" s="54"/>
      <c r="J264" s="54">
        <f t="shared" si="87"/>
        <v>0</v>
      </c>
      <c r="K264" s="54">
        <v>0</v>
      </c>
      <c r="L264" s="54">
        <v>0</v>
      </c>
      <c r="M264" s="54">
        <f t="shared" si="88"/>
        <v>0</v>
      </c>
      <c r="N264" s="54">
        <v>0</v>
      </c>
      <c r="O264" s="54">
        <v>0</v>
      </c>
      <c r="P264" s="54">
        <f t="shared" si="89"/>
        <v>0</v>
      </c>
      <c r="Q264" s="54">
        <v>0</v>
      </c>
      <c r="R264" s="54">
        <v>0</v>
      </c>
      <c r="S264" s="54">
        <f t="shared" si="90"/>
        <v>0</v>
      </c>
      <c r="T264" s="54">
        <v>0</v>
      </c>
      <c r="U264" s="54">
        <v>0</v>
      </c>
      <c r="V264" s="54">
        <f t="shared" si="91"/>
        <v>0</v>
      </c>
      <c r="W264" s="54">
        <v>190604</v>
      </c>
      <c r="X264" s="54">
        <v>190604</v>
      </c>
      <c r="Y264" s="54">
        <f t="shared" si="92"/>
        <v>0</v>
      </c>
      <c r="Z264" s="54">
        <v>0</v>
      </c>
      <c r="AA264" s="54">
        <v>0</v>
      </c>
      <c r="AB264" s="54">
        <f t="shared" si="93"/>
        <v>0</v>
      </c>
      <c r="AC264" s="54">
        <v>0</v>
      </c>
      <c r="AD264" s="54">
        <v>0</v>
      </c>
      <c r="AE264" s="54">
        <f t="shared" si="94"/>
        <v>0</v>
      </c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  <c r="EF264" s="16"/>
      <c r="EG264" s="16"/>
      <c r="EH264" s="16"/>
      <c r="EI264" s="16"/>
      <c r="EJ264" s="16"/>
      <c r="EK264" s="16"/>
      <c r="EL264" s="16"/>
      <c r="EM264" s="16"/>
      <c r="EN264" s="16"/>
      <c r="EO264" s="16"/>
      <c r="EP264" s="16"/>
      <c r="EQ264" s="16"/>
      <c r="ER264" s="16"/>
      <c r="ES264" s="16"/>
      <c r="ET264" s="16"/>
      <c r="EU264" s="16"/>
      <c r="EV264" s="16"/>
      <c r="EW264" s="16"/>
      <c r="EX264" s="16"/>
      <c r="EY264" s="16"/>
      <c r="EZ264" s="16"/>
      <c r="FA264" s="16"/>
      <c r="FB264" s="16"/>
      <c r="FC264" s="16"/>
      <c r="FD264" s="16"/>
      <c r="FE264" s="16"/>
      <c r="FF264" s="16"/>
      <c r="FG264" s="16"/>
      <c r="FH264" s="16"/>
      <c r="FI264" s="16"/>
      <c r="FJ264" s="37"/>
      <c r="FK264" s="37"/>
      <c r="FL264" s="37"/>
      <c r="FM264" s="37"/>
      <c r="FN264" s="37"/>
      <c r="FO264" s="37"/>
      <c r="FP264" s="37"/>
      <c r="FQ264" s="37"/>
      <c r="FR264" s="37"/>
      <c r="FS264" s="37"/>
      <c r="FT264" s="37"/>
      <c r="FU264" s="37"/>
      <c r="FV264" s="37"/>
      <c r="FW264" s="37"/>
      <c r="FX264" s="37"/>
      <c r="FY264" s="37"/>
      <c r="FZ264" s="37"/>
      <c r="GA264" s="37"/>
      <c r="GB264" s="37"/>
      <c r="GC264" s="37"/>
      <c r="GD264" s="16"/>
      <c r="GE264" s="16"/>
      <c r="GF264" s="16"/>
      <c r="GG264" s="16"/>
      <c r="GH264" s="16"/>
      <c r="GI264" s="16"/>
      <c r="GJ264" s="16"/>
      <c r="GK264" s="16"/>
      <c r="GL264" s="16"/>
      <c r="GM264" s="16"/>
      <c r="GN264" s="16"/>
      <c r="GO264" s="16"/>
      <c r="GP264" s="16"/>
      <c r="GQ264" s="16"/>
      <c r="GR264" s="16"/>
      <c r="GS264" s="16"/>
      <c r="GT264" s="16"/>
      <c r="GU264" s="16"/>
      <c r="GV264" s="16"/>
      <c r="GW264" s="16"/>
      <c r="GX264" s="16"/>
      <c r="GY264" s="16"/>
      <c r="GZ264" s="16"/>
      <c r="HA264" s="16"/>
      <c r="HB264" s="16"/>
      <c r="HC264" s="16"/>
      <c r="HD264" s="16"/>
      <c r="HE264" s="16"/>
      <c r="HF264" s="16"/>
      <c r="HG264" s="16"/>
      <c r="HH264" s="16"/>
      <c r="HI264" s="16"/>
      <c r="HJ264" s="16"/>
      <c r="HK264" s="16"/>
      <c r="HL264" s="16"/>
      <c r="HM264" s="16"/>
      <c r="HN264" s="16"/>
      <c r="HO264" s="16"/>
      <c r="HP264" s="16"/>
      <c r="HQ264" s="16"/>
      <c r="HR264" s="16"/>
      <c r="HS264" s="16"/>
      <c r="HT264" s="16"/>
      <c r="HU264" s="16"/>
      <c r="HV264" s="16"/>
      <c r="HW264" s="16"/>
      <c r="HX264" s="16"/>
      <c r="HY264" s="16"/>
      <c r="HZ264" s="16"/>
      <c r="IA264" s="16"/>
      <c r="IB264" s="16"/>
      <c r="IC264" s="16"/>
      <c r="ID264" s="16"/>
      <c r="IE264" s="16"/>
      <c r="IF264" s="16"/>
      <c r="IG264" s="16"/>
      <c r="IH264" s="16"/>
      <c r="II264" s="16"/>
      <c r="IJ264" s="16"/>
      <c r="IK264" s="16"/>
      <c r="IL264" s="16"/>
      <c r="IM264" s="16"/>
      <c r="IN264" s="16"/>
      <c r="IO264" s="16"/>
      <c r="IP264" s="16"/>
      <c r="IQ264" s="16"/>
      <c r="IR264" s="16"/>
    </row>
    <row r="265" spans="1:252" ht="25.5" customHeight="1" x14ac:dyDescent="0.25">
      <c r="A265" s="38" t="s">
        <v>140</v>
      </c>
      <c r="B265" s="49"/>
      <c r="C265" s="49"/>
      <c r="D265" s="50"/>
      <c r="E265" s="40">
        <f t="shared" si="86"/>
        <v>30000</v>
      </c>
      <c r="F265" s="40">
        <f t="shared" si="86"/>
        <v>30000</v>
      </c>
      <c r="G265" s="40">
        <f t="shared" si="86"/>
        <v>0</v>
      </c>
      <c r="H265" s="40">
        <f>SUM(H266:H266)</f>
        <v>0</v>
      </c>
      <c r="I265" s="40">
        <f>SUM(I266:I266)</f>
        <v>0</v>
      </c>
      <c r="J265" s="40">
        <f t="shared" si="87"/>
        <v>0</v>
      </c>
      <c r="K265" s="40">
        <f>SUM(K266:K266)</f>
        <v>0</v>
      </c>
      <c r="L265" s="40">
        <f>SUM(L266:L266)</f>
        <v>0</v>
      </c>
      <c r="M265" s="40">
        <f t="shared" si="88"/>
        <v>0</v>
      </c>
      <c r="N265" s="40">
        <f>SUM(N266:N266)</f>
        <v>30000</v>
      </c>
      <c r="O265" s="40">
        <f>SUM(O266:O266)</f>
        <v>30000</v>
      </c>
      <c r="P265" s="40">
        <f t="shared" si="89"/>
        <v>0</v>
      </c>
      <c r="Q265" s="40">
        <f>SUM(Q266:Q266)</f>
        <v>0</v>
      </c>
      <c r="R265" s="40">
        <f>SUM(R266:R266)</f>
        <v>0</v>
      </c>
      <c r="S265" s="40">
        <f t="shared" si="90"/>
        <v>0</v>
      </c>
      <c r="T265" s="40">
        <f>SUM(T266:T266)</f>
        <v>0</v>
      </c>
      <c r="U265" s="40">
        <f>SUM(U266:U266)</f>
        <v>0</v>
      </c>
      <c r="V265" s="40">
        <f t="shared" si="91"/>
        <v>0</v>
      </c>
      <c r="W265" s="40">
        <f>SUM(W266:W266)</f>
        <v>0</v>
      </c>
      <c r="X265" s="40">
        <f>SUM(X266:X266)</f>
        <v>0</v>
      </c>
      <c r="Y265" s="40">
        <f t="shared" si="92"/>
        <v>0</v>
      </c>
      <c r="Z265" s="40">
        <f>SUM(Z266:Z266)</f>
        <v>0</v>
      </c>
      <c r="AA265" s="40">
        <f>SUM(AA266:AA266)</f>
        <v>0</v>
      </c>
      <c r="AB265" s="40">
        <f t="shared" si="93"/>
        <v>0</v>
      </c>
      <c r="AC265" s="40">
        <f>SUM(AC266:AC266)</f>
        <v>0</v>
      </c>
      <c r="AD265" s="40">
        <f>SUM(AD266:AD266)</f>
        <v>0</v>
      </c>
      <c r="AE265" s="40">
        <f t="shared" si="94"/>
        <v>0</v>
      </c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7"/>
      <c r="BS265" s="37"/>
      <c r="BT265" s="37"/>
      <c r="BU265" s="37"/>
      <c r="BV265" s="37"/>
      <c r="BW265" s="37"/>
      <c r="BX265" s="37"/>
      <c r="BY265" s="37"/>
      <c r="BZ265" s="37"/>
      <c r="CA265" s="37"/>
      <c r="CB265" s="37"/>
      <c r="CC265" s="37"/>
      <c r="CD265" s="37"/>
      <c r="CE265" s="37"/>
      <c r="CF265" s="37"/>
      <c r="CG265" s="37"/>
      <c r="CH265" s="37"/>
      <c r="CI265" s="37"/>
      <c r="CJ265" s="37"/>
      <c r="CK265" s="37"/>
      <c r="CL265" s="37"/>
      <c r="CM265" s="37"/>
      <c r="CN265" s="37"/>
      <c r="CO265" s="37"/>
      <c r="CP265" s="37"/>
      <c r="CQ265" s="37"/>
      <c r="CR265" s="37"/>
      <c r="CS265" s="37"/>
      <c r="CT265" s="37"/>
      <c r="CU265" s="37"/>
      <c r="CV265" s="37"/>
      <c r="CW265" s="37"/>
      <c r="CX265" s="37"/>
      <c r="CY265" s="37"/>
      <c r="CZ265" s="37"/>
      <c r="DA265" s="37"/>
      <c r="DB265" s="37"/>
      <c r="DC265" s="37"/>
      <c r="DD265" s="37"/>
      <c r="DE265" s="37"/>
      <c r="DF265" s="37"/>
      <c r="DG265" s="37"/>
      <c r="DH265" s="37"/>
      <c r="DI265" s="37"/>
      <c r="DJ265" s="37"/>
      <c r="DK265" s="37"/>
      <c r="DL265" s="37"/>
      <c r="DM265" s="37"/>
      <c r="DN265" s="37"/>
      <c r="DO265" s="37"/>
      <c r="DP265" s="37"/>
      <c r="DQ265" s="37"/>
      <c r="DR265" s="37"/>
      <c r="DS265" s="37"/>
      <c r="DT265" s="37"/>
      <c r="DU265" s="37"/>
      <c r="DV265" s="37"/>
      <c r="DW265" s="37"/>
      <c r="DX265" s="37"/>
      <c r="DY265" s="37"/>
      <c r="DZ265" s="37"/>
      <c r="EA265" s="37"/>
      <c r="EB265" s="37"/>
      <c r="EC265" s="37"/>
      <c r="ED265" s="37"/>
      <c r="EE265" s="37"/>
      <c r="EF265" s="37"/>
      <c r="EG265" s="37"/>
      <c r="EH265" s="37"/>
      <c r="EI265" s="37"/>
      <c r="EJ265" s="37"/>
      <c r="EK265" s="37"/>
      <c r="EL265" s="37"/>
      <c r="EM265" s="37"/>
      <c r="EN265" s="37"/>
      <c r="EO265" s="37"/>
      <c r="EP265" s="37"/>
      <c r="EQ265" s="37"/>
      <c r="ER265" s="37"/>
      <c r="ES265" s="37"/>
      <c r="ET265" s="37"/>
      <c r="EU265" s="37"/>
      <c r="EV265" s="37"/>
      <c r="EW265" s="37"/>
      <c r="EX265" s="37"/>
      <c r="EY265" s="37"/>
      <c r="EZ265" s="37"/>
      <c r="FA265" s="37"/>
      <c r="FB265" s="37"/>
      <c r="FC265" s="37"/>
      <c r="FD265" s="37"/>
      <c r="FE265" s="37"/>
      <c r="FF265" s="37"/>
      <c r="FG265" s="37"/>
      <c r="FH265" s="37"/>
      <c r="FI265" s="37"/>
      <c r="FJ265" s="37"/>
      <c r="FK265" s="37"/>
      <c r="FL265" s="37"/>
      <c r="FM265" s="37"/>
      <c r="FN265" s="37"/>
      <c r="FO265" s="37"/>
      <c r="FP265" s="37"/>
      <c r="FQ265" s="37"/>
      <c r="FR265" s="37"/>
      <c r="FS265" s="37"/>
      <c r="FT265" s="37"/>
      <c r="FU265" s="37"/>
      <c r="FV265" s="37"/>
      <c r="FW265" s="37"/>
      <c r="FX265" s="37"/>
      <c r="FY265" s="37"/>
      <c r="FZ265" s="37"/>
      <c r="GA265" s="37"/>
      <c r="GB265" s="37"/>
      <c r="GC265" s="37"/>
      <c r="GD265" s="16"/>
      <c r="GE265" s="16"/>
      <c r="GF265" s="16"/>
      <c r="GG265" s="16"/>
      <c r="GH265" s="16"/>
      <c r="GI265" s="16"/>
      <c r="GJ265" s="16"/>
      <c r="GK265" s="16"/>
      <c r="GL265" s="16"/>
      <c r="GM265" s="16"/>
      <c r="GN265" s="16"/>
      <c r="GO265" s="16"/>
      <c r="GP265" s="16"/>
      <c r="GQ265" s="16"/>
      <c r="GR265" s="16"/>
      <c r="GS265" s="16"/>
      <c r="GT265" s="16"/>
      <c r="GU265" s="16"/>
      <c r="GV265" s="16"/>
      <c r="GW265" s="16"/>
      <c r="GX265" s="16"/>
      <c r="GY265" s="16"/>
      <c r="GZ265" s="16"/>
      <c r="HA265" s="16"/>
      <c r="HB265" s="16"/>
      <c r="HC265" s="16"/>
      <c r="HD265" s="16"/>
      <c r="HE265" s="16"/>
      <c r="HF265" s="16"/>
      <c r="HG265" s="16"/>
      <c r="HH265" s="16"/>
      <c r="HI265" s="16"/>
      <c r="HJ265" s="16"/>
      <c r="HK265" s="16"/>
      <c r="HL265" s="16"/>
      <c r="HM265" s="16"/>
      <c r="HN265" s="16"/>
      <c r="HO265" s="16"/>
      <c r="HP265" s="16"/>
      <c r="HQ265" s="16"/>
      <c r="HR265" s="16"/>
      <c r="HS265" s="16"/>
      <c r="HT265" s="16"/>
      <c r="HU265" s="16"/>
      <c r="HV265" s="16"/>
      <c r="HW265" s="16"/>
      <c r="HX265" s="16"/>
      <c r="HY265" s="16"/>
      <c r="HZ265" s="16"/>
      <c r="IA265" s="16"/>
      <c r="IB265" s="16"/>
      <c r="IC265" s="16"/>
      <c r="ID265" s="16"/>
      <c r="IE265" s="16"/>
      <c r="IF265" s="16"/>
      <c r="IG265" s="16"/>
      <c r="IH265" s="16"/>
      <c r="II265" s="16"/>
      <c r="IJ265" s="16"/>
      <c r="IK265" s="16"/>
      <c r="IL265" s="16"/>
      <c r="IM265" s="16"/>
      <c r="IN265" s="16"/>
      <c r="IO265" s="16"/>
      <c r="IP265" s="16"/>
      <c r="IQ265" s="16"/>
      <c r="IR265" s="16"/>
    </row>
    <row r="266" spans="1:252" ht="63" x14ac:dyDescent="0.25">
      <c r="A266" s="42" t="s">
        <v>239</v>
      </c>
      <c r="B266" s="52">
        <v>2</v>
      </c>
      <c r="C266" s="52">
        <v>759</v>
      </c>
      <c r="D266" s="58">
        <v>5219</v>
      </c>
      <c r="E266" s="54">
        <f t="shared" si="86"/>
        <v>30000</v>
      </c>
      <c r="F266" s="54">
        <f t="shared" si="86"/>
        <v>30000</v>
      </c>
      <c r="G266" s="54">
        <f t="shared" si="86"/>
        <v>0</v>
      </c>
      <c r="H266" s="54">
        <v>0</v>
      </c>
      <c r="I266" s="54">
        <v>0</v>
      </c>
      <c r="J266" s="54">
        <f t="shared" si="87"/>
        <v>0</v>
      </c>
      <c r="K266" s="54">
        <v>0</v>
      </c>
      <c r="L266" s="54">
        <v>0</v>
      </c>
      <c r="M266" s="54">
        <f t="shared" si="88"/>
        <v>0</v>
      </c>
      <c r="N266" s="54">
        <v>30000</v>
      </c>
      <c r="O266" s="54">
        <v>30000</v>
      </c>
      <c r="P266" s="54">
        <f t="shared" si="89"/>
        <v>0</v>
      </c>
      <c r="Q266" s="54">
        <v>0</v>
      </c>
      <c r="R266" s="54">
        <v>0</v>
      </c>
      <c r="S266" s="54">
        <f t="shared" si="90"/>
        <v>0</v>
      </c>
      <c r="T266" s="54">
        <v>0</v>
      </c>
      <c r="U266" s="54">
        <v>0</v>
      </c>
      <c r="V266" s="54">
        <f t="shared" si="91"/>
        <v>0</v>
      </c>
      <c r="W266" s="54">
        <v>0</v>
      </c>
      <c r="X266" s="54">
        <v>0</v>
      </c>
      <c r="Y266" s="54">
        <f t="shared" si="92"/>
        <v>0</v>
      </c>
      <c r="Z266" s="54">
        <v>0</v>
      </c>
      <c r="AA266" s="54">
        <v>0</v>
      </c>
      <c r="AB266" s="54">
        <f t="shared" si="93"/>
        <v>0</v>
      </c>
      <c r="AC266" s="54">
        <v>0</v>
      </c>
      <c r="AD266" s="54">
        <v>0</v>
      </c>
      <c r="AE266" s="54">
        <f t="shared" si="94"/>
        <v>0</v>
      </c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  <c r="EF266" s="16"/>
      <c r="EG266" s="16"/>
      <c r="EH266" s="16"/>
      <c r="EI266" s="16"/>
      <c r="EJ266" s="16"/>
      <c r="EK266" s="16"/>
      <c r="EL266" s="16"/>
      <c r="EM266" s="16"/>
      <c r="EN266" s="16"/>
      <c r="EO266" s="16"/>
      <c r="EP266" s="16"/>
      <c r="EQ266" s="16"/>
      <c r="ER266" s="16"/>
      <c r="ES266" s="16"/>
      <c r="ET266" s="16"/>
      <c r="EU266" s="16"/>
      <c r="EV266" s="16"/>
      <c r="EW266" s="16"/>
      <c r="EX266" s="16"/>
      <c r="EY266" s="16"/>
      <c r="EZ266" s="16"/>
      <c r="FA266" s="16"/>
      <c r="FB266" s="16"/>
      <c r="FC266" s="16"/>
      <c r="FD266" s="16"/>
      <c r="FE266" s="16"/>
      <c r="FF266" s="16"/>
      <c r="FG266" s="16"/>
      <c r="FH266" s="16"/>
      <c r="FI266" s="16"/>
      <c r="FJ266" s="37"/>
      <c r="FK266" s="37"/>
      <c r="FL266" s="37"/>
      <c r="FM266" s="37"/>
      <c r="FN266" s="37"/>
      <c r="FO266" s="37"/>
      <c r="FP266" s="37"/>
      <c r="FQ266" s="37"/>
      <c r="FR266" s="37"/>
      <c r="FS266" s="37"/>
      <c r="FT266" s="37"/>
      <c r="FU266" s="37"/>
      <c r="FV266" s="37"/>
      <c r="FW266" s="37"/>
      <c r="FX266" s="37"/>
      <c r="FY266" s="37"/>
      <c r="FZ266" s="37"/>
      <c r="GA266" s="37"/>
      <c r="GB266" s="37"/>
      <c r="GC266" s="37"/>
      <c r="GD266" s="16"/>
      <c r="GE266" s="16"/>
      <c r="GF266" s="16"/>
      <c r="GG266" s="16"/>
      <c r="GH266" s="16"/>
      <c r="GI266" s="16"/>
      <c r="GJ266" s="16"/>
      <c r="GK266" s="16"/>
      <c r="GL266" s="16"/>
      <c r="GM266" s="16"/>
      <c r="GN266" s="16"/>
      <c r="GO266" s="16"/>
      <c r="GP266" s="16"/>
      <c r="GQ266" s="16"/>
      <c r="GR266" s="16"/>
      <c r="GS266" s="16"/>
      <c r="GT266" s="16"/>
      <c r="GU266" s="16"/>
      <c r="GV266" s="16"/>
      <c r="GW266" s="16"/>
      <c r="GX266" s="16"/>
      <c r="GY266" s="16"/>
      <c r="GZ266" s="16"/>
      <c r="HA266" s="16"/>
      <c r="HB266" s="16"/>
      <c r="HC266" s="16"/>
      <c r="HD266" s="16"/>
      <c r="HE266" s="16"/>
      <c r="HF266" s="16"/>
      <c r="HG266" s="16"/>
      <c r="HH266" s="16"/>
      <c r="HI266" s="16"/>
      <c r="HJ266" s="16"/>
      <c r="HK266" s="16"/>
      <c r="HL266" s="16"/>
      <c r="HM266" s="16"/>
      <c r="HN266" s="16"/>
      <c r="HO266" s="16"/>
      <c r="HP266" s="16"/>
      <c r="HQ266" s="16"/>
      <c r="HR266" s="16"/>
      <c r="HS266" s="16"/>
      <c r="HT266" s="16"/>
      <c r="HU266" s="16"/>
      <c r="HV266" s="16"/>
      <c r="HW266" s="16"/>
      <c r="HX266" s="16"/>
      <c r="HY266" s="16"/>
      <c r="HZ266" s="16"/>
      <c r="IA266" s="16"/>
      <c r="IB266" s="16"/>
      <c r="IC266" s="16"/>
      <c r="ID266" s="16"/>
      <c r="IE266" s="16"/>
      <c r="IF266" s="16"/>
      <c r="IG266" s="16"/>
      <c r="IH266" s="16"/>
      <c r="II266" s="16"/>
      <c r="IJ266" s="16"/>
      <c r="IK266" s="16"/>
      <c r="IL266" s="16"/>
      <c r="IM266" s="16"/>
      <c r="IN266" s="16"/>
      <c r="IO266" s="16"/>
      <c r="IP266" s="16"/>
      <c r="IQ266" s="16"/>
      <c r="IR266" s="16"/>
    </row>
    <row r="267" spans="1:252" x14ac:dyDescent="0.25">
      <c r="A267" s="38" t="s">
        <v>81</v>
      </c>
      <c r="B267" s="49"/>
      <c r="C267" s="49"/>
      <c r="D267" s="50"/>
      <c r="E267" s="40">
        <f t="shared" si="86"/>
        <v>301959</v>
      </c>
      <c r="F267" s="40">
        <f t="shared" si="86"/>
        <v>353094</v>
      </c>
      <c r="G267" s="40">
        <f t="shared" si="86"/>
        <v>51135</v>
      </c>
      <c r="H267" s="40">
        <f>SUM(H268,H270,H277,H275)</f>
        <v>0</v>
      </c>
      <c r="I267" s="40">
        <f>SUM(I268,I270,I277,I275)</f>
        <v>0</v>
      </c>
      <c r="J267" s="40">
        <f t="shared" si="87"/>
        <v>0</v>
      </c>
      <c r="K267" s="40">
        <f t="shared" ref="K267:L267" si="95">SUM(K268,K270,K277,K275)</f>
        <v>0</v>
      </c>
      <c r="L267" s="40">
        <f t="shared" si="95"/>
        <v>0</v>
      </c>
      <c r="M267" s="40">
        <f t="shared" si="88"/>
        <v>0</v>
      </c>
      <c r="N267" s="40">
        <f t="shared" ref="N267:O267" si="96">SUM(N268,N270,N277,N275)</f>
        <v>301959</v>
      </c>
      <c r="O267" s="40">
        <f t="shared" si="96"/>
        <v>353094</v>
      </c>
      <c r="P267" s="40">
        <f t="shared" si="89"/>
        <v>51135</v>
      </c>
      <c r="Q267" s="40">
        <f t="shared" ref="Q267:R267" si="97">SUM(Q268,Q270,Q277,Q275)</f>
        <v>0</v>
      </c>
      <c r="R267" s="40">
        <f t="shared" si="97"/>
        <v>0</v>
      </c>
      <c r="S267" s="40">
        <f t="shared" si="90"/>
        <v>0</v>
      </c>
      <c r="T267" s="40">
        <f t="shared" ref="T267:U267" si="98">SUM(T268,T270,T277,T275)</f>
        <v>0</v>
      </c>
      <c r="U267" s="40">
        <f t="shared" si="98"/>
        <v>0</v>
      </c>
      <c r="V267" s="40">
        <f t="shared" si="91"/>
        <v>0</v>
      </c>
      <c r="W267" s="40">
        <f t="shared" ref="W267:X267" si="99">SUM(W268,W270,W277,W275)</f>
        <v>0</v>
      </c>
      <c r="X267" s="40">
        <f t="shared" si="99"/>
        <v>0</v>
      </c>
      <c r="Y267" s="40">
        <f t="shared" si="92"/>
        <v>0</v>
      </c>
      <c r="Z267" s="40">
        <f t="shared" ref="Z267:AA267" si="100">SUM(Z268,Z270,Z277,Z275)</f>
        <v>0</v>
      </c>
      <c r="AA267" s="40">
        <f t="shared" si="100"/>
        <v>0</v>
      </c>
      <c r="AB267" s="40">
        <f t="shared" si="93"/>
        <v>0</v>
      </c>
      <c r="AC267" s="40">
        <f t="shared" ref="AC267:AD267" si="101">SUM(AC268,AC270,AC277,AC275)</f>
        <v>0</v>
      </c>
      <c r="AD267" s="40">
        <f t="shared" si="101"/>
        <v>0</v>
      </c>
      <c r="AE267" s="40">
        <f t="shared" si="94"/>
        <v>0</v>
      </c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  <c r="EF267" s="16"/>
      <c r="EG267" s="16"/>
      <c r="EH267" s="16"/>
      <c r="EI267" s="16"/>
      <c r="EJ267" s="16"/>
      <c r="EK267" s="16"/>
      <c r="EL267" s="16"/>
      <c r="EM267" s="16"/>
      <c r="EN267" s="16"/>
      <c r="EO267" s="16"/>
      <c r="EP267" s="16"/>
      <c r="EQ267" s="16"/>
      <c r="ER267" s="16"/>
      <c r="ES267" s="16"/>
      <c r="ET267" s="16"/>
      <c r="EU267" s="16"/>
      <c r="EV267" s="16"/>
      <c r="EW267" s="16"/>
      <c r="EX267" s="16"/>
      <c r="EY267" s="16"/>
      <c r="EZ267" s="16"/>
      <c r="FA267" s="16"/>
      <c r="FB267" s="16"/>
      <c r="FC267" s="16"/>
      <c r="FD267" s="16"/>
      <c r="FE267" s="16"/>
      <c r="FF267" s="16"/>
      <c r="FG267" s="16"/>
      <c r="FH267" s="16"/>
      <c r="FI267" s="16"/>
      <c r="FJ267" s="37"/>
      <c r="FK267" s="37"/>
      <c r="FL267" s="37"/>
      <c r="FM267" s="37"/>
      <c r="FN267" s="37"/>
      <c r="FO267" s="37"/>
      <c r="FP267" s="37"/>
      <c r="FQ267" s="37"/>
      <c r="FR267" s="37"/>
      <c r="FS267" s="37"/>
      <c r="FT267" s="37"/>
      <c r="FU267" s="37"/>
      <c r="FV267" s="37"/>
      <c r="FW267" s="37"/>
      <c r="FX267" s="37"/>
      <c r="FY267" s="37"/>
      <c r="FZ267" s="37"/>
      <c r="GA267" s="37"/>
      <c r="GB267" s="37"/>
      <c r="GC267" s="37"/>
      <c r="GD267" s="16"/>
      <c r="GE267" s="16"/>
      <c r="GF267" s="16"/>
      <c r="GG267" s="16"/>
      <c r="GH267" s="16"/>
      <c r="GI267" s="16"/>
      <c r="GJ267" s="16"/>
      <c r="GK267" s="16"/>
      <c r="GL267" s="16"/>
      <c r="GM267" s="16"/>
      <c r="GN267" s="16"/>
      <c r="GO267" s="16"/>
      <c r="GP267" s="16"/>
      <c r="GQ267" s="16"/>
      <c r="GR267" s="16"/>
      <c r="GS267" s="16"/>
      <c r="GT267" s="16"/>
      <c r="GU267" s="16"/>
      <c r="GV267" s="16"/>
      <c r="GW267" s="16"/>
      <c r="GX267" s="16"/>
      <c r="GY267" s="16"/>
      <c r="GZ267" s="16"/>
      <c r="HA267" s="16"/>
      <c r="HB267" s="16"/>
      <c r="HC267" s="16"/>
      <c r="HD267" s="16"/>
      <c r="HE267" s="16"/>
      <c r="HF267" s="16"/>
      <c r="HG267" s="16"/>
      <c r="HH267" s="16"/>
      <c r="HI267" s="16"/>
      <c r="HJ267" s="16"/>
      <c r="HK267" s="16"/>
      <c r="HL267" s="16"/>
      <c r="HM267" s="16"/>
      <c r="HN267" s="16"/>
      <c r="HO267" s="16"/>
      <c r="HP267" s="16"/>
      <c r="HQ267" s="16"/>
      <c r="HR267" s="16"/>
      <c r="HS267" s="16"/>
      <c r="HT267" s="16"/>
      <c r="HU267" s="16"/>
      <c r="HV267" s="16"/>
      <c r="HW267" s="16"/>
      <c r="HX267" s="16"/>
      <c r="HY267" s="16"/>
      <c r="HZ267" s="16"/>
      <c r="IA267" s="16"/>
      <c r="IB267" s="16"/>
      <c r="IC267" s="16"/>
      <c r="ID267" s="16"/>
      <c r="IE267" s="16"/>
      <c r="IF267" s="16"/>
      <c r="IG267" s="16"/>
      <c r="IH267" s="16"/>
      <c r="II267" s="16"/>
      <c r="IJ267" s="16"/>
      <c r="IK267" s="16"/>
      <c r="IL267" s="16"/>
      <c r="IM267" s="16"/>
      <c r="IN267" s="16"/>
      <c r="IO267" s="16"/>
      <c r="IP267" s="16"/>
      <c r="IQ267" s="16"/>
      <c r="IR267" s="16"/>
    </row>
    <row r="268" spans="1:252" x14ac:dyDescent="0.25">
      <c r="A268" s="38" t="s">
        <v>92</v>
      </c>
      <c r="B268" s="49"/>
      <c r="C268" s="49"/>
      <c r="D268" s="50"/>
      <c r="E268" s="40">
        <f t="shared" si="86"/>
        <v>0</v>
      </c>
      <c r="F268" s="40">
        <f t="shared" si="86"/>
        <v>7135</v>
      </c>
      <c r="G268" s="40">
        <f t="shared" si="86"/>
        <v>7135</v>
      </c>
      <c r="H268" s="40">
        <f>SUM(H269)</f>
        <v>0</v>
      </c>
      <c r="I268" s="40">
        <f>SUM(I269)</f>
        <v>0</v>
      </c>
      <c r="J268" s="40">
        <f t="shared" si="87"/>
        <v>0</v>
      </c>
      <c r="K268" s="40">
        <f>SUM(K269)</f>
        <v>0</v>
      </c>
      <c r="L268" s="40">
        <f>SUM(L269)</f>
        <v>0</v>
      </c>
      <c r="M268" s="40">
        <f t="shared" si="88"/>
        <v>0</v>
      </c>
      <c r="N268" s="40">
        <f>SUM(N269)</f>
        <v>0</v>
      </c>
      <c r="O268" s="40">
        <f>SUM(O269)</f>
        <v>7135</v>
      </c>
      <c r="P268" s="40">
        <f t="shared" si="89"/>
        <v>7135</v>
      </c>
      <c r="Q268" s="40">
        <f>SUM(Q269)</f>
        <v>0</v>
      </c>
      <c r="R268" s="40">
        <f>SUM(R269)</f>
        <v>0</v>
      </c>
      <c r="S268" s="40">
        <f t="shared" si="90"/>
        <v>0</v>
      </c>
      <c r="T268" s="40">
        <f>SUM(T269)</f>
        <v>0</v>
      </c>
      <c r="U268" s="40">
        <f>SUM(U269)</f>
        <v>0</v>
      </c>
      <c r="V268" s="40">
        <f t="shared" si="91"/>
        <v>0</v>
      </c>
      <c r="W268" s="40">
        <f>SUM(W269)</f>
        <v>0</v>
      </c>
      <c r="X268" s="40">
        <f>SUM(X269)</f>
        <v>0</v>
      </c>
      <c r="Y268" s="40">
        <f t="shared" si="92"/>
        <v>0</v>
      </c>
      <c r="Z268" s="40">
        <f>SUM(Z269)</f>
        <v>0</v>
      </c>
      <c r="AA268" s="40">
        <f>SUM(AA269)</f>
        <v>0</v>
      </c>
      <c r="AB268" s="40">
        <f t="shared" si="93"/>
        <v>0</v>
      </c>
      <c r="AC268" s="40">
        <f>SUM(AC269)</f>
        <v>0</v>
      </c>
      <c r="AD268" s="40">
        <f>SUM(AD269)</f>
        <v>0</v>
      </c>
      <c r="AE268" s="40">
        <f t="shared" si="94"/>
        <v>0</v>
      </c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7"/>
      <c r="BV268" s="37"/>
      <c r="BW268" s="37"/>
      <c r="BX268" s="37"/>
      <c r="BY268" s="37"/>
      <c r="BZ268" s="37"/>
      <c r="CA268" s="37"/>
      <c r="CB268" s="37"/>
      <c r="CC268" s="37"/>
      <c r="CD268" s="37"/>
      <c r="CE268" s="37"/>
      <c r="CF268" s="37"/>
      <c r="CG268" s="37"/>
      <c r="CH268" s="37"/>
      <c r="CI268" s="37"/>
      <c r="CJ268" s="37"/>
      <c r="CK268" s="37"/>
      <c r="CL268" s="37"/>
      <c r="CM268" s="37"/>
      <c r="CN268" s="37"/>
      <c r="CO268" s="37"/>
      <c r="CP268" s="37"/>
      <c r="CQ268" s="37"/>
      <c r="CR268" s="37"/>
      <c r="CS268" s="37"/>
      <c r="CT268" s="37"/>
      <c r="CU268" s="37"/>
      <c r="CV268" s="37"/>
      <c r="CW268" s="37"/>
      <c r="CX268" s="37"/>
      <c r="CY268" s="37"/>
      <c r="CZ268" s="37"/>
      <c r="DA268" s="37"/>
      <c r="DB268" s="37"/>
      <c r="DC268" s="37"/>
      <c r="DD268" s="37"/>
      <c r="DE268" s="37"/>
      <c r="DF268" s="37"/>
      <c r="DG268" s="37"/>
      <c r="DH268" s="37"/>
      <c r="DI268" s="37"/>
      <c r="DJ268" s="37"/>
      <c r="DK268" s="37"/>
      <c r="DL268" s="37"/>
      <c r="DM268" s="37"/>
      <c r="DN268" s="37"/>
      <c r="DO268" s="37"/>
      <c r="DP268" s="37"/>
      <c r="DQ268" s="37"/>
      <c r="DR268" s="37"/>
      <c r="DS268" s="37"/>
      <c r="DT268" s="37"/>
      <c r="DU268" s="37"/>
      <c r="DV268" s="37"/>
      <c r="DW268" s="37"/>
      <c r="DX268" s="37"/>
      <c r="DY268" s="37"/>
      <c r="DZ268" s="37"/>
      <c r="EA268" s="37"/>
      <c r="EB268" s="37"/>
      <c r="EC268" s="37"/>
      <c r="ED268" s="37"/>
      <c r="EE268" s="37"/>
      <c r="EF268" s="37"/>
      <c r="EG268" s="37"/>
      <c r="EH268" s="37"/>
      <c r="EI268" s="37"/>
      <c r="EJ268" s="37"/>
      <c r="EK268" s="37"/>
      <c r="EL268" s="37"/>
      <c r="EM268" s="37"/>
      <c r="EN268" s="37"/>
      <c r="EO268" s="37"/>
      <c r="EP268" s="37"/>
      <c r="EQ268" s="37"/>
      <c r="ER268" s="37"/>
      <c r="ES268" s="37"/>
      <c r="ET268" s="37"/>
      <c r="EU268" s="37"/>
      <c r="EV268" s="37"/>
      <c r="EW268" s="37"/>
      <c r="EX268" s="37"/>
      <c r="EY268" s="37"/>
      <c r="EZ268" s="37"/>
      <c r="FA268" s="37"/>
      <c r="FB268" s="37"/>
      <c r="FC268" s="37"/>
      <c r="FD268" s="37"/>
      <c r="FE268" s="37"/>
      <c r="FF268" s="37"/>
      <c r="FG268" s="37"/>
      <c r="FH268" s="37"/>
      <c r="FI268" s="37"/>
      <c r="FJ268" s="37"/>
      <c r="FK268" s="37"/>
      <c r="FL268" s="37"/>
      <c r="FM268" s="37"/>
      <c r="FN268" s="37"/>
      <c r="FO268" s="37"/>
      <c r="FP268" s="37"/>
      <c r="FQ268" s="37"/>
      <c r="FR268" s="37"/>
      <c r="FS268" s="37"/>
      <c r="FT268" s="37"/>
      <c r="FU268" s="37"/>
      <c r="FV268" s="37"/>
      <c r="FW268" s="37"/>
      <c r="FX268" s="37"/>
      <c r="FY268" s="37"/>
      <c r="FZ268" s="37"/>
      <c r="GA268" s="37"/>
      <c r="GB268" s="37"/>
      <c r="GC268" s="37"/>
      <c r="GD268" s="16"/>
      <c r="GE268" s="16"/>
      <c r="GF268" s="16"/>
      <c r="GG268" s="16"/>
      <c r="GH268" s="16"/>
      <c r="GI268" s="16"/>
      <c r="GJ268" s="16"/>
      <c r="GK268" s="16"/>
      <c r="GL268" s="16"/>
      <c r="GM268" s="16"/>
      <c r="GN268" s="16"/>
      <c r="GO268" s="16"/>
      <c r="GP268" s="16"/>
      <c r="GQ268" s="16"/>
      <c r="GR268" s="16"/>
      <c r="GS268" s="16"/>
      <c r="GT268" s="16"/>
      <c r="GU268" s="16"/>
      <c r="GV268" s="16"/>
      <c r="GW268" s="16"/>
      <c r="GX268" s="16"/>
      <c r="GY268" s="16"/>
      <c r="GZ268" s="16"/>
      <c r="HA268" s="16"/>
      <c r="HB268" s="16"/>
      <c r="HC268" s="16"/>
      <c r="HD268" s="16"/>
      <c r="HE268" s="16"/>
      <c r="HF268" s="16"/>
      <c r="HG268" s="16"/>
      <c r="HH268" s="16"/>
      <c r="HI268" s="16"/>
      <c r="HJ268" s="16"/>
      <c r="HK268" s="16"/>
      <c r="HL268" s="16"/>
      <c r="HM268" s="16"/>
      <c r="HN268" s="16"/>
      <c r="HO268" s="16"/>
      <c r="HP268" s="16"/>
      <c r="HQ268" s="16"/>
      <c r="HR268" s="16"/>
      <c r="HS268" s="16"/>
      <c r="HT268" s="16"/>
      <c r="HU268" s="16"/>
      <c r="HV268" s="16"/>
      <c r="HW268" s="16"/>
      <c r="HX268" s="16"/>
      <c r="HY268" s="16"/>
      <c r="HZ268" s="16"/>
      <c r="IA268" s="16"/>
      <c r="IB268" s="16"/>
      <c r="IC268" s="16"/>
      <c r="ID268" s="16"/>
      <c r="IE268" s="16"/>
      <c r="IF268" s="16"/>
      <c r="IG268" s="16"/>
      <c r="IH268" s="16"/>
      <c r="II268" s="16"/>
      <c r="IJ268" s="16"/>
      <c r="IK268" s="16"/>
      <c r="IL268" s="16"/>
      <c r="IM268" s="16"/>
      <c r="IN268" s="16"/>
      <c r="IO268" s="16"/>
      <c r="IP268" s="16"/>
      <c r="IQ268" s="16"/>
      <c r="IR268" s="16"/>
    </row>
    <row r="269" spans="1:252" x14ac:dyDescent="0.25">
      <c r="A269" s="51" t="s">
        <v>240</v>
      </c>
      <c r="B269" s="52">
        <v>2</v>
      </c>
      <c r="C269" s="52">
        <v>829</v>
      </c>
      <c r="D269" s="58">
        <v>5201</v>
      </c>
      <c r="E269" s="54">
        <f t="shared" si="86"/>
        <v>0</v>
      </c>
      <c r="F269" s="54">
        <f t="shared" si="86"/>
        <v>7135</v>
      </c>
      <c r="G269" s="54">
        <f t="shared" si="86"/>
        <v>7135</v>
      </c>
      <c r="H269" s="54">
        <v>0</v>
      </c>
      <c r="I269" s="54">
        <v>0</v>
      </c>
      <c r="J269" s="54">
        <f t="shared" si="87"/>
        <v>0</v>
      </c>
      <c r="K269" s="54">
        <v>0</v>
      </c>
      <c r="L269" s="54">
        <v>0</v>
      </c>
      <c r="M269" s="54">
        <f t="shared" si="88"/>
        <v>0</v>
      </c>
      <c r="N269" s="54"/>
      <c r="O269" s="54">
        <v>7135</v>
      </c>
      <c r="P269" s="54">
        <f t="shared" si="89"/>
        <v>7135</v>
      </c>
      <c r="Q269" s="54">
        <v>0</v>
      </c>
      <c r="R269" s="54">
        <v>0</v>
      </c>
      <c r="S269" s="54">
        <f t="shared" si="90"/>
        <v>0</v>
      </c>
      <c r="T269" s="54">
        <v>0</v>
      </c>
      <c r="U269" s="54">
        <v>0</v>
      </c>
      <c r="V269" s="54">
        <f t="shared" si="91"/>
        <v>0</v>
      </c>
      <c r="W269" s="54">
        <v>0</v>
      </c>
      <c r="X269" s="54">
        <v>0</v>
      </c>
      <c r="Y269" s="54">
        <f t="shared" si="92"/>
        <v>0</v>
      </c>
      <c r="Z269" s="54">
        <v>0</v>
      </c>
      <c r="AA269" s="54">
        <v>0</v>
      </c>
      <c r="AB269" s="54">
        <f t="shared" si="93"/>
        <v>0</v>
      </c>
      <c r="AC269" s="54">
        <v>0</v>
      </c>
      <c r="AD269" s="54">
        <v>0</v>
      </c>
      <c r="AE269" s="54">
        <f t="shared" si="94"/>
        <v>0</v>
      </c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  <c r="EF269" s="16"/>
      <c r="EG269" s="16"/>
      <c r="EH269" s="16"/>
      <c r="EI269" s="16"/>
      <c r="EJ269" s="16"/>
      <c r="EK269" s="16"/>
      <c r="EL269" s="16"/>
      <c r="EM269" s="16"/>
      <c r="EN269" s="16"/>
      <c r="EO269" s="16"/>
      <c r="EP269" s="16"/>
      <c r="EQ269" s="16"/>
      <c r="ER269" s="16"/>
      <c r="ES269" s="16"/>
      <c r="ET269" s="16"/>
      <c r="EU269" s="16"/>
      <c r="EV269" s="16"/>
      <c r="EW269" s="16"/>
      <c r="EX269" s="16"/>
      <c r="EY269" s="16"/>
      <c r="EZ269" s="16"/>
      <c r="FA269" s="16"/>
      <c r="FB269" s="16"/>
      <c r="FC269" s="16"/>
      <c r="FD269" s="16"/>
      <c r="FE269" s="16"/>
      <c r="FF269" s="16"/>
      <c r="FG269" s="16"/>
      <c r="FH269" s="16"/>
      <c r="FI269" s="16"/>
      <c r="FJ269" s="37"/>
      <c r="FK269" s="37"/>
      <c r="FL269" s="37"/>
      <c r="FM269" s="37"/>
      <c r="FN269" s="37"/>
      <c r="FO269" s="37"/>
      <c r="FP269" s="37"/>
      <c r="FQ269" s="37"/>
      <c r="FR269" s="37"/>
      <c r="FS269" s="37"/>
      <c r="FT269" s="37"/>
      <c r="FU269" s="37"/>
      <c r="FV269" s="37"/>
      <c r="FW269" s="37"/>
      <c r="FX269" s="37"/>
      <c r="FY269" s="37"/>
      <c r="FZ269" s="37"/>
      <c r="GA269" s="37"/>
      <c r="GB269" s="37"/>
      <c r="GC269" s="37"/>
      <c r="GD269" s="16"/>
      <c r="GE269" s="16"/>
      <c r="GF269" s="16"/>
      <c r="GG269" s="16"/>
      <c r="GH269" s="16"/>
      <c r="GI269" s="16"/>
      <c r="GJ269" s="16"/>
      <c r="GK269" s="16"/>
      <c r="GL269" s="16"/>
      <c r="GM269" s="16"/>
      <c r="GN269" s="16"/>
      <c r="GO269" s="16"/>
      <c r="GP269" s="16"/>
      <c r="GQ269" s="16"/>
      <c r="GR269" s="16"/>
      <c r="GS269" s="16"/>
      <c r="GT269" s="16"/>
      <c r="GU269" s="16"/>
      <c r="GV269" s="16"/>
      <c r="GW269" s="16"/>
      <c r="GX269" s="16"/>
      <c r="GY269" s="16"/>
      <c r="GZ269" s="16"/>
      <c r="HA269" s="16"/>
      <c r="HB269" s="16"/>
      <c r="HC269" s="16"/>
      <c r="HD269" s="16"/>
      <c r="HE269" s="16"/>
      <c r="HF269" s="16"/>
      <c r="HG269" s="16"/>
      <c r="HH269" s="16"/>
      <c r="HI269" s="16"/>
      <c r="HJ269" s="16"/>
      <c r="HK269" s="16"/>
      <c r="HL269" s="16"/>
      <c r="HM269" s="16"/>
      <c r="HN269" s="16"/>
      <c r="HO269" s="16"/>
      <c r="HP269" s="16"/>
      <c r="HQ269" s="16"/>
      <c r="HR269" s="16"/>
      <c r="HS269" s="16"/>
      <c r="HT269" s="16"/>
      <c r="HU269" s="16"/>
      <c r="HV269" s="16"/>
      <c r="HW269" s="16"/>
      <c r="HX269" s="16"/>
      <c r="HY269" s="16"/>
      <c r="HZ269" s="16"/>
      <c r="IA269" s="16"/>
      <c r="IB269" s="16"/>
      <c r="IC269" s="16"/>
      <c r="ID269" s="16"/>
      <c r="IE269" s="16"/>
      <c r="IF269" s="16"/>
      <c r="IG269" s="16"/>
      <c r="IH269" s="16"/>
      <c r="II269" s="16"/>
      <c r="IJ269" s="16"/>
      <c r="IK269" s="16"/>
      <c r="IL269" s="16"/>
      <c r="IM269" s="16"/>
      <c r="IN269" s="16"/>
      <c r="IO269" s="16"/>
      <c r="IP269" s="16"/>
      <c r="IQ269" s="16"/>
      <c r="IR269" s="16"/>
    </row>
    <row r="270" spans="1:252" ht="31.5" x14ac:dyDescent="0.25">
      <c r="A270" s="38" t="s">
        <v>102</v>
      </c>
      <c r="B270" s="49"/>
      <c r="C270" s="49"/>
      <c r="D270" s="50"/>
      <c r="E270" s="40">
        <f t="shared" si="86"/>
        <v>16582</v>
      </c>
      <c r="F270" s="40">
        <f t="shared" si="86"/>
        <v>16582</v>
      </c>
      <c r="G270" s="40">
        <f t="shared" si="86"/>
        <v>0</v>
      </c>
      <c r="H270" s="40">
        <f>SUM(H271:H274)</f>
        <v>0</v>
      </c>
      <c r="I270" s="40">
        <f>SUM(I271:I274)</f>
        <v>0</v>
      </c>
      <c r="J270" s="40">
        <f t="shared" si="87"/>
        <v>0</v>
      </c>
      <c r="K270" s="40">
        <f>SUM(K271:K274)</f>
        <v>0</v>
      </c>
      <c r="L270" s="40">
        <f>SUM(L271:L274)</f>
        <v>0</v>
      </c>
      <c r="M270" s="40">
        <f t="shared" si="88"/>
        <v>0</v>
      </c>
      <c r="N270" s="40">
        <f>SUM(N271:N274)</f>
        <v>16582</v>
      </c>
      <c r="O270" s="40">
        <f>SUM(O271:O274)</f>
        <v>16582</v>
      </c>
      <c r="P270" s="40">
        <f t="shared" si="89"/>
        <v>0</v>
      </c>
      <c r="Q270" s="40">
        <f>SUM(Q271:Q274)</f>
        <v>0</v>
      </c>
      <c r="R270" s="40">
        <f>SUM(R271:R274)</f>
        <v>0</v>
      </c>
      <c r="S270" s="40">
        <f t="shared" si="90"/>
        <v>0</v>
      </c>
      <c r="T270" s="40">
        <f>SUM(T271:T274)</f>
        <v>0</v>
      </c>
      <c r="U270" s="40">
        <f>SUM(U271:U274)</f>
        <v>0</v>
      </c>
      <c r="V270" s="40">
        <f t="shared" si="91"/>
        <v>0</v>
      </c>
      <c r="W270" s="40">
        <f>SUM(W271:W274)</f>
        <v>0</v>
      </c>
      <c r="X270" s="40">
        <f>SUM(X271:X274)</f>
        <v>0</v>
      </c>
      <c r="Y270" s="40">
        <f t="shared" si="92"/>
        <v>0</v>
      </c>
      <c r="Z270" s="40">
        <f>SUM(Z271:Z274)</f>
        <v>0</v>
      </c>
      <c r="AA270" s="40">
        <f>SUM(AA271:AA274)</f>
        <v>0</v>
      </c>
      <c r="AB270" s="40">
        <f t="shared" si="93"/>
        <v>0</v>
      </c>
      <c r="AC270" s="40">
        <f>SUM(AC271:AC274)</f>
        <v>0</v>
      </c>
      <c r="AD270" s="40">
        <f>SUM(AD271:AD274)</f>
        <v>0</v>
      </c>
      <c r="AE270" s="40">
        <f t="shared" si="94"/>
        <v>0</v>
      </c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7"/>
      <c r="BS270" s="37"/>
      <c r="BT270" s="37"/>
      <c r="BU270" s="37"/>
      <c r="BV270" s="37"/>
      <c r="BW270" s="37"/>
      <c r="BX270" s="37"/>
      <c r="BY270" s="37"/>
      <c r="BZ270" s="37"/>
      <c r="CA270" s="37"/>
      <c r="CB270" s="37"/>
      <c r="CC270" s="37"/>
      <c r="CD270" s="37"/>
      <c r="CE270" s="37"/>
      <c r="CF270" s="37"/>
      <c r="CG270" s="37"/>
      <c r="CH270" s="37"/>
      <c r="CI270" s="37"/>
      <c r="CJ270" s="37"/>
      <c r="CK270" s="37"/>
      <c r="CL270" s="37"/>
      <c r="CM270" s="37"/>
      <c r="CN270" s="37"/>
      <c r="CO270" s="37"/>
      <c r="CP270" s="37"/>
      <c r="CQ270" s="37"/>
      <c r="CR270" s="37"/>
      <c r="CS270" s="37"/>
      <c r="CT270" s="37"/>
      <c r="CU270" s="37"/>
      <c r="CV270" s="37"/>
      <c r="CW270" s="37"/>
      <c r="CX270" s="37"/>
      <c r="CY270" s="37"/>
      <c r="CZ270" s="37"/>
      <c r="DA270" s="37"/>
      <c r="DB270" s="37"/>
      <c r="DC270" s="37"/>
      <c r="DD270" s="37"/>
      <c r="DE270" s="37"/>
      <c r="DF270" s="37"/>
      <c r="DG270" s="37"/>
      <c r="DH270" s="37"/>
      <c r="DI270" s="37"/>
      <c r="DJ270" s="37"/>
      <c r="DK270" s="37"/>
      <c r="DL270" s="37"/>
      <c r="DM270" s="37"/>
      <c r="DN270" s="37"/>
      <c r="DO270" s="37"/>
      <c r="DP270" s="37"/>
      <c r="DQ270" s="37"/>
      <c r="DR270" s="37"/>
      <c r="DS270" s="37"/>
      <c r="DT270" s="37"/>
      <c r="DU270" s="37"/>
      <c r="DV270" s="37"/>
      <c r="DW270" s="37"/>
      <c r="DX270" s="37"/>
      <c r="DY270" s="37"/>
      <c r="DZ270" s="37"/>
      <c r="EA270" s="37"/>
      <c r="EB270" s="37"/>
      <c r="EC270" s="37"/>
      <c r="ED270" s="37"/>
      <c r="EE270" s="37"/>
      <c r="EF270" s="37"/>
      <c r="EG270" s="37"/>
      <c r="EH270" s="37"/>
      <c r="EI270" s="37"/>
      <c r="EJ270" s="37"/>
      <c r="EK270" s="37"/>
      <c r="EL270" s="37"/>
      <c r="EM270" s="37"/>
      <c r="EN270" s="37"/>
      <c r="EO270" s="37"/>
      <c r="EP270" s="37"/>
      <c r="EQ270" s="37"/>
      <c r="ER270" s="37"/>
      <c r="ES270" s="37"/>
      <c r="ET270" s="37"/>
      <c r="EU270" s="37"/>
      <c r="EV270" s="37"/>
      <c r="EW270" s="37"/>
      <c r="EX270" s="37"/>
      <c r="EY270" s="37"/>
      <c r="EZ270" s="37"/>
      <c r="FA270" s="37"/>
      <c r="FB270" s="37"/>
      <c r="FC270" s="37"/>
      <c r="FD270" s="37"/>
      <c r="FE270" s="37"/>
      <c r="FF270" s="37"/>
      <c r="FG270" s="37"/>
      <c r="FH270" s="37"/>
      <c r="FI270" s="37"/>
      <c r="FJ270" s="16"/>
      <c r="FK270" s="16"/>
      <c r="FL270" s="16"/>
      <c r="FM270" s="16"/>
      <c r="FN270" s="16"/>
      <c r="FO270" s="16"/>
      <c r="FP270" s="16"/>
      <c r="FQ270" s="16"/>
      <c r="FR270" s="16"/>
      <c r="FS270" s="16"/>
      <c r="FT270" s="16"/>
      <c r="FU270" s="16"/>
      <c r="FV270" s="16"/>
      <c r="FW270" s="16"/>
      <c r="FX270" s="16"/>
      <c r="FY270" s="16"/>
      <c r="FZ270" s="16"/>
      <c r="GA270" s="16"/>
      <c r="GB270" s="16"/>
      <c r="GC270" s="16"/>
      <c r="GD270" s="16"/>
      <c r="GE270" s="16"/>
      <c r="GF270" s="16"/>
      <c r="GG270" s="16"/>
      <c r="GH270" s="16"/>
      <c r="GI270" s="16"/>
      <c r="GJ270" s="16"/>
      <c r="GK270" s="16"/>
      <c r="GL270" s="16"/>
      <c r="GM270" s="16"/>
      <c r="GN270" s="16"/>
      <c r="GO270" s="16"/>
      <c r="GP270" s="16"/>
      <c r="GQ270" s="16"/>
      <c r="GR270" s="16"/>
      <c r="GS270" s="16"/>
      <c r="GT270" s="16"/>
      <c r="GU270" s="16"/>
      <c r="GV270" s="16"/>
      <c r="GW270" s="16"/>
      <c r="GX270" s="16"/>
      <c r="GY270" s="16"/>
      <c r="GZ270" s="16"/>
      <c r="HA270" s="16"/>
      <c r="HB270" s="16"/>
      <c r="HC270" s="16"/>
      <c r="HD270" s="16"/>
      <c r="HE270" s="16"/>
      <c r="HF270" s="16"/>
      <c r="HG270" s="16"/>
      <c r="HH270" s="16"/>
      <c r="HI270" s="16"/>
      <c r="HJ270" s="16"/>
      <c r="HK270" s="16"/>
      <c r="HL270" s="16"/>
      <c r="HM270" s="16"/>
      <c r="HN270" s="16"/>
      <c r="HO270" s="16"/>
      <c r="HP270" s="16"/>
      <c r="HQ270" s="16"/>
      <c r="HR270" s="16"/>
      <c r="HS270" s="16"/>
      <c r="HT270" s="16"/>
      <c r="HU270" s="16"/>
      <c r="HV270" s="16"/>
      <c r="HW270" s="16"/>
      <c r="HX270" s="16"/>
      <c r="HY270" s="16"/>
      <c r="HZ270" s="16"/>
      <c r="IA270" s="16"/>
      <c r="IB270" s="16"/>
      <c r="IC270" s="16"/>
      <c r="ID270" s="16"/>
      <c r="IE270" s="16"/>
      <c r="IF270" s="16"/>
      <c r="IG270" s="16"/>
      <c r="IH270" s="16"/>
      <c r="II270" s="16"/>
      <c r="IJ270" s="16"/>
      <c r="IK270" s="16"/>
      <c r="IL270" s="16"/>
      <c r="IM270" s="16"/>
      <c r="IN270" s="16"/>
      <c r="IO270" s="16"/>
      <c r="IP270" s="16"/>
      <c r="IQ270" s="16"/>
      <c r="IR270" s="16"/>
    </row>
    <row r="271" spans="1:252" ht="31.5" x14ac:dyDescent="0.25">
      <c r="A271" s="51" t="s">
        <v>241</v>
      </c>
      <c r="B271" s="52">
        <v>2</v>
      </c>
      <c r="C271" s="52">
        <v>878</v>
      </c>
      <c r="D271" s="58">
        <v>5203</v>
      </c>
      <c r="E271" s="54">
        <f t="shared" si="86"/>
        <v>2500</v>
      </c>
      <c r="F271" s="54">
        <f t="shared" si="86"/>
        <v>2500</v>
      </c>
      <c r="G271" s="54">
        <f t="shared" si="86"/>
        <v>0</v>
      </c>
      <c r="H271" s="54">
        <v>0</v>
      </c>
      <c r="I271" s="54">
        <v>0</v>
      </c>
      <c r="J271" s="54">
        <f t="shared" si="87"/>
        <v>0</v>
      </c>
      <c r="K271" s="54">
        <v>0</v>
      </c>
      <c r="L271" s="54">
        <v>0</v>
      </c>
      <c r="M271" s="54">
        <f t="shared" si="88"/>
        <v>0</v>
      </c>
      <c r="N271" s="54">
        <v>2500</v>
      </c>
      <c r="O271" s="54">
        <v>2500</v>
      </c>
      <c r="P271" s="54">
        <f t="shared" si="89"/>
        <v>0</v>
      </c>
      <c r="Q271" s="54">
        <v>0</v>
      </c>
      <c r="R271" s="54">
        <v>0</v>
      </c>
      <c r="S271" s="54">
        <f t="shared" si="90"/>
        <v>0</v>
      </c>
      <c r="T271" s="54">
        <v>0</v>
      </c>
      <c r="U271" s="54">
        <v>0</v>
      </c>
      <c r="V271" s="54">
        <f t="shared" si="91"/>
        <v>0</v>
      </c>
      <c r="W271" s="54">
        <v>0</v>
      </c>
      <c r="X271" s="54">
        <v>0</v>
      </c>
      <c r="Y271" s="54">
        <f t="shared" si="92"/>
        <v>0</v>
      </c>
      <c r="Z271" s="54">
        <v>0</v>
      </c>
      <c r="AA271" s="54">
        <v>0</v>
      </c>
      <c r="AB271" s="54">
        <f t="shared" si="93"/>
        <v>0</v>
      </c>
      <c r="AC271" s="54">
        <v>0</v>
      </c>
      <c r="AD271" s="54">
        <v>0</v>
      </c>
      <c r="AE271" s="54">
        <f t="shared" si="94"/>
        <v>0</v>
      </c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  <c r="EF271" s="16"/>
      <c r="EG271" s="16"/>
      <c r="EH271" s="16"/>
      <c r="EI271" s="16"/>
      <c r="EJ271" s="16"/>
      <c r="EK271" s="16"/>
      <c r="EL271" s="16"/>
      <c r="EM271" s="16"/>
      <c r="EN271" s="16"/>
      <c r="EO271" s="16"/>
      <c r="EP271" s="16"/>
      <c r="EQ271" s="16"/>
      <c r="ER271" s="16"/>
      <c r="ES271" s="16"/>
      <c r="ET271" s="16"/>
      <c r="EU271" s="16"/>
      <c r="EV271" s="16"/>
      <c r="EW271" s="16"/>
      <c r="EX271" s="16"/>
      <c r="EY271" s="16"/>
      <c r="EZ271" s="16"/>
      <c r="FA271" s="16"/>
      <c r="FB271" s="16"/>
      <c r="FC271" s="16"/>
      <c r="FD271" s="16"/>
      <c r="FE271" s="16"/>
      <c r="FF271" s="16"/>
      <c r="FG271" s="16"/>
      <c r="FH271" s="16"/>
      <c r="FI271" s="16"/>
      <c r="FJ271" s="16"/>
      <c r="FK271" s="16"/>
      <c r="FL271" s="16"/>
      <c r="FM271" s="16"/>
      <c r="FN271" s="16"/>
      <c r="FO271" s="16"/>
      <c r="FP271" s="16"/>
      <c r="FQ271" s="16"/>
      <c r="FR271" s="16"/>
      <c r="FS271" s="16"/>
      <c r="FT271" s="16"/>
      <c r="FU271" s="16"/>
      <c r="FV271" s="16"/>
      <c r="FW271" s="16"/>
      <c r="FX271" s="16"/>
      <c r="FY271" s="16"/>
      <c r="FZ271" s="16"/>
      <c r="GA271" s="16"/>
      <c r="GB271" s="16"/>
      <c r="GC271" s="16"/>
      <c r="GD271" s="16"/>
      <c r="GE271" s="16"/>
      <c r="GF271" s="16"/>
      <c r="GG271" s="16"/>
      <c r="GH271" s="16"/>
      <c r="GI271" s="16"/>
      <c r="GJ271" s="16"/>
      <c r="GK271" s="16"/>
      <c r="GL271" s="16"/>
      <c r="GM271" s="16"/>
      <c r="GN271" s="16"/>
      <c r="GO271" s="16"/>
      <c r="GP271" s="16"/>
      <c r="GQ271" s="16"/>
      <c r="GR271" s="16"/>
      <c r="GS271" s="16"/>
      <c r="GT271" s="16"/>
      <c r="GU271" s="16"/>
      <c r="GV271" s="16"/>
      <c r="GW271" s="16"/>
      <c r="GX271" s="16"/>
      <c r="GY271" s="16"/>
      <c r="GZ271" s="16"/>
      <c r="HA271" s="16"/>
      <c r="HB271" s="16"/>
      <c r="HC271" s="16"/>
      <c r="HD271" s="16"/>
      <c r="HE271" s="16"/>
      <c r="HF271" s="16"/>
      <c r="HG271" s="16"/>
      <c r="HH271" s="16"/>
      <c r="HI271" s="16"/>
      <c r="HJ271" s="16"/>
      <c r="HK271" s="16"/>
      <c r="HL271" s="16"/>
      <c r="HM271" s="16"/>
      <c r="HN271" s="16"/>
      <c r="HO271" s="16"/>
      <c r="HP271" s="16"/>
      <c r="HQ271" s="16"/>
      <c r="HR271" s="16"/>
      <c r="HS271" s="16"/>
      <c r="HT271" s="16"/>
      <c r="HU271" s="16"/>
      <c r="HV271" s="16"/>
      <c r="HW271" s="16"/>
      <c r="HX271" s="16"/>
      <c r="HY271" s="16"/>
      <c r="HZ271" s="16"/>
      <c r="IA271" s="16"/>
      <c r="IB271" s="16"/>
      <c r="IC271" s="16"/>
      <c r="ID271" s="16"/>
      <c r="IE271" s="16"/>
      <c r="IF271" s="16"/>
      <c r="IG271" s="16"/>
      <c r="IH271" s="16"/>
      <c r="II271" s="16"/>
      <c r="IJ271" s="16"/>
      <c r="IK271" s="16"/>
      <c r="IL271" s="16"/>
      <c r="IM271" s="16"/>
      <c r="IN271" s="16"/>
      <c r="IO271" s="16"/>
      <c r="IP271" s="16"/>
      <c r="IQ271" s="16"/>
      <c r="IR271" s="16"/>
    </row>
    <row r="272" spans="1:252" ht="31.5" x14ac:dyDescent="0.25">
      <c r="A272" s="51" t="s">
        <v>242</v>
      </c>
      <c r="B272" s="52">
        <v>2</v>
      </c>
      <c r="C272" s="52">
        <v>878</v>
      </c>
      <c r="D272" s="58">
        <v>5203</v>
      </c>
      <c r="E272" s="54">
        <f t="shared" si="86"/>
        <v>3500</v>
      </c>
      <c r="F272" s="54">
        <f t="shared" si="86"/>
        <v>3500</v>
      </c>
      <c r="G272" s="54">
        <f t="shared" si="86"/>
        <v>0</v>
      </c>
      <c r="H272" s="54">
        <v>0</v>
      </c>
      <c r="I272" s="54">
        <v>0</v>
      </c>
      <c r="J272" s="54">
        <f t="shared" si="87"/>
        <v>0</v>
      </c>
      <c r="K272" s="54">
        <v>0</v>
      </c>
      <c r="L272" s="54">
        <v>0</v>
      </c>
      <c r="M272" s="54">
        <f t="shared" si="88"/>
        <v>0</v>
      </c>
      <c r="N272" s="54">
        <v>3500</v>
      </c>
      <c r="O272" s="54">
        <v>3500</v>
      </c>
      <c r="P272" s="54">
        <f t="shared" si="89"/>
        <v>0</v>
      </c>
      <c r="Q272" s="54">
        <v>0</v>
      </c>
      <c r="R272" s="54">
        <v>0</v>
      </c>
      <c r="S272" s="54">
        <f t="shared" si="90"/>
        <v>0</v>
      </c>
      <c r="T272" s="54">
        <v>0</v>
      </c>
      <c r="U272" s="54">
        <v>0</v>
      </c>
      <c r="V272" s="54">
        <f t="shared" si="91"/>
        <v>0</v>
      </c>
      <c r="W272" s="54">
        <v>0</v>
      </c>
      <c r="X272" s="54">
        <v>0</v>
      </c>
      <c r="Y272" s="54">
        <f t="shared" si="92"/>
        <v>0</v>
      </c>
      <c r="Z272" s="54">
        <v>0</v>
      </c>
      <c r="AA272" s="54">
        <v>0</v>
      </c>
      <c r="AB272" s="54">
        <f t="shared" si="93"/>
        <v>0</v>
      </c>
      <c r="AC272" s="54">
        <v>0</v>
      </c>
      <c r="AD272" s="54">
        <v>0</v>
      </c>
      <c r="AE272" s="54">
        <f t="shared" si="94"/>
        <v>0</v>
      </c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  <c r="EF272" s="16"/>
      <c r="EG272" s="16"/>
      <c r="EH272" s="16"/>
      <c r="EI272" s="16"/>
      <c r="EJ272" s="16"/>
      <c r="EK272" s="16"/>
      <c r="EL272" s="16"/>
      <c r="EM272" s="16"/>
      <c r="EN272" s="16"/>
      <c r="EO272" s="16"/>
      <c r="EP272" s="16"/>
      <c r="EQ272" s="16"/>
      <c r="ER272" s="16"/>
      <c r="ES272" s="16"/>
      <c r="ET272" s="16"/>
      <c r="EU272" s="16"/>
      <c r="EV272" s="16"/>
      <c r="EW272" s="16"/>
      <c r="EX272" s="16"/>
      <c r="EY272" s="16"/>
      <c r="EZ272" s="16"/>
      <c r="FA272" s="16"/>
      <c r="FB272" s="16"/>
      <c r="FC272" s="16"/>
      <c r="FD272" s="16"/>
      <c r="FE272" s="16"/>
      <c r="FF272" s="16"/>
      <c r="FG272" s="16"/>
      <c r="FH272" s="16"/>
      <c r="FI272" s="16"/>
      <c r="FJ272" s="16"/>
      <c r="FK272" s="16"/>
      <c r="FL272" s="16"/>
      <c r="FM272" s="16"/>
      <c r="FN272" s="16"/>
      <c r="FO272" s="16"/>
      <c r="FP272" s="16"/>
      <c r="FQ272" s="16"/>
      <c r="FR272" s="16"/>
      <c r="FS272" s="16"/>
      <c r="FT272" s="16"/>
      <c r="FU272" s="16"/>
      <c r="FV272" s="16"/>
      <c r="FW272" s="16"/>
      <c r="FX272" s="16"/>
      <c r="FY272" s="16"/>
      <c r="FZ272" s="16"/>
      <c r="GA272" s="16"/>
      <c r="GB272" s="16"/>
      <c r="GC272" s="16"/>
      <c r="GD272" s="16"/>
      <c r="GE272" s="16"/>
      <c r="GF272" s="16"/>
      <c r="GG272" s="16"/>
      <c r="GH272" s="16"/>
      <c r="GI272" s="16"/>
      <c r="GJ272" s="16"/>
      <c r="GK272" s="16"/>
      <c r="GL272" s="16"/>
      <c r="GM272" s="16"/>
      <c r="GN272" s="16"/>
      <c r="GO272" s="16"/>
      <c r="GP272" s="16"/>
      <c r="GQ272" s="16"/>
      <c r="GR272" s="16"/>
      <c r="GS272" s="16"/>
      <c r="GT272" s="16"/>
      <c r="GU272" s="16"/>
      <c r="GV272" s="16"/>
      <c r="GW272" s="16"/>
      <c r="GX272" s="16"/>
      <c r="GY272" s="16"/>
      <c r="GZ272" s="16"/>
      <c r="HA272" s="16"/>
      <c r="HB272" s="16"/>
      <c r="HC272" s="16"/>
      <c r="HD272" s="16"/>
      <c r="HE272" s="16"/>
      <c r="HF272" s="16"/>
      <c r="HG272" s="16"/>
      <c r="HH272" s="16"/>
      <c r="HI272" s="16"/>
      <c r="HJ272" s="16"/>
      <c r="HK272" s="16"/>
      <c r="HL272" s="16"/>
      <c r="HM272" s="16"/>
      <c r="HN272" s="16"/>
      <c r="HO272" s="16"/>
      <c r="HP272" s="16"/>
      <c r="HQ272" s="16"/>
      <c r="HR272" s="16"/>
      <c r="HS272" s="16"/>
      <c r="HT272" s="16"/>
      <c r="HU272" s="16"/>
      <c r="HV272" s="16"/>
      <c r="HW272" s="16"/>
      <c r="HX272" s="16"/>
      <c r="HY272" s="16"/>
      <c r="HZ272" s="16"/>
      <c r="IA272" s="16"/>
      <c r="IB272" s="16"/>
      <c r="IC272" s="16"/>
      <c r="ID272" s="16"/>
      <c r="IE272" s="16"/>
      <c r="IF272" s="16"/>
      <c r="IG272" s="16"/>
      <c r="IH272" s="16"/>
      <c r="II272" s="16"/>
      <c r="IJ272" s="16"/>
      <c r="IK272" s="16"/>
      <c r="IL272" s="16"/>
      <c r="IM272" s="16"/>
      <c r="IN272" s="16"/>
      <c r="IO272" s="16"/>
      <c r="IP272" s="16"/>
      <c r="IQ272" s="16"/>
      <c r="IR272" s="16"/>
    </row>
    <row r="273" spans="1:252" x14ac:dyDescent="0.25">
      <c r="A273" s="51" t="s">
        <v>243</v>
      </c>
      <c r="B273" s="52">
        <v>2</v>
      </c>
      <c r="C273" s="52">
        <v>898</v>
      </c>
      <c r="D273" s="58">
        <v>5203</v>
      </c>
      <c r="E273" s="54">
        <f t="shared" si="86"/>
        <v>5000</v>
      </c>
      <c r="F273" s="54">
        <f t="shared" si="86"/>
        <v>5000</v>
      </c>
      <c r="G273" s="54">
        <f t="shared" si="86"/>
        <v>0</v>
      </c>
      <c r="H273" s="54">
        <v>0</v>
      </c>
      <c r="I273" s="54">
        <v>0</v>
      </c>
      <c r="J273" s="54">
        <f t="shared" si="87"/>
        <v>0</v>
      </c>
      <c r="K273" s="54">
        <v>0</v>
      </c>
      <c r="L273" s="54">
        <v>0</v>
      </c>
      <c r="M273" s="54">
        <f t="shared" si="88"/>
        <v>0</v>
      </c>
      <c r="N273" s="54">
        <v>5000</v>
      </c>
      <c r="O273" s="54">
        <v>5000</v>
      </c>
      <c r="P273" s="54">
        <f t="shared" si="89"/>
        <v>0</v>
      </c>
      <c r="Q273" s="54">
        <v>0</v>
      </c>
      <c r="R273" s="54">
        <v>0</v>
      </c>
      <c r="S273" s="54">
        <f t="shared" si="90"/>
        <v>0</v>
      </c>
      <c r="T273" s="54">
        <v>0</v>
      </c>
      <c r="U273" s="54">
        <v>0</v>
      </c>
      <c r="V273" s="54">
        <f t="shared" si="91"/>
        <v>0</v>
      </c>
      <c r="W273" s="54">
        <v>0</v>
      </c>
      <c r="X273" s="54">
        <v>0</v>
      </c>
      <c r="Y273" s="54">
        <f t="shared" si="92"/>
        <v>0</v>
      </c>
      <c r="Z273" s="54">
        <v>0</v>
      </c>
      <c r="AA273" s="54">
        <v>0</v>
      </c>
      <c r="AB273" s="54">
        <f t="shared" si="93"/>
        <v>0</v>
      </c>
      <c r="AC273" s="54">
        <v>0</v>
      </c>
      <c r="AD273" s="54">
        <v>0</v>
      </c>
      <c r="AE273" s="54">
        <f t="shared" si="94"/>
        <v>0</v>
      </c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  <c r="EF273" s="16"/>
      <c r="EG273" s="16"/>
      <c r="EH273" s="16"/>
      <c r="EI273" s="16"/>
      <c r="EJ273" s="16"/>
      <c r="EK273" s="16"/>
      <c r="EL273" s="16"/>
      <c r="EM273" s="16"/>
      <c r="EN273" s="16"/>
      <c r="EO273" s="16"/>
      <c r="EP273" s="16"/>
      <c r="EQ273" s="16"/>
      <c r="ER273" s="16"/>
      <c r="ES273" s="16"/>
      <c r="ET273" s="16"/>
      <c r="EU273" s="16"/>
      <c r="EV273" s="16"/>
      <c r="EW273" s="16"/>
      <c r="EX273" s="16"/>
      <c r="EY273" s="16"/>
      <c r="EZ273" s="16"/>
      <c r="FA273" s="16"/>
      <c r="FB273" s="16"/>
      <c r="FC273" s="16"/>
      <c r="FD273" s="16"/>
      <c r="FE273" s="16"/>
      <c r="FF273" s="16"/>
      <c r="FG273" s="16"/>
      <c r="FH273" s="16"/>
      <c r="FI273" s="16"/>
      <c r="FJ273" s="37"/>
      <c r="FK273" s="37"/>
      <c r="FL273" s="37"/>
      <c r="FM273" s="37"/>
      <c r="FN273" s="37"/>
      <c r="FO273" s="37"/>
      <c r="FP273" s="37"/>
      <c r="FQ273" s="37"/>
      <c r="FR273" s="37"/>
      <c r="FS273" s="37"/>
      <c r="FT273" s="37"/>
      <c r="FU273" s="37"/>
      <c r="FV273" s="37"/>
      <c r="FW273" s="37"/>
      <c r="FX273" s="37"/>
      <c r="FY273" s="37"/>
      <c r="FZ273" s="37"/>
      <c r="GA273" s="37"/>
      <c r="GB273" s="37"/>
      <c r="GC273" s="37"/>
      <c r="GD273" s="16"/>
      <c r="GE273" s="16"/>
      <c r="GF273" s="16"/>
      <c r="GG273" s="16"/>
      <c r="GH273" s="16"/>
      <c r="GI273" s="16"/>
      <c r="GJ273" s="16"/>
      <c r="GK273" s="16"/>
      <c r="GL273" s="16"/>
      <c r="GM273" s="16"/>
      <c r="GN273" s="16"/>
      <c r="GO273" s="16"/>
      <c r="GP273" s="16"/>
      <c r="GQ273" s="16"/>
      <c r="GR273" s="16"/>
      <c r="GS273" s="16"/>
      <c r="GT273" s="16"/>
      <c r="GU273" s="16"/>
      <c r="GV273" s="16"/>
      <c r="GW273" s="16"/>
      <c r="GX273" s="16"/>
      <c r="GY273" s="16"/>
      <c r="GZ273" s="16"/>
      <c r="HA273" s="16"/>
      <c r="HB273" s="16"/>
      <c r="HC273" s="16"/>
      <c r="HD273" s="16"/>
      <c r="HE273" s="16"/>
      <c r="HF273" s="16"/>
      <c r="HG273" s="16"/>
      <c r="HH273" s="16"/>
      <c r="HI273" s="16"/>
      <c r="HJ273" s="16"/>
      <c r="HK273" s="16"/>
      <c r="HL273" s="16"/>
      <c r="HM273" s="16"/>
      <c r="HN273" s="16"/>
      <c r="HO273" s="16"/>
      <c r="HP273" s="16"/>
      <c r="HQ273" s="16"/>
      <c r="HR273" s="16"/>
      <c r="HS273" s="16"/>
      <c r="HT273" s="16"/>
      <c r="HU273" s="16"/>
      <c r="HV273" s="16"/>
      <c r="HW273" s="16"/>
      <c r="HX273" s="16"/>
      <c r="HY273" s="16"/>
      <c r="HZ273" s="16"/>
      <c r="IA273" s="16"/>
      <c r="IB273" s="16"/>
      <c r="IC273" s="16"/>
      <c r="ID273" s="16"/>
      <c r="IE273" s="16"/>
      <c r="IF273" s="16"/>
      <c r="IG273" s="16"/>
      <c r="IH273" s="16"/>
      <c r="II273" s="16"/>
      <c r="IJ273" s="16"/>
      <c r="IK273" s="16"/>
      <c r="IL273" s="16"/>
      <c r="IM273" s="16"/>
      <c r="IN273" s="16"/>
      <c r="IO273" s="16"/>
      <c r="IP273" s="16"/>
      <c r="IQ273" s="16"/>
      <c r="IR273" s="16"/>
    </row>
    <row r="274" spans="1:252" x14ac:dyDescent="0.25">
      <c r="A274" s="51" t="s">
        <v>244</v>
      </c>
      <c r="B274" s="52">
        <v>2</v>
      </c>
      <c r="C274" s="52">
        <v>829</v>
      </c>
      <c r="D274" s="58">
        <v>5203</v>
      </c>
      <c r="E274" s="54">
        <f t="shared" si="86"/>
        <v>5582</v>
      </c>
      <c r="F274" s="54">
        <f t="shared" si="86"/>
        <v>5582</v>
      </c>
      <c r="G274" s="54">
        <f t="shared" si="86"/>
        <v>0</v>
      </c>
      <c r="H274" s="54">
        <v>0</v>
      </c>
      <c r="I274" s="54">
        <v>0</v>
      </c>
      <c r="J274" s="54">
        <f t="shared" si="87"/>
        <v>0</v>
      </c>
      <c r="K274" s="54">
        <v>0</v>
      </c>
      <c r="L274" s="54">
        <v>0</v>
      </c>
      <c r="M274" s="54">
        <f t="shared" si="88"/>
        <v>0</v>
      </c>
      <c r="N274" s="54">
        <v>5582</v>
      </c>
      <c r="O274" s="54">
        <v>5582</v>
      </c>
      <c r="P274" s="54">
        <f t="shared" si="89"/>
        <v>0</v>
      </c>
      <c r="Q274" s="54">
        <v>0</v>
      </c>
      <c r="R274" s="54">
        <v>0</v>
      </c>
      <c r="S274" s="54">
        <f t="shared" si="90"/>
        <v>0</v>
      </c>
      <c r="T274" s="54">
        <v>0</v>
      </c>
      <c r="U274" s="54">
        <v>0</v>
      </c>
      <c r="V274" s="54">
        <f t="shared" si="91"/>
        <v>0</v>
      </c>
      <c r="W274" s="54">
        <v>0</v>
      </c>
      <c r="X274" s="54">
        <v>0</v>
      </c>
      <c r="Y274" s="54">
        <f t="shared" si="92"/>
        <v>0</v>
      </c>
      <c r="Z274" s="54">
        <v>0</v>
      </c>
      <c r="AA274" s="54">
        <v>0</v>
      </c>
      <c r="AB274" s="54">
        <f t="shared" si="93"/>
        <v>0</v>
      </c>
      <c r="AC274" s="54">
        <v>0</v>
      </c>
      <c r="AD274" s="54">
        <v>0</v>
      </c>
      <c r="AE274" s="54">
        <f t="shared" si="94"/>
        <v>0</v>
      </c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  <c r="EF274" s="16"/>
      <c r="EG274" s="16"/>
      <c r="EH274" s="16"/>
      <c r="EI274" s="16"/>
      <c r="EJ274" s="16"/>
      <c r="EK274" s="16"/>
      <c r="EL274" s="16"/>
      <c r="EM274" s="16"/>
      <c r="EN274" s="16"/>
      <c r="EO274" s="16"/>
      <c r="EP274" s="16"/>
      <c r="EQ274" s="16"/>
      <c r="ER274" s="16"/>
      <c r="ES274" s="16"/>
      <c r="ET274" s="16"/>
      <c r="EU274" s="16"/>
      <c r="EV274" s="16"/>
      <c r="EW274" s="16"/>
      <c r="EX274" s="16"/>
      <c r="EY274" s="16"/>
      <c r="EZ274" s="16"/>
      <c r="FA274" s="16"/>
      <c r="FB274" s="16"/>
      <c r="FC274" s="16"/>
      <c r="FD274" s="16"/>
      <c r="FE274" s="16"/>
      <c r="FF274" s="16"/>
      <c r="FG274" s="16"/>
      <c r="FH274" s="16"/>
      <c r="FI274" s="16"/>
      <c r="FJ274" s="37"/>
      <c r="FK274" s="37"/>
      <c r="FL274" s="37"/>
      <c r="FM274" s="37"/>
      <c r="FN274" s="37"/>
      <c r="FO274" s="37"/>
      <c r="FP274" s="37"/>
      <c r="FQ274" s="37"/>
      <c r="FR274" s="37"/>
      <c r="FS274" s="37"/>
      <c r="FT274" s="37"/>
      <c r="FU274" s="37"/>
      <c r="FV274" s="37"/>
      <c r="FW274" s="37"/>
      <c r="FX274" s="37"/>
      <c r="FY274" s="37"/>
      <c r="FZ274" s="37"/>
      <c r="GA274" s="37"/>
      <c r="GB274" s="37"/>
      <c r="GC274" s="37"/>
      <c r="GD274" s="16"/>
      <c r="GE274" s="16"/>
      <c r="GF274" s="16"/>
      <c r="GG274" s="16"/>
      <c r="GH274" s="16"/>
      <c r="GI274" s="16"/>
      <c r="GJ274" s="16"/>
      <c r="GK274" s="16"/>
      <c r="GL274" s="16"/>
      <c r="GM274" s="16"/>
      <c r="GN274" s="16"/>
      <c r="GO274" s="16"/>
      <c r="GP274" s="16"/>
      <c r="GQ274" s="16"/>
      <c r="GR274" s="16"/>
      <c r="GS274" s="16"/>
      <c r="GT274" s="16"/>
      <c r="GU274" s="16"/>
      <c r="GV274" s="16"/>
      <c r="GW274" s="16"/>
      <c r="GX274" s="16"/>
      <c r="GY274" s="16"/>
      <c r="GZ274" s="16"/>
      <c r="HA274" s="16"/>
      <c r="HB274" s="16"/>
      <c r="HC274" s="16"/>
      <c r="HD274" s="16"/>
      <c r="HE274" s="16"/>
      <c r="HF274" s="16"/>
      <c r="HG274" s="16"/>
      <c r="HH274" s="16"/>
      <c r="HI274" s="16"/>
      <c r="HJ274" s="16"/>
      <c r="HK274" s="16"/>
      <c r="HL274" s="16"/>
      <c r="HM274" s="16"/>
      <c r="HN274" s="16"/>
      <c r="HO274" s="16"/>
      <c r="HP274" s="16"/>
      <c r="HQ274" s="16"/>
      <c r="HR274" s="16"/>
      <c r="HS274" s="16"/>
      <c r="HT274" s="16"/>
      <c r="HU274" s="16"/>
      <c r="HV274" s="16"/>
      <c r="HW274" s="16"/>
      <c r="HX274" s="16"/>
      <c r="HY274" s="16"/>
      <c r="HZ274" s="16"/>
      <c r="IA274" s="16"/>
      <c r="IB274" s="16"/>
      <c r="IC274" s="16"/>
      <c r="ID274" s="16"/>
      <c r="IE274" s="16"/>
      <c r="IF274" s="16"/>
      <c r="IG274" s="16"/>
      <c r="IH274" s="16"/>
      <c r="II274" s="16"/>
      <c r="IJ274" s="16"/>
      <c r="IK274" s="16"/>
      <c r="IL274" s="16"/>
      <c r="IM274" s="16"/>
      <c r="IN274" s="16"/>
      <c r="IO274" s="16"/>
      <c r="IP274" s="16"/>
      <c r="IQ274" s="16"/>
      <c r="IR274" s="16"/>
    </row>
    <row r="275" spans="1:252" x14ac:dyDescent="0.25">
      <c r="A275" s="38" t="s">
        <v>106</v>
      </c>
      <c r="B275" s="49"/>
      <c r="C275" s="49"/>
      <c r="D275" s="50"/>
      <c r="E275" s="40">
        <f t="shared" si="86"/>
        <v>0</v>
      </c>
      <c r="F275" s="40">
        <f t="shared" si="86"/>
        <v>44000</v>
      </c>
      <c r="G275" s="40">
        <f t="shared" si="86"/>
        <v>44000</v>
      </c>
      <c r="H275" s="40">
        <f>SUM(H276)</f>
        <v>0</v>
      </c>
      <c r="I275" s="40">
        <f>SUM(I276)</f>
        <v>0</v>
      </c>
      <c r="J275" s="40">
        <f t="shared" si="87"/>
        <v>0</v>
      </c>
      <c r="K275" s="40">
        <f>SUM(K276)</f>
        <v>0</v>
      </c>
      <c r="L275" s="40">
        <f>SUM(L276)</f>
        <v>0</v>
      </c>
      <c r="M275" s="40">
        <f t="shared" si="88"/>
        <v>0</v>
      </c>
      <c r="N275" s="40">
        <f>SUM(N276)</f>
        <v>0</v>
      </c>
      <c r="O275" s="40">
        <f>SUM(O276)</f>
        <v>44000</v>
      </c>
      <c r="P275" s="40">
        <f t="shared" si="89"/>
        <v>44000</v>
      </c>
      <c r="Q275" s="40">
        <f>SUM(Q276)</f>
        <v>0</v>
      </c>
      <c r="R275" s="40">
        <f>SUM(R276)</f>
        <v>0</v>
      </c>
      <c r="S275" s="40">
        <f t="shared" si="90"/>
        <v>0</v>
      </c>
      <c r="T275" s="40">
        <f>SUM(T276)</f>
        <v>0</v>
      </c>
      <c r="U275" s="40">
        <f>SUM(U276)</f>
        <v>0</v>
      </c>
      <c r="V275" s="40">
        <f t="shared" si="91"/>
        <v>0</v>
      </c>
      <c r="W275" s="40">
        <f>SUM(W276)</f>
        <v>0</v>
      </c>
      <c r="X275" s="40">
        <f>SUM(X276)</f>
        <v>0</v>
      </c>
      <c r="Y275" s="40">
        <f t="shared" si="92"/>
        <v>0</v>
      </c>
      <c r="Z275" s="40">
        <f>SUM(Z276)</f>
        <v>0</v>
      </c>
      <c r="AA275" s="40">
        <f>SUM(AA276)</f>
        <v>0</v>
      </c>
      <c r="AB275" s="40">
        <f t="shared" si="93"/>
        <v>0</v>
      </c>
      <c r="AC275" s="40">
        <f>SUM(AC276)</f>
        <v>0</v>
      </c>
      <c r="AD275" s="40">
        <f>SUM(AD276)</f>
        <v>0</v>
      </c>
      <c r="AE275" s="40">
        <f t="shared" si="94"/>
        <v>0</v>
      </c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37"/>
      <c r="BN275" s="37"/>
      <c r="BO275" s="37"/>
      <c r="BP275" s="37"/>
      <c r="BQ275" s="37"/>
      <c r="BR275" s="37"/>
      <c r="BS275" s="37"/>
      <c r="BT275" s="37"/>
      <c r="BU275" s="37"/>
      <c r="BV275" s="37"/>
      <c r="BW275" s="37"/>
      <c r="BX275" s="37"/>
      <c r="BY275" s="37"/>
      <c r="BZ275" s="37"/>
      <c r="CA275" s="37"/>
      <c r="CB275" s="37"/>
      <c r="CC275" s="37"/>
      <c r="CD275" s="37"/>
      <c r="CE275" s="37"/>
      <c r="CF275" s="37"/>
      <c r="CG275" s="37"/>
      <c r="CH275" s="37"/>
      <c r="CI275" s="37"/>
      <c r="CJ275" s="37"/>
      <c r="CK275" s="37"/>
      <c r="CL275" s="37"/>
      <c r="CM275" s="37"/>
      <c r="CN275" s="37"/>
      <c r="CO275" s="37"/>
      <c r="CP275" s="37"/>
      <c r="CQ275" s="37"/>
      <c r="CR275" s="37"/>
      <c r="CS275" s="37"/>
      <c r="CT275" s="37"/>
      <c r="CU275" s="37"/>
      <c r="CV275" s="37"/>
      <c r="CW275" s="37"/>
      <c r="CX275" s="37"/>
      <c r="CY275" s="37"/>
      <c r="CZ275" s="37"/>
      <c r="DA275" s="37"/>
      <c r="DB275" s="37"/>
      <c r="DC275" s="37"/>
      <c r="DD275" s="37"/>
      <c r="DE275" s="37"/>
      <c r="DF275" s="37"/>
      <c r="DG275" s="37"/>
      <c r="DH275" s="37"/>
      <c r="DI275" s="37"/>
      <c r="DJ275" s="37"/>
      <c r="DK275" s="37"/>
      <c r="DL275" s="37"/>
      <c r="DM275" s="37"/>
      <c r="DN275" s="37"/>
      <c r="DO275" s="37"/>
      <c r="DP275" s="37"/>
      <c r="DQ275" s="37"/>
      <c r="DR275" s="37"/>
      <c r="DS275" s="37"/>
      <c r="DT275" s="37"/>
      <c r="DU275" s="37"/>
      <c r="DV275" s="37"/>
      <c r="DW275" s="37"/>
      <c r="DX275" s="37"/>
      <c r="DY275" s="37"/>
      <c r="DZ275" s="37"/>
      <c r="EA275" s="37"/>
      <c r="EB275" s="37"/>
      <c r="EC275" s="37"/>
      <c r="ED275" s="37"/>
      <c r="EE275" s="37"/>
      <c r="EF275" s="37"/>
      <c r="EG275" s="37"/>
      <c r="EH275" s="37"/>
      <c r="EI275" s="37"/>
      <c r="EJ275" s="37"/>
      <c r="EK275" s="37"/>
      <c r="EL275" s="37"/>
      <c r="EM275" s="37"/>
      <c r="EN275" s="37"/>
      <c r="EO275" s="37"/>
      <c r="EP275" s="37"/>
      <c r="EQ275" s="37"/>
      <c r="ER275" s="37"/>
      <c r="ES275" s="37"/>
      <c r="ET275" s="37"/>
      <c r="EU275" s="37"/>
      <c r="EV275" s="37"/>
      <c r="EW275" s="37"/>
      <c r="EX275" s="37"/>
      <c r="EY275" s="37"/>
      <c r="EZ275" s="37"/>
      <c r="FA275" s="37"/>
      <c r="FB275" s="37"/>
      <c r="FC275" s="37"/>
      <c r="FD275" s="37"/>
      <c r="FE275" s="37"/>
      <c r="FF275" s="37"/>
      <c r="FG275" s="37"/>
      <c r="FH275" s="37"/>
      <c r="FI275" s="37"/>
      <c r="FJ275" s="37"/>
      <c r="FK275" s="37"/>
      <c r="FL275" s="37"/>
      <c r="FM275" s="37"/>
      <c r="FN275" s="37"/>
      <c r="FO275" s="37"/>
      <c r="FP275" s="37"/>
      <c r="FQ275" s="37"/>
      <c r="FR275" s="37"/>
      <c r="FS275" s="37"/>
      <c r="FT275" s="37"/>
      <c r="FU275" s="37"/>
      <c r="FV275" s="37"/>
      <c r="FW275" s="37"/>
      <c r="FX275" s="37"/>
      <c r="FY275" s="37"/>
      <c r="FZ275" s="37"/>
      <c r="GA275" s="37"/>
      <c r="GB275" s="37"/>
      <c r="GC275" s="37"/>
      <c r="GD275" s="16"/>
      <c r="GE275" s="16"/>
      <c r="GF275" s="16"/>
      <c r="GG275" s="16"/>
      <c r="GH275" s="16"/>
      <c r="GI275" s="16"/>
      <c r="GJ275" s="16"/>
      <c r="GK275" s="16"/>
      <c r="GL275" s="16"/>
      <c r="GM275" s="16"/>
      <c r="GN275" s="16"/>
      <c r="GO275" s="16"/>
      <c r="GP275" s="16"/>
      <c r="GQ275" s="16"/>
      <c r="GR275" s="16"/>
      <c r="GS275" s="16"/>
      <c r="GT275" s="16"/>
      <c r="GU275" s="16"/>
      <c r="GV275" s="16"/>
      <c r="GW275" s="16"/>
      <c r="GX275" s="16"/>
      <c r="GY275" s="16"/>
      <c r="GZ275" s="16"/>
      <c r="HA275" s="16"/>
      <c r="HB275" s="16"/>
      <c r="HC275" s="16"/>
      <c r="HD275" s="16"/>
      <c r="HE275" s="16"/>
      <c r="HF275" s="16"/>
      <c r="HG275" s="16"/>
      <c r="HH275" s="16"/>
      <c r="HI275" s="16"/>
      <c r="HJ275" s="16"/>
      <c r="HK275" s="16"/>
      <c r="HL275" s="16"/>
      <c r="HM275" s="16"/>
      <c r="HN275" s="16"/>
      <c r="HO275" s="16"/>
      <c r="HP275" s="16"/>
      <c r="HQ275" s="16"/>
      <c r="HR275" s="16"/>
      <c r="HS275" s="16"/>
      <c r="HT275" s="16"/>
      <c r="HU275" s="16"/>
      <c r="HV275" s="16"/>
      <c r="HW275" s="16"/>
      <c r="HX275" s="16"/>
      <c r="HY275" s="16"/>
      <c r="HZ275" s="16"/>
      <c r="IA275" s="16"/>
      <c r="IB275" s="16"/>
      <c r="IC275" s="16"/>
      <c r="ID275" s="16"/>
      <c r="IE275" s="16"/>
      <c r="IF275" s="16"/>
      <c r="IG275" s="16"/>
      <c r="IH275" s="16"/>
      <c r="II275" s="16"/>
      <c r="IJ275" s="16"/>
      <c r="IK275" s="16"/>
      <c r="IL275" s="16"/>
      <c r="IM275" s="16"/>
      <c r="IN275" s="16"/>
      <c r="IO275" s="16"/>
      <c r="IP275" s="16"/>
      <c r="IQ275" s="16"/>
      <c r="IR275" s="16"/>
    </row>
    <row r="276" spans="1:252" x14ac:dyDescent="0.25">
      <c r="A276" s="51" t="s">
        <v>245</v>
      </c>
      <c r="B276" s="52">
        <v>2</v>
      </c>
      <c r="C276" s="52">
        <v>829</v>
      </c>
      <c r="D276" s="57">
        <v>5204</v>
      </c>
      <c r="E276" s="54">
        <f t="shared" si="86"/>
        <v>0</v>
      </c>
      <c r="F276" s="54">
        <f t="shared" si="86"/>
        <v>44000</v>
      </c>
      <c r="G276" s="54">
        <f t="shared" si="86"/>
        <v>44000</v>
      </c>
      <c r="H276" s="54"/>
      <c r="I276" s="54"/>
      <c r="J276" s="54">
        <f t="shared" si="87"/>
        <v>0</v>
      </c>
      <c r="K276" s="54"/>
      <c r="L276" s="54"/>
      <c r="M276" s="54">
        <f t="shared" si="88"/>
        <v>0</v>
      </c>
      <c r="N276" s="54"/>
      <c r="O276" s="54">
        <v>44000</v>
      </c>
      <c r="P276" s="54">
        <f t="shared" si="89"/>
        <v>44000</v>
      </c>
      <c r="Q276" s="54"/>
      <c r="R276" s="54"/>
      <c r="S276" s="54">
        <f t="shared" si="90"/>
        <v>0</v>
      </c>
      <c r="T276" s="54"/>
      <c r="U276" s="54"/>
      <c r="V276" s="54">
        <f t="shared" si="91"/>
        <v>0</v>
      </c>
      <c r="W276" s="54"/>
      <c r="X276" s="54"/>
      <c r="Y276" s="54">
        <f t="shared" si="92"/>
        <v>0</v>
      </c>
      <c r="Z276" s="54"/>
      <c r="AA276" s="54"/>
      <c r="AB276" s="54">
        <f t="shared" si="93"/>
        <v>0</v>
      </c>
      <c r="AC276" s="54"/>
      <c r="AD276" s="54"/>
      <c r="AE276" s="54">
        <f t="shared" si="94"/>
        <v>0</v>
      </c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  <c r="EF276" s="16"/>
      <c r="EG276" s="16"/>
      <c r="EH276" s="16"/>
      <c r="EI276" s="16"/>
      <c r="EJ276" s="16"/>
      <c r="EK276" s="16"/>
      <c r="EL276" s="16"/>
      <c r="EM276" s="16"/>
      <c r="EN276" s="16"/>
      <c r="EO276" s="16"/>
      <c r="EP276" s="16"/>
      <c r="EQ276" s="16"/>
      <c r="ER276" s="16"/>
      <c r="ES276" s="16"/>
      <c r="ET276" s="16"/>
      <c r="EU276" s="16"/>
      <c r="EV276" s="16"/>
      <c r="EW276" s="16"/>
      <c r="EX276" s="16"/>
      <c r="EY276" s="16"/>
      <c r="EZ276" s="16"/>
      <c r="FA276" s="16"/>
      <c r="FB276" s="16"/>
      <c r="FC276" s="16"/>
      <c r="FD276" s="16"/>
      <c r="FE276" s="16"/>
      <c r="FF276" s="16"/>
      <c r="FG276" s="16"/>
      <c r="FH276" s="16"/>
      <c r="FI276" s="16"/>
      <c r="FJ276" s="16"/>
      <c r="FK276" s="16"/>
      <c r="FL276" s="16"/>
      <c r="FM276" s="16"/>
      <c r="FN276" s="16"/>
      <c r="FO276" s="16"/>
      <c r="FP276" s="16"/>
      <c r="FQ276" s="16"/>
      <c r="FR276" s="16"/>
      <c r="FS276" s="16"/>
      <c r="FT276" s="16"/>
      <c r="FU276" s="16"/>
      <c r="FV276" s="16"/>
      <c r="FW276" s="16"/>
      <c r="FX276" s="16"/>
      <c r="FY276" s="16"/>
      <c r="FZ276" s="16"/>
      <c r="GA276" s="16"/>
      <c r="GB276" s="16"/>
      <c r="GC276" s="16"/>
      <c r="GD276" s="16"/>
      <c r="GE276" s="16"/>
      <c r="GF276" s="16"/>
      <c r="GG276" s="16"/>
      <c r="GH276" s="16"/>
      <c r="GI276" s="16"/>
      <c r="GJ276" s="16"/>
      <c r="GK276" s="16"/>
      <c r="GL276" s="16"/>
      <c r="GM276" s="16"/>
      <c r="GN276" s="16"/>
      <c r="GO276" s="16"/>
      <c r="GP276" s="16"/>
      <c r="GQ276" s="16"/>
      <c r="GR276" s="16"/>
      <c r="GS276" s="16"/>
      <c r="GT276" s="16"/>
      <c r="GU276" s="16"/>
      <c r="GV276" s="16"/>
      <c r="GW276" s="16"/>
      <c r="GX276" s="16"/>
      <c r="GY276" s="16"/>
      <c r="GZ276" s="16"/>
      <c r="HA276" s="16"/>
      <c r="HB276" s="16"/>
      <c r="HC276" s="16"/>
      <c r="HD276" s="16"/>
      <c r="HE276" s="16"/>
      <c r="HF276" s="16"/>
      <c r="HG276" s="16"/>
      <c r="HH276" s="16"/>
      <c r="HI276" s="16"/>
      <c r="HJ276" s="16"/>
      <c r="HK276" s="16"/>
      <c r="HL276" s="16"/>
      <c r="HM276" s="16"/>
      <c r="HN276" s="16"/>
      <c r="HO276" s="16"/>
      <c r="HP276" s="16"/>
      <c r="HQ276" s="16"/>
      <c r="HR276" s="16"/>
      <c r="HS276" s="16"/>
      <c r="HT276" s="16"/>
      <c r="HU276" s="16"/>
      <c r="HV276" s="16"/>
      <c r="HW276" s="16"/>
      <c r="HX276" s="16"/>
      <c r="HY276" s="16"/>
      <c r="HZ276" s="16"/>
      <c r="IA276" s="16"/>
      <c r="IB276" s="16"/>
      <c r="IC276" s="16"/>
      <c r="ID276" s="16"/>
      <c r="IE276" s="16"/>
      <c r="IF276" s="16"/>
      <c r="IG276" s="16"/>
      <c r="IH276" s="16"/>
      <c r="II276" s="16"/>
      <c r="IJ276" s="16"/>
      <c r="IK276" s="16"/>
      <c r="IL276" s="16"/>
      <c r="IM276" s="16"/>
      <c r="IN276" s="16"/>
      <c r="IO276" s="16"/>
      <c r="IP276" s="16"/>
      <c r="IQ276" s="16"/>
      <c r="IR276" s="16"/>
    </row>
    <row r="277" spans="1:252" x14ac:dyDescent="0.25">
      <c r="A277" s="38" t="s">
        <v>175</v>
      </c>
      <c r="B277" s="49"/>
      <c r="C277" s="49"/>
      <c r="D277" s="50"/>
      <c r="E277" s="40">
        <f t="shared" si="86"/>
        <v>285377</v>
      </c>
      <c r="F277" s="40">
        <f t="shared" si="86"/>
        <v>285377</v>
      </c>
      <c r="G277" s="40">
        <f t="shared" si="86"/>
        <v>0</v>
      </c>
      <c r="H277" s="40">
        <f>SUM(H278:H281)</f>
        <v>0</v>
      </c>
      <c r="I277" s="40">
        <f>SUM(I278:I281)</f>
        <v>0</v>
      </c>
      <c r="J277" s="40">
        <f t="shared" si="87"/>
        <v>0</v>
      </c>
      <c r="K277" s="40">
        <f>SUM(K278:K281)</f>
        <v>0</v>
      </c>
      <c r="L277" s="40">
        <f>SUM(L278:L281)</f>
        <v>0</v>
      </c>
      <c r="M277" s="40">
        <f t="shared" si="88"/>
        <v>0</v>
      </c>
      <c r="N277" s="40">
        <f>SUM(N278:N281)</f>
        <v>285377</v>
      </c>
      <c r="O277" s="40">
        <f>SUM(O278:O281)</f>
        <v>285377</v>
      </c>
      <c r="P277" s="40">
        <f t="shared" si="89"/>
        <v>0</v>
      </c>
      <c r="Q277" s="40">
        <f>SUM(Q278:Q281)</f>
        <v>0</v>
      </c>
      <c r="R277" s="40">
        <f>SUM(R278:R281)</f>
        <v>0</v>
      </c>
      <c r="S277" s="40">
        <f t="shared" si="90"/>
        <v>0</v>
      </c>
      <c r="T277" s="40">
        <f>SUM(T278:T281)</f>
        <v>0</v>
      </c>
      <c r="U277" s="40">
        <f>SUM(U278:U281)</f>
        <v>0</v>
      </c>
      <c r="V277" s="40">
        <f t="shared" si="91"/>
        <v>0</v>
      </c>
      <c r="W277" s="40">
        <f>SUM(W278:W281)</f>
        <v>0</v>
      </c>
      <c r="X277" s="40">
        <f>SUM(X278:X281)</f>
        <v>0</v>
      </c>
      <c r="Y277" s="40">
        <f t="shared" si="92"/>
        <v>0</v>
      </c>
      <c r="Z277" s="40">
        <f>SUM(Z278:Z281)</f>
        <v>0</v>
      </c>
      <c r="AA277" s="40">
        <f>SUM(AA278:AA281)</f>
        <v>0</v>
      </c>
      <c r="AB277" s="40">
        <f t="shared" si="93"/>
        <v>0</v>
      </c>
      <c r="AC277" s="40">
        <f>SUM(AC278:AC281)</f>
        <v>0</v>
      </c>
      <c r="AD277" s="40">
        <f>SUM(AD278:AD281)</f>
        <v>0</v>
      </c>
      <c r="AE277" s="40">
        <f t="shared" si="94"/>
        <v>0</v>
      </c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  <c r="CI277" s="37"/>
      <c r="CJ277" s="37"/>
      <c r="CK277" s="37"/>
      <c r="CL277" s="37"/>
      <c r="CM277" s="37"/>
      <c r="CN277" s="37"/>
      <c r="CO277" s="37"/>
      <c r="CP277" s="37"/>
      <c r="CQ277" s="37"/>
      <c r="CR277" s="37"/>
      <c r="CS277" s="37"/>
      <c r="CT277" s="37"/>
      <c r="CU277" s="37"/>
      <c r="CV277" s="37"/>
      <c r="CW277" s="37"/>
      <c r="CX277" s="37"/>
      <c r="CY277" s="37"/>
      <c r="CZ277" s="37"/>
      <c r="DA277" s="37"/>
      <c r="DB277" s="37"/>
      <c r="DC277" s="37"/>
      <c r="DD277" s="37"/>
      <c r="DE277" s="37"/>
      <c r="DF277" s="37"/>
      <c r="DG277" s="37"/>
      <c r="DH277" s="37"/>
      <c r="DI277" s="37"/>
      <c r="DJ277" s="37"/>
      <c r="DK277" s="37"/>
      <c r="DL277" s="37"/>
      <c r="DM277" s="37"/>
      <c r="DN277" s="37"/>
      <c r="DO277" s="37"/>
      <c r="DP277" s="37"/>
      <c r="DQ277" s="37"/>
      <c r="DR277" s="37"/>
      <c r="DS277" s="37"/>
      <c r="DT277" s="37"/>
      <c r="DU277" s="37"/>
      <c r="DV277" s="37"/>
      <c r="DW277" s="37"/>
      <c r="DX277" s="37"/>
      <c r="DY277" s="37"/>
      <c r="DZ277" s="37"/>
      <c r="EA277" s="37"/>
      <c r="EB277" s="37"/>
      <c r="EC277" s="37"/>
      <c r="ED277" s="37"/>
      <c r="EE277" s="37"/>
      <c r="EF277" s="37"/>
      <c r="EG277" s="37"/>
      <c r="EH277" s="37"/>
      <c r="EI277" s="37"/>
      <c r="EJ277" s="37"/>
      <c r="EK277" s="37"/>
      <c r="EL277" s="37"/>
      <c r="EM277" s="37"/>
      <c r="EN277" s="37"/>
      <c r="EO277" s="37"/>
      <c r="EP277" s="37"/>
      <c r="EQ277" s="37"/>
      <c r="ER277" s="37"/>
      <c r="ES277" s="37"/>
      <c r="ET277" s="37"/>
      <c r="EU277" s="37"/>
      <c r="EV277" s="37"/>
      <c r="EW277" s="37"/>
      <c r="EX277" s="37"/>
      <c r="EY277" s="37"/>
      <c r="EZ277" s="37"/>
      <c r="FA277" s="37"/>
      <c r="FB277" s="37"/>
      <c r="FC277" s="37"/>
      <c r="FD277" s="37"/>
      <c r="FE277" s="37"/>
      <c r="FF277" s="37"/>
      <c r="FG277" s="37"/>
      <c r="FH277" s="37"/>
      <c r="FI277" s="37"/>
      <c r="FJ277" s="37"/>
      <c r="FK277" s="37"/>
      <c r="FL277" s="37"/>
      <c r="FM277" s="37"/>
      <c r="FN277" s="37"/>
      <c r="FO277" s="37"/>
      <c r="FP277" s="37"/>
      <c r="FQ277" s="37"/>
      <c r="FR277" s="37"/>
      <c r="FS277" s="37"/>
      <c r="FT277" s="37"/>
      <c r="FU277" s="37"/>
      <c r="FV277" s="37"/>
      <c r="FW277" s="37"/>
      <c r="FX277" s="37"/>
      <c r="FY277" s="37"/>
      <c r="FZ277" s="37"/>
      <c r="GA277" s="37"/>
      <c r="GB277" s="37"/>
      <c r="GC277" s="37"/>
      <c r="GD277" s="16"/>
      <c r="GE277" s="16"/>
      <c r="GF277" s="16"/>
      <c r="GG277" s="16"/>
      <c r="GH277" s="16"/>
      <c r="GI277" s="16"/>
      <c r="GJ277" s="16"/>
      <c r="GK277" s="16"/>
      <c r="GL277" s="16"/>
      <c r="GM277" s="16"/>
      <c r="GN277" s="16"/>
      <c r="GO277" s="16"/>
      <c r="GP277" s="16"/>
      <c r="GQ277" s="16"/>
      <c r="GR277" s="16"/>
      <c r="GS277" s="16"/>
      <c r="GT277" s="16"/>
      <c r="GU277" s="16"/>
      <c r="GV277" s="16"/>
      <c r="GW277" s="16"/>
      <c r="GX277" s="16"/>
      <c r="GY277" s="16"/>
      <c r="GZ277" s="16"/>
      <c r="HA277" s="16"/>
      <c r="HB277" s="16"/>
      <c r="HC277" s="16"/>
      <c r="HD277" s="16"/>
      <c r="HE277" s="16"/>
      <c r="HF277" s="16"/>
      <c r="HG277" s="16"/>
      <c r="HH277" s="16"/>
      <c r="HI277" s="16"/>
      <c r="HJ277" s="16"/>
      <c r="HK277" s="16"/>
      <c r="HL277" s="16"/>
      <c r="HM277" s="16"/>
      <c r="HN277" s="16"/>
      <c r="HO277" s="16"/>
      <c r="HP277" s="16"/>
      <c r="HQ277" s="16"/>
      <c r="HR277" s="16"/>
      <c r="HS277" s="16"/>
      <c r="HT277" s="16"/>
      <c r="HU277" s="16"/>
      <c r="HV277" s="16"/>
      <c r="HW277" s="16"/>
      <c r="HX277" s="16"/>
      <c r="HY277" s="16"/>
      <c r="HZ277" s="16"/>
      <c r="IA277" s="16"/>
      <c r="IB277" s="16"/>
      <c r="IC277" s="16"/>
      <c r="ID277" s="16"/>
      <c r="IE277" s="16"/>
      <c r="IF277" s="16"/>
      <c r="IG277" s="16"/>
      <c r="IH277" s="16"/>
      <c r="II277" s="16"/>
      <c r="IJ277" s="16"/>
      <c r="IK277" s="16"/>
      <c r="IL277" s="16"/>
      <c r="IM277" s="16"/>
      <c r="IN277" s="16"/>
      <c r="IO277" s="16"/>
      <c r="IP277" s="16"/>
      <c r="IQ277" s="16"/>
      <c r="IR277" s="16"/>
    </row>
    <row r="278" spans="1:252" ht="31.5" x14ac:dyDescent="0.25">
      <c r="A278" s="51" t="s">
        <v>246</v>
      </c>
      <c r="B278" s="52">
        <v>2</v>
      </c>
      <c r="C278" s="52">
        <v>849</v>
      </c>
      <c r="D278" s="57">
        <v>5206</v>
      </c>
      <c r="E278" s="54">
        <f t="shared" si="86"/>
        <v>66629</v>
      </c>
      <c r="F278" s="54">
        <f t="shared" si="86"/>
        <v>66629</v>
      </c>
      <c r="G278" s="54">
        <f t="shared" si="86"/>
        <v>0</v>
      </c>
      <c r="H278" s="54"/>
      <c r="I278" s="54"/>
      <c r="J278" s="54">
        <f t="shared" si="87"/>
        <v>0</v>
      </c>
      <c r="K278" s="54">
        <v>0</v>
      </c>
      <c r="L278" s="54">
        <v>0</v>
      </c>
      <c r="M278" s="54">
        <f t="shared" si="88"/>
        <v>0</v>
      </c>
      <c r="N278" s="54">
        <v>66629</v>
      </c>
      <c r="O278" s="54">
        <v>66629</v>
      </c>
      <c r="P278" s="54">
        <f t="shared" si="89"/>
        <v>0</v>
      </c>
      <c r="Q278" s="54"/>
      <c r="R278" s="54"/>
      <c r="S278" s="54">
        <f t="shared" si="90"/>
        <v>0</v>
      </c>
      <c r="T278" s="54">
        <v>0</v>
      </c>
      <c r="U278" s="54">
        <v>0</v>
      </c>
      <c r="V278" s="54">
        <f t="shared" si="91"/>
        <v>0</v>
      </c>
      <c r="W278" s="54">
        <v>0</v>
      </c>
      <c r="X278" s="54">
        <v>0</v>
      </c>
      <c r="Y278" s="54">
        <f t="shared" si="92"/>
        <v>0</v>
      </c>
      <c r="Z278" s="54">
        <v>0</v>
      </c>
      <c r="AA278" s="54">
        <v>0</v>
      </c>
      <c r="AB278" s="54">
        <f t="shared" si="93"/>
        <v>0</v>
      </c>
      <c r="AC278" s="54">
        <v>0</v>
      </c>
      <c r="AD278" s="54">
        <v>0</v>
      </c>
      <c r="AE278" s="54">
        <f t="shared" si="94"/>
        <v>0</v>
      </c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  <c r="EF278" s="16"/>
      <c r="EG278" s="16"/>
      <c r="EH278" s="16"/>
      <c r="EI278" s="16"/>
      <c r="EJ278" s="16"/>
      <c r="EK278" s="16"/>
      <c r="EL278" s="16"/>
      <c r="EM278" s="16"/>
      <c r="EN278" s="16"/>
      <c r="EO278" s="16"/>
      <c r="EP278" s="16"/>
      <c r="EQ278" s="16"/>
      <c r="ER278" s="16"/>
      <c r="ES278" s="16"/>
      <c r="ET278" s="16"/>
      <c r="EU278" s="16"/>
      <c r="EV278" s="16"/>
      <c r="EW278" s="16"/>
      <c r="EX278" s="16"/>
      <c r="EY278" s="16"/>
      <c r="EZ278" s="16"/>
      <c r="FA278" s="16"/>
      <c r="FB278" s="16"/>
      <c r="FC278" s="16"/>
      <c r="FD278" s="16"/>
      <c r="FE278" s="16"/>
      <c r="FF278" s="16"/>
      <c r="FG278" s="16"/>
      <c r="FH278" s="16"/>
      <c r="FI278" s="16"/>
      <c r="FJ278" s="37"/>
      <c r="FK278" s="37"/>
      <c r="FL278" s="37"/>
      <c r="FM278" s="37"/>
      <c r="FN278" s="37"/>
      <c r="FO278" s="37"/>
      <c r="FP278" s="37"/>
      <c r="FQ278" s="37"/>
      <c r="FR278" s="37"/>
      <c r="FS278" s="37"/>
      <c r="FT278" s="37"/>
      <c r="FU278" s="37"/>
      <c r="FV278" s="37"/>
      <c r="FW278" s="37"/>
      <c r="FX278" s="37"/>
      <c r="FY278" s="37"/>
      <c r="FZ278" s="37"/>
      <c r="GA278" s="37"/>
      <c r="GB278" s="37"/>
      <c r="GC278" s="37"/>
      <c r="GD278" s="16"/>
      <c r="GE278" s="16"/>
      <c r="GF278" s="16"/>
      <c r="GG278" s="16"/>
      <c r="GH278" s="16"/>
      <c r="GI278" s="16"/>
      <c r="GJ278" s="16"/>
      <c r="GK278" s="16"/>
      <c r="GL278" s="16"/>
      <c r="GM278" s="16"/>
      <c r="GN278" s="16"/>
      <c r="GO278" s="16"/>
      <c r="GP278" s="16"/>
      <c r="GQ278" s="16"/>
      <c r="GR278" s="16"/>
      <c r="GS278" s="16"/>
      <c r="GT278" s="16"/>
      <c r="GU278" s="16"/>
      <c r="GV278" s="16"/>
      <c r="GW278" s="16"/>
      <c r="GX278" s="16"/>
      <c r="GY278" s="16"/>
      <c r="GZ278" s="16"/>
      <c r="HA278" s="16"/>
      <c r="HB278" s="16"/>
      <c r="HC278" s="16"/>
      <c r="HD278" s="16"/>
      <c r="HE278" s="16"/>
      <c r="HF278" s="16"/>
      <c r="HG278" s="16"/>
      <c r="HH278" s="16"/>
      <c r="HI278" s="16"/>
      <c r="HJ278" s="16"/>
      <c r="HK278" s="16"/>
      <c r="HL278" s="16"/>
      <c r="HM278" s="16"/>
      <c r="HN278" s="16"/>
      <c r="HO278" s="16"/>
      <c r="HP278" s="16"/>
      <c r="HQ278" s="16"/>
      <c r="HR278" s="16"/>
      <c r="HS278" s="16"/>
      <c r="HT278" s="16"/>
      <c r="HU278" s="16"/>
      <c r="HV278" s="16"/>
      <c r="HW278" s="16"/>
      <c r="HX278" s="16"/>
      <c r="HY278" s="16"/>
      <c r="HZ278" s="16"/>
      <c r="IA278" s="16"/>
      <c r="IB278" s="16"/>
      <c r="IC278" s="16"/>
      <c r="ID278" s="16"/>
      <c r="IE278" s="16"/>
      <c r="IF278" s="16"/>
      <c r="IG278" s="16"/>
      <c r="IH278" s="16"/>
      <c r="II278" s="16"/>
      <c r="IJ278" s="16"/>
      <c r="IK278" s="16"/>
      <c r="IL278" s="16"/>
      <c r="IM278" s="16"/>
      <c r="IN278" s="16"/>
      <c r="IO278" s="16"/>
      <c r="IP278" s="16"/>
      <c r="IQ278" s="16"/>
      <c r="IR278" s="16"/>
    </row>
    <row r="279" spans="1:252" ht="47.25" x14ac:dyDescent="0.25">
      <c r="A279" s="51" t="s">
        <v>247</v>
      </c>
      <c r="B279" s="52">
        <v>2</v>
      </c>
      <c r="C279" s="52">
        <v>849</v>
      </c>
      <c r="D279" s="57">
        <v>5206</v>
      </c>
      <c r="E279" s="54">
        <f t="shared" si="86"/>
        <v>16748</v>
      </c>
      <c r="F279" s="54">
        <f t="shared" si="86"/>
        <v>16748</v>
      </c>
      <c r="G279" s="54">
        <f t="shared" si="86"/>
        <v>0</v>
      </c>
      <c r="H279" s="54"/>
      <c r="I279" s="54"/>
      <c r="J279" s="54">
        <f t="shared" si="87"/>
        <v>0</v>
      </c>
      <c r="K279" s="54">
        <v>0</v>
      </c>
      <c r="L279" s="54">
        <v>0</v>
      </c>
      <c r="M279" s="54">
        <f t="shared" si="88"/>
        <v>0</v>
      </c>
      <c r="N279" s="54">
        <f>15748+1000</f>
        <v>16748</v>
      </c>
      <c r="O279" s="54">
        <f>15748+1000</f>
        <v>16748</v>
      </c>
      <c r="P279" s="54">
        <f t="shared" si="89"/>
        <v>0</v>
      </c>
      <c r="Q279" s="54"/>
      <c r="R279" s="54"/>
      <c r="S279" s="54">
        <f t="shared" si="90"/>
        <v>0</v>
      </c>
      <c r="T279" s="54">
        <v>0</v>
      </c>
      <c r="U279" s="54">
        <v>0</v>
      </c>
      <c r="V279" s="54">
        <f t="shared" si="91"/>
        <v>0</v>
      </c>
      <c r="W279" s="54">
        <v>0</v>
      </c>
      <c r="X279" s="54">
        <v>0</v>
      </c>
      <c r="Y279" s="54">
        <f t="shared" si="92"/>
        <v>0</v>
      </c>
      <c r="Z279" s="54">
        <v>0</v>
      </c>
      <c r="AA279" s="54">
        <v>0</v>
      </c>
      <c r="AB279" s="54">
        <f t="shared" si="93"/>
        <v>0</v>
      </c>
      <c r="AC279" s="54">
        <v>0</v>
      </c>
      <c r="AD279" s="54">
        <v>0</v>
      </c>
      <c r="AE279" s="54">
        <f t="shared" si="94"/>
        <v>0</v>
      </c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  <c r="EM279" s="16"/>
      <c r="EN279" s="16"/>
      <c r="EO279" s="16"/>
      <c r="EP279" s="16"/>
      <c r="EQ279" s="16"/>
      <c r="ER279" s="16"/>
      <c r="ES279" s="16"/>
      <c r="ET279" s="16"/>
      <c r="EU279" s="16"/>
      <c r="EV279" s="16"/>
      <c r="EW279" s="16"/>
      <c r="EX279" s="16"/>
      <c r="EY279" s="16"/>
      <c r="EZ279" s="16"/>
      <c r="FA279" s="16"/>
      <c r="FB279" s="16"/>
      <c r="FC279" s="16"/>
      <c r="FD279" s="16"/>
      <c r="FE279" s="16"/>
      <c r="FF279" s="16"/>
      <c r="FG279" s="16"/>
      <c r="FH279" s="16"/>
      <c r="FI279" s="16"/>
      <c r="FJ279" s="37"/>
      <c r="FK279" s="37"/>
      <c r="FL279" s="37"/>
      <c r="FM279" s="37"/>
      <c r="FN279" s="37"/>
      <c r="FO279" s="37"/>
      <c r="FP279" s="37"/>
      <c r="FQ279" s="37"/>
      <c r="FR279" s="37"/>
      <c r="FS279" s="37"/>
      <c r="FT279" s="37"/>
      <c r="FU279" s="37"/>
      <c r="FV279" s="37"/>
      <c r="FW279" s="37"/>
      <c r="FX279" s="37"/>
      <c r="FY279" s="37"/>
      <c r="FZ279" s="37"/>
      <c r="GA279" s="37"/>
      <c r="GB279" s="37"/>
      <c r="GC279" s="37"/>
      <c r="GD279" s="16"/>
      <c r="GE279" s="16"/>
      <c r="GF279" s="16"/>
      <c r="GG279" s="16"/>
      <c r="GH279" s="16"/>
      <c r="GI279" s="16"/>
      <c r="GJ279" s="16"/>
      <c r="GK279" s="16"/>
      <c r="GL279" s="16"/>
      <c r="GM279" s="16"/>
      <c r="GN279" s="16"/>
      <c r="GO279" s="16"/>
      <c r="GP279" s="16"/>
      <c r="GQ279" s="16"/>
      <c r="GR279" s="16"/>
      <c r="GS279" s="16"/>
      <c r="GT279" s="16"/>
      <c r="GU279" s="16"/>
      <c r="GV279" s="16"/>
      <c r="GW279" s="16"/>
      <c r="GX279" s="16"/>
      <c r="GY279" s="16"/>
      <c r="GZ279" s="16"/>
      <c r="HA279" s="16"/>
      <c r="HB279" s="16"/>
      <c r="HC279" s="16"/>
      <c r="HD279" s="16"/>
      <c r="HE279" s="16"/>
      <c r="HF279" s="16"/>
      <c r="HG279" s="16"/>
      <c r="HH279" s="16"/>
      <c r="HI279" s="16"/>
      <c r="HJ279" s="16"/>
      <c r="HK279" s="16"/>
      <c r="HL279" s="16"/>
      <c r="HM279" s="16"/>
      <c r="HN279" s="16"/>
      <c r="HO279" s="16"/>
      <c r="HP279" s="16"/>
      <c r="HQ279" s="16"/>
      <c r="HR279" s="16"/>
      <c r="HS279" s="16"/>
      <c r="HT279" s="16"/>
      <c r="HU279" s="16"/>
      <c r="HV279" s="16"/>
      <c r="HW279" s="16"/>
      <c r="HX279" s="16"/>
      <c r="HY279" s="16"/>
      <c r="HZ279" s="16"/>
      <c r="IA279" s="16"/>
      <c r="IB279" s="16"/>
      <c r="IC279" s="16"/>
      <c r="ID279" s="16"/>
      <c r="IE279" s="16"/>
      <c r="IF279" s="16"/>
      <c r="IG279" s="16"/>
      <c r="IH279" s="16"/>
      <c r="II279" s="16"/>
      <c r="IJ279" s="16"/>
      <c r="IK279" s="16"/>
      <c r="IL279" s="16"/>
      <c r="IM279" s="16"/>
      <c r="IN279" s="16"/>
      <c r="IO279" s="16"/>
      <c r="IP279" s="16"/>
      <c r="IQ279" s="16"/>
      <c r="IR279" s="16"/>
    </row>
    <row r="280" spans="1:252" ht="31.5" x14ac:dyDescent="0.25">
      <c r="A280" s="51" t="s">
        <v>248</v>
      </c>
      <c r="B280" s="52">
        <v>2</v>
      </c>
      <c r="C280" s="52">
        <v>849</v>
      </c>
      <c r="D280" s="57">
        <v>5206</v>
      </c>
      <c r="E280" s="54">
        <f t="shared" si="86"/>
        <v>200000</v>
      </c>
      <c r="F280" s="54">
        <f t="shared" si="86"/>
        <v>200000</v>
      </c>
      <c r="G280" s="54">
        <f t="shared" si="86"/>
        <v>0</v>
      </c>
      <c r="H280" s="54">
        <v>0</v>
      </c>
      <c r="I280" s="54">
        <v>0</v>
      </c>
      <c r="J280" s="54">
        <f t="shared" si="87"/>
        <v>0</v>
      </c>
      <c r="K280" s="54">
        <v>0</v>
      </c>
      <c r="L280" s="54">
        <v>0</v>
      </c>
      <c r="M280" s="54">
        <f t="shared" si="88"/>
        <v>0</v>
      </c>
      <c r="N280" s="54">
        <v>200000</v>
      </c>
      <c r="O280" s="54">
        <v>200000</v>
      </c>
      <c r="P280" s="54">
        <f t="shared" si="89"/>
        <v>0</v>
      </c>
      <c r="Q280" s="54">
        <v>0</v>
      </c>
      <c r="R280" s="54">
        <v>0</v>
      </c>
      <c r="S280" s="54">
        <f t="shared" si="90"/>
        <v>0</v>
      </c>
      <c r="T280" s="54">
        <v>0</v>
      </c>
      <c r="U280" s="54">
        <v>0</v>
      </c>
      <c r="V280" s="54">
        <f t="shared" si="91"/>
        <v>0</v>
      </c>
      <c r="W280" s="54">
        <v>0</v>
      </c>
      <c r="X280" s="54">
        <v>0</v>
      </c>
      <c r="Y280" s="54">
        <f t="shared" si="92"/>
        <v>0</v>
      </c>
      <c r="Z280" s="54">
        <v>0</v>
      </c>
      <c r="AA280" s="54">
        <v>0</v>
      </c>
      <c r="AB280" s="54">
        <f t="shared" si="93"/>
        <v>0</v>
      </c>
      <c r="AC280" s="54">
        <v>0</v>
      </c>
      <c r="AD280" s="54">
        <v>0</v>
      </c>
      <c r="AE280" s="54">
        <f t="shared" si="94"/>
        <v>0</v>
      </c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  <c r="EF280" s="16"/>
      <c r="EG280" s="16"/>
      <c r="EH280" s="16"/>
      <c r="EI280" s="16"/>
      <c r="EJ280" s="16"/>
      <c r="EK280" s="16"/>
      <c r="EL280" s="16"/>
      <c r="EM280" s="16"/>
      <c r="EN280" s="16"/>
      <c r="EO280" s="16"/>
      <c r="EP280" s="16"/>
      <c r="EQ280" s="16"/>
      <c r="ER280" s="16"/>
      <c r="ES280" s="16"/>
      <c r="ET280" s="16"/>
      <c r="EU280" s="16"/>
      <c r="EV280" s="16"/>
      <c r="EW280" s="16"/>
      <c r="EX280" s="16"/>
      <c r="EY280" s="16"/>
      <c r="EZ280" s="16"/>
      <c r="FA280" s="16"/>
      <c r="FB280" s="16"/>
      <c r="FC280" s="16"/>
      <c r="FD280" s="16"/>
      <c r="FE280" s="16"/>
      <c r="FF280" s="16"/>
      <c r="FG280" s="16"/>
      <c r="FH280" s="16"/>
      <c r="FI280" s="16"/>
      <c r="FJ280" s="37"/>
      <c r="FK280" s="37"/>
      <c r="FL280" s="37"/>
      <c r="FM280" s="37"/>
      <c r="FN280" s="37"/>
      <c r="FO280" s="37"/>
      <c r="FP280" s="37"/>
      <c r="FQ280" s="37"/>
      <c r="FR280" s="37"/>
      <c r="FS280" s="37"/>
      <c r="FT280" s="37"/>
      <c r="FU280" s="37"/>
      <c r="FV280" s="37"/>
      <c r="FW280" s="37"/>
      <c r="FX280" s="37"/>
      <c r="FY280" s="37"/>
      <c r="FZ280" s="37"/>
      <c r="GA280" s="37"/>
      <c r="GB280" s="37"/>
      <c r="GC280" s="37"/>
      <c r="GD280" s="16"/>
      <c r="GE280" s="16"/>
      <c r="GF280" s="16"/>
      <c r="GG280" s="16"/>
      <c r="GH280" s="16"/>
      <c r="GI280" s="16"/>
      <c r="GJ280" s="16"/>
      <c r="GK280" s="16"/>
      <c r="GL280" s="16"/>
      <c r="GM280" s="16"/>
      <c r="GN280" s="16"/>
      <c r="GO280" s="16"/>
      <c r="GP280" s="16"/>
      <c r="GQ280" s="16"/>
      <c r="GR280" s="16"/>
      <c r="GS280" s="16"/>
      <c r="GT280" s="16"/>
      <c r="GU280" s="16"/>
      <c r="GV280" s="16"/>
      <c r="GW280" s="16"/>
      <c r="GX280" s="16"/>
      <c r="GY280" s="16"/>
      <c r="GZ280" s="16"/>
      <c r="HA280" s="16"/>
      <c r="HB280" s="16"/>
      <c r="HC280" s="16"/>
      <c r="HD280" s="16"/>
      <c r="HE280" s="16"/>
      <c r="HF280" s="16"/>
      <c r="HG280" s="16"/>
      <c r="HH280" s="16"/>
      <c r="HI280" s="16"/>
      <c r="HJ280" s="16"/>
      <c r="HK280" s="16"/>
      <c r="HL280" s="16"/>
      <c r="HM280" s="16"/>
      <c r="HN280" s="16"/>
      <c r="HO280" s="16"/>
      <c r="HP280" s="16"/>
      <c r="HQ280" s="16"/>
      <c r="HR280" s="16"/>
      <c r="HS280" s="16"/>
      <c r="HT280" s="16"/>
      <c r="HU280" s="16"/>
      <c r="HV280" s="16"/>
      <c r="HW280" s="16"/>
      <c r="HX280" s="16"/>
      <c r="HY280" s="16"/>
      <c r="HZ280" s="16"/>
      <c r="IA280" s="16"/>
      <c r="IB280" s="16"/>
      <c r="IC280" s="16"/>
      <c r="ID280" s="16"/>
      <c r="IE280" s="16"/>
      <c r="IF280" s="16"/>
      <c r="IG280" s="16"/>
      <c r="IH280" s="16"/>
      <c r="II280" s="16"/>
      <c r="IJ280" s="16"/>
      <c r="IK280" s="16"/>
      <c r="IL280" s="16"/>
      <c r="IM280" s="16"/>
      <c r="IN280" s="16"/>
      <c r="IO280" s="16"/>
      <c r="IP280" s="16"/>
      <c r="IQ280" s="16"/>
      <c r="IR280" s="16"/>
    </row>
    <row r="281" spans="1:252" ht="31.5" x14ac:dyDescent="0.25">
      <c r="A281" s="51" t="s">
        <v>249</v>
      </c>
      <c r="B281" s="52">
        <v>2</v>
      </c>
      <c r="C281" s="52">
        <v>849</v>
      </c>
      <c r="D281" s="57">
        <v>5206</v>
      </c>
      <c r="E281" s="54">
        <f t="shared" si="86"/>
        <v>2000</v>
      </c>
      <c r="F281" s="54">
        <f t="shared" si="86"/>
        <v>2000</v>
      </c>
      <c r="G281" s="54">
        <f t="shared" si="86"/>
        <v>0</v>
      </c>
      <c r="H281" s="54">
        <v>0</v>
      </c>
      <c r="I281" s="54">
        <v>0</v>
      </c>
      <c r="J281" s="54">
        <f t="shared" si="87"/>
        <v>0</v>
      </c>
      <c r="K281" s="54">
        <v>0</v>
      </c>
      <c r="L281" s="54">
        <v>0</v>
      </c>
      <c r="M281" s="54">
        <f t="shared" si="88"/>
        <v>0</v>
      </c>
      <c r="N281" s="54">
        <v>2000</v>
      </c>
      <c r="O281" s="54">
        <v>2000</v>
      </c>
      <c r="P281" s="54">
        <f t="shared" si="89"/>
        <v>0</v>
      </c>
      <c r="Q281" s="54">
        <v>0</v>
      </c>
      <c r="R281" s="54">
        <v>0</v>
      </c>
      <c r="S281" s="54">
        <f t="shared" si="90"/>
        <v>0</v>
      </c>
      <c r="T281" s="54">
        <v>0</v>
      </c>
      <c r="U281" s="54">
        <v>0</v>
      </c>
      <c r="V281" s="54">
        <f t="shared" si="91"/>
        <v>0</v>
      </c>
      <c r="W281" s="54">
        <v>0</v>
      </c>
      <c r="X281" s="54">
        <v>0</v>
      </c>
      <c r="Y281" s="54">
        <f t="shared" si="92"/>
        <v>0</v>
      </c>
      <c r="Z281" s="54">
        <v>0</v>
      </c>
      <c r="AA281" s="54">
        <v>0</v>
      </c>
      <c r="AB281" s="54">
        <f t="shared" si="93"/>
        <v>0</v>
      </c>
      <c r="AC281" s="54">
        <v>0</v>
      </c>
      <c r="AD281" s="54">
        <v>0</v>
      </c>
      <c r="AE281" s="54">
        <f t="shared" si="94"/>
        <v>0</v>
      </c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  <c r="EF281" s="16"/>
      <c r="EG281" s="16"/>
      <c r="EH281" s="16"/>
      <c r="EI281" s="16"/>
      <c r="EJ281" s="16"/>
      <c r="EK281" s="16"/>
      <c r="EL281" s="16"/>
      <c r="EM281" s="16"/>
      <c r="EN281" s="16"/>
      <c r="EO281" s="16"/>
      <c r="EP281" s="16"/>
      <c r="EQ281" s="16"/>
      <c r="ER281" s="16"/>
      <c r="ES281" s="16"/>
      <c r="ET281" s="16"/>
      <c r="EU281" s="16"/>
      <c r="EV281" s="16"/>
      <c r="EW281" s="16"/>
      <c r="EX281" s="16"/>
      <c r="EY281" s="16"/>
      <c r="EZ281" s="16"/>
      <c r="FA281" s="16"/>
      <c r="FB281" s="16"/>
      <c r="FC281" s="16"/>
      <c r="FD281" s="16"/>
      <c r="FE281" s="16"/>
      <c r="FF281" s="16"/>
      <c r="FG281" s="16"/>
      <c r="FH281" s="16"/>
      <c r="FI281" s="16"/>
      <c r="FJ281" s="37"/>
      <c r="FK281" s="37"/>
      <c r="FL281" s="37"/>
      <c r="FM281" s="37"/>
      <c r="FN281" s="37"/>
      <c r="FO281" s="37"/>
      <c r="FP281" s="37"/>
      <c r="FQ281" s="37"/>
      <c r="FR281" s="37"/>
      <c r="FS281" s="37"/>
      <c r="FT281" s="37"/>
      <c r="FU281" s="37"/>
      <c r="FV281" s="37"/>
      <c r="FW281" s="37"/>
      <c r="FX281" s="37"/>
      <c r="FY281" s="37"/>
      <c r="FZ281" s="37"/>
      <c r="GA281" s="37"/>
      <c r="GB281" s="37"/>
      <c r="GC281" s="37"/>
      <c r="GD281" s="16"/>
      <c r="GE281" s="16"/>
      <c r="GF281" s="16"/>
      <c r="GG281" s="16"/>
      <c r="GH281" s="16"/>
      <c r="GI281" s="16"/>
      <c r="GJ281" s="16"/>
      <c r="GK281" s="16"/>
      <c r="GL281" s="16"/>
      <c r="GM281" s="16"/>
      <c r="GN281" s="16"/>
      <c r="GO281" s="16"/>
      <c r="GP281" s="16"/>
      <c r="GQ281" s="16"/>
      <c r="GR281" s="16"/>
      <c r="GS281" s="16"/>
      <c r="GT281" s="16"/>
      <c r="GU281" s="16"/>
      <c r="GV281" s="16"/>
      <c r="GW281" s="16"/>
      <c r="GX281" s="16"/>
      <c r="GY281" s="16"/>
      <c r="GZ281" s="16"/>
      <c r="HA281" s="16"/>
      <c r="HB281" s="16"/>
      <c r="HC281" s="16"/>
      <c r="HD281" s="16"/>
      <c r="HE281" s="16"/>
      <c r="HF281" s="16"/>
      <c r="HG281" s="16"/>
      <c r="HH281" s="16"/>
      <c r="HI281" s="16"/>
      <c r="HJ281" s="16"/>
      <c r="HK281" s="16"/>
      <c r="HL281" s="16"/>
      <c r="HM281" s="16"/>
      <c r="HN281" s="16"/>
      <c r="HO281" s="16"/>
      <c r="HP281" s="16"/>
      <c r="HQ281" s="16"/>
      <c r="HR281" s="16"/>
      <c r="HS281" s="16"/>
      <c r="HT281" s="16"/>
      <c r="HU281" s="16"/>
      <c r="HV281" s="16"/>
      <c r="HW281" s="16"/>
      <c r="HX281" s="16"/>
      <c r="HY281" s="16"/>
      <c r="HZ281" s="16"/>
      <c r="IA281" s="16"/>
      <c r="IB281" s="16"/>
      <c r="IC281" s="16"/>
      <c r="ID281" s="16"/>
      <c r="IE281" s="16"/>
      <c r="IF281" s="16"/>
      <c r="IG281" s="16"/>
      <c r="IH281" s="16"/>
      <c r="II281" s="16"/>
      <c r="IJ281" s="16"/>
      <c r="IK281" s="16"/>
      <c r="IL281" s="16"/>
      <c r="IM281" s="16"/>
      <c r="IN281" s="16"/>
      <c r="IO281" s="16"/>
      <c r="IP281" s="16"/>
      <c r="IQ281" s="16"/>
      <c r="IR281" s="16"/>
    </row>
    <row r="282" spans="1:252" x14ac:dyDescent="0.25">
      <c r="A282" s="38" t="s">
        <v>250</v>
      </c>
      <c r="B282" s="49"/>
      <c r="C282" s="49"/>
      <c r="D282" s="50"/>
      <c r="E282" s="40">
        <f t="shared" si="86"/>
        <v>65238</v>
      </c>
      <c r="F282" s="40">
        <f t="shared" si="86"/>
        <v>82219</v>
      </c>
      <c r="G282" s="40">
        <f t="shared" si="86"/>
        <v>16981</v>
      </c>
      <c r="H282" s="40">
        <f>SUM(H283,H288,H291)</f>
        <v>0</v>
      </c>
      <c r="I282" s="40">
        <f>SUM(I283,I288,I291)</f>
        <v>0</v>
      </c>
      <c r="J282" s="40">
        <f t="shared" si="87"/>
        <v>0</v>
      </c>
      <c r="K282" s="40">
        <f t="shared" ref="K282:L282" si="102">SUM(K283,K288,K291)</f>
        <v>0</v>
      </c>
      <c r="L282" s="40">
        <f t="shared" si="102"/>
        <v>0</v>
      </c>
      <c r="M282" s="40">
        <f t="shared" si="88"/>
        <v>0</v>
      </c>
      <c r="N282" s="40">
        <f t="shared" ref="N282:O282" si="103">SUM(N283,N288,N291)</f>
        <v>62958</v>
      </c>
      <c r="O282" s="40">
        <f t="shared" si="103"/>
        <v>79430</v>
      </c>
      <c r="P282" s="40">
        <f t="shared" si="89"/>
        <v>16472</v>
      </c>
      <c r="Q282" s="40">
        <f t="shared" ref="Q282:R282" si="104">SUM(Q283,Q288,Q291)</f>
        <v>0</v>
      </c>
      <c r="R282" s="40">
        <f t="shared" si="104"/>
        <v>509</v>
      </c>
      <c r="S282" s="40">
        <f t="shared" si="90"/>
        <v>509</v>
      </c>
      <c r="T282" s="40">
        <f t="shared" ref="T282:U282" si="105">SUM(T283,T288,T291)</f>
        <v>2280</v>
      </c>
      <c r="U282" s="40">
        <f t="shared" si="105"/>
        <v>2280</v>
      </c>
      <c r="V282" s="40">
        <f t="shared" si="91"/>
        <v>0</v>
      </c>
      <c r="W282" s="40">
        <f t="shared" ref="W282:X282" si="106">SUM(W283,W288,W291)</f>
        <v>0</v>
      </c>
      <c r="X282" s="40">
        <f t="shared" si="106"/>
        <v>0</v>
      </c>
      <c r="Y282" s="40">
        <f t="shared" si="92"/>
        <v>0</v>
      </c>
      <c r="Z282" s="40">
        <f t="shared" ref="Z282:AA282" si="107">SUM(Z283,Z288,Z291)</f>
        <v>0</v>
      </c>
      <c r="AA282" s="40">
        <f t="shared" si="107"/>
        <v>0</v>
      </c>
      <c r="AB282" s="40">
        <f t="shared" si="93"/>
        <v>0</v>
      </c>
      <c r="AC282" s="40">
        <f t="shared" ref="AC282:AD282" si="108">SUM(AC283,AC288,AC291)</f>
        <v>0</v>
      </c>
      <c r="AD282" s="40">
        <f t="shared" si="108"/>
        <v>0</v>
      </c>
      <c r="AE282" s="40">
        <f>AD282-AC282</f>
        <v>0</v>
      </c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37"/>
      <c r="BN282" s="37"/>
      <c r="BO282" s="37"/>
      <c r="BP282" s="37"/>
      <c r="BQ282" s="37"/>
      <c r="BR282" s="37"/>
      <c r="BS282" s="37"/>
      <c r="BT282" s="37"/>
      <c r="BU282" s="37"/>
      <c r="BV282" s="37"/>
      <c r="BW282" s="37"/>
      <c r="BX282" s="37"/>
      <c r="BY282" s="37"/>
      <c r="BZ282" s="37"/>
      <c r="CA282" s="37"/>
      <c r="CB282" s="37"/>
      <c r="CC282" s="37"/>
      <c r="CD282" s="37"/>
      <c r="CE282" s="37"/>
      <c r="CF282" s="37"/>
      <c r="CG282" s="37"/>
      <c r="CH282" s="37"/>
      <c r="CI282" s="37"/>
      <c r="CJ282" s="37"/>
      <c r="CK282" s="37"/>
      <c r="CL282" s="37"/>
      <c r="CM282" s="37"/>
      <c r="CN282" s="37"/>
      <c r="CO282" s="37"/>
      <c r="CP282" s="37"/>
      <c r="CQ282" s="37"/>
      <c r="CR282" s="37"/>
      <c r="CS282" s="37"/>
      <c r="CT282" s="37"/>
      <c r="CU282" s="37"/>
      <c r="CV282" s="37"/>
      <c r="CW282" s="37"/>
      <c r="CX282" s="37"/>
      <c r="CY282" s="37"/>
      <c r="CZ282" s="37"/>
      <c r="DA282" s="37"/>
      <c r="DB282" s="37"/>
      <c r="DC282" s="37"/>
      <c r="DD282" s="37"/>
      <c r="DE282" s="37"/>
      <c r="DF282" s="37"/>
      <c r="DG282" s="37"/>
      <c r="DH282" s="37"/>
      <c r="DI282" s="37"/>
      <c r="DJ282" s="37"/>
      <c r="DK282" s="37"/>
      <c r="DL282" s="37"/>
      <c r="DM282" s="37"/>
      <c r="DN282" s="37"/>
      <c r="DO282" s="37"/>
      <c r="DP282" s="37"/>
      <c r="DQ282" s="37"/>
      <c r="DR282" s="37"/>
      <c r="DS282" s="37"/>
      <c r="DT282" s="37"/>
      <c r="DU282" s="37"/>
      <c r="DV282" s="37"/>
      <c r="DW282" s="37"/>
      <c r="DX282" s="37"/>
      <c r="DY282" s="37"/>
      <c r="DZ282" s="37"/>
      <c r="EA282" s="37"/>
      <c r="EB282" s="37"/>
      <c r="EC282" s="37"/>
      <c r="ED282" s="37"/>
      <c r="EE282" s="37"/>
      <c r="EF282" s="37"/>
      <c r="EG282" s="37"/>
      <c r="EH282" s="37"/>
      <c r="EI282" s="37"/>
      <c r="EJ282" s="37"/>
      <c r="EK282" s="37"/>
      <c r="EL282" s="37"/>
      <c r="EM282" s="37"/>
      <c r="EN282" s="37"/>
      <c r="EO282" s="37"/>
      <c r="EP282" s="37"/>
      <c r="EQ282" s="37"/>
      <c r="ER282" s="37"/>
      <c r="ES282" s="37"/>
      <c r="ET282" s="37"/>
      <c r="EU282" s="37"/>
      <c r="EV282" s="37"/>
      <c r="EW282" s="37"/>
      <c r="EX282" s="37"/>
      <c r="EY282" s="37"/>
      <c r="EZ282" s="37"/>
      <c r="FA282" s="37"/>
      <c r="FB282" s="37"/>
      <c r="FC282" s="37"/>
      <c r="FD282" s="37"/>
      <c r="FE282" s="37"/>
      <c r="FF282" s="37"/>
      <c r="FG282" s="37"/>
      <c r="FH282" s="37"/>
      <c r="FI282" s="37"/>
      <c r="FJ282" s="16"/>
      <c r="FK282" s="16"/>
      <c r="FL282" s="16"/>
      <c r="FM282" s="16"/>
      <c r="FN282" s="16"/>
      <c r="FO282" s="16"/>
      <c r="FP282" s="16"/>
      <c r="FQ282" s="16"/>
      <c r="FR282" s="16"/>
      <c r="FS282" s="16"/>
      <c r="FT282" s="16"/>
      <c r="FU282" s="16"/>
      <c r="FV282" s="16"/>
      <c r="FW282" s="16"/>
      <c r="FX282" s="16"/>
      <c r="FY282" s="16"/>
      <c r="FZ282" s="16"/>
      <c r="GA282" s="16"/>
      <c r="GB282" s="16"/>
      <c r="GC282" s="16"/>
      <c r="GD282" s="37"/>
      <c r="GE282" s="37"/>
      <c r="GF282" s="37"/>
      <c r="GG282" s="37"/>
      <c r="GH282" s="37"/>
      <c r="GI282" s="37"/>
      <c r="GJ282" s="37"/>
      <c r="GK282" s="37"/>
      <c r="GL282" s="37"/>
      <c r="GM282" s="37"/>
      <c r="GN282" s="37"/>
      <c r="GO282" s="37"/>
      <c r="GP282" s="37"/>
      <c r="GQ282" s="37"/>
      <c r="GR282" s="37"/>
      <c r="GS282" s="37"/>
      <c r="GT282" s="37"/>
      <c r="GU282" s="37"/>
      <c r="GV282" s="37"/>
      <c r="GW282" s="37"/>
      <c r="GX282" s="37"/>
      <c r="GY282" s="37"/>
      <c r="GZ282" s="37"/>
      <c r="HA282" s="37"/>
      <c r="HB282" s="37"/>
      <c r="HC282" s="37"/>
      <c r="HD282" s="37"/>
      <c r="HE282" s="37"/>
      <c r="HF282" s="37"/>
      <c r="HG282" s="37"/>
      <c r="HH282" s="37"/>
      <c r="HI282" s="37"/>
      <c r="HJ282" s="37"/>
      <c r="HK282" s="37"/>
      <c r="HL282" s="37"/>
      <c r="HM282" s="37"/>
      <c r="HN282" s="37"/>
      <c r="HO282" s="37"/>
      <c r="HP282" s="37"/>
      <c r="HQ282" s="37"/>
      <c r="HR282" s="37"/>
      <c r="HS282" s="37"/>
      <c r="HT282" s="37"/>
      <c r="HU282" s="37"/>
      <c r="HV282" s="37"/>
      <c r="HW282" s="37"/>
      <c r="HX282" s="37"/>
      <c r="HY282" s="37"/>
      <c r="HZ282" s="37"/>
      <c r="IA282" s="37"/>
      <c r="IB282" s="37"/>
      <c r="IC282" s="37"/>
      <c r="ID282" s="37"/>
      <c r="IE282" s="37"/>
      <c r="IF282" s="37"/>
      <c r="IG282" s="37"/>
      <c r="IH282" s="37"/>
      <c r="II282" s="37"/>
      <c r="IJ282" s="37"/>
      <c r="IK282" s="37"/>
      <c r="IL282" s="37"/>
      <c r="IM282" s="37"/>
      <c r="IN282" s="37"/>
      <c r="IO282" s="37"/>
      <c r="IP282" s="37"/>
      <c r="IQ282" s="37"/>
      <c r="IR282" s="37"/>
    </row>
    <row r="283" spans="1:252" x14ac:dyDescent="0.25">
      <c r="A283" s="38" t="s">
        <v>18</v>
      </c>
      <c r="B283" s="49"/>
      <c r="C283" s="49"/>
      <c r="D283" s="50"/>
      <c r="E283" s="40">
        <f t="shared" si="86"/>
        <v>62958</v>
      </c>
      <c r="F283" s="40">
        <f t="shared" si="86"/>
        <v>62958</v>
      </c>
      <c r="G283" s="40">
        <f t="shared" si="86"/>
        <v>0</v>
      </c>
      <c r="H283" s="40">
        <f>SUM(H284)</f>
        <v>0</v>
      </c>
      <c r="I283" s="40">
        <f>SUM(I284)</f>
        <v>0</v>
      </c>
      <c r="J283" s="40">
        <f t="shared" si="87"/>
        <v>0</v>
      </c>
      <c r="K283" s="40">
        <f>SUM(K284)</f>
        <v>0</v>
      </c>
      <c r="L283" s="40">
        <f>SUM(L284)</f>
        <v>0</v>
      </c>
      <c r="M283" s="40">
        <f t="shared" si="88"/>
        <v>0</v>
      </c>
      <c r="N283" s="40">
        <f>SUM(N284)</f>
        <v>62958</v>
      </c>
      <c r="O283" s="40">
        <f>SUM(O284)</f>
        <v>62958</v>
      </c>
      <c r="P283" s="40">
        <f t="shared" si="89"/>
        <v>0</v>
      </c>
      <c r="Q283" s="40">
        <f>SUM(Q284)</f>
        <v>0</v>
      </c>
      <c r="R283" s="40">
        <f>SUM(R284)</f>
        <v>0</v>
      </c>
      <c r="S283" s="40">
        <f t="shared" si="90"/>
        <v>0</v>
      </c>
      <c r="T283" s="40">
        <f>SUM(T284)</f>
        <v>0</v>
      </c>
      <c r="U283" s="40">
        <f>SUM(U284)</f>
        <v>0</v>
      </c>
      <c r="V283" s="40">
        <f t="shared" si="91"/>
        <v>0</v>
      </c>
      <c r="W283" s="40">
        <f>SUM(W284)</f>
        <v>0</v>
      </c>
      <c r="X283" s="40">
        <f>SUM(X284)</f>
        <v>0</v>
      </c>
      <c r="Y283" s="40">
        <f t="shared" si="92"/>
        <v>0</v>
      </c>
      <c r="Z283" s="40">
        <f>SUM(Z284)</f>
        <v>0</v>
      </c>
      <c r="AA283" s="40">
        <f>SUM(AA284)</f>
        <v>0</v>
      </c>
      <c r="AB283" s="40">
        <f t="shared" si="93"/>
        <v>0</v>
      </c>
      <c r="AC283" s="40">
        <f>SUM(AC284)</f>
        <v>0</v>
      </c>
      <c r="AD283" s="40">
        <f>SUM(AD284)</f>
        <v>0</v>
      </c>
      <c r="AE283" s="40">
        <f t="shared" si="94"/>
        <v>0</v>
      </c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  <c r="EM283" s="16"/>
      <c r="EN283" s="16"/>
      <c r="EO283" s="16"/>
      <c r="EP283" s="16"/>
      <c r="EQ283" s="16"/>
      <c r="ER283" s="16"/>
      <c r="ES283" s="16"/>
      <c r="ET283" s="16"/>
      <c r="EU283" s="16"/>
      <c r="EV283" s="16"/>
      <c r="EW283" s="16"/>
      <c r="EX283" s="16"/>
      <c r="EY283" s="16"/>
      <c r="EZ283" s="16"/>
      <c r="FA283" s="16"/>
      <c r="FB283" s="16"/>
      <c r="FC283" s="16"/>
      <c r="FD283" s="16"/>
      <c r="FE283" s="16"/>
      <c r="FF283" s="16"/>
      <c r="FG283" s="16"/>
      <c r="FH283" s="16"/>
      <c r="FI283" s="16"/>
      <c r="FJ283" s="16"/>
      <c r="FK283" s="16"/>
      <c r="FL283" s="16"/>
      <c r="FM283" s="16"/>
      <c r="FN283" s="16"/>
      <c r="FO283" s="16"/>
      <c r="FP283" s="16"/>
      <c r="FQ283" s="16"/>
      <c r="FR283" s="16"/>
      <c r="FS283" s="16"/>
      <c r="FT283" s="16"/>
      <c r="FU283" s="16"/>
      <c r="FV283" s="16"/>
      <c r="FW283" s="16"/>
      <c r="FX283" s="16"/>
      <c r="FY283" s="16"/>
      <c r="FZ283" s="16"/>
      <c r="GA283" s="16"/>
      <c r="GB283" s="16"/>
      <c r="GC283" s="16"/>
      <c r="GD283" s="16"/>
      <c r="GE283" s="16"/>
      <c r="GF283" s="16"/>
      <c r="GG283" s="16"/>
      <c r="GH283" s="16"/>
      <c r="GI283" s="16"/>
      <c r="GJ283" s="16"/>
      <c r="GK283" s="16"/>
      <c r="GL283" s="16"/>
      <c r="GM283" s="16"/>
      <c r="GN283" s="16"/>
      <c r="GO283" s="16"/>
      <c r="GP283" s="16"/>
      <c r="GQ283" s="16"/>
      <c r="GR283" s="16"/>
      <c r="GS283" s="16"/>
      <c r="GT283" s="16"/>
      <c r="GU283" s="16"/>
      <c r="GV283" s="16"/>
      <c r="GW283" s="16"/>
      <c r="GX283" s="16"/>
      <c r="GY283" s="16"/>
      <c r="GZ283" s="16"/>
      <c r="HA283" s="16"/>
      <c r="HB283" s="16"/>
      <c r="HC283" s="16"/>
      <c r="HD283" s="16"/>
      <c r="HE283" s="16"/>
      <c r="HF283" s="16"/>
      <c r="HG283" s="16"/>
      <c r="HH283" s="16"/>
      <c r="HI283" s="16"/>
      <c r="HJ283" s="16"/>
      <c r="HK283" s="16"/>
      <c r="HL283" s="16"/>
      <c r="HM283" s="16"/>
      <c r="HN283" s="16"/>
      <c r="HO283" s="16"/>
      <c r="HP283" s="16"/>
      <c r="HQ283" s="16"/>
      <c r="HR283" s="16"/>
      <c r="HS283" s="16"/>
      <c r="HT283" s="16"/>
      <c r="HU283" s="16"/>
      <c r="HV283" s="16"/>
      <c r="HW283" s="16"/>
      <c r="HX283" s="16"/>
      <c r="HY283" s="16"/>
      <c r="HZ283" s="16"/>
      <c r="IA283" s="16"/>
      <c r="IB283" s="16"/>
      <c r="IC283" s="16"/>
      <c r="ID283" s="16"/>
      <c r="IE283" s="16"/>
      <c r="IF283" s="16"/>
      <c r="IG283" s="16"/>
      <c r="IH283" s="16"/>
      <c r="II283" s="16"/>
      <c r="IJ283" s="16"/>
      <c r="IK283" s="16"/>
      <c r="IL283" s="16"/>
      <c r="IM283" s="16"/>
      <c r="IN283" s="16"/>
      <c r="IO283" s="16"/>
      <c r="IP283" s="16"/>
      <c r="IQ283" s="16"/>
      <c r="IR283" s="16"/>
    </row>
    <row r="284" spans="1:252" ht="31.5" x14ac:dyDescent="0.25">
      <c r="A284" s="38" t="s">
        <v>251</v>
      </c>
      <c r="B284" s="49"/>
      <c r="C284" s="49"/>
      <c r="D284" s="50"/>
      <c r="E284" s="40">
        <f t="shared" si="86"/>
        <v>62958</v>
      </c>
      <c r="F284" s="40">
        <f t="shared" si="86"/>
        <v>62958</v>
      </c>
      <c r="G284" s="40">
        <f t="shared" si="86"/>
        <v>0</v>
      </c>
      <c r="H284" s="40">
        <f>SUM(H285:H287)</f>
        <v>0</v>
      </c>
      <c r="I284" s="40">
        <f>SUM(I285:I287)</f>
        <v>0</v>
      </c>
      <c r="J284" s="40">
        <f t="shared" si="87"/>
        <v>0</v>
      </c>
      <c r="K284" s="40">
        <f>SUM(K285:K287)</f>
        <v>0</v>
      </c>
      <c r="L284" s="40">
        <f>SUM(L285:L287)</f>
        <v>0</v>
      </c>
      <c r="M284" s="40">
        <f t="shared" si="88"/>
        <v>0</v>
      </c>
      <c r="N284" s="40">
        <f>SUM(N285:N287)</f>
        <v>62958</v>
      </c>
      <c r="O284" s="40">
        <f>SUM(O285:O287)</f>
        <v>62958</v>
      </c>
      <c r="P284" s="40">
        <f t="shared" si="89"/>
        <v>0</v>
      </c>
      <c r="Q284" s="40">
        <f>SUM(Q285:Q287)</f>
        <v>0</v>
      </c>
      <c r="R284" s="40">
        <f>SUM(R285:R287)</f>
        <v>0</v>
      </c>
      <c r="S284" s="40">
        <f t="shared" si="90"/>
        <v>0</v>
      </c>
      <c r="T284" s="40">
        <f>SUM(T285:T287)</f>
        <v>0</v>
      </c>
      <c r="U284" s="40">
        <f>SUM(U285:U287)</f>
        <v>0</v>
      </c>
      <c r="V284" s="40">
        <f t="shared" si="91"/>
        <v>0</v>
      </c>
      <c r="W284" s="40">
        <f>SUM(W285:W287)</f>
        <v>0</v>
      </c>
      <c r="X284" s="40">
        <f>SUM(X285:X287)</f>
        <v>0</v>
      </c>
      <c r="Y284" s="40">
        <f t="shared" si="92"/>
        <v>0</v>
      </c>
      <c r="Z284" s="40">
        <f>SUM(Z285:Z287)</f>
        <v>0</v>
      </c>
      <c r="AA284" s="40">
        <f>SUM(AA285:AA287)</f>
        <v>0</v>
      </c>
      <c r="AB284" s="40">
        <f t="shared" si="93"/>
        <v>0</v>
      </c>
      <c r="AC284" s="40">
        <f>SUM(AC285:AC287)</f>
        <v>0</v>
      </c>
      <c r="AD284" s="40">
        <f>SUM(AD285:AD287)</f>
        <v>0</v>
      </c>
      <c r="AE284" s="40">
        <f t="shared" si="94"/>
        <v>0</v>
      </c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  <c r="EF284" s="16"/>
      <c r="EG284" s="16"/>
      <c r="EH284" s="16"/>
      <c r="EI284" s="16"/>
      <c r="EJ284" s="16"/>
      <c r="EK284" s="16"/>
      <c r="EL284" s="16"/>
      <c r="EM284" s="16"/>
      <c r="EN284" s="16"/>
      <c r="EO284" s="16"/>
      <c r="EP284" s="16"/>
      <c r="EQ284" s="16"/>
      <c r="ER284" s="16"/>
      <c r="ES284" s="16"/>
      <c r="ET284" s="16"/>
      <c r="EU284" s="16"/>
      <c r="EV284" s="16"/>
      <c r="EW284" s="16"/>
      <c r="EX284" s="16"/>
      <c r="EY284" s="16"/>
      <c r="EZ284" s="16"/>
      <c r="FA284" s="16"/>
      <c r="FB284" s="16"/>
      <c r="FC284" s="16"/>
      <c r="FD284" s="16"/>
      <c r="FE284" s="16"/>
      <c r="FF284" s="16"/>
      <c r="FG284" s="16"/>
      <c r="FH284" s="16"/>
      <c r="FI284" s="16"/>
      <c r="FJ284" s="16"/>
      <c r="FK284" s="16"/>
      <c r="FL284" s="16"/>
      <c r="FM284" s="16"/>
      <c r="FN284" s="16"/>
      <c r="FO284" s="16"/>
      <c r="FP284" s="16"/>
      <c r="FQ284" s="16"/>
      <c r="FR284" s="16"/>
      <c r="FS284" s="16"/>
      <c r="FT284" s="16"/>
      <c r="FU284" s="16"/>
      <c r="FV284" s="16"/>
      <c r="FW284" s="16"/>
      <c r="FX284" s="16"/>
      <c r="FY284" s="16"/>
      <c r="FZ284" s="16"/>
      <c r="GA284" s="16"/>
      <c r="GB284" s="16"/>
      <c r="GC284" s="16"/>
      <c r="GD284" s="16"/>
      <c r="GE284" s="16"/>
      <c r="GF284" s="16"/>
      <c r="GG284" s="16"/>
      <c r="GH284" s="16"/>
      <c r="GI284" s="16"/>
      <c r="GJ284" s="16"/>
      <c r="GK284" s="16"/>
      <c r="GL284" s="16"/>
      <c r="GM284" s="16"/>
      <c r="GN284" s="16"/>
      <c r="GO284" s="16"/>
      <c r="GP284" s="16"/>
      <c r="GQ284" s="16"/>
      <c r="GR284" s="16"/>
      <c r="GS284" s="16"/>
      <c r="GT284" s="16"/>
      <c r="GU284" s="16"/>
      <c r="GV284" s="16"/>
      <c r="GW284" s="16"/>
      <c r="GX284" s="16"/>
      <c r="GY284" s="16"/>
      <c r="GZ284" s="16"/>
      <c r="HA284" s="16"/>
      <c r="HB284" s="16"/>
      <c r="HC284" s="16"/>
      <c r="HD284" s="16"/>
      <c r="HE284" s="16"/>
      <c r="HF284" s="16"/>
      <c r="HG284" s="16"/>
      <c r="HH284" s="16"/>
      <c r="HI284" s="16"/>
      <c r="HJ284" s="16"/>
      <c r="HK284" s="16"/>
      <c r="HL284" s="16"/>
      <c r="HM284" s="16"/>
      <c r="HN284" s="16"/>
      <c r="HO284" s="16"/>
      <c r="HP284" s="16"/>
      <c r="HQ284" s="16"/>
      <c r="HR284" s="16"/>
      <c r="HS284" s="16"/>
      <c r="HT284" s="16"/>
      <c r="HU284" s="16"/>
      <c r="HV284" s="16"/>
      <c r="HW284" s="16"/>
      <c r="HX284" s="16"/>
      <c r="HY284" s="16"/>
      <c r="HZ284" s="16"/>
      <c r="IA284" s="16"/>
      <c r="IB284" s="16"/>
      <c r="IC284" s="16"/>
      <c r="ID284" s="16"/>
      <c r="IE284" s="16"/>
      <c r="IF284" s="16"/>
      <c r="IG284" s="16"/>
      <c r="IH284" s="16"/>
      <c r="II284" s="16"/>
      <c r="IJ284" s="16"/>
      <c r="IK284" s="16"/>
      <c r="IL284" s="16"/>
      <c r="IM284" s="16"/>
      <c r="IN284" s="16"/>
      <c r="IO284" s="16"/>
      <c r="IP284" s="16"/>
      <c r="IQ284" s="16"/>
      <c r="IR284" s="16"/>
    </row>
    <row r="285" spans="1:252" ht="31.5" x14ac:dyDescent="0.25">
      <c r="A285" s="66" t="s">
        <v>252</v>
      </c>
      <c r="B285" s="52">
        <v>2</v>
      </c>
      <c r="C285" s="52">
        <v>123</v>
      </c>
      <c r="D285" s="58">
        <v>5301</v>
      </c>
      <c r="E285" s="45">
        <f t="shared" si="86"/>
        <v>6318</v>
      </c>
      <c r="F285" s="45">
        <f t="shared" si="86"/>
        <v>6318</v>
      </c>
      <c r="G285" s="45">
        <f t="shared" si="86"/>
        <v>0</v>
      </c>
      <c r="H285" s="45">
        <v>0</v>
      </c>
      <c r="I285" s="45">
        <v>0</v>
      </c>
      <c r="J285" s="45">
        <f t="shared" si="87"/>
        <v>0</v>
      </c>
      <c r="K285" s="45">
        <v>0</v>
      </c>
      <c r="L285" s="45">
        <v>0</v>
      </c>
      <c r="M285" s="45">
        <f t="shared" si="88"/>
        <v>0</v>
      </c>
      <c r="N285" s="45">
        <v>6318</v>
      </c>
      <c r="O285" s="45">
        <v>6318</v>
      </c>
      <c r="P285" s="45">
        <f t="shared" si="89"/>
        <v>0</v>
      </c>
      <c r="Q285" s="45">
        <v>0</v>
      </c>
      <c r="R285" s="45">
        <v>0</v>
      </c>
      <c r="S285" s="45">
        <f t="shared" si="90"/>
        <v>0</v>
      </c>
      <c r="T285" s="45">
        <v>0</v>
      </c>
      <c r="U285" s="45">
        <v>0</v>
      </c>
      <c r="V285" s="45">
        <f t="shared" si="91"/>
        <v>0</v>
      </c>
      <c r="W285" s="45">
        <v>0</v>
      </c>
      <c r="X285" s="45">
        <v>0</v>
      </c>
      <c r="Y285" s="45">
        <f t="shared" si="92"/>
        <v>0</v>
      </c>
      <c r="Z285" s="45">
        <v>0</v>
      </c>
      <c r="AA285" s="45">
        <v>0</v>
      </c>
      <c r="AB285" s="45">
        <f t="shared" si="93"/>
        <v>0</v>
      </c>
      <c r="AC285" s="45">
        <v>0</v>
      </c>
      <c r="AD285" s="45">
        <v>0</v>
      </c>
      <c r="AE285" s="45">
        <f t="shared" si="94"/>
        <v>0</v>
      </c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  <c r="EF285" s="16"/>
      <c r="EG285" s="16"/>
      <c r="EH285" s="16"/>
      <c r="EI285" s="16"/>
      <c r="EJ285" s="16"/>
      <c r="EK285" s="16"/>
      <c r="EL285" s="16"/>
      <c r="EM285" s="16"/>
      <c r="EN285" s="16"/>
      <c r="EO285" s="16"/>
      <c r="EP285" s="16"/>
      <c r="EQ285" s="16"/>
      <c r="ER285" s="16"/>
      <c r="ES285" s="16"/>
      <c r="ET285" s="16"/>
      <c r="EU285" s="16"/>
      <c r="EV285" s="16"/>
      <c r="EW285" s="16"/>
      <c r="EX285" s="16"/>
      <c r="EY285" s="16"/>
      <c r="EZ285" s="16"/>
      <c r="FA285" s="16"/>
      <c r="FB285" s="16"/>
      <c r="FC285" s="16"/>
      <c r="FD285" s="16"/>
      <c r="FE285" s="16"/>
      <c r="FF285" s="16"/>
      <c r="FG285" s="16"/>
      <c r="FH285" s="16"/>
      <c r="FI285" s="16"/>
      <c r="FJ285" s="16"/>
      <c r="FK285" s="16"/>
      <c r="FL285" s="16"/>
      <c r="FM285" s="16"/>
      <c r="FN285" s="16"/>
      <c r="FO285" s="16"/>
      <c r="FP285" s="16"/>
      <c r="FQ285" s="16"/>
      <c r="FR285" s="16"/>
      <c r="FS285" s="16"/>
      <c r="FT285" s="16"/>
      <c r="FU285" s="16"/>
      <c r="FV285" s="16"/>
      <c r="FW285" s="16"/>
      <c r="FX285" s="16"/>
      <c r="FY285" s="16"/>
      <c r="FZ285" s="16"/>
      <c r="GA285" s="16"/>
      <c r="GB285" s="16"/>
      <c r="GC285" s="16"/>
      <c r="GD285" s="16"/>
      <c r="GE285" s="16"/>
      <c r="GF285" s="16"/>
      <c r="GG285" s="16"/>
      <c r="GH285" s="16"/>
      <c r="GI285" s="16"/>
      <c r="GJ285" s="16"/>
      <c r="GK285" s="16"/>
      <c r="GL285" s="16"/>
      <c r="GM285" s="16"/>
      <c r="GN285" s="16"/>
      <c r="GO285" s="16"/>
      <c r="GP285" s="16"/>
      <c r="GQ285" s="16"/>
      <c r="GR285" s="16"/>
      <c r="GS285" s="16"/>
      <c r="GT285" s="16"/>
      <c r="GU285" s="16"/>
      <c r="GV285" s="16"/>
      <c r="GW285" s="16"/>
      <c r="GX285" s="16"/>
      <c r="GY285" s="16"/>
      <c r="GZ285" s="16"/>
      <c r="HA285" s="16"/>
      <c r="HB285" s="16"/>
      <c r="HC285" s="16"/>
      <c r="HD285" s="16"/>
      <c r="HE285" s="16"/>
      <c r="HF285" s="16"/>
      <c r="HG285" s="16"/>
      <c r="HH285" s="16"/>
      <c r="HI285" s="16"/>
      <c r="HJ285" s="16"/>
      <c r="HK285" s="16"/>
      <c r="HL285" s="16"/>
      <c r="HM285" s="16"/>
      <c r="HN285" s="16"/>
      <c r="HO285" s="16"/>
      <c r="HP285" s="16"/>
      <c r="HQ285" s="16"/>
      <c r="HR285" s="16"/>
      <c r="HS285" s="16"/>
      <c r="HT285" s="16"/>
      <c r="HU285" s="16"/>
      <c r="HV285" s="16"/>
      <c r="HW285" s="16"/>
      <c r="HX285" s="16"/>
      <c r="HY285" s="16"/>
      <c r="HZ285" s="16"/>
      <c r="IA285" s="16"/>
      <c r="IB285" s="16"/>
      <c r="IC285" s="16"/>
      <c r="ID285" s="16"/>
      <c r="IE285" s="16"/>
      <c r="IF285" s="16"/>
      <c r="IG285" s="16"/>
      <c r="IH285" s="16"/>
      <c r="II285" s="16"/>
      <c r="IJ285" s="16"/>
      <c r="IK285" s="16"/>
      <c r="IL285" s="16"/>
      <c r="IM285" s="16"/>
      <c r="IN285" s="16"/>
      <c r="IO285" s="16"/>
      <c r="IP285" s="16"/>
    </row>
    <row r="286" spans="1:252" ht="31.5" x14ac:dyDescent="0.25">
      <c r="A286" s="51" t="s">
        <v>253</v>
      </c>
      <c r="B286" s="52">
        <v>2</v>
      </c>
      <c r="C286" s="52">
        <v>123</v>
      </c>
      <c r="D286" s="58">
        <v>5301</v>
      </c>
      <c r="E286" s="45">
        <f t="shared" si="86"/>
        <v>27600</v>
      </c>
      <c r="F286" s="45">
        <f t="shared" si="86"/>
        <v>27600</v>
      </c>
      <c r="G286" s="45">
        <f t="shared" si="86"/>
        <v>0</v>
      </c>
      <c r="H286" s="45">
        <v>0</v>
      </c>
      <c r="I286" s="45">
        <v>0</v>
      </c>
      <c r="J286" s="45">
        <f t="shared" si="87"/>
        <v>0</v>
      </c>
      <c r="K286" s="45">
        <v>0</v>
      </c>
      <c r="L286" s="45">
        <v>0</v>
      </c>
      <c r="M286" s="45">
        <f t="shared" si="88"/>
        <v>0</v>
      </c>
      <c r="N286" s="45">
        <v>27600</v>
      </c>
      <c r="O286" s="45">
        <v>27600</v>
      </c>
      <c r="P286" s="45">
        <f t="shared" si="89"/>
        <v>0</v>
      </c>
      <c r="Q286" s="45">
        <v>0</v>
      </c>
      <c r="R286" s="45">
        <v>0</v>
      </c>
      <c r="S286" s="45">
        <f t="shared" si="90"/>
        <v>0</v>
      </c>
      <c r="T286" s="45">
        <v>0</v>
      </c>
      <c r="U286" s="45">
        <v>0</v>
      </c>
      <c r="V286" s="45">
        <f t="shared" si="91"/>
        <v>0</v>
      </c>
      <c r="W286" s="45">
        <v>0</v>
      </c>
      <c r="X286" s="45">
        <v>0</v>
      </c>
      <c r="Y286" s="45">
        <f t="shared" si="92"/>
        <v>0</v>
      </c>
      <c r="Z286" s="45">
        <v>0</v>
      </c>
      <c r="AA286" s="45">
        <v>0</v>
      </c>
      <c r="AB286" s="45">
        <f t="shared" si="93"/>
        <v>0</v>
      </c>
      <c r="AC286" s="45">
        <v>0</v>
      </c>
      <c r="AD286" s="45">
        <v>0</v>
      </c>
      <c r="AE286" s="45">
        <f t="shared" si="94"/>
        <v>0</v>
      </c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  <c r="EI286" s="16"/>
      <c r="EJ286" s="16"/>
      <c r="EK286" s="16"/>
      <c r="EL286" s="16"/>
      <c r="EM286" s="16"/>
      <c r="EN286" s="16"/>
      <c r="EO286" s="16"/>
      <c r="EP286" s="16"/>
      <c r="EQ286" s="16"/>
      <c r="ER286" s="16"/>
      <c r="ES286" s="16"/>
      <c r="ET286" s="16"/>
      <c r="EU286" s="16"/>
      <c r="EV286" s="16"/>
      <c r="EW286" s="16"/>
      <c r="EX286" s="16"/>
      <c r="EY286" s="16"/>
      <c r="EZ286" s="16"/>
      <c r="FA286" s="16"/>
      <c r="FB286" s="16"/>
      <c r="FC286" s="16"/>
      <c r="FD286" s="16"/>
      <c r="FE286" s="16"/>
      <c r="FF286" s="16"/>
      <c r="FG286" s="16"/>
      <c r="FH286" s="16"/>
      <c r="FI286" s="16"/>
      <c r="FJ286" s="16"/>
      <c r="FK286" s="16"/>
      <c r="FL286" s="16"/>
      <c r="FM286" s="16"/>
      <c r="FN286" s="16"/>
      <c r="FO286" s="16"/>
      <c r="FP286" s="16"/>
      <c r="FQ286" s="16"/>
      <c r="FR286" s="16"/>
      <c r="FS286" s="16"/>
      <c r="FT286" s="16"/>
      <c r="FU286" s="16"/>
      <c r="FV286" s="16"/>
      <c r="FW286" s="16"/>
      <c r="FX286" s="16"/>
      <c r="FY286" s="16"/>
      <c r="FZ286" s="16"/>
      <c r="GA286" s="16"/>
      <c r="GB286" s="16"/>
      <c r="GC286" s="16"/>
      <c r="GD286" s="16"/>
      <c r="GE286" s="16"/>
      <c r="GF286" s="16"/>
      <c r="GG286" s="16"/>
      <c r="GH286" s="16"/>
      <c r="GI286" s="16"/>
      <c r="GJ286" s="16"/>
      <c r="GK286" s="16"/>
      <c r="GL286" s="16"/>
      <c r="GM286" s="16"/>
      <c r="GN286" s="16"/>
      <c r="GO286" s="16"/>
      <c r="GP286" s="16"/>
      <c r="GQ286" s="16"/>
      <c r="GR286" s="16"/>
      <c r="GS286" s="16"/>
      <c r="GT286" s="16"/>
      <c r="GU286" s="16"/>
      <c r="GV286" s="16"/>
      <c r="GW286" s="16"/>
      <c r="GX286" s="16"/>
      <c r="GY286" s="16"/>
      <c r="GZ286" s="16"/>
      <c r="HA286" s="16"/>
      <c r="HB286" s="16"/>
      <c r="HC286" s="16"/>
      <c r="HD286" s="16"/>
      <c r="HE286" s="16"/>
      <c r="HF286" s="16"/>
      <c r="HG286" s="16"/>
      <c r="HH286" s="16"/>
      <c r="HI286" s="16"/>
      <c r="HJ286" s="16"/>
      <c r="HK286" s="16"/>
      <c r="HL286" s="16"/>
      <c r="HM286" s="16"/>
      <c r="HN286" s="16"/>
      <c r="HO286" s="16"/>
      <c r="HP286" s="16"/>
      <c r="HQ286" s="16"/>
      <c r="HR286" s="16"/>
      <c r="HS286" s="16"/>
      <c r="HT286" s="16"/>
      <c r="HU286" s="16"/>
      <c r="HV286" s="16"/>
      <c r="HW286" s="16"/>
      <c r="HX286" s="16"/>
      <c r="HY286" s="16"/>
      <c r="HZ286" s="16"/>
      <c r="IA286" s="16"/>
      <c r="IB286" s="16"/>
      <c r="IC286" s="16"/>
      <c r="ID286" s="16"/>
      <c r="IE286" s="16"/>
      <c r="IF286" s="16"/>
      <c r="IG286" s="16"/>
      <c r="IH286" s="16"/>
      <c r="II286" s="16"/>
      <c r="IJ286" s="16"/>
      <c r="IK286" s="16"/>
      <c r="IL286" s="16"/>
      <c r="IM286" s="16"/>
      <c r="IN286" s="16"/>
      <c r="IO286" s="16"/>
      <c r="IP286" s="16"/>
    </row>
    <row r="287" spans="1:252" ht="31.5" x14ac:dyDescent="0.25">
      <c r="A287" s="51" t="s">
        <v>254</v>
      </c>
      <c r="B287" s="52">
        <v>2</v>
      </c>
      <c r="C287" s="52">
        <v>122</v>
      </c>
      <c r="D287" s="58">
        <v>5301</v>
      </c>
      <c r="E287" s="45">
        <f t="shared" si="86"/>
        <v>29040</v>
      </c>
      <c r="F287" s="45">
        <f t="shared" si="86"/>
        <v>29040</v>
      </c>
      <c r="G287" s="45">
        <f t="shared" si="86"/>
        <v>0</v>
      </c>
      <c r="H287" s="45">
        <v>0</v>
      </c>
      <c r="I287" s="45">
        <v>0</v>
      </c>
      <c r="J287" s="45">
        <f t="shared" si="87"/>
        <v>0</v>
      </c>
      <c r="K287" s="45">
        <v>0</v>
      </c>
      <c r="L287" s="45">
        <v>0</v>
      </c>
      <c r="M287" s="45">
        <f t="shared" si="88"/>
        <v>0</v>
      </c>
      <c r="N287" s="45">
        <v>29040</v>
      </c>
      <c r="O287" s="45">
        <v>29040</v>
      </c>
      <c r="P287" s="45">
        <f t="shared" si="89"/>
        <v>0</v>
      </c>
      <c r="Q287" s="45">
        <v>0</v>
      </c>
      <c r="R287" s="45">
        <v>0</v>
      </c>
      <c r="S287" s="45">
        <f t="shared" si="90"/>
        <v>0</v>
      </c>
      <c r="T287" s="45">
        <v>0</v>
      </c>
      <c r="U287" s="45">
        <v>0</v>
      </c>
      <c r="V287" s="45">
        <f t="shared" si="91"/>
        <v>0</v>
      </c>
      <c r="W287" s="45">
        <v>0</v>
      </c>
      <c r="X287" s="45">
        <v>0</v>
      </c>
      <c r="Y287" s="45">
        <f t="shared" si="92"/>
        <v>0</v>
      </c>
      <c r="Z287" s="45">
        <v>0</v>
      </c>
      <c r="AA287" s="45">
        <v>0</v>
      </c>
      <c r="AB287" s="45">
        <f t="shared" si="93"/>
        <v>0</v>
      </c>
      <c r="AC287" s="45">
        <v>0</v>
      </c>
      <c r="AD287" s="45">
        <v>0</v>
      </c>
      <c r="AE287" s="45">
        <f t="shared" si="94"/>
        <v>0</v>
      </c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  <c r="EF287" s="16"/>
      <c r="EG287" s="16"/>
      <c r="EH287" s="16"/>
      <c r="EI287" s="16"/>
      <c r="EJ287" s="16"/>
      <c r="EK287" s="16"/>
      <c r="EL287" s="16"/>
      <c r="EM287" s="16"/>
      <c r="EN287" s="16"/>
      <c r="EO287" s="16"/>
      <c r="EP287" s="16"/>
      <c r="EQ287" s="16"/>
      <c r="ER287" s="16"/>
      <c r="ES287" s="16"/>
      <c r="ET287" s="16"/>
      <c r="EU287" s="16"/>
      <c r="EV287" s="16"/>
      <c r="EW287" s="16"/>
      <c r="EX287" s="16"/>
      <c r="EY287" s="16"/>
      <c r="EZ287" s="16"/>
      <c r="FA287" s="16"/>
      <c r="FB287" s="16"/>
      <c r="FC287" s="16"/>
      <c r="FD287" s="16"/>
      <c r="FE287" s="16"/>
      <c r="FF287" s="16"/>
      <c r="FG287" s="16"/>
      <c r="FH287" s="16"/>
      <c r="FI287" s="16"/>
      <c r="FJ287" s="16"/>
      <c r="FK287" s="16"/>
      <c r="FL287" s="16"/>
      <c r="FM287" s="16"/>
      <c r="FN287" s="16"/>
      <c r="FO287" s="16"/>
      <c r="FP287" s="16"/>
      <c r="FQ287" s="16"/>
      <c r="FR287" s="16"/>
      <c r="FS287" s="16"/>
      <c r="FT287" s="16"/>
      <c r="FU287" s="16"/>
      <c r="FV287" s="16"/>
      <c r="FW287" s="16"/>
      <c r="FX287" s="16"/>
      <c r="FY287" s="16"/>
      <c r="FZ287" s="16"/>
      <c r="GA287" s="16"/>
      <c r="GB287" s="16"/>
      <c r="GC287" s="16"/>
      <c r="GD287" s="16"/>
      <c r="GE287" s="16"/>
      <c r="GF287" s="16"/>
      <c r="GG287" s="16"/>
      <c r="GH287" s="16"/>
      <c r="GI287" s="16"/>
      <c r="GJ287" s="16"/>
      <c r="GK287" s="16"/>
      <c r="GL287" s="16"/>
      <c r="GM287" s="16"/>
      <c r="GN287" s="16"/>
      <c r="GO287" s="16"/>
      <c r="GP287" s="16"/>
      <c r="GQ287" s="16"/>
      <c r="GR287" s="16"/>
      <c r="GS287" s="16"/>
      <c r="GT287" s="16"/>
      <c r="GU287" s="16"/>
      <c r="GV287" s="16"/>
      <c r="GW287" s="16"/>
      <c r="GX287" s="16"/>
      <c r="GY287" s="16"/>
      <c r="GZ287" s="16"/>
      <c r="HA287" s="16"/>
      <c r="HB287" s="16"/>
      <c r="HC287" s="16"/>
      <c r="HD287" s="16"/>
      <c r="HE287" s="16"/>
      <c r="HF287" s="16"/>
      <c r="HG287" s="16"/>
      <c r="HH287" s="16"/>
      <c r="HI287" s="16"/>
      <c r="HJ287" s="16"/>
      <c r="HK287" s="16"/>
      <c r="HL287" s="16"/>
      <c r="HM287" s="16"/>
      <c r="HN287" s="16"/>
      <c r="HO287" s="16"/>
      <c r="HP287" s="16"/>
      <c r="HQ287" s="16"/>
      <c r="HR287" s="16"/>
      <c r="HS287" s="16"/>
      <c r="HT287" s="16"/>
      <c r="HU287" s="16"/>
      <c r="HV287" s="16"/>
      <c r="HW287" s="16"/>
      <c r="HX287" s="16"/>
      <c r="HY287" s="16"/>
      <c r="HZ287" s="16"/>
      <c r="IA287" s="16"/>
      <c r="IB287" s="16"/>
      <c r="IC287" s="16"/>
      <c r="ID287" s="16"/>
      <c r="IE287" s="16"/>
      <c r="IF287" s="16"/>
      <c r="IG287" s="16"/>
      <c r="IH287" s="16"/>
      <c r="II287" s="16"/>
      <c r="IJ287" s="16"/>
      <c r="IK287" s="16"/>
      <c r="IL287" s="16"/>
      <c r="IM287" s="16"/>
      <c r="IN287" s="16"/>
      <c r="IO287" s="16"/>
      <c r="IP287" s="16"/>
    </row>
    <row r="288" spans="1:252" x14ac:dyDescent="0.25">
      <c r="A288" s="38" t="s">
        <v>35</v>
      </c>
      <c r="B288" s="49"/>
      <c r="C288" s="49"/>
      <c r="D288" s="50"/>
      <c r="E288" s="40">
        <f t="shared" si="86"/>
        <v>180</v>
      </c>
      <c r="F288" s="40">
        <f t="shared" si="86"/>
        <v>180</v>
      </c>
      <c r="G288" s="40">
        <f t="shared" si="86"/>
        <v>0</v>
      </c>
      <c r="H288" s="40">
        <f>SUM(H289)</f>
        <v>0</v>
      </c>
      <c r="I288" s="40">
        <f>SUM(I289)</f>
        <v>0</v>
      </c>
      <c r="J288" s="40">
        <f t="shared" si="87"/>
        <v>0</v>
      </c>
      <c r="K288" s="40">
        <f>SUM(K289)</f>
        <v>0</v>
      </c>
      <c r="L288" s="40">
        <f>SUM(L289)</f>
        <v>0</v>
      </c>
      <c r="M288" s="40">
        <f t="shared" si="88"/>
        <v>0</v>
      </c>
      <c r="N288" s="40">
        <f>SUM(N289)</f>
        <v>0</v>
      </c>
      <c r="O288" s="40">
        <f>SUM(O289)</f>
        <v>0</v>
      </c>
      <c r="P288" s="40">
        <f t="shared" si="89"/>
        <v>0</v>
      </c>
      <c r="Q288" s="40">
        <f>SUM(Q289)</f>
        <v>0</v>
      </c>
      <c r="R288" s="40">
        <f>SUM(R289)</f>
        <v>0</v>
      </c>
      <c r="S288" s="40">
        <f t="shared" si="90"/>
        <v>0</v>
      </c>
      <c r="T288" s="40">
        <f>SUM(T289)</f>
        <v>180</v>
      </c>
      <c r="U288" s="40">
        <f>SUM(U289)</f>
        <v>180</v>
      </c>
      <c r="V288" s="40">
        <f t="shared" si="91"/>
        <v>0</v>
      </c>
      <c r="W288" s="40">
        <f>SUM(W289)</f>
        <v>0</v>
      </c>
      <c r="X288" s="40">
        <f>SUM(X289)</f>
        <v>0</v>
      </c>
      <c r="Y288" s="40">
        <f t="shared" si="92"/>
        <v>0</v>
      </c>
      <c r="Z288" s="40">
        <f>SUM(Z289)</f>
        <v>0</v>
      </c>
      <c r="AA288" s="40">
        <f>SUM(AA289)</f>
        <v>0</v>
      </c>
      <c r="AB288" s="40">
        <f t="shared" si="93"/>
        <v>0</v>
      </c>
      <c r="AC288" s="40">
        <f>SUM(AC289)</f>
        <v>0</v>
      </c>
      <c r="AD288" s="40">
        <f>SUM(AD289)</f>
        <v>0</v>
      </c>
      <c r="AE288" s="40">
        <f t="shared" si="94"/>
        <v>0</v>
      </c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  <c r="EF288" s="16"/>
      <c r="EG288" s="16"/>
      <c r="EH288" s="16"/>
      <c r="EI288" s="16"/>
      <c r="EJ288" s="16"/>
      <c r="EK288" s="16"/>
      <c r="EL288" s="16"/>
      <c r="EM288" s="16"/>
      <c r="EN288" s="16"/>
      <c r="EO288" s="16"/>
      <c r="EP288" s="16"/>
      <c r="EQ288" s="16"/>
      <c r="ER288" s="16"/>
      <c r="ES288" s="16"/>
      <c r="ET288" s="16"/>
      <c r="EU288" s="16"/>
      <c r="EV288" s="16"/>
      <c r="EW288" s="16"/>
      <c r="EX288" s="16"/>
      <c r="EY288" s="16"/>
      <c r="EZ288" s="16"/>
      <c r="FA288" s="16"/>
      <c r="FB288" s="16"/>
      <c r="FC288" s="16"/>
      <c r="FD288" s="16"/>
      <c r="FE288" s="16"/>
      <c r="FF288" s="16"/>
      <c r="FG288" s="16"/>
      <c r="FH288" s="16"/>
      <c r="FI288" s="16"/>
      <c r="FJ288" s="16"/>
      <c r="FK288" s="16"/>
      <c r="FL288" s="16"/>
      <c r="FM288" s="16"/>
      <c r="FN288" s="16"/>
      <c r="FO288" s="16"/>
      <c r="FP288" s="16"/>
      <c r="FQ288" s="16"/>
      <c r="FR288" s="16"/>
      <c r="FS288" s="16"/>
      <c r="FT288" s="16"/>
      <c r="FU288" s="16"/>
      <c r="FV288" s="16"/>
      <c r="FW288" s="16"/>
      <c r="FX288" s="16"/>
      <c r="FY288" s="16"/>
      <c r="FZ288" s="16"/>
      <c r="GA288" s="16"/>
      <c r="GB288" s="16"/>
      <c r="GC288" s="16"/>
      <c r="GD288" s="16"/>
      <c r="GE288" s="16"/>
      <c r="GF288" s="16"/>
      <c r="GG288" s="16"/>
      <c r="GH288" s="16"/>
      <c r="GI288" s="16"/>
      <c r="GJ288" s="16"/>
      <c r="GK288" s="16"/>
      <c r="GL288" s="16"/>
      <c r="GM288" s="16"/>
      <c r="GN288" s="16"/>
      <c r="GO288" s="16"/>
      <c r="GP288" s="16"/>
      <c r="GQ288" s="16"/>
      <c r="GR288" s="16"/>
      <c r="GS288" s="16"/>
      <c r="GT288" s="16"/>
      <c r="GU288" s="16"/>
      <c r="GV288" s="16"/>
      <c r="GW288" s="16"/>
      <c r="GX288" s="16"/>
      <c r="GY288" s="16"/>
      <c r="GZ288" s="16"/>
      <c r="HA288" s="16"/>
      <c r="HB288" s="16"/>
      <c r="HC288" s="16"/>
      <c r="HD288" s="16"/>
      <c r="HE288" s="16"/>
      <c r="HF288" s="16"/>
      <c r="HG288" s="16"/>
      <c r="HH288" s="16"/>
      <c r="HI288" s="16"/>
      <c r="HJ288" s="16"/>
      <c r="HK288" s="16"/>
      <c r="HL288" s="16"/>
      <c r="HM288" s="16"/>
      <c r="HN288" s="16"/>
      <c r="HO288" s="16"/>
      <c r="HP288" s="16"/>
      <c r="HQ288" s="16"/>
      <c r="HR288" s="16"/>
      <c r="HS288" s="16"/>
      <c r="HT288" s="16"/>
      <c r="HU288" s="16"/>
      <c r="HV288" s="16"/>
      <c r="HW288" s="16"/>
      <c r="HX288" s="16"/>
      <c r="HY288" s="16"/>
      <c r="HZ288" s="16"/>
      <c r="IA288" s="16"/>
      <c r="IB288" s="16"/>
      <c r="IC288" s="16"/>
      <c r="ID288" s="16"/>
      <c r="IE288" s="16"/>
      <c r="IF288" s="16"/>
      <c r="IG288" s="16"/>
      <c r="IH288" s="16"/>
      <c r="II288" s="16"/>
      <c r="IJ288" s="16"/>
      <c r="IK288" s="16"/>
      <c r="IL288" s="16"/>
      <c r="IM288" s="16"/>
      <c r="IN288" s="16"/>
      <c r="IO288" s="16"/>
      <c r="IP288" s="16"/>
      <c r="IQ288" s="16"/>
      <c r="IR288" s="16"/>
    </row>
    <row r="289" spans="1:252" ht="31.5" x14ac:dyDescent="0.25">
      <c r="A289" s="38" t="s">
        <v>251</v>
      </c>
      <c r="B289" s="49"/>
      <c r="C289" s="49"/>
      <c r="D289" s="50"/>
      <c r="E289" s="40">
        <f t="shared" si="86"/>
        <v>180</v>
      </c>
      <c r="F289" s="40">
        <f t="shared" si="86"/>
        <v>180</v>
      </c>
      <c r="G289" s="40">
        <f t="shared" si="86"/>
        <v>0</v>
      </c>
      <c r="H289" s="40">
        <f>SUM(H290:H290)</f>
        <v>0</v>
      </c>
      <c r="I289" s="40">
        <f>SUM(I290:I290)</f>
        <v>0</v>
      </c>
      <c r="J289" s="40">
        <f t="shared" si="87"/>
        <v>0</v>
      </c>
      <c r="K289" s="40">
        <f>SUM(K290:K290)</f>
        <v>0</v>
      </c>
      <c r="L289" s="40">
        <f>SUM(L290:L290)</f>
        <v>0</v>
      </c>
      <c r="M289" s="40">
        <f t="shared" si="88"/>
        <v>0</v>
      </c>
      <c r="N289" s="40">
        <f>SUM(N290:N290)</f>
        <v>0</v>
      </c>
      <c r="O289" s="40">
        <f>SUM(O290:O290)</f>
        <v>0</v>
      </c>
      <c r="P289" s="40">
        <f t="shared" si="89"/>
        <v>0</v>
      </c>
      <c r="Q289" s="40">
        <f>SUM(Q290:Q290)</f>
        <v>0</v>
      </c>
      <c r="R289" s="40">
        <f>SUM(R290:R290)</f>
        <v>0</v>
      </c>
      <c r="S289" s="40">
        <f t="shared" si="90"/>
        <v>0</v>
      </c>
      <c r="T289" s="40">
        <f>SUM(T290:T290)</f>
        <v>180</v>
      </c>
      <c r="U289" s="40">
        <f>SUM(U290:U290)</f>
        <v>180</v>
      </c>
      <c r="V289" s="40">
        <f t="shared" si="91"/>
        <v>0</v>
      </c>
      <c r="W289" s="40">
        <f>SUM(W290:W290)</f>
        <v>0</v>
      </c>
      <c r="X289" s="40">
        <f>SUM(X290:X290)</f>
        <v>0</v>
      </c>
      <c r="Y289" s="40">
        <f t="shared" si="92"/>
        <v>0</v>
      </c>
      <c r="Z289" s="40">
        <f>SUM(Z290:Z290)</f>
        <v>0</v>
      </c>
      <c r="AA289" s="40">
        <f>SUM(AA290:AA290)</f>
        <v>0</v>
      </c>
      <c r="AB289" s="40">
        <f t="shared" si="93"/>
        <v>0</v>
      </c>
      <c r="AC289" s="40">
        <f>SUM(AC290:AC290)</f>
        <v>0</v>
      </c>
      <c r="AD289" s="40">
        <f>SUM(AD290:AD290)</f>
        <v>0</v>
      </c>
      <c r="AE289" s="40">
        <f t="shared" si="94"/>
        <v>0</v>
      </c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  <c r="EF289" s="16"/>
      <c r="EG289" s="16"/>
      <c r="EH289" s="16"/>
      <c r="EI289" s="16"/>
      <c r="EJ289" s="16"/>
      <c r="EK289" s="16"/>
      <c r="EL289" s="16"/>
      <c r="EM289" s="16"/>
      <c r="EN289" s="16"/>
      <c r="EO289" s="16"/>
      <c r="EP289" s="16"/>
      <c r="EQ289" s="16"/>
      <c r="ER289" s="16"/>
      <c r="ES289" s="16"/>
      <c r="ET289" s="16"/>
      <c r="EU289" s="16"/>
      <c r="EV289" s="16"/>
      <c r="EW289" s="16"/>
      <c r="EX289" s="16"/>
      <c r="EY289" s="16"/>
      <c r="EZ289" s="16"/>
      <c r="FA289" s="16"/>
      <c r="FB289" s="16"/>
      <c r="FC289" s="16"/>
      <c r="FD289" s="16"/>
      <c r="FE289" s="16"/>
      <c r="FF289" s="16"/>
      <c r="FG289" s="16"/>
      <c r="FH289" s="16"/>
      <c r="FI289" s="16"/>
      <c r="FJ289" s="16"/>
      <c r="FK289" s="16"/>
      <c r="FL289" s="16"/>
      <c r="FM289" s="16"/>
      <c r="FN289" s="16"/>
      <c r="FO289" s="16"/>
      <c r="FP289" s="16"/>
      <c r="FQ289" s="16"/>
      <c r="FR289" s="16"/>
      <c r="FS289" s="16"/>
      <c r="FT289" s="16"/>
      <c r="FU289" s="16"/>
      <c r="FV289" s="16"/>
      <c r="FW289" s="16"/>
      <c r="FX289" s="16"/>
      <c r="FY289" s="16"/>
      <c r="FZ289" s="16"/>
      <c r="GA289" s="16"/>
      <c r="GB289" s="16"/>
      <c r="GC289" s="16"/>
      <c r="GD289" s="16"/>
      <c r="GE289" s="16"/>
      <c r="GF289" s="16"/>
      <c r="GG289" s="16"/>
      <c r="GH289" s="16"/>
      <c r="GI289" s="16"/>
      <c r="GJ289" s="16"/>
      <c r="GK289" s="16"/>
      <c r="GL289" s="16"/>
      <c r="GM289" s="16"/>
      <c r="GN289" s="16"/>
      <c r="GO289" s="16"/>
      <c r="GP289" s="16"/>
      <c r="GQ289" s="16"/>
      <c r="GR289" s="16"/>
      <c r="GS289" s="16"/>
      <c r="GT289" s="16"/>
      <c r="GU289" s="16"/>
      <c r="GV289" s="16"/>
      <c r="GW289" s="16"/>
      <c r="GX289" s="16"/>
      <c r="GY289" s="16"/>
      <c r="GZ289" s="16"/>
      <c r="HA289" s="16"/>
      <c r="HB289" s="16"/>
      <c r="HC289" s="16"/>
      <c r="HD289" s="16"/>
      <c r="HE289" s="16"/>
      <c r="HF289" s="16"/>
      <c r="HG289" s="16"/>
      <c r="HH289" s="16"/>
      <c r="HI289" s="16"/>
      <c r="HJ289" s="16"/>
      <c r="HK289" s="16"/>
      <c r="HL289" s="16"/>
      <c r="HM289" s="16"/>
      <c r="HN289" s="16"/>
      <c r="HO289" s="16"/>
      <c r="HP289" s="16"/>
      <c r="HQ289" s="16"/>
      <c r="HR289" s="16"/>
      <c r="HS289" s="16"/>
      <c r="HT289" s="16"/>
      <c r="HU289" s="16"/>
      <c r="HV289" s="16"/>
      <c r="HW289" s="16"/>
      <c r="HX289" s="16"/>
      <c r="HY289" s="16"/>
      <c r="HZ289" s="16"/>
      <c r="IA289" s="16"/>
      <c r="IB289" s="16"/>
      <c r="IC289" s="16"/>
      <c r="ID289" s="16"/>
      <c r="IE289" s="16"/>
      <c r="IF289" s="16"/>
      <c r="IG289" s="16"/>
      <c r="IH289" s="16"/>
      <c r="II289" s="16"/>
      <c r="IJ289" s="16"/>
      <c r="IK289" s="16"/>
      <c r="IL289" s="16"/>
      <c r="IM289" s="16"/>
      <c r="IN289" s="16"/>
      <c r="IO289" s="16"/>
      <c r="IP289" s="16"/>
      <c r="IQ289" s="16"/>
      <c r="IR289" s="16"/>
    </row>
    <row r="290" spans="1:252" ht="47.25" x14ac:dyDescent="0.25">
      <c r="A290" s="51" t="s">
        <v>255</v>
      </c>
      <c r="B290" s="52">
        <v>1</v>
      </c>
      <c r="C290" s="52">
        <v>326</v>
      </c>
      <c r="D290" s="58">
        <v>5301</v>
      </c>
      <c r="E290" s="54">
        <f t="shared" si="86"/>
        <v>180</v>
      </c>
      <c r="F290" s="54">
        <f t="shared" si="86"/>
        <v>180</v>
      </c>
      <c r="G290" s="54">
        <f t="shared" si="86"/>
        <v>0</v>
      </c>
      <c r="H290" s="54">
        <v>0</v>
      </c>
      <c r="I290" s="54">
        <v>0</v>
      </c>
      <c r="J290" s="54">
        <f t="shared" si="87"/>
        <v>0</v>
      </c>
      <c r="K290" s="54">
        <v>0</v>
      </c>
      <c r="L290" s="54">
        <v>0</v>
      </c>
      <c r="M290" s="54">
        <f t="shared" si="88"/>
        <v>0</v>
      </c>
      <c r="N290" s="54"/>
      <c r="O290" s="54"/>
      <c r="P290" s="54">
        <f t="shared" si="89"/>
        <v>0</v>
      </c>
      <c r="Q290" s="54"/>
      <c r="R290" s="54"/>
      <c r="S290" s="54">
        <f t="shared" si="90"/>
        <v>0</v>
      </c>
      <c r="T290" s="54">
        <v>180</v>
      </c>
      <c r="U290" s="54">
        <v>180</v>
      </c>
      <c r="V290" s="54">
        <f t="shared" si="91"/>
        <v>0</v>
      </c>
      <c r="W290" s="54">
        <v>0</v>
      </c>
      <c r="X290" s="54">
        <v>0</v>
      </c>
      <c r="Y290" s="54">
        <f t="shared" si="92"/>
        <v>0</v>
      </c>
      <c r="Z290" s="54">
        <v>0</v>
      </c>
      <c r="AA290" s="54">
        <v>0</v>
      </c>
      <c r="AB290" s="54">
        <f t="shared" si="93"/>
        <v>0</v>
      </c>
      <c r="AC290" s="54">
        <v>0</v>
      </c>
      <c r="AD290" s="54">
        <v>0</v>
      </c>
      <c r="AE290" s="54">
        <f t="shared" si="94"/>
        <v>0</v>
      </c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  <c r="EF290" s="16"/>
      <c r="EG290" s="16"/>
      <c r="EH290" s="16"/>
      <c r="EI290" s="16"/>
      <c r="EJ290" s="16"/>
      <c r="EK290" s="16"/>
      <c r="EL290" s="16"/>
      <c r="EM290" s="16"/>
      <c r="EN290" s="16"/>
      <c r="EO290" s="16"/>
      <c r="EP290" s="16"/>
      <c r="EQ290" s="16"/>
      <c r="ER290" s="16"/>
      <c r="ES290" s="16"/>
      <c r="ET290" s="16"/>
      <c r="EU290" s="16"/>
      <c r="EV290" s="16"/>
      <c r="EW290" s="16"/>
      <c r="EX290" s="16"/>
      <c r="EY290" s="16"/>
      <c r="EZ290" s="16"/>
      <c r="FA290" s="16"/>
      <c r="FB290" s="16"/>
      <c r="FC290" s="16"/>
      <c r="FD290" s="16"/>
      <c r="FE290" s="16"/>
      <c r="FF290" s="16"/>
      <c r="FG290" s="16"/>
      <c r="FH290" s="16"/>
      <c r="FI290" s="16"/>
      <c r="FJ290" s="16"/>
      <c r="FK290" s="16"/>
      <c r="FL290" s="16"/>
      <c r="FM290" s="16"/>
      <c r="FN290" s="16"/>
      <c r="FO290" s="16"/>
      <c r="FP290" s="16"/>
      <c r="FQ290" s="16"/>
      <c r="FR290" s="16"/>
      <c r="FS290" s="16"/>
      <c r="FT290" s="16"/>
      <c r="FU290" s="16"/>
      <c r="FV290" s="16"/>
      <c r="FW290" s="16"/>
      <c r="FX290" s="16"/>
      <c r="FY290" s="16"/>
      <c r="FZ290" s="16"/>
      <c r="GA290" s="16"/>
      <c r="GB290" s="16"/>
      <c r="GC290" s="16"/>
      <c r="GD290" s="16"/>
      <c r="GE290" s="16"/>
      <c r="GF290" s="16"/>
      <c r="GG290" s="16"/>
      <c r="GH290" s="16"/>
      <c r="GI290" s="16"/>
      <c r="GJ290" s="16"/>
      <c r="GK290" s="16"/>
      <c r="GL290" s="16"/>
      <c r="GM290" s="16"/>
      <c r="GN290" s="16"/>
      <c r="GO290" s="16"/>
      <c r="GP290" s="16"/>
      <c r="GQ290" s="16"/>
      <c r="GR290" s="16"/>
      <c r="GS290" s="16"/>
      <c r="GT290" s="16"/>
      <c r="GU290" s="16"/>
      <c r="GV290" s="16"/>
      <c r="GW290" s="16"/>
      <c r="GX290" s="16"/>
      <c r="GY290" s="16"/>
      <c r="GZ290" s="16"/>
      <c r="HA290" s="16"/>
      <c r="HB290" s="16"/>
      <c r="HC290" s="16"/>
      <c r="HD290" s="16"/>
      <c r="HE290" s="16"/>
      <c r="HF290" s="16"/>
      <c r="HG290" s="16"/>
      <c r="HH290" s="16"/>
      <c r="HI290" s="16"/>
      <c r="HJ290" s="16"/>
      <c r="HK290" s="16"/>
      <c r="HL290" s="16"/>
      <c r="HM290" s="16"/>
      <c r="HN290" s="16"/>
      <c r="HO290" s="16"/>
      <c r="HP290" s="16"/>
      <c r="HQ290" s="16"/>
      <c r="HR290" s="16"/>
      <c r="HS290" s="16"/>
      <c r="HT290" s="16"/>
      <c r="HU290" s="16"/>
      <c r="HV290" s="16"/>
      <c r="HW290" s="16"/>
      <c r="HX290" s="16"/>
      <c r="HY290" s="16"/>
      <c r="HZ290" s="16"/>
      <c r="IA290" s="16"/>
      <c r="IB290" s="16"/>
      <c r="IC290" s="16"/>
      <c r="ID290" s="16"/>
      <c r="IE290" s="16"/>
      <c r="IF290" s="16"/>
      <c r="IG290" s="16"/>
      <c r="IH290" s="16"/>
      <c r="II290" s="16"/>
      <c r="IJ290" s="16"/>
      <c r="IK290" s="16"/>
      <c r="IL290" s="16"/>
      <c r="IM290" s="16"/>
      <c r="IN290" s="16"/>
      <c r="IO290" s="16"/>
      <c r="IP290" s="16"/>
      <c r="IQ290" s="16"/>
      <c r="IR290" s="16"/>
    </row>
    <row r="291" spans="1:252" ht="31.5" x14ac:dyDescent="0.25">
      <c r="A291" s="38" t="s">
        <v>74</v>
      </c>
      <c r="B291" s="49"/>
      <c r="C291" s="49"/>
      <c r="D291" s="50"/>
      <c r="E291" s="40">
        <f t="shared" ref="E291:G301" si="109">H291+K291+N291+Q291+T291+W291+Z291+AC291</f>
        <v>2100</v>
      </c>
      <c r="F291" s="40">
        <f t="shared" si="109"/>
        <v>19081</v>
      </c>
      <c r="G291" s="40">
        <f t="shared" si="109"/>
        <v>16981</v>
      </c>
      <c r="H291" s="40">
        <f>SUM(H292)</f>
        <v>0</v>
      </c>
      <c r="I291" s="40">
        <f>SUM(I292)</f>
        <v>0</v>
      </c>
      <c r="J291" s="40">
        <f t="shared" ref="J291:J301" si="110">I291-H291</f>
        <v>0</v>
      </c>
      <c r="K291" s="40">
        <f t="shared" ref="K291:L291" si="111">SUM(K292)</f>
        <v>0</v>
      </c>
      <c r="L291" s="40">
        <f t="shared" si="111"/>
        <v>0</v>
      </c>
      <c r="M291" s="40">
        <f t="shared" si="88"/>
        <v>0</v>
      </c>
      <c r="N291" s="40">
        <f t="shared" ref="N291:O291" si="112">SUM(N292)</f>
        <v>0</v>
      </c>
      <c r="O291" s="40">
        <f t="shared" si="112"/>
        <v>16472</v>
      </c>
      <c r="P291" s="40">
        <f t="shared" si="89"/>
        <v>16472</v>
      </c>
      <c r="Q291" s="40">
        <f t="shared" ref="Q291:R291" si="113">SUM(Q292)</f>
        <v>0</v>
      </c>
      <c r="R291" s="40">
        <f t="shared" si="113"/>
        <v>509</v>
      </c>
      <c r="S291" s="40">
        <f t="shared" si="90"/>
        <v>509</v>
      </c>
      <c r="T291" s="40">
        <f t="shared" ref="T291:U291" si="114">SUM(T292)</f>
        <v>2100</v>
      </c>
      <c r="U291" s="40">
        <f t="shared" si="114"/>
        <v>2100</v>
      </c>
      <c r="V291" s="40">
        <f t="shared" si="91"/>
        <v>0</v>
      </c>
      <c r="W291" s="40">
        <f t="shared" ref="W291:X291" si="115">SUM(W292)</f>
        <v>0</v>
      </c>
      <c r="X291" s="40">
        <f t="shared" si="115"/>
        <v>0</v>
      </c>
      <c r="Y291" s="40">
        <f t="shared" si="92"/>
        <v>0</v>
      </c>
      <c r="Z291" s="40">
        <f t="shared" ref="Z291:AA291" si="116">SUM(Z292)</f>
        <v>0</v>
      </c>
      <c r="AA291" s="40">
        <f t="shared" si="116"/>
        <v>0</v>
      </c>
      <c r="AB291" s="40">
        <f t="shared" si="93"/>
        <v>0</v>
      </c>
      <c r="AC291" s="40">
        <f t="shared" ref="AC291:AD291" si="117">SUM(AC292)</f>
        <v>0</v>
      </c>
      <c r="AD291" s="40">
        <f t="shared" si="117"/>
        <v>0</v>
      </c>
      <c r="AE291" s="40">
        <f t="shared" si="94"/>
        <v>0</v>
      </c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  <c r="CI291" s="37"/>
      <c r="CJ291" s="37"/>
      <c r="CK291" s="37"/>
      <c r="CL291" s="37"/>
      <c r="CM291" s="37"/>
      <c r="CN291" s="37"/>
      <c r="CO291" s="37"/>
      <c r="CP291" s="37"/>
      <c r="CQ291" s="37"/>
      <c r="CR291" s="37"/>
      <c r="CS291" s="37"/>
      <c r="CT291" s="37"/>
      <c r="CU291" s="37"/>
      <c r="CV291" s="37"/>
      <c r="CW291" s="37"/>
      <c r="CX291" s="37"/>
      <c r="CY291" s="37"/>
      <c r="CZ291" s="37"/>
      <c r="DA291" s="37"/>
      <c r="DB291" s="37"/>
      <c r="DC291" s="37"/>
      <c r="DD291" s="37"/>
      <c r="DE291" s="37"/>
      <c r="DF291" s="37"/>
      <c r="DG291" s="37"/>
      <c r="DH291" s="37"/>
      <c r="DI291" s="37"/>
      <c r="DJ291" s="37"/>
      <c r="DK291" s="37"/>
      <c r="DL291" s="37"/>
      <c r="DM291" s="37"/>
      <c r="DN291" s="37"/>
      <c r="DO291" s="37"/>
      <c r="DP291" s="37"/>
      <c r="DQ291" s="37"/>
      <c r="DR291" s="37"/>
      <c r="DS291" s="37"/>
      <c r="DT291" s="37"/>
      <c r="DU291" s="37"/>
      <c r="DV291" s="37"/>
      <c r="DW291" s="37"/>
      <c r="DX291" s="37"/>
      <c r="DY291" s="37"/>
      <c r="DZ291" s="37"/>
      <c r="EA291" s="37"/>
      <c r="EB291" s="37"/>
      <c r="EC291" s="37"/>
      <c r="ED291" s="37"/>
      <c r="EE291" s="37"/>
      <c r="EF291" s="37"/>
      <c r="EG291" s="37"/>
      <c r="EH291" s="37"/>
      <c r="EI291" s="37"/>
      <c r="EJ291" s="37"/>
      <c r="EK291" s="37"/>
      <c r="EL291" s="37"/>
      <c r="EM291" s="37"/>
      <c r="EN291" s="37"/>
      <c r="EO291" s="37"/>
      <c r="EP291" s="37"/>
      <c r="EQ291" s="37"/>
      <c r="ER291" s="37"/>
      <c r="ES291" s="37"/>
      <c r="ET291" s="37"/>
      <c r="EU291" s="37"/>
      <c r="EV291" s="37"/>
      <c r="EW291" s="37"/>
      <c r="EX291" s="37"/>
      <c r="EY291" s="37"/>
      <c r="EZ291" s="37"/>
      <c r="FA291" s="37"/>
      <c r="FB291" s="37"/>
      <c r="FC291" s="37"/>
      <c r="FD291" s="37"/>
      <c r="FE291" s="37"/>
      <c r="FF291" s="37"/>
      <c r="FG291" s="37"/>
      <c r="FH291" s="37"/>
      <c r="FI291" s="37"/>
      <c r="FJ291" s="37"/>
      <c r="FK291" s="37"/>
      <c r="FL291" s="37"/>
      <c r="FM291" s="37"/>
      <c r="FN291" s="37"/>
      <c r="FO291" s="37"/>
      <c r="FP291" s="37"/>
      <c r="FQ291" s="37"/>
      <c r="FR291" s="37"/>
      <c r="FS291" s="37"/>
      <c r="FT291" s="37"/>
      <c r="FU291" s="37"/>
      <c r="FV291" s="37"/>
      <c r="FW291" s="37"/>
      <c r="FX291" s="37"/>
      <c r="FY291" s="37"/>
      <c r="FZ291" s="37"/>
      <c r="GA291" s="37"/>
      <c r="GB291" s="37"/>
      <c r="GC291" s="37"/>
      <c r="GD291" s="16"/>
      <c r="GE291" s="16"/>
      <c r="GF291" s="16"/>
      <c r="GG291" s="16"/>
      <c r="GH291" s="16"/>
      <c r="GI291" s="16"/>
      <c r="GJ291" s="16"/>
      <c r="GK291" s="16"/>
      <c r="GL291" s="16"/>
      <c r="GM291" s="16"/>
      <c r="GN291" s="16"/>
      <c r="GO291" s="16"/>
      <c r="GP291" s="16"/>
      <c r="GQ291" s="16"/>
      <c r="GR291" s="16"/>
      <c r="GS291" s="16"/>
      <c r="GT291" s="16"/>
      <c r="GU291" s="16"/>
      <c r="GV291" s="16"/>
      <c r="GW291" s="16"/>
      <c r="GX291" s="16"/>
      <c r="GY291" s="16"/>
      <c r="GZ291" s="16"/>
      <c r="HA291" s="16"/>
      <c r="HB291" s="16"/>
      <c r="HC291" s="16"/>
      <c r="HD291" s="16"/>
      <c r="HE291" s="16"/>
      <c r="HF291" s="16"/>
      <c r="HG291" s="16"/>
      <c r="HH291" s="16"/>
      <c r="HI291" s="16"/>
      <c r="HJ291" s="16"/>
      <c r="HK291" s="16"/>
      <c r="HL291" s="16"/>
      <c r="HM291" s="16"/>
      <c r="HN291" s="16"/>
      <c r="HO291" s="16"/>
      <c r="HP291" s="16"/>
      <c r="HQ291" s="16"/>
      <c r="HR291" s="16"/>
      <c r="HS291" s="16"/>
      <c r="HT291" s="16"/>
      <c r="HU291" s="16"/>
      <c r="HV291" s="16"/>
      <c r="HW291" s="16"/>
      <c r="HX291" s="16"/>
      <c r="HY291" s="16"/>
      <c r="HZ291" s="16"/>
      <c r="IA291" s="16"/>
      <c r="IB291" s="16"/>
      <c r="IC291" s="16"/>
      <c r="ID291" s="16"/>
      <c r="IE291" s="16"/>
      <c r="IF291" s="16"/>
      <c r="IG291" s="16"/>
      <c r="IH291" s="16"/>
      <c r="II291" s="16"/>
      <c r="IJ291" s="16"/>
      <c r="IK291" s="16"/>
      <c r="IL291" s="16"/>
      <c r="IM291" s="16"/>
      <c r="IN291" s="16"/>
      <c r="IO291" s="16"/>
      <c r="IP291" s="16"/>
      <c r="IQ291" s="16"/>
      <c r="IR291" s="16"/>
    </row>
    <row r="292" spans="1:252" ht="31.5" x14ac:dyDescent="0.25">
      <c r="A292" s="38" t="s">
        <v>251</v>
      </c>
      <c r="B292" s="49"/>
      <c r="C292" s="49"/>
      <c r="D292" s="50"/>
      <c r="E292" s="40">
        <f t="shared" si="109"/>
        <v>2100</v>
      </c>
      <c r="F292" s="40">
        <f t="shared" si="109"/>
        <v>19081</v>
      </c>
      <c r="G292" s="40">
        <f t="shared" si="109"/>
        <v>16981</v>
      </c>
      <c r="H292" s="40">
        <f>SUM(H293:H296)</f>
        <v>0</v>
      </c>
      <c r="I292" s="40">
        <f>SUM(I293:I296)</f>
        <v>0</v>
      </c>
      <c r="J292" s="40">
        <f t="shared" si="110"/>
        <v>0</v>
      </c>
      <c r="K292" s="40">
        <f>SUM(K293:K296)</f>
        <v>0</v>
      </c>
      <c r="L292" s="40">
        <f>SUM(L293:L296)</f>
        <v>0</v>
      </c>
      <c r="M292" s="40">
        <f t="shared" ref="M292:M301" si="118">L292-K292</f>
        <v>0</v>
      </c>
      <c r="N292" s="40">
        <f>SUM(N293:N296)</f>
        <v>0</v>
      </c>
      <c r="O292" s="40">
        <f>SUM(O293:O296)</f>
        <v>16472</v>
      </c>
      <c r="P292" s="40">
        <f t="shared" ref="P292:P301" si="119">O292-N292</f>
        <v>16472</v>
      </c>
      <c r="Q292" s="40">
        <f>SUM(Q293:Q296)</f>
        <v>0</v>
      </c>
      <c r="R292" s="40">
        <f>SUM(R293:R296)</f>
        <v>509</v>
      </c>
      <c r="S292" s="40">
        <f t="shared" ref="S292:S301" si="120">R292-Q292</f>
        <v>509</v>
      </c>
      <c r="T292" s="40">
        <f>SUM(T293:T296)</f>
        <v>2100</v>
      </c>
      <c r="U292" s="40">
        <f>SUM(U293:U296)</f>
        <v>2100</v>
      </c>
      <c r="V292" s="40">
        <f t="shared" ref="V292:V301" si="121">U292-T292</f>
        <v>0</v>
      </c>
      <c r="W292" s="40">
        <f>SUM(W293:W296)</f>
        <v>0</v>
      </c>
      <c r="X292" s="40">
        <f>SUM(X293:X296)</f>
        <v>0</v>
      </c>
      <c r="Y292" s="40">
        <f t="shared" ref="Y292:Y301" si="122">X292-W292</f>
        <v>0</v>
      </c>
      <c r="Z292" s="40">
        <f>SUM(Z293:Z296)</f>
        <v>0</v>
      </c>
      <c r="AA292" s="40">
        <f>SUM(AA293:AA296)</f>
        <v>0</v>
      </c>
      <c r="AB292" s="40">
        <f t="shared" ref="AB292:AB301" si="123">AA292-Z292</f>
        <v>0</v>
      </c>
      <c r="AC292" s="40">
        <f>SUM(AC293:AC296)</f>
        <v>0</v>
      </c>
      <c r="AD292" s="40">
        <f>SUM(AD293:AD296)</f>
        <v>0</v>
      </c>
      <c r="AE292" s="40">
        <f t="shared" ref="AE292:AE301" si="124">AD292-AC292</f>
        <v>0</v>
      </c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  <c r="EI292" s="16"/>
      <c r="EJ292" s="16"/>
      <c r="EK292" s="16"/>
      <c r="EL292" s="16"/>
      <c r="EM292" s="16"/>
      <c r="EN292" s="16"/>
      <c r="EO292" s="16"/>
      <c r="EP292" s="16"/>
      <c r="EQ292" s="16"/>
      <c r="ER292" s="16"/>
      <c r="ES292" s="16"/>
      <c r="ET292" s="16"/>
      <c r="EU292" s="16"/>
      <c r="EV292" s="16"/>
      <c r="EW292" s="16"/>
      <c r="EX292" s="16"/>
      <c r="EY292" s="16"/>
      <c r="EZ292" s="16"/>
      <c r="FA292" s="16"/>
      <c r="FB292" s="16"/>
      <c r="FC292" s="16"/>
      <c r="FD292" s="16"/>
      <c r="FE292" s="16"/>
      <c r="FF292" s="16"/>
      <c r="FG292" s="16"/>
      <c r="FH292" s="16"/>
      <c r="FI292" s="16"/>
      <c r="FJ292" s="16"/>
      <c r="FK292" s="16"/>
      <c r="FL292" s="16"/>
      <c r="FM292" s="16"/>
      <c r="FN292" s="16"/>
      <c r="FO292" s="16"/>
      <c r="FP292" s="16"/>
      <c r="FQ292" s="16"/>
      <c r="FR292" s="16"/>
      <c r="FS292" s="16"/>
      <c r="FT292" s="16"/>
      <c r="FU292" s="16"/>
      <c r="FV292" s="16"/>
      <c r="FW292" s="16"/>
      <c r="FX292" s="16"/>
      <c r="FY292" s="16"/>
      <c r="FZ292" s="16"/>
      <c r="GA292" s="16"/>
      <c r="GB292" s="16"/>
      <c r="GC292" s="16"/>
      <c r="GD292" s="16"/>
      <c r="GE292" s="16"/>
      <c r="GF292" s="16"/>
      <c r="GG292" s="16"/>
      <c r="GH292" s="16"/>
      <c r="GI292" s="16"/>
      <c r="GJ292" s="16"/>
      <c r="GK292" s="16"/>
      <c r="GL292" s="16"/>
      <c r="GM292" s="16"/>
      <c r="GN292" s="16"/>
      <c r="GO292" s="16"/>
      <c r="GP292" s="16"/>
      <c r="GQ292" s="16"/>
      <c r="GR292" s="16"/>
      <c r="GS292" s="16"/>
      <c r="GT292" s="16"/>
      <c r="GU292" s="16"/>
      <c r="GV292" s="16"/>
      <c r="GW292" s="16"/>
      <c r="GX292" s="16"/>
      <c r="GY292" s="16"/>
      <c r="GZ292" s="16"/>
      <c r="HA292" s="16"/>
      <c r="HB292" s="16"/>
      <c r="HC292" s="16"/>
      <c r="HD292" s="16"/>
      <c r="HE292" s="16"/>
      <c r="HF292" s="16"/>
      <c r="HG292" s="16"/>
      <c r="HH292" s="16"/>
      <c r="HI292" s="16"/>
      <c r="HJ292" s="16"/>
      <c r="HK292" s="16"/>
      <c r="HL292" s="16"/>
      <c r="HM292" s="16"/>
      <c r="HN292" s="16"/>
      <c r="HO292" s="16"/>
      <c r="HP292" s="16"/>
      <c r="HQ292" s="16"/>
      <c r="HR292" s="16"/>
      <c r="HS292" s="16"/>
      <c r="HT292" s="16"/>
      <c r="HU292" s="16"/>
      <c r="HV292" s="16"/>
      <c r="HW292" s="16"/>
      <c r="HX292" s="16"/>
      <c r="HY292" s="16"/>
      <c r="HZ292" s="16"/>
      <c r="IA292" s="16"/>
      <c r="IB292" s="16"/>
      <c r="IC292" s="16"/>
      <c r="ID292" s="16"/>
      <c r="IE292" s="16"/>
      <c r="IF292" s="16"/>
      <c r="IG292" s="16"/>
      <c r="IH292" s="16"/>
      <c r="II292" s="16"/>
      <c r="IJ292" s="16"/>
      <c r="IK292" s="16"/>
      <c r="IL292" s="16"/>
      <c r="IM292" s="16"/>
      <c r="IN292" s="16"/>
      <c r="IO292" s="16"/>
      <c r="IP292" s="16"/>
      <c r="IQ292" s="16"/>
      <c r="IR292" s="16"/>
    </row>
    <row r="293" spans="1:252" x14ac:dyDescent="0.25">
      <c r="A293" s="42" t="s">
        <v>256</v>
      </c>
      <c r="B293" s="52">
        <v>1</v>
      </c>
      <c r="C293" s="52">
        <v>751</v>
      </c>
      <c r="D293" s="58">
        <v>5301</v>
      </c>
      <c r="E293" s="54">
        <f t="shared" si="109"/>
        <v>2100</v>
      </c>
      <c r="F293" s="54">
        <f t="shared" si="109"/>
        <v>2100</v>
      </c>
      <c r="G293" s="54">
        <f t="shared" si="109"/>
        <v>0</v>
      </c>
      <c r="H293" s="54">
        <v>0</v>
      </c>
      <c r="I293" s="54">
        <v>0</v>
      </c>
      <c r="J293" s="54">
        <f t="shared" si="110"/>
        <v>0</v>
      </c>
      <c r="K293" s="54">
        <v>0</v>
      </c>
      <c r="L293" s="54">
        <v>0</v>
      </c>
      <c r="M293" s="54">
        <f t="shared" si="118"/>
        <v>0</v>
      </c>
      <c r="N293" s="54"/>
      <c r="O293" s="54"/>
      <c r="P293" s="54">
        <f t="shared" si="119"/>
        <v>0</v>
      </c>
      <c r="Q293" s="54">
        <v>0</v>
      </c>
      <c r="R293" s="54">
        <v>0</v>
      </c>
      <c r="S293" s="54">
        <f t="shared" si="120"/>
        <v>0</v>
      </c>
      <c r="T293" s="54">
        <v>2100</v>
      </c>
      <c r="U293" s="54">
        <v>2100</v>
      </c>
      <c r="V293" s="54">
        <f t="shared" si="121"/>
        <v>0</v>
      </c>
      <c r="W293" s="54">
        <v>0</v>
      </c>
      <c r="X293" s="54">
        <v>0</v>
      </c>
      <c r="Y293" s="54">
        <f t="shared" si="122"/>
        <v>0</v>
      </c>
      <c r="Z293" s="54">
        <v>0</v>
      </c>
      <c r="AA293" s="54">
        <v>0</v>
      </c>
      <c r="AB293" s="54">
        <f t="shared" si="123"/>
        <v>0</v>
      </c>
      <c r="AC293" s="54">
        <v>0</v>
      </c>
      <c r="AD293" s="54">
        <v>0</v>
      </c>
      <c r="AE293" s="54">
        <f t="shared" si="124"/>
        <v>0</v>
      </c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  <c r="EF293" s="16"/>
      <c r="EG293" s="16"/>
      <c r="EH293" s="16"/>
      <c r="EI293" s="16"/>
      <c r="EJ293" s="16"/>
      <c r="EK293" s="16"/>
      <c r="EL293" s="16"/>
      <c r="EM293" s="16"/>
      <c r="EN293" s="16"/>
      <c r="EO293" s="16"/>
      <c r="EP293" s="16"/>
      <c r="EQ293" s="16"/>
      <c r="ER293" s="16"/>
      <c r="ES293" s="16"/>
      <c r="ET293" s="16"/>
      <c r="EU293" s="16"/>
      <c r="EV293" s="16"/>
      <c r="EW293" s="16"/>
      <c r="EX293" s="16"/>
      <c r="EY293" s="16"/>
      <c r="EZ293" s="16"/>
      <c r="FA293" s="16"/>
      <c r="FB293" s="16"/>
      <c r="FC293" s="16"/>
      <c r="FD293" s="16"/>
      <c r="FE293" s="16"/>
      <c r="FF293" s="16"/>
      <c r="FG293" s="16"/>
      <c r="FH293" s="16"/>
      <c r="FI293" s="16"/>
      <c r="FJ293" s="16"/>
      <c r="FK293" s="16"/>
      <c r="FL293" s="16"/>
      <c r="FM293" s="16"/>
      <c r="FN293" s="16"/>
      <c r="FO293" s="16"/>
      <c r="FP293" s="16"/>
      <c r="FQ293" s="16"/>
      <c r="FR293" s="16"/>
      <c r="FS293" s="16"/>
      <c r="FT293" s="16"/>
      <c r="FU293" s="16"/>
      <c r="FV293" s="16"/>
      <c r="FW293" s="16"/>
      <c r="FX293" s="16"/>
      <c r="FY293" s="16"/>
      <c r="FZ293" s="16"/>
      <c r="GA293" s="16"/>
      <c r="GB293" s="16"/>
      <c r="GC293" s="16"/>
      <c r="GD293" s="16"/>
      <c r="GE293" s="16"/>
      <c r="GF293" s="16"/>
      <c r="GG293" s="16"/>
      <c r="GH293" s="16"/>
      <c r="GI293" s="16"/>
      <c r="GJ293" s="16"/>
      <c r="GK293" s="16"/>
      <c r="GL293" s="16"/>
      <c r="GM293" s="16"/>
      <c r="GN293" s="16"/>
      <c r="GO293" s="16"/>
      <c r="GP293" s="16"/>
      <c r="GQ293" s="16"/>
      <c r="GR293" s="16"/>
      <c r="GS293" s="16"/>
      <c r="GT293" s="16"/>
      <c r="GU293" s="16"/>
      <c r="GV293" s="16"/>
      <c r="GW293" s="16"/>
      <c r="GX293" s="16"/>
      <c r="GY293" s="16"/>
      <c r="GZ293" s="16"/>
      <c r="HA293" s="16"/>
      <c r="HB293" s="16"/>
      <c r="HC293" s="16"/>
      <c r="HD293" s="16"/>
      <c r="HE293" s="16"/>
      <c r="HF293" s="16"/>
      <c r="HG293" s="16"/>
      <c r="HH293" s="16"/>
      <c r="HI293" s="16"/>
      <c r="HJ293" s="16"/>
      <c r="HK293" s="16"/>
      <c r="HL293" s="16"/>
      <c r="HM293" s="16"/>
      <c r="HN293" s="16"/>
      <c r="HO293" s="16"/>
      <c r="HP293" s="16"/>
      <c r="HQ293" s="16"/>
      <c r="HR293" s="16"/>
      <c r="HS293" s="16"/>
      <c r="HT293" s="16"/>
      <c r="HU293" s="16"/>
      <c r="HV293" s="16"/>
      <c r="HW293" s="16"/>
      <c r="HX293" s="16"/>
      <c r="HY293" s="16"/>
      <c r="HZ293" s="16"/>
      <c r="IA293" s="16"/>
      <c r="IB293" s="16"/>
      <c r="IC293" s="16"/>
      <c r="ID293" s="16"/>
      <c r="IE293" s="16"/>
      <c r="IF293" s="16"/>
      <c r="IG293" s="16"/>
      <c r="IH293" s="16"/>
      <c r="II293" s="16"/>
      <c r="IJ293" s="16"/>
      <c r="IK293" s="16"/>
      <c r="IL293" s="16"/>
      <c r="IM293" s="16"/>
      <c r="IN293" s="16"/>
      <c r="IO293" s="16"/>
      <c r="IP293" s="16"/>
      <c r="IQ293" s="16"/>
      <c r="IR293" s="16"/>
    </row>
    <row r="294" spans="1:252" s="69" customFormat="1" ht="47.25" x14ac:dyDescent="0.25">
      <c r="A294" s="67" t="s">
        <v>257</v>
      </c>
      <c r="B294" s="52">
        <v>1</v>
      </c>
      <c r="C294" s="52">
        <v>751</v>
      </c>
      <c r="D294" s="58">
        <v>5301</v>
      </c>
      <c r="E294" s="54">
        <f t="shared" si="109"/>
        <v>0</v>
      </c>
      <c r="F294" s="54">
        <f t="shared" si="109"/>
        <v>509</v>
      </c>
      <c r="G294" s="54">
        <f t="shared" si="109"/>
        <v>509</v>
      </c>
      <c r="H294" s="54">
        <v>0</v>
      </c>
      <c r="I294" s="54">
        <v>0</v>
      </c>
      <c r="J294" s="54">
        <f t="shared" si="110"/>
        <v>0</v>
      </c>
      <c r="K294" s="54">
        <v>0</v>
      </c>
      <c r="L294" s="54">
        <v>0</v>
      </c>
      <c r="M294" s="54">
        <f t="shared" si="118"/>
        <v>0</v>
      </c>
      <c r="N294" s="54"/>
      <c r="O294" s="54"/>
      <c r="P294" s="54">
        <f t="shared" si="119"/>
        <v>0</v>
      </c>
      <c r="Q294" s="54">
        <v>0</v>
      </c>
      <c r="R294" s="54">
        <v>509</v>
      </c>
      <c r="S294" s="54">
        <f t="shared" si="120"/>
        <v>509</v>
      </c>
      <c r="T294" s="54"/>
      <c r="U294" s="54"/>
      <c r="V294" s="54">
        <f t="shared" si="121"/>
        <v>0</v>
      </c>
      <c r="W294" s="54">
        <v>0</v>
      </c>
      <c r="X294" s="54">
        <v>0</v>
      </c>
      <c r="Y294" s="54">
        <f t="shared" si="122"/>
        <v>0</v>
      </c>
      <c r="Z294" s="54">
        <v>0</v>
      </c>
      <c r="AA294" s="54">
        <v>0</v>
      </c>
      <c r="AB294" s="54">
        <f t="shared" si="123"/>
        <v>0</v>
      </c>
      <c r="AC294" s="54">
        <v>0</v>
      </c>
      <c r="AD294" s="54">
        <v>0</v>
      </c>
      <c r="AE294" s="54">
        <f t="shared" si="124"/>
        <v>0</v>
      </c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  <c r="BZ294" s="68"/>
      <c r="CA294" s="68"/>
      <c r="CB294" s="68"/>
      <c r="CC294" s="68"/>
      <c r="CD294" s="68"/>
      <c r="CE294" s="68"/>
      <c r="CF294" s="68"/>
      <c r="CG294" s="68"/>
      <c r="CH294" s="68"/>
      <c r="CI294" s="68"/>
      <c r="CJ294" s="68"/>
      <c r="CK294" s="68"/>
      <c r="CL294" s="68"/>
      <c r="CM294" s="68"/>
      <c r="CN294" s="68"/>
      <c r="CO294" s="68"/>
      <c r="CP294" s="68"/>
      <c r="CQ294" s="68"/>
      <c r="CR294" s="68"/>
      <c r="CS294" s="68"/>
      <c r="CT294" s="68"/>
      <c r="CU294" s="68"/>
      <c r="CV294" s="68"/>
      <c r="CW294" s="68"/>
      <c r="CX294" s="68"/>
      <c r="CY294" s="68"/>
      <c r="CZ294" s="68"/>
      <c r="DA294" s="68"/>
      <c r="DB294" s="68"/>
      <c r="DC294" s="68"/>
      <c r="DD294" s="68"/>
      <c r="DE294" s="68"/>
      <c r="DF294" s="68"/>
      <c r="DG294" s="68"/>
      <c r="DH294" s="68"/>
      <c r="DI294" s="68"/>
      <c r="DJ294" s="68"/>
      <c r="DK294" s="68"/>
      <c r="DL294" s="68"/>
      <c r="DM294" s="68"/>
      <c r="DN294" s="68"/>
      <c r="DO294" s="68"/>
      <c r="DP294" s="68"/>
      <c r="DQ294" s="68"/>
      <c r="DR294" s="68"/>
      <c r="DS294" s="68"/>
      <c r="DT294" s="68"/>
      <c r="DU294" s="68"/>
      <c r="DV294" s="68"/>
      <c r="DW294" s="68"/>
      <c r="DX294" s="68"/>
      <c r="DY294" s="68"/>
      <c r="DZ294" s="68"/>
      <c r="EA294" s="68"/>
      <c r="EB294" s="68"/>
      <c r="EC294" s="68"/>
      <c r="ED294" s="68"/>
      <c r="EE294" s="68"/>
      <c r="EF294" s="68"/>
      <c r="EG294" s="68"/>
      <c r="EH294" s="68"/>
      <c r="EI294" s="68"/>
      <c r="EJ294" s="68"/>
      <c r="EK294" s="68"/>
      <c r="EL294" s="68"/>
      <c r="EM294" s="68"/>
      <c r="EN294" s="68"/>
      <c r="EO294" s="68"/>
      <c r="EP294" s="68"/>
      <c r="EQ294" s="68"/>
      <c r="ER294" s="68"/>
      <c r="ES294" s="68"/>
      <c r="ET294" s="68"/>
      <c r="EU294" s="68"/>
      <c r="EV294" s="68"/>
      <c r="EW294" s="68"/>
      <c r="EX294" s="68"/>
      <c r="EY294" s="68"/>
      <c r="EZ294" s="68"/>
      <c r="FA294" s="68"/>
      <c r="FB294" s="68"/>
      <c r="FC294" s="68"/>
      <c r="FD294" s="68"/>
      <c r="FE294" s="68"/>
      <c r="FF294" s="68"/>
      <c r="FG294" s="68"/>
      <c r="FH294" s="68"/>
      <c r="FI294" s="68"/>
      <c r="FJ294" s="68"/>
      <c r="FK294" s="68"/>
      <c r="FL294" s="68"/>
      <c r="FM294" s="68"/>
      <c r="FN294" s="68"/>
      <c r="FO294" s="68"/>
      <c r="FP294" s="68"/>
      <c r="FQ294" s="68"/>
      <c r="FR294" s="68"/>
      <c r="FS294" s="68"/>
      <c r="FT294" s="68"/>
      <c r="FU294" s="68"/>
      <c r="FV294" s="68"/>
      <c r="FW294" s="68"/>
      <c r="FX294" s="68"/>
      <c r="FY294" s="68"/>
      <c r="FZ294" s="68"/>
      <c r="GA294" s="68"/>
      <c r="GB294" s="68"/>
      <c r="GC294" s="68"/>
      <c r="GD294" s="68"/>
      <c r="GE294" s="68"/>
      <c r="GF294" s="68"/>
      <c r="GG294" s="68"/>
      <c r="GH294" s="68"/>
      <c r="GI294" s="68"/>
      <c r="GJ294" s="68"/>
      <c r="GK294" s="68"/>
      <c r="GL294" s="68"/>
      <c r="GM294" s="68"/>
      <c r="GN294" s="68"/>
      <c r="GO294" s="68"/>
      <c r="GP294" s="68"/>
      <c r="GQ294" s="68"/>
      <c r="GR294" s="68"/>
      <c r="GS294" s="68"/>
      <c r="GT294" s="68"/>
      <c r="GU294" s="68"/>
      <c r="GV294" s="68"/>
      <c r="GW294" s="68"/>
      <c r="GX294" s="68"/>
      <c r="GY294" s="68"/>
      <c r="GZ294" s="68"/>
      <c r="HA294" s="68"/>
      <c r="HB294" s="68"/>
      <c r="HC294" s="68"/>
      <c r="HD294" s="68"/>
      <c r="HE294" s="68"/>
      <c r="HF294" s="68"/>
      <c r="HG294" s="68"/>
      <c r="HH294" s="68"/>
      <c r="HI294" s="68"/>
      <c r="HJ294" s="68"/>
      <c r="HK294" s="68"/>
      <c r="HL294" s="68"/>
      <c r="HM294" s="68"/>
      <c r="HN294" s="68"/>
      <c r="HO294" s="68"/>
      <c r="HP294" s="68"/>
      <c r="HQ294" s="68"/>
      <c r="HR294" s="68"/>
      <c r="HS294" s="68"/>
      <c r="HT294" s="68"/>
      <c r="HU294" s="68"/>
      <c r="HV294" s="68"/>
      <c r="HW294" s="68"/>
      <c r="HX294" s="68"/>
      <c r="HY294" s="68"/>
      <c r="HZ294" s="68"/>
      <c r="IA294" s="68"/>
      <c r="IB294" s="68"/>
      <c r="IC294" s="68"/>
      <c r="ID294" s="68"/>
      <c r="IE294" s="68"/>
      <c r="IF294" s="68"/>
      <c r="IG294" s="68"/>
      <c r="IH294" s="68"/>
      <c r="II294" s="68"/>
      <c r="IJ294" s="68"/>
      <c r="IK294" s="68"/>
      <c r="IL294" s="68"/>
      <c r="IM294" s="68"/>
      <c r="IN294" s="68"/>
      <c r="IO294" s="68"/>
      <c r="IP294" s="68"/>
      <c r="IQ294" s="68"/>
      <c r="IR294" s="68"/>
    </row>
    <row r="295" spans="1:252" ht="47.25" x14ac:dyDescent="0.25">
      <c r="A295" s="51" t="s">
        <v>258</v>
      </c>
      <c r="B295" s="52">
        <v>3</v>
      </c>
      <c r="C295" s="52">
        <v>739</v>
      </c>
      <c r="D295" s="58">
        <v>5309</v>
      </c>
      <c r="E295" s="54">
        <f t="shared" si="109"/>
        <v>0</v>
      </c>
      <c r="F295" s="54">
        <f t="shared" si="109"/>
        <v>1592</v>
      </c>
      <c r="G295" s="54">
        <f t="shared" si="109"/>
        <v>1592</v>
      </c>
      <c r="H295" s="54">
        <v>0</v>
      </c>
      <c r="I295" s="54">
        <v>0</v>
      </c>
      <c r="J295" s="54">
        <f t="shared" si="110"/>
        <v>0</v>
      </c>
      <c r="K295" s="54">
        <v>0</v>
      </c>
      <c r="L295" s="54">
        <v>0</v>
      </c>
      <c r="M295" s="54">
        <f t="shared" si="118"/>
        <v>0</v>
      </c>
      <c r="N295" s="54"/>
      <c r="O295" s="54">
        <v>1592</v>
      </c>
      <c r="P295" s="54">
        <f t="shared" si="119"/>
        <v>1592</v>
      </c>
      <c r="Q295" s="54">
        <v>0</v>
      </c>
      <c r="R295" s="54">
        <v>0</v>
      </c>
      <c r="S295" s="54">
        <f t="shared" si="120"/>
        <v>0</v>
      </c>
      <c r="T295" s="54">
        <v>0</v>
      </c>
      <c r="U295" s="54">
        <v>0</v>
      </c>
      <c r="V295" s="54">
        <f t="shared" si="121"/>
        <v>0</v>
      </c>
      <c r="W295" s="54">
        <v>0</v>
      </c>
      <c r="X295" s="54">
        <v>0</v>
      </c>
      <c r="Y295" s="54">
        <f t="shared" si="122"/>
        <v>0</v>
      </c>
      <c r="Z295" s="54">
        <v>0</v>
      </c>
      <c r="AA295" s="54">
        <v>0</v>
      </c>
      <c r="AB295" s="54">
        <f t="shared" si="123"/>
        <v>0</v>
      </c>
      <c r="AC295" s="54">
        <v>0</v>
      </c>
      <c r="AD295" s="54">
        <v>0</v>
      </c>
      <c r="AE295" s="54">
        <f t="shared" si="124"/>
        <v>0</v>
      </c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  <c r="DH295" s="16"/>
      <c r="DI295" s="16"/>
      <c r="DJ295" s="16"/>
      <c r="DK295" s="16"/>
      <c r="DL295" s="16"/>
      <c r="DM295" s="16"/>
      <c r="DN295" s="16"/>
      <c r="DO295" s="16"/>
      <c r="DP295" s="16"/>
      <c r="DQ295" s="16"/>
      <c r="DR295" s="16"/>
      <c r="DS295" s="16"/>
      <c r="DT295" s="16"/>
      <c r="DU295" s="16"/>
      <c r="DV295" s="16"/>
      <c r="DW295" s="16"/>
      <c r="DX295" s="16"/>
      <c r="DY295" s="16"/>
      <c r="DZ295" s="16"/>
      <c r="EA295" s="16"/>
      <c r="EB295" s="16"/>
      <c r="EC295" s="16"/>
      <c r="ED295" s="16"/>
      <c r="EE295" s="16"/>
      <c r="EF295" s="16"/>
      <c r="EG295" s="16"/>
      <c r="EH295" s="16"/>
      <c r="EI295" s="16"/>
      <c r="EJ295" s="16"/>
      <c r="EK295" s="16"/>
      <c r="EL295" s="16"/>
      <c r="EM295" s="16"/>
      <c r="EN295" s="16"/>
      <c r="EO295" s="16"/>
      <c r="EP295" s="16"/>
      <c r="EQ295" s="16"/>
      <c r="ER295" s="16"/>
      <c r="ES295" s="16"/>
      <c r="ET295" s="16"/>
      <c r="EU295" s="16"/>
      <c r="EV295" s="16"/>
      <c r="EW295" s="16"/>
      <c r="EX295" s="16"/>
      <c r="EY295" s="16"/>
      <c r="EZ295" s="16"/>
      <c r="FA295" s="16"/>
      <c r="FB295" s="16"/>
      <c r="FC295" s="16"/>
      <c r="FD295" s="16"/>
      <c r="FE295" s="16"/>
      <c r="FF295" s="16"/>
      <c r="FG295" s="16"/>
      <c r="FH295" s="16"/>
      <c r="FI295" s="16"/>
      <c r="FJ295" s="16"/>
      <c r="FK295" s="16"/>
      <c r="FL295" s="16"/>
      <c r="FM295" s="16"/>
      <c r="FN295" s="16"/>
      <c r="FO295" s="16"/>
      <c r="FP295" s="16"/>
      <c r="FQ295" s="16"/>
      <c r="FR295" s="16"/>
      <c r="FS295" s="16"/>
      <c r="FT295" s="16"/>
      <c r="FU295" s="16"/>
      <c r="FV295" s="16"/>
      <c r="FW295" s="16"/>
      <c r="FX295" s="16"/>
      <c r="FY295" s="16"/>
      <c r="FZ295" s="16"/>
      <c r="GA295" s="16"/>
      <c r="GB295" s="16"/>
      <c r="GC295" s="16"/>
      <c r="GD295" s="16"/>
      <c r="GE295" s="16"/>
      <c r="GF295" s="16"/>
      <c r="GG295" s="16"/>
      <c r="GH295" s="16"/>
      <c r="GI295" s="16"/>
      <c r="GJ295" s="16"/>
      <c r="GK295" s="16"/>
      <c r="GL295" s="16"/>
      <c r="GM295" s="16"/>
      <c r="GN295" s="16"/>
      <c r="GO295" s="16"/>
      <c r="GP295" s="16"/>
      <c r="GQ295" s="16"/>
      <c r="GR295" s="16"/>
      <c r="GS295" s="16"/>
      <c r="GT295" s="16"/>
      <c r="GU295" s="16"/>
      <c r="GV295" s="16"/>
      <c r="GW295" s="16"/>
      <c r="GX295" s="16"/>
      <c r="GY295" s="16"/>
      <c r="GZ295" s="16"/>
      <c r="HA295" s="16"/>
      <c r="HB295" s="16"/>
      <c r="HC295" s="16"/>
      <c r="HD295" s="16"/>
      <c r="HE295" s="16"/>
      <c r="HF295" s="16"/>
      <c r="HG295" s="16"/>
      <c r="HH295" s="16"/>
      <c r="HI295" s="16"/>
      <c r="HJ295" s="16"/>
      <c r="HK295" s="16"/>
      <c r="HL295" s="16"/>
      <c r="HM295" s="16"/>
      <c r="HN295" s="16"/>
      <c r="HO295" s="16"/>
      <c r="HP295" s="16"/>
      <c r="HQ295" s="16"/>
      <c r="HR295" s="16"/>
      <c r="HS295" s="16"/>
      <c r="HT295" s="16"/>
      <c r="HU295" s="16"/>
      <c r="HV295" s="16"/>
      <c r="HW295" s="16"/>
      <c r="HX295" s="16"/>
      <c r="HY295" s="16"/>
      <c r="HZ295" s="16"/>
      <c r="IA295" s="16"/>
      <c r="IB295" s="16"/>
      <c r="IC295" s="16"/>
      <c r="ID295" s="16"/>
      <c r="IE295" s="16"/>
      <c r="IF295" s="16"/>
      <c r="IG295" s="16"/>
      <c r="IH295" s="16"/>
      <c r="II295" s="16"/>
      <c r="IJ295" s="16"/>
      <c r="IK295" s="16"/>
      <c r="IL295" s="16"/>
      <c r="IM295" s="16"/>
      <c r="IN295" s="16"/>
      <c r="IO295" s="16"/>
      <c r="IP295" s="16"/>
      <c r="IQ295" s="16"/>
      <c r="IR295" s="16"/>
    </row>
    <row r="296" spans="1:252" ht="31.5" x14ac:dyDescent="0.25">
      <c r="A296" s="51" t="s">
        <v>259</v>
      </c>
      <c r="B296" s="52">
        <v>3</v>
      </c>
      <c r="C296" s="52">
        <v>739</v>
      </c>
      <c r="D296" s="58">
        <v>5309</v>
      </c>
      <c r="E296" s="54">
        <f t="shared" si="109"/>
        <v>0</v>
      </c>
      <c r="F296" s="54">
        <f t="shared" si="109"/>
        <v>14880</v>
      </c>
      <c r="G296" s="54">
        <f t="shared" si="109"/>
        <v>14880</v>
      </c>
      <c r="H296" s="54">
        <v>0</v>
      </c>
      <c r="I296" s="54">
        <v>0</v>
      </c>
      <c r="J296" s="54">
        <f t="shared" si="110"/>
        <v>0</v>
      </c>
      <c r="K296" s="54">
        <v>0</v>
      </c>
      <c r="L296" s="54">
        <v>0</v>
      </c>
      <c r="M296" s="54">
        <f t="shared" si="118"/>
        <v>0</v>
      </c>
      <c r="N296" s="54"/>
      <c r="O296" s="54">
        <v>14880</v>
      </c>
      <c r="P296" s="54">
        <f t="shared" si="119"/>
        <v>14880</v>
      </c>
      <c r="Q296" s="54">
        <v>0</v>
      </c>
      <c r="R296" s="54">
        <v>0</v>
      </c>
      <c r="S296" s="54">
        <f t="shared" si="120"/>
        <v>0</v>
      </c>
      <c r="T296" s="54">
        <v>0</v>
      </c>
      <c r="U296" s="54">
        <v>0</v>
      </c>
      <c r="V296" s="54">
        <f t="shared" si="121"/>
        <v>0</v>
      </c>
      <c r="W296" s="54">
        <v>0</v>
      </c>
      <c r="X296" s="54">
        <v>0</v>
      </c>
      <c r="Y296" s="54">
        <f t="shared" si="122"/>
        <v>0</v>
      </c>
      <c r="Z296" s="54">
        <v>0</v>
      </c>
      <c r="AA296" s="54">
        <v>0</v>
      </c>
      <c r="AB296" s="54">
        <f t="shared" si="123"/>
        <v>0</v>
      </c>
      <c r="AC296" s="54">
        <v>0</v>
      </c>
      <c r="AD296" s="54">
        <v>0</v>
      </c>
      <c r="AE296" s="54">
        <f t="shared" si="124"/>
        <v>0</v>
      </c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  <c r="EC296" s="16"/>
      <c r="ED296" s="16"/>
      <c r="EE296" s="16"/>
      <c r="EF296" s="16"/>
      <c r="EG296" s="16"/>
      <c r="EH296" s="16"/>
      <c r="EI296" s="16"/>
      <c r="EJ296" s="16"/>
      <c r="EK296" s="16"/>
      <c r="EL296" s="16"/>
      <c r="EM296" s="16"/>
      <c r="EN296" s="16"/>
      <c r="EO296" s="16"/>
      <c r="EP296" s="16"/>
      <c r="EQ296" s="16"/>
      <c r="ER296" s="16"/>
      <c r="ES296" s="16"/>
      <c r="ET296" s="16"/>
      <c r="EU296" s="16"/>
      <c r="EV296" s="16"/>
      <c r="EW296" s="16"/>
      <c r="EX296" s="16"/>
      <c r="EY296" s="16"/>
      <c r="EZ296" s="16"/>
      <c r="FA296" s="16"/>
      <c r="FB296" s="16"/>
      <c r="FC296" s="16"/>
      <c r="FD296" s="16"/>
      <c r="FE296" s="16"/>
      <c r="FF296" s="16"/>
      <c r="FG296" s="16"/>
      <c r="FH296" s="16"/>
      <c r="FI296" s="16"/>
      <c r="FJ296" s="16"/>
      <c r="FK296" s="16"/>
      <c r="FL296" s="16"/>
      <c r="FM296" s="16"/>
      <c r="FN296" s="16"/>
      <c r="FO296" s="16"/>
      <c r="FP296" s="16"/>
      <c r="FQ296" s="16"/>
      <c r="FR296" s="16"/>
      <c r="FS296" s="16"/>
      <c r="FT296" s="16"/>
      <c r="FU296" s="16"/>
      <c r="FV296" s="16"/>
      <c r="FW296" s="16"/>
      <c r="FX296" s="16"/>
      <c r="FY296" s="16"/>
      <c r="FZ296" s="16"/>
      <c r="GA296" s="16"/>
      <c r="GB296" s="16"/>
      <c r="GC296" s="16"/>
      <c r="GD296" s="16"/>
      <c r="GE296" s="16"/>
      <c r="GF296" s="16"/>
      <c r="GG296" s="16"/>
      <c r="GH296" s="16"/>
      <c r="GI296" s="16"/>
      <c r="GJ296" s="16"/>
      <c r="GK296" s="16"/>
      <c r="GL296" s="16"/>
      <c r="GM296" s="16"/>
      <c r="GN296" s="16"/>
      <c r="GO296" s="16"/>
      <c r="GP296" s="16"/>
      <c r="GQ296" s="16"/>
      <c r="GR296" s="16"/>
      <c r="GS296" s="16"/>
      <c r="GT296" s="16"/>
      <c r="GU296" s="16"/>
      <c r="GV296" s="16"/>
      <c r="GW296" s="16"/>
      <c r="GX296" s="16"/>
      <c r="GY296" s="16"/>
      <c r="GZ296" s="16"/>
      <c r="HA296" s="16"/>
      <c r="HB296" s="16"/>
      <c r="HC296" s="16"/>
      <c r="HD296" s="16"/>
      <c r="HE296" s="16"/>
      <c r="HF296" s="16"/>
      <c r="HG296" s="16"/>
      <c r="HH296" s="16"/>
      <c r="HI296" s="16"/>
      <c r="HJ296" s="16"/>
      <c r="HK296" s="16"/>
      <c r="HL296" s="16"/>
      <c r="HM296" s="16"/>
      <c r="HN296" s="16"/>
      <c r="HO296" s="16"/>
      <c r="HP296" s="16"/>
      <c r="HQ296" s="16"/>
      <c r="HR296" s="16"/>
      <c r="HS296" s="16"/>
      <c r="HT296" s="16"/>
      <c r="HU296" s="16"/>
      <c r="HV296" s="16"/>
      <c r="HW296" s="16"/>
      <c r="HX296" s="16"/>
      <c r="HY296" s="16"/>
      <c r="HZ296" s="16"/>
      <c r="IA296" s="16"/>
      <c r="IB296" s="16"/>
      <c r="IC296" s="16"/>
      <c r="ID296" s="16"/>
      <c r="IE296" s="16"/>
      <c r="IF296" s="16"/>
      <c r="IG296" s="16"/>
      <c r="IH296" s="16"/>
      <c r="II296" s="16"/>
      <c r="IJ296" s="16"/>
      <c r="IK296" s="16"/>
      <c r="IL296" s="16"/>
      <c r="IM296" s="16"/>
      <c r="IN296" s="16"/>
      <c r="IO296" s="16"/>
      <c r="IP296" s="16"/>
      <c r="IQ296" s="16"/>
      <c r="IR296" s="16"/>
    </row>
    <row r="297" spans="1:252" x14ac:dyDescent="0.25">
      <c r="A297" s="70" t="s">
        <v>260</v>
      </c>
      <c r="B297" s="71"/>
      <c r="C297" s="71"/>
      <c r="D297" s="72"/>
      <c r="E297" s="40">
        <f t="shared" si="109"/>
        <v>172500</v>
      </c>
      <c r="F297" s="40">
        <f t="shared" si="109"/>
        <v>172500</v>
      </c>
      <c r="G297" s="40">
        <f t="shared" si="109"/>
        <v>0</v>
      </c>
      <c r="H297" s="40">
        <f>SUM(H298)</f>
        <v>0</v>
      </c>
      <c r="I297" s="40">
        <f>SUM(I298)</f>
        <v>0</v>
      </c>
      <c r="J297" s="40">
        <f t="shared" si="110"/>
        <v>0</v>
      </c>
      <c r="K297" s="40">
        <f>SUM(K298)</f>
        <v>0</v>
      </c>
      <c r="L297" s="40">
        <f>SUM(L298)</f>
        <v>0</v>
      </c>
      <c r="M297" s="40">
        <f t="shared" si="118"/>
        <v>0</v>
      </c>
      <c r="N297" s="40">
        <f>SUM(N298)</f>
        <v>172500</v>
      </c>
      <c r="O297" s="40">
        <f>SUM(O298)</f>
        <v>172500</v>
      </c>
      <c r="P297" s="40">
        <f t="shared" si="119"/>
        <v>0</v>
      </c>
      <c r="Q297" s="40">
        <f>SUM(Q298)</f>
        <v>0</v>
      </c>
      <c r="R297" s="40">
        <f>SUM(R298)</f>
        <v>0</v>
      </c>
      <c r="S297" s="40">
        <f t="shared" si="120"/>
        <v>0</v>
      </c>
      <c r="T297" s="40">
        <f>SUM(T298)</f>
        <v>0</v>
      </c>
      <c r="U297" s="40">
        <f>SUM(U298)</f>
        <v>0</v>
      </c>
      <c r="V297" s="40">
        <f t="shared" si="121"/>
        <v>0</v>
      </c>
      <c r="W297" s="40">
        <f>SUM(W298)</f>
        <v>0</v>
      </c>
      <c r="X297" s="40">
        <f>SUM(X298)</f>
        <v>0</v>
      </c>
      <c r="Y297" s="40">
        <f t="shared" si="122"/>
        <v>0</v>
      </c>
      <c r="Z297" s="40">
        <f>SUM(Z298)</f>
        <v>0</v>
      </c>
      <c r="AA297" s="40">
        <f>SUM(AA298)</f>
        <v>0</v>
      </c>
      <c r="AB297" s="40">
        <f t="shared" si="123"/>
        <v>0</v>
      </c>
      <c r="AC297" s="40">
        <f>SUM(AC298)</f>
        <v>0</v>
      </c>
      <c r="AD297" s="40">
        <f>SUM(AD298)</f>
        <v>0</v>
      </c>
      <c r="AE297" s="40">
        <f t="shared" si="124"/>
        <v>0</v>
      </c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  <c r="EC297" s="16"/>
      <c r="ED297" s="16"/>
      <c r="EE297" s="16"/>
      <c r="EF297" s="16"/>
      <c r="EG297" s="16"/>
      <c r="EH297" s="16"/>
      <c r="EI297" s="16"/>
      <c r="EJ297" s="16"/>
      <c r="EK297" s="16"/>
      <c r="EL297" s="16"/>
      <c r="EM297" s="16"/>
      <c r="EN297" s="16"/>
      <c r="EO297" s="16"/>
      <c r="EP297" s="16"/>
      <c r="EQ297" s="16"/>
      <c r="ER297" s="16"/>
      <c r="ES297" s="16"/>
      <c r="ET297" s="16"/>
      <c r="EU297" s="16"/>
      <c r="EV297" s="16"/>
      <c r="EW297" s="16"/>
      <c r="EX297" s="16"/>
      <c r="EY297" s="16"/>
      <c r="EZ297" s="16"/>
      <c r="FA297" s="16"/>
      <c r="FB297" s="16"/>
      <c r="FC297" s="16"/>
      <c r="FD297" s="16"/>
      <c r="FE297" s="16"/>
      <c r="FF297" s="16"/>
      <c r="FG297" s="16"/>
      <c r="FH297" s="16"/>
      <c r="FI297" s="16"/>
      <c r="FJ297" s="16"/>
      <c r="FK297" s="16"/>
      <c r="FL297" s="16"/>
      <c r="FM297" s="16"/>
      <c r="FN297" s="16"/>
      <c r="FO297" s="16"/>
      <c r="FP297" s="16"/>
      <c r="FQ297" s="16"/>
      <c r="FR297" s="16"/>
      <c r="FS297" s="16"/>
      <c r="FT297" s="16"/>
      <c r="FU297" s="16"/>
      <c r="FV297" s="16"/>
      <c r="FW297" s="16"/>
      <c r="FX297" s="16"/>
      <c r="FY297" s="16"/>
      <c r="FZ297" s="16"/>
      <c r="GA297" s="16"/>
      <c r="GB297" s="16"/>
      <c r="GC297" s="16"/>
      <c r="GD297" s="16"/>
      <c r="GE297" s="16"/>
      <c r="GF297" s="16"/>
      <c r="GG297" s="16"/>
      <c r="GH297" s="16"/>
      <c r="GI297" s="16"/>
      <c r="GJ297" s="16"/>
      <c r="GK297" s="16"/>
      <c r="GL297" s="16"/>
      <c r="GM297" s="16"/>
      <c r="GN297" s="16"/>
      <c r="GO297" s="16"/>
      <c r="GP297" s="16"/>
      <c r="GQ297" s="16"/>
      <c r="GR297" s="16"/>
      <c r="GS297" s="16"/>
      <c r="GT297" s="16"/>
      <c r="GU297" s="16"/>
      <c r="GV297" s="16"/>
      <c r="GW297" s="16"/>
      <c r="GX297" s="16"/>
      <c r="GY297" s="16"/>
      <c r="GZ297" s="16"/>
      <c r="HA297" s="16"/>
      <c r="HB297" s="16"/>
      <c r="HC297" s="16"/>
      <c r="HD297" s="16"/>
      <c r="HE297" s="16"/>
      <c r="HF297" s="16"/>
      <c r="HG297" s="16"/>
      <c r="HH297" s="16"/>
      <c r="HI297" s="16"/>
      <c r="HJ297" s="16"/>
      <c r="HK297" s="16"/>
      <c r="HL297" s="16"/>
      <c r="HM297" s="16"/>
      <c r="HN297" s="16"/>
      <c r="HO297" s="16"/>
      <c r="HP297" s="16"/>
      <c r="HQ297" s="16"/>
      <c r="HR297" s="16"/>
      <c r="HS297" s="16"/>
      <c r="HT297" s="16"/>
      <c r="HU297" s="16"/>
      <c r="HV297" s="16"/>
      <c r="HW297" s="16"/>
      <c r="HX297" s="16"/>
      <c r="HY297" s="16"/>
      <c r="HZ297" s="16"/>
      <c r="IA297" s="16"/>
      <c r="IB297" s="16"/>
      <c r="IC297" s="16"/>
      <c r="ID297" s="16"/>
      <c r="IE297" s="16"/>
      <c r="IF297" s="16"/>
      <c r="IG297" s="16"/>
      <c r="IH297" s="16"/>
      <c r="II297" s="16"/>
      <c r="IJ297" s="16"/>
      <c r="IK297" s="16"/>
      <c r="IL297" s="16"/>
      <c r="IM297" s="16"/>
      <c r="IN297" s="16"/>
      <c r="IO297" s="16"/>
      <c r="IP297" s="16"/>
      <c r="IQ297" s="16"/>
      <c r="IR297" s="16"/>
    </row>
    <row r="298" spans="1:252" ht="31.5" x14ac:dyDescent="0.25">
      <c r="A298" s="38" t="s">
        <v>57</v>
      </c>
      <c r="B298" s="49"/>
      <c r="C298" s="49"/>
      <c r="D298" s="50"/>
      <c r="E298" s="40">
        <f t="shared" si="109"/>
        <v>172500</v>
      </c>
      <c r="F298" s="40">
        <f t="shared" si="109"/>
        <v>172500</v>
      </c>
      <c r="G298" s="40">
        <f t="shared" si="109"/>
        <v>0</v>
      </c>
      <c r="H298" s="40">
        <f>SUM(H299:H301)</f>
        <v>0</v>
      </c>
      <c r="I298" s="40">
        <f>SUM(I299:I301)</f>
        <v>0</v>
      </c>
      <c r="J298" s="40">
        <f t="shared" si="110"/>
        <v>0</v>
      </c>
      <c r="K298" s="40">
        <f>SUM(K299:K301)</f>
        <v>0</v>
      </c>
      <c r="L298" s="40">
        <f>SUM(L299:L301)</f>
        <v>0</v>
      </c>
      <c r="M298" s="40">
        <f t="shared" si="118"/>
        <v>0</v>
      </c>
      <c r="N298" s="40">
        <f>SUM(N299:N301)</f>
        <v>172500</v>
      </c>
      <c r="O298" s="40">
        <f>SUM(O299:O301)</f>
        <v>172500</v>
      </c>
      <c r="P298" s="40">
        <f t="shared" si="119"/>
        <v>0</v>
      </c>
      <c r="Q298" s="40">
        <f>SUM(Q299:Q301)</f>
        <v>0</v>
      </c>
      <c r="R298" s="40">
        <f>SUM(R299:R301)</f>
        <v>0</v>
      </c>
      <c r="S298" s="40">
        <f t="shared" si="120"/>
        <v>0</v>
      </c>
      <c r="T298" s="40">
        <f>SUM(T299:T301)</f>
        <v>0</v>
      </c>
      <c r="U298" s="40">
        <f>SUM(U299:U301)</f>
        <v>0</v>
      </c>
      <c r="V298" s="40">
        <f t="shared" si="121"/>
        <v>0</v>
      </c>
      <c r="W298" s="40">
        <f>SUM(W299:W301)</f>
        <v>0</v>
      </c>
      <c r="X298" s="40">
        <f>SUM(X299:X301)</f>
        <v>0</v>
      </c>
      <c r="Y298" s="40">
        <f t="shared" si="122"/>
        <v>0</v>
      </c>
      <c r="Z298" s="40">
        <f>SUM(Z299:Z301)</f>
        <v>0</v>
      </c>
      <c r="AA298" s="40">
        <f>SUM(AA299:AA301)</f>
        <v>0</v>
      </c>
      <c r="AB298" s="40">
        <f t="shared" si="123"/>
        <v>0</v>
      </c>
      <c r="AC298" s="40">
        <f>SUM(AC299:AC301)</f>
        <v>0</v>
      </c>
      <c r="AD298" s="40">
        <f>SUM(AD299:AD301)</f>
        <v>0</v>
      </c>
      <c r="AE298" s="40">
        <f t="shared" si="124"/>
        <v>0</v>
      </c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  <c r="DH298" s="16"/>
      <c r="DI298" s="16"/>
      <c r="DJ298" s="16"/>
      <c r="DK298" s="16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6"/>
      <c r="DW298" s="16"/>
      <c r="DX298" s="16"/>
      <c r="DY298" s="16"/>
      <c r="DZ298" s="16"/>
      <c r="EA298" s="16"/>
      <c r="EB298" s="16"/>
      <c r="EC298" s="16"/>
      <c r="ED298" s="16"/>
      <c r="EE298" s="16"/>
      <c r="EF298" s="16"/>
      <c r="EG298" s="16"/>
      <c r="EH298" s="16"/>
      <c r="EI298" s="16"/>
      <c r="EJ298" s="16"/>
      <c r="EK298" s="16"/>
      <c r="EL298" s="16"/>
      <c r="EM298" s="16"/>
      <c r="EN298" s="16"/>
      <c r="EO298" s="16"/>
      <c r="EP298" s="16"/>
      <c r="EQ298" s="16"/>
      <c r="ER298" s="16"/>
      <c r="ES298" s="16"/>
      <c r="ET298" s="16"/>
      <c r="EU298" s="16"/>
      <c r="EV298" s="16"/>
      <c r="EW298" s="16"/>
      <c r="EX298" s="16"/>
      <c r="EY298" s="16"/>
      <c r="EZ298" s="16"/>
      <c r="FA298" s="16"/>
      <c r="FB298" s="16"/>
      <c r="FC298" s="16"/>
      <c r="FD298" s="16"/>
      <c r="FE298" s="16"/>
      <c r="FF298" s="16"/>
      <c r="FG298" s="16"/>
      <c r="FH298" s="16"/>
      <c r="FI298" s="16"/>
      <c r="FJ298" s="16"/>
      <c r="FK298" s="16"/>
      <c r="FL298" s="16"/>
      <c r="FM298" s="16"/>
      <c r="FN298" s="16"/>
      <c r="FO298" s="16"/>
      <c r="FP298" s="16"/>
      <c r="FQ298" s="16"/>
      <c r="FR298" s="16"/>
      <c r="FS298" s="16"/>
      <c r="FT298" s="16"/>
      <c r="FU298" s="16"/>
      <c r="FV298" s="16"/>
      <c r="FW298" s="16"/>
      <c r="FX298" s="16"/>
      <c r="FY298" s="16"/>
      <c r="FZ298" s="16"/>
      <c r="GA298" s="16"/>
      <c r="GB298" s="16"/>
      <c r="GC298" s="16"/>
      <c r="GD298" s="16"/>
      <c r="GE298" s="16"/>
      <c r="GF298" s="16"/>
      <c r="GG298" s="16"/>
      <c r="GH298" s="16"/>
      <c r="GI298" s="16"/>
      <c r="GJ298" s="16"/>
      <c r="GK298" s="16"/>
      <c r="GL298" s="16"/>
      <c r="GM298" s="16"/>
      <c r="GN298" s="16"/>
      <c r="GO298" s="16"/>
      <c r="GP298" s="16"/>
      <c r="GQ298" s="16"/>
      <c r="GR298" s="16"/>
      <c r="GS298" s="16"/>
      <c r="GT298" s="16"/>
      <c r="GU298" s="16"/>
      <c r="GV298" s="16"/>
      <c r="GW298" s="16"/>
      <c r="GX298" s="16"/>
      <c r="GY298" s="16"/>
      <c r="GZ298" s="16"/>
      <c r="HA298" s="16"/>
      <c r="HB298" s="16"/>
      <c r="HC298" s="16"/>
      <c r="HD298" s="16"/>
      <c r="HE298" s="16"/>
      <c r="HF298" s="16"/>
      <c r="HG298" s="16"/>
      <c r="HH298" s="16"/>
      <c r="HI298" s="16"/>
      <c r="HJ298" s="16"/>
      <c r="HK298" s="16"/>
      <c r="HL298" s="16"/>
      <c r="HM298" s="16"/>
      <c r="HN298" s="16"/>
      <c r="HO298" s="16"/>
      <c r="HP298" s="16"/>
      <c r="HQ298" s="16"/>
      <c r="HR298" s="16"/>
      <c r="HS298" s="16"/>
      <c r="HT298" s="16"/>
      <c r="HU298" s="16"/>
      <c r="HV298" s="16"/>
      <c r="HW298" s="16"/>
      <c r="HX298" s="16"/>
      <c r="HY298" s="16"/>
      <c r="HZ298" s="16"/>
      <c r="IA298" s="16"/>
      <c r="IB298" s="16"/>
      <c r="IC298" s="16"/>
      <c r="ID298" s="16"/>
      <c r="IE298" s="16"/>
      <c r="IF298" s="16"/>
      <c r="IG298" s="16"/>
      <c r="IH298" s="16"/>
      <c r="II298" s="16"/>
      <c r="IJ298" s="16"/>
      <c r="IK298" s="16"/>
      <c r="IL298" s="16"/>
      <c r="IM298" s="16"/>
      <c r="IN298" s="16"/>
      <c r="IO298" s="16"/>
      <c r="IP298" s="16"/>
      <c r="IQ298" s="16"/>
      <c r="IR298" s="16"/>
    </row>
    <row r="299" spans="1:252" ht="47.25" x14ac:dyDescent="0.25">
      <c r="A299" s="55" t="s">
        <v>261</v>
      </c>
      <c r="B299" s="52">
        <v>2</v>
      </c>
      <c r="C299" s="52">
        <v>606</v>
      </c>
      <c r="D299" s="58">
        <v>5400</v>
      </c>
      <c r="E299" s="54">
        <f t="shared" si="109"/>
        <v>60000</v>
      </c>
      <c r="F299" s="54">
        <f t="shared" si="109"/>
        <v>60000</v>
      </c>
      <c r="G299" s="54">
        <f t="shared" si="109"/>
        <v>0</v>
      </c>
      <c r="H299" s="54">
        <v>0</v>
      </c>
      <c r="I299" s="54">
        <v>0</v>
      </c>
      <c r="J299" s="54">
        <f t="shared" si="110"/>
        <v>0</v>
      </c>
      <c r="K299" s="54">
        <v>0</v>
      </c>
      <c r="L299" s="54">
        <v>0</v>
      </c>
      <c r="M299" s="54">
        <f t="shared" si="118"/>
        <v>0</v>
      </c>
      <c r="N299" s="54">
        <v>60000</v>
      </c>
      <c r="O299" s="54">
        <v>60000</v>
      </c>
      <c r="P299" s="54">
        <f t="shared" si="119"/>
        <v>0</v>
      </c>
      <c r="Q299" s="54">
        <v>0</v>
      </c>
      <c r="R299" s="54">
        <v>0</v>
      </c>
      <c r="S299" s="54">
        <f t="shared" si="120"/>
        <v>0</v>
      </c>
      <c r="T299" s="54">
        <v>0</v>
      </c>
      <c r="U299" s="54">
        <v>0</v>
      </c>
      <c r="V299" s="54">
        <f t="shared" si="121"/>
        <v>0</v>
      </c>
      <c r="W299" s="54">
        <v>0</v>
      </c>
      <c r="X299" s="54">
        <v>0</v>
      </c>
      <c r="Y299" s="54">
        <f t="shared" si="122"/>
        <v>0</v>
      </c>
      <c r="Z299" s="54">
        <v>0</v>
      </c>
      <c r="AA299" s="54">
        <v>0</v>
      </c>
      <c r="AB299" s="54">
        <f t="shared" si="123"/>
        <v>0</v>
      </c>
      <c r="AC299" s="54">
        <v>0</v>
      </c>
      <c r="AD299" s="54">
        <v>0</v>
      </c>
      <c r="AE299" s="54">
        <f t="shared" si="124"/>
        <v>0</v>
      </c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  <c r="DH299" s="16"/>
      <c r="DI299" s="16"/>
      <c r="DJ299" s="16"/>
      <c r="DK299" s="16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6"/>
      <c r="DW299" s="16"/>
      <c r="DX299" s="16"/>
      <c r="DY299" s="16"/>
      <c r="DZ299" s="16"/>
      <c r="EA299" s="16"/>
      <c r="EB299" s="16"/>
      <c r="EC299" s="16"/>
      <c r="ED299" s="16"/>
      <c r="EE299" s="16"/>
      <c r="EF299" s="16"/>
      <c r="EG299" s="16"/>
      <c r="EH299" s="16"/>
      <c r="EI299" s="16"/>
      <c r="EJ299" s="16"/>
      <c r="EK299" s="16"/>
      <c r="EL299" s="16"/>
      <c r="EM299" s="16"/>
      <c r="EN299" s="16"/>
      <c r="EO299" s="16"/>
      <c r="EP299" s="16"/>
      <c r="EQ299" s="16"/>
      <c r="ER299" s="16"/>
      <c r="ES299" s="16"/>
      <c r="ET299" s="16"/>
      <c r="EU299" s="16"/>
      <c r="EV299" s="16"/>
      <c r="EW299" s="16"/>
      <c r="EX299" s="16"/>
      <c r="EY299" s="16"/>
      <c r="EZ299" s="16"/>
      <c r="FA299" s="16"/>
      <c r="FB299" s="16"/>
      <c r="FC299" s="16"/>
      <c r="FD299" s="16"/>
      <c r="FE299" s="16"/>
      <c r="FF299" s="16"/>
      <c r="FG299" s="16"/>
      <c r="FH299" s="16"/>
      <c r="FI299" s="16"/>
      <c r="FJ299" s="37"/>
      <c r="FK299" s="37"/>
      <c r="FL299" s="37"/>
      <c r="FM299" s="37"/>
      <c r="FN299" s="37"/>
      <c r="FO299" s="37"/>
      <c r="FP299" s="37"/>
      <c r="FQ299" s="37"/>
      <c r="FR299" s="37"/>
      <c r="FS299" s="37"/>
      <c r="FT299" s="37"/>
      <c r="FU299" s="37"/>
      <c r="FV299" s="37"/>
      <c r="FW299" s="37"/>
      <c r="FX299" s="37"/>
      <c r="FY299" s="37"/>
      <c r="FZ299" s="37"/>
      <c r="GA299" s="37"/>
      <c r="GB299" s="37"/>
      <c r="GC299" s="37"/>
      <c r="GD299" s="16"/>
      <c r="GE299" s="16"/>
      <c r="GF299" s="16"/>
      <c r="GG299" s="16"/>
      <c r="GH299" s="16"/>
      <c r="GI299" s="16"/>
      <c r="GJ299" s="16"/>
      <c r="GK299" s="16"/>
      <c r="GL299" s="16"/>
      <c r="GM299" s="16"/>
      <c r="GN299" s="16"/>
      <c r="GO299" s="16"/>
      <c r="GP299" s="16"/>
      <c r="GQ299" s="16"/>
      <c r="GR299" s="16"/>
      <c r="GS299" s="16"/>
      <c r="GT299" s="16"/>
      <c r="GU299" s="16"/>
      <c r="GV299" s="16"/>
      <c r="GW299" s="16"/>
      <c r="GX299" s="16"/>
      <c r="GY299" s="16"/>
      <c r="GZ299" s="16"/>
      <c r="HA299" s="16"/>
      <c r="HB299" s="16"/>
      <c r="HC299" s="16"/>
      <c r="HD299" s="16"/>
      <c r="HE299" s="16"/>
      <c r="HF299" s="16"/>
      <c r="HG299" s="16"/>
      <c r="HH299" s="16"/>
      <c r="HI299" s="16"/>
      <c r="HJ299" s="16"/>
      <c r="HK299" s="16"/>
      <c r="HL299" s="16"/>
      <c r="HM299" s="16"/>
      <c r="HN299" s="16"/>
      <c r="HO299" s="16"/>
      <c r="HP299" s="16"/>
      <c r="HQ299" s="16"/>
      <c r="HR299" s="16"/>
      <c r="HS299" s="16"/>
      <c r="HT299" s="16"/>
      <c r="HU299" s="16"/>
      <c r="HV299" s="16"/>
      <c r="HW299" s="16"/>
      <c r="HX299" s="16"/>
      <c r="HY299" s="16"/>
      <c r="HZ299" s="16"/>
      <c r="IA299" s="16"/>
      <c r="IB299" s="16"/>
      <c r="IC299" s="16"/>
      <c r="ID299" s="16"/>
      <c r="IE299" s="16"/>
      <c r="IF299" s="16"/>
      <c r="IG299" s="16"/>
      <c r="IH299" s="16"/>
      <c r="II299" s="16"/>
      <c r="IJ299" s="16"/>
      <c r="IK299" s="16"/>
      <c r="IL299" s="16"/>
      <c r="IM299" s="16"/>
      <c r="IN299" s="16"/>
      <c r="IO299" s="16"/>
      <c r="IP299" s="16"/>
      <c r="IQ299" s="16"/>
      <c r="IR299" s="16"/>
    </row>
    <row r="300" spans="1:252" ht="47.25" x14ac:dyDescent="0.25">
      <c r="A300" s="55" t="s">
        <v>262</v>
      </c>
      <c r="B300" s="52">
        <v>2</v>
      </c>
      <c r="C300" s="52">
        <v>619</v>
      </c>
      <c r="D300" s="58">
        <v>5400</v>
      </c>
      <c r="E300" s="54">
        <f t="shared" si="109"/>
        <v>52500</v>
      </c>
      <c r="F300" s="54">
        <f t="shared" si="109"/>
        <v>52500</v>
      </c>
      <c r="G300" s="54">
        <f t="shared" si="109"/>
        <v>0</v>
      </c>
      <c r="H300" s="54">
        <v>0</v>
      </c>
      <c r="I300" s="54">
        <v>0</v>
      </c>
      <c r="J300" s="54">
        <f t="shared" si="110"/>
        <v>0</v>
      </c>
      <c r="K300" s="54">
        <v>0</v>
      </c>
      <c r="L300" s="54">
        <v>0</v>
      </c>
      <c r="M300" s="54">
        <f t="shared" si="118"/>
        <v>0</v>
      </c>
      <c r="N300" s="54">
        <v>52500</v>
      </c>
      <c r="O300" s="54">
        <v>52500</v>
      </c>
      <c r="P300" s="54">
        <f t="shared" si="119"/>
        <v>0</v>
      </c>
      <c r="Q300" s="54">
        <v>0</v>
      </c>
      <c r="R300" s="54">
        <v>0</v>
      </c>
      <c r="S300" s="54">
        <f t="shared" si="120"/>
        <v>0</v>
      </c>
      <c r="T300" s="54">
        <v>0</v>
      </c>
      <c r="U300" s="54">
        <v>0</v>
      </c>
      <c r="V300" s="54">
        <f t="shared" si="121"/>
        <v>0</v>
      </c>
      <c r="W300" s="54">
        <v>0</v>
      </c>
      <c r="X300" s="54">
        <v>0</v>
      </c>
      <c r="Y300" s="54">
        <f t="shared" si="122"/>
        <v>0</v>
      </c>
      <c r="Z300" s="54">
        <v>0</v>
      </c>
      <c r="AA300" s="54">
        <v>0</v>
      </c>
      <c r="AB300" s="54">
        <f t="shared" si="123"/>
        <v>0</v>
      </c>
      <c r="AC300" s="54">
        <v>0</v>
      </c>
      <c r="AD300" s="54">
        <v>0</v>
      </c>
      <c r="AE300" s="54">
        <f t="shared" si="124"/>
        <v>0</v>
      </c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  <c r="DH300" s="16"/>
      <c r="DI300" s="16"/>
      <c r="DJ300" s="16"/>
      <c r="DK300" s="16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6"/>
      <c r="DW300" s="16"/>
      <c r="DX300" s="16"/>
      <c r="DY300" s="16"/>
      <c r="DZ300" s="16"/>
      <c r="EA300" s="16"/>
      <c r="EB300" s="16"/>
      <c r="EC300" s="16"/>
      <c r="ED300" s="16"/>
      <c r="EE300" s="16"/>
      <c r="EF300" s="16"/>
      <c r="EG300" s="16"/>
      <c r="EH300" s="16"/>
      <c r="EI300" s="16"/>
      <c r="EJ300" s="16"/>
      <c r="EK300" s="16"/>
      <c r="EL300" s="16"/>
      <c r="EM300" s="16"/>
      <c r="EN300" s="16"/>
      <c r="EO300" s="16"/>
      <c r="EP300" s="16"/>
      <c r="EQ300" s="16"/>
      <c r="ER300" s="16"/>
      <c r="ES300" s="16"/>
      <c r="ET300" s="16"/>
      <c r="EU300" s="16"/>
      <c r="EV300" s="16"/>
      <c r="EW300" s="16"/>
      <c r="EX300" s="16"/>
      <c r="EY300" s="16"/>
      <c r="EZ300" s="16"/>
      <c r="FA300" s="16"/>
      <c r="FB300" s="16"/>
      <c r="FC300" s="16"/>
      <c r="FD300" s="16"/>
      <c r="FE300" s="16"/>
      <c r="FF300" s="16"/>
      <c r="FG300" s="16"/>
      <c r="FH300" s="16"/>
      <c r="FI300" s="16"/>
      <c r="FJ300" s="37"/>
      <c r="FK300" s="37"/>
      <c r="FL300" s="37"/>
      <c r="FM300" s="37"/>
      <c r="FN300" s="37"/>
      <c r="FO300" s="37"/>
      <c r="FP300" s="37"/>
      <c r="FQ300" s="37"/>
      <c r="FR300" s="37"/>
      <c r="FS300" s="37"/>
      <c r="FT300" s="37"/>
      <c r="FU300" s="37"/>
      <c r="FV300" s="37"/>
      <c r="FW300" s="37"/>
      <c r="FX300" s="37"/>
      <c r="FY300" s="37"/>
      <c r="FZ300" s="37"/>
      <c r="GA300" s="37"/>
      <c r="GB300" s="37"/>
      <c r="GC300" s="37"/>
      <c r="GD300" s="16"/>
      <c r="GE300" s="16"/>
      <c r="GF300" s="16"/>
      <c r="GG300" s="16"/>
      <c r="GH300" s="16"/>
      <c r="GI300" s="16"/>
      <c r="GJ300" s="16"/>
      <c r="GK300" s="16"/>
      <c r="GL300" s="16"/>
      <c r="GM300" s="16"/>
      <c r="GN300" s="16"/>
      <c r="GO300" s="16"/>
      <c r="GP300" s="16"/>
      <c r="GQ300" s="16"/>
      <c r="GR300" s="16"/>
      <c r="GS300" s="16"/>
      <c r="GT300" s="16"/>
      <c r="GU300" s="16"/>
      <c r="GV300" s="16"/>
      <c r="GW300" s="16"/>
      <c r="GX300" s="16"/>
      <c r="GY300" s="16"/>
      <c r="GZ300" s="16"/>
      <c r="HA300" s="16"/>
      <c r="HB300" s="16"/>
      <c r="HC300" s="16"/>
      <c r="HD300" s="16"/>
      <c r="HE300" s="16"/>
      <c r="HF300" s="16"/>
      <c r="HG300" s="16"/>
      <c r="HH300" s="16"/>
      <c r="HI300" s="16"/>
      <c r="HJ300" s="16"/>
      <c r="HK300" s="16"/>
      <c r="HL300" s="16"/>
      <c r="HM300" s="16"/>
      <c r="HN300" s="16"/>
      <c r="HO300" s="16"/>
      <c r="HP300" s="16"/>
      <c r="HQ300" s="16"/>
      <c r="HR300" s="16"/>
      <c r="HS300" s="16"/>
      <c r="HT300" s="16"/>
      <c r="HU300" s="16"/>
      <c r="HV300" s="16"/>
      <c r="HW300" s="16"/>
      <c r="HX300" s="16"/>
      <c r="HY300" s="16"/>
      <c r="HZ300" s="16"/>
      <c r="IA300" s="16"/>
      <c r="IB300" s="16"/>
      <c r="IC300" s="16"/>
      <c r="ID300" s="16"/>
      <c r="IE300" s="16"/>
      <c r="IF300" s="16"/>
      <c r="IG300" s="16"/>
      <c r="IH300" s="16"/>
      <c r="II300" s="16"/>
      <c r="IJ300" s="16"/>
      <c r="IK300" s="16"/>
      <c r="IL300" s="16"/>
      <c r="IM300" s="16"/>
      <c r="IN300" s="16"/>
      <c r="IO300" s="16"/>
      <c r="IP300" s="16"/>
      <c r="IQ300" s="16"/>
      <c r="IR300" s="16"/>
    </row>
    <row r="301" spans="1:252" ht="31.5" x14ac:dyDescent="0.25">
      <c r="A301" s="55" t="s">
        <v>263</v>
      </c>
      <c r="B301" s="52">
        <v>2</v>
      </c>
      <c r="C301" s="52">
        <v>619</v>
      </c>
      <c r="D301" s="58">
        <v>5400</v>
      </c>
      <c r="E301" s="54">
        <f t="shared" si="109"/>
        <v>60000</v>
      </c>
      <c r="F301" s="54">
        <f t="shared" si="109"/>
        <v>60000</v>
      </c>
      <c r="G301" s="54">
        <f t="shared" si="109"/>
        <v>0</v>
      </c>
      <c r="H301" s="54">
        <v>0</v>
      </c>
      <c r="I301" s="54">
        <v>0</v>
      </c>
      <c r="J301" s="54">
        <f t="shared" si="110"/>
        <v>0</v>
      </c>
      <c r="K301" s="54">
        <v>0</v>
      </c>
      <c r="L301" s="54">
        <v>0</v>
      </c>
      <c r="M301" s="54">
        <f t="shared" si="118"/>
        <v>0</v>
      </c>
      <c r="N301" s="54">
        <v>60000</v>
      </c>
      <c r="O301" s="54">
        <v>60000</v>
      </c>
      <c r="P301" s="54">
        <f t="shared" si="119"/>
        <v>0</v>
      </c>
      <c r="Q301" s="54">
        <v>0</v>
      </c>
      <c r="R301" s="54">
        <v>0</v>
      </c>
      <c r="S301" s="54">
        <f t="shared" si="120"/>
        <v>0</v>
      </c>
      <c r="T301" s="54">
        <v>0</v>
      </c>
      <c r="U301" s="54">
        <v>0</v>
      </c>
      <c r="V301" s="54">
        <f t="shared" si="121"/>
        <v>0</v>
      </c>
      <c r="W301" s="54">
        <v>0</v>
      </c>
      <c r="X301" s="54">
        <v>0</v>
      </c>
      <c r="Y301" s="54">
        <f t="shared" si="122"/>
        <v>0</v>
      </c>
      <c r="Z301" s="54">
        <v>0</v>
      </c>
      <c r="AA301" s="54">
        <v>0</v>
      </c>
      <c r="AB301" s="54">
        <f t="shared" si="123"/>
        <v>0</v>
      </c>
      <c r="AC301" s="54">
        <v>0</v>
      </c>
      <c r="AD301" s="54">
        <v>0</v>
      </c>
      <c r="AE301" s="54">
        <f t="shared" si="124"/>
        <v>0</v>
      </c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  <c r="EE301" s="16"/>
      <c r="EF301" s="16"/>
      <c r="EG301" s="16"/>
      <c r="EH301" s="16"/>
      <c r="EI301" s="16"/>
      <c r="EJ301" s="16"/>
      <c r="EK301" s="16"/>
      <c r="EL301" s="16"/>
      <c r="EM301" s="16"/>
      <c r="EN301" s="16"/>
      <c r="EO301" s="16"/>
      <c r="EP301" s="16"/>
      <c r="EQ301" s="16"/>
      <c r="ER301" s="16"/>
      <c r="ES301" s="16"/>
      <c r="ET301" s="16"/>
      <c r="EU301" s="16"/>
      <c r="EV301" s="16"/>
      <c r="EW301" s="16"/>
      <c r="EX301" s="16"/>
      <c r="EY301" s="16"/>
      <c r="EZ301" s="16"/>
      <c r="FA301" s="16"/>
      <c r="FB301" s="16"/>
      <c r="FC301" s="16"/>
      <c r="FD301" s="16"/>
      <c r="FE301" s="16"/>
      <c r="FF301" s="16"/>
      <c r="FG301" s="16"/>
      <c r="FH301" s="16"/>
      <c r="FI301" s="16"/>
      <c r="FJ301" s="37"/>
      <c r="FK301" s="37"/>
      <c r="FL301" s="37"/>
      <c r="FM301" s="37"/>
      <c r="FN301" s="37"/>
      <c r="FO301" s="37"/>
      <c r="FP301" s="37"/>
      <c r="FQ301" s="37"/>
      <c r="FR301" s="37"/>
      <c r="FS301" s="37"/>
      <c r="FT301" s="37"/>
      <c r="FU301" s="37"/>
      <c r="FV301" s="37"/>
      <c r="FW301" s="37"/>
      <c r="FX301" s="37"/>
      <c r="FY301" s="37"/>
      <c r="FZ301" s="37"/>
      <c r="GA301" s="37"/>
      <c r="GB301" s="37"/>
      <c r="GC301" s="37"/>
      <c r="GD301" s="16"/>
      <c r="GE301" s="16"/>
      <c r="GF301" s="16"/>
      <c r="GG301" s="16"/>
      <c r="GH301" s="16"/>
      <c r="GI301" s="16"/>
      <c r="GJ301" s="16"/>
      <c r="GK301" s="16"/>
      <c r="GL301" s="16"/>
      <c r="GM301" s="16"/>
      <c r="GN301" s="16"/>
      <c r="GO301" s="16"/>
      <c r="GP301" s="16"/>
      <c r="GQ301" s="16"/>
      <c r="GR301" s="16"/>
      <c r="GS301" s="16"/>
      <c r="GT301" s="16"/>
      <c r="GU301" s="16"/>
      <c r="GV301" s="16"/>
      <c r="GW301" s="16"/>
      <c r="GX301" s="16"/>
      <c r="GY301" s="16"/>
      <c r="GZ301" s="16"/>
      <c r="HA301" s="16"/>
      <c r="HB301" s="16"/>
      <c r="HC301" s="16"/>
      <c r="HD301" s="16"/>
      <c r="HE301" s="16"/>
      <c r="HF301" s="16"/>
      <c r="HG301" s="16"/>
      <c r="HH301" s="16"/>
      <c r="HI301" s="16"/>
      <c r="HJ301" s="16"/>
      <c r="HK301" s="16"/>
      <c r="HL301" s="16"/>
      <c r="HM301" s="16"/>
      <c r="HN301" s="16"/>
      <c r="HO301" s="16"/>
      <c r="HP301" s="16"/>
      <c r="HQ301" s="16"/>
      <c r="HR301" s="16"/>
      <c r="HS301" s="16"/>
      <c r="HT301" s="16"/>
      <c r="HU301" s="16"/>
      <c r="HV301" s="16"/>
      <c r="HW301" s="16"/>
      <c r="HX301" s="16"/>
      <c r="HY301" s="16"/>
      <c r="HZ301" s="16"/>
      <c r="IA301" s="16"/>
      <c r="IB301" s="16"/>
      <c r="IC301" s="16"/>
      <c r="ID301" s="16"/>
      <c r="IE301" s="16"/>
      <c r="IF301" s="16"/>
      <c r="IG301" s="16"/>
      <c r="IH301" s="16"/>
      <c r="II301" s="16"/>
      <c r="IJ301" s="16"/>
      <c r="IK301" s="16"/>
      <c r="IL301" s="16"/>
      <c r="IM301" s="16"/>
      <c r="IN301" s="16"/>
      <c r="IO301" s="16"/>
      <c r="IP301" s="16"/>
      <c r="IQ301" s="16"/>
      <c r="IR301" s="16"/>
    </row>
    <row r="305" spans="1:252" x14ac:dyDescent="0.25">
      <c r="A305" s="127"/>
      <c r="B305" s="73"/>
      <c r="C305" s="73"/>
      <c r="D305" s="74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  <c r="AK305" s="73"/>
      <c r="AL305" s="73"/>
      <c r="AM305" s="73"/>
      <c r="AN305" s="73"/>
      <c r="AO305" s="73"/>
      <c r="AP305" s="73"/>
      <c r="AQ305" s="73"/>
      <c r="AR305" s="73"/>
      <c r="AS305" s="73"/>
      <c r="AT305" s="73"/>
      <c r="AU305" s="73"/>
      <c r="AV305" s="73"/>
      <c r="AW305" s="73"/>
      <c r="AX305" s="73"/>
      <c r="AY305" s="73"/>
      <c r="AZ305" s="73"/>
      <c r="BA305" s="73"/>
      <c r="BB305" s="73"/>
      <c r="BC305" s="73"/>
      <c r="BD305" s="73"/>
      <c r="BE305" s="73"/>
      <c r="BF305" s="73"/>
      <c r="BG305" s="73"/>
      <c r="BH305" s="73"/>
      <c r="BI305" s="73"/>
      <c r="BJ305" s="73"/>
      <c r="BK305" s="73"/>
      <c r="BL305" s="73"/>
      <c r="BM305" s="73"/>
      <c r="BN305" s="73"/>
      <c r="BO305" s="73"/>
      <c r="BP305" s="73"/>
      <c r="BQ305" s="73"/>
      <c r="BR305" s="73"/>
      <c r="BS305" s="73"/>
      <c r="BT305" s="73"/>
      <c r="BU305" s="73"/>
      <c r="BV305" s="73"/>
      <c r="BW305" s="73"/>
      <c r="BX305" s="73"/>
      <c r="BY305" s="73"/>
      <c r="BZ305" s="73"/>
      <c r="CA305" s="73"/>
      <c r="CB305" s="73"/>
      <c r="CC305" s="73"/>
      <c r="CD305" s="73"/>
      <c r="CE305" s="73"/>
      <c r="CF305" s="73"/>
      <c r="CG305" s="73"/>
      <c r="CH305" s="73"/>
      <c r="CI305" s="73"/>
      <c r="CJ305" s="73"/>
      <c r="CK305" s="73"/>
      <c r="CL305" s="73"/>
      <c r="CM305" s="73"/>
      <c r="CN305" s="73"/>
      <c r="CO305" s="73"/>
      <c r="CP305" s="73"/>
      <c r="CQ305" s="73"/>
      <c r="CR305" s="73"/>
      <c r="CS305" s="73"/>
      <c r="CT305" s="73"/>
      <c r="CU305" s="73"/>
      <c r="CV305" s="73"/>
      <c r="CW305" s="73"/>
      <c r="CX305" s="73"/>
      <c r="CY305" s="73"/>
      <c r="CZ305" s="73"/>
      <c r="DA305" s="73"/>
      <c r="DB305" s="73"/>
      <c r="DC305" s="73"/>
      <c r="DD305" s="73"/>
      <c r="DE305" s="73"/>
      <c r="DF305" s="73"/>
      <c r="DG305" s="73"/>
      <c r="DH305" s="73"/>
      <c r="DI305" s="73"/>
      <c r="DJ305" s="73"/>
      <c r="DK305" s="73"/>
      <c r="DL305" s="73"/>
      <c r="DM305" s="73"/>
      <c r="DN305" s="73"/>
      <c r="DO305" s="73"/>
      <c r="DP305" s="73"/>
      <c r="DQ305" s="73"/>
      <c r="DR305" s="73"/>
      <c r="DS305" s="73"/>
      <c r="DT305" s="73"/>
      <c r="DU305" s="73"/>
      <c r="DV305" s="73"/>
      <c r="DW305" s="73"/>
      <c r="DX305" s="73"/>
      <c r="DY305" s="73"/>
      <c r="DZ305" s="73"/>
      <c r="EA305" s="73"/>
      <c r="EB305" s="73"/>
      <c r="EC305" s="73"/>
      <c r="ED305" s="73"/>
      <c r="EE305" s="73"/>
      <c r="EF305" s="73"/>
      <c r="EG305" s="73"/>
      <c r="EH305" s="73"/>
      <c r="EI305" s="73"/>
      <c r="EJ305" s="73"/>
      <c r="EK305" s="73"/>
      <c r="EL305" s="73"/>
      <c r="EM305" s="73"/>
      <c r="EN305" s="73"/>
      <c r="EO305" s="73"/>
      <c r="EP305" s="73"/>
      <c r="EQ305" s="73"/>
      <c r="ER305" s="73"/>
      <c r="ES305" s="73"/>
      <c r="ET305" s="73"/>
      <c r="EU305" s="73"/>
      <c r="EV305" s="73"/>
      <c r="EW305" s="73"/>
      <c r="EX305" s="73"/>
      <c r="EY305" s="73"/>
      <c r="EZ305" s="73"/>
      <c r="FA305" s="73"/>
      <c r="FB305" s="73"/>
      <c r="FC305" s="73"/>
      <c r="FD305" s="73"/>
      <c r="FE305" s="73"/>
      <c r="FF305" s="73"/>
      <c r="FG305" s="73"/>
      <c r="FH305" s="73"/>
      <c r="FI305" s="73"/>
      <c r="FJ305" s="73"/>
      <c r="FK305" s="73"/>
      <c r="FL305" s="73"/>
      <c r="FM305" s="73"/>
      <c r="FN305" s="73"/>
      <c r="FO305" s="73"/>
      <c r="FP305" s="73"/>
      <c r="FQ305" s="73"/>
      <c r="FR305" s="73"/>
      <c r="FS305" s="73"/>
      <c r="FT305" s="73"/>
      <c r="FU305" s="73"/>
      <c r="FV305" s="73"/>
      <c r="FW305" s="73"/>
      <c r="FX305" s="73"/>
      <c r="FY305" s="73"/>
      <c r="FZ305" s="73"/>
      <c r="GA305" s="73"/>
      <c r="GB305" s="73"/>
      <c r="GC305" s="73"/>
      <c r="GD305" s="73"/>
      <c r="GE305" s="73"/>
      <c r="GF305" s="73"/>
      <c r="GG305" s="73"/>
      <c r="GH305" s="73"/>
      <c r="GI305" s="73"/>
      <c r="GJ305" s="73"/>
      <c r="GK305" s="73"/>
      <c r="GL305" s="73"/>
      <c r="GM305" s="73"/>
      <c r="GN305" s="73"/>
      <c r="GO305" s="73"/>
      <c r="GP305" s="73"/>
      <c r="GQ305" s="73"/>
      <c r="GR305" s="73"/>
      <c r="GS305" s="73"/>
      <c r="GT305" s="73"/>
      <c r="GU305" s="73"/>
      <c r="GV305" s="73"/>
      <c r="GW305" s="73"/>
      <c r="GX305" s="73"/>
      <c r="GY305" s="73"/>
      <c r="GZ305" s="73"/>
      <c r="HA305" s="73"/>
      <c r="HB305" s="73"/>
      <c r="HC305" s="73"/>
      <c r="HD305" s="73"/>
      <c r="HE305" s="73"/>
      <c r="HF305" s="73"/>
      <c r="HG305" s="73"/>
      <c r="HH305" s="73"/>
      <c r="HI305" s="73"/>
      <c r="HJ305" s="73"/>
      <c r="HK305" s="73"/>
      <c r="HL305" s="73"/>
      <c r="HM305" s="73"/>
      <c r="HN305" s="73"/>
      <c r="HO305" s="73"/>
      <c r="HP305" s="73"/>
      <c r="HQ305" s="73"/>
      <c r="HR305" s="73"/>
      <c r="HS305" s="73"/>
      <c r="HT305" s="73"/>
      <c r="HU305" s="73"/>
      <c r="HV305" s="73"/>
      <c r="HW305" s="73"/>
      <c r="HX305" s="73"/>
      <c r="HY305" s="73"/>
      <c r="HZ305" s="73"/>
      <c r="IA305" s="73"/>
      <c r="IB305" s="73"/>
      <c r="IC305" s="73"/>
      <c r="ID305" s="73"/>
      <c r="IE305" s="73"/>
      <c r="IF305" s="73"/>
      <c r="IG305" s="73"/>
      <c r="IH305" s="73"/>
      <c r="II305" s="73"/>
      <c r="IJ305" s="73"/>
      <c r="IK305" s="73"/>
      <c r="IL305" s="73"/>
      <c r="IM305" s="73"/>
      <c r="IN305" s="73"/>
      <c r="IO305" s="73"/>
      <c r="IP305" s="73"/>
      <c r="IQ305" s="73"/>
      <c r="IR305" s="73"/>
    </row>
    <row r="306" spans="1:252" x14ac:dyDescent="0.25">
      <c r="A306" s="127" t="s">
        <v>328</v>
      </c>
      <c r="B306" s="75"/>
      <c r="C306" s="75"/>
      <c r="D306" s="76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  <c r="CG306" s="75"/>
      <c r="CH306" s="75"/>
      <c r="CI306" s="75"/>
      <c r="CJ306" s="75"/>
      <c r="CK306" s="75"/>
      <c r="CL306" s="75"/>
      <c r="CM306" s="75"/>
      <c r="CN306" s="75"/>
      <c r="CO306" s="75"/>
      <c r="CP306" s="75"/>
      <c r="CQ306" s="75"/>
      <c r="CR306" s="75"/>
      <c r="CS306" s="75"/>
      <c r="CT306" s="75"/>
      <c r="CU306" s="75"/>
      <c r="CV306" s="75"/>
      <c r="CW306" s="75"/>
      <c r="CX306" s="75"/>
      <c r="CY306" s="75"/>
      <c r="CZ306" s="75"/>
      <c r="DA306" s="75"/>
      <c r="DB306" s="75"/>
      <c r="DC306" s="75"/>
      <c r="DD306" s="75"/>
      <c r="DE306" s="75"/>
      <c r="DF306" s="75"/>
      <c r="DG306" s="75"/>
      <c r="DH306" s="75"/>
      <c r="DI306" s="75"/>
      <c r="DJ306" s="75"/>
      <c r="DK306" s="75"/>
      <c r="DL306" s="75"/>
      <c r="DM306" s="75"/>
      <c r="DN306" s="75"/>
      <c r="DO306" s="75"/>
      <c r="DP306" s="75"/>
      <c r="DQ306" s="75"/>
      <c r="DR306" s="75"/>
      <c r="DS306" s="75"/>
      <c r="DT306" s="75"/>
      <c r="DU306" s="75"/>
      <c r="DV306" s="75"/>
      <c r="DW306" s="75"/>
      <c r="DX306" s="75"/>
      <c r="DY306" s="75"/>
      <c r="DZ306" s="75"/>
      <c r="EA306" s="75"/>
      <c r="EB306" s="75"/>
      <c r="EC306" s="75"/>
      <c r="ED306" s="75"/>
      <c r="EE306" s="75"/>
      <c r="EF306" s="75"/>
      <c r="EG306" s="75"/>
      <c r="EH306" s="75"/>
      <c r="EI306" s="75"/>
      <c r="EJ306" s="75"/>
      <c r="EK306" s="75"/>
      <c r="EL306" s="75"/>
      <c r="EM306" s="75"/>
      <c r="EN306" s="75"/>
      <c r="EO306" s="75"/>
      <c r="EP306" s="75"/>
      <c r="EQ306" s="75"/>
      <c r="ER306" s="75"/>
      <c r="ES306" s="75"/>
      <c r="ET306" s="75"/>
      <c r="EU306" s="75"/>
      <c r="EV306" s="75"/>
      <c r="EW306" s="75"/>
      <c r="EX306" s="75"/>
      <c r="EY306" s="75"/>
      <c r="EZ306" s="75"/>
      <c r="FA306" s="75"/>
      <c r="FB306" s="75"/>
      <c r="FC306" s="75"/>
      <c r="FD306" s="75"/>
      <c r="FE306" s="75"/>
      <c r="FF306" s="75"/>
      <c r="FG306" s="75"/>
      <c r="FH306" s="75"/>
      <c r="FI306" s="75"/>
      <c r="FJ306" s="75"/>
      <c r="FK306" s="75"/>
      <c r="FL306" s="75"/>
      <c r="FM306" s="75"/>
      <c r="FN306" s="75"/>
      <c r="FO306" s="75"/>
      <c r="FP306" s="75"/>
      <c r="FQ306" s="75"/>
      <c r="FR306" s="75"/>
      <c r="FS306" s="75"/>
      <c r="FT306" s="75"/>
      <c r="FU306" s="75"/>
      <c r="FV306" s="75"/>
      <c r="FW306" s="75"/>
      <c r="FX306" s="75"/>
      <c r="FY306" s="75"/>
      <c r="FZ306" s="75"/>
      <c r="GA306" s="75"/>
      <c r="GB306" s="75"/>
      <c r="GC306" s="75"/>
      <c r="GD306" s="75"/>
      <c r="GE306" s="75"/>
      <c r="GF306" s="75"/>
      <c r="GG306" s="75"/>
      <c r="GH306" s="75"/>
      <c r="GI306" s="75"/>
      <c r="GJ306" s="75"/>
      <c r="GK306" s="75"/>
      <c r="GL306" s="75"/>
      <c r="GM306" s="75"/>
      <c r="GN306" s="75"/>
      <c r="GO306" s="75"/>
      <c r="GP306" s="75"/>
      <c r="GQ306" s="75"/>
      <c r="GR306" s="75"/>
      <c r="GS306" s="75"/>
      <c r="GT306" s="75"/>
      <c r="GU306" s="75"/>
      <c r="GV306" s="75"/>
      <c r="GW306" s="75"/>
      <c r="GX306" s="75"/>
      <c r="GY306" s="75"/>
      <c r="GZ306" s="75"/>
      <c r="HA306" s="75"/>
      <c r="HB306" s="75"/>
      <c r="HC306" s="75"/>
      <c r="HD306" s="75"/>
      <c r="HE306" s="75"/>
      <c r="HF306" s="75"/>
      <c r="HG306" s="75"/>
      <c r="HH306" s="75"/>
      <c r="HI306" s="75"/>
      <c r="HJ306" s="75"/>
      <c r="HK306" s="75"/>
      <c r="HL306" s="75"/>
      <c r="HM306" s="75"/>
      <c r="HN306" s="75"/>
      <c r="HO306" s="75"/>
      <c r="HP306" s="75"/>
      <c r="HQ306" s="75"/>
      <c r="HR306" s="75"/>
      <c r="HS306" s="75"/>
      <c r="HT306" s="75"/>
      <c r="HU306" s="75"/>
      <c r="HV306" s="75"/>
      <c r="HW306" s="75"/>
      <c r="HX306" s="75"/>
      <c r="HY306" s="75"/>
      <c r="HZ306" s="75"/>
      <c r="IA306" s="75"/>
      <c r="IB306" s="75"/>
      <c r="IC306" s="75"/>
      <c r="ID306" s="75"/>
      <c r="IE306" s="75"/>
      <c r="IF306" s="75"/>
      <c r="IG306" s="75"/>
      <c r="IH306" s="75"/>
      <c r="II306" s="75"/>
      <c r="IJ306" s="75"/>
      <c r="IK306" s="75"/>
      <c r="IL306" s="75"/>
      <c r="IM306" s="75"/>
      <c r="IN306" s="75"/>
      <c r="IO306" s="75"/>
      <c r="IP306" s="75"/>
      <c r="IQ306" s="75"/>
      <c r="IR306" s="75"/>
    </row>
    <row r="307" spans="1:252" x14ac:dyDescent="0.25">
      <c r="A307" s="77" t="s">
        <v>329</v>
      </c>
      <c r="GD307" s="78"/>
      <c r="GE307" s="78"/>
      <c r="GF307" s="78"/>
      <c r="GG307" s="78"/>
      <c r="GH307" s="78"/>
      <c r="GI307" s="78"/>
      <c r="GJ307" s="78"/>
      <c r="GK307" s="78"/>
      <c r="GL307" s="78"/>
      <c r="GM307" s="78"/>
      <c r="GN307" s="78"/>
      <c r="GO307" s="78"/>
      <c r="GP307" s="78"/>
      <c r="GQ307" s="78"/>
      <c r="GR307" s="78"/>
      <c r="GS307" s="78"/>
      <c r="GT307" s="78"/>
      <c r="GU307" s="78"/>
      <c r="GV307" s="78"/>
      <c r="GW307" s="78"/>
      <c r="GX307" s="78"/>
      <c r="GY307" s="78"/>
      <c r="GZ307" s="78"/>
      <c r="HA307" s="78"/>
      <c r="HB307" s="78"/>
      <c r="HC307" s="78"/>
      <c r="HD307" s="78"/>
      <c r="HE307" s="78"/>
      <c r="HF307" s="78"/>
      <c r="HG307" s="78"/>
      <c r="HH307" s="78"/>
      <c r="HI307" s="78"/>
      <c r="HJ307" s="78"/>
      <c r="HK307" s="78"/>
      <c r="HL307" s="78"/>
      <c r="HM307" s="78"/>
      <c r="HN307" s="78"/>
      <c r="HO307" s="78"/>
      <c r="HP307" s="78"/>
      <c r="HQ307" s="78"/>
      <c r="HR307" s="78"/>
      <c r="HS307" s="78"/>
      <c r="HT307" s="78"/>
      <c r="HU307" s="78"/>
      <c r="HV307" s="78"/>
      <c r="HW307" s="78"/>
      <c r="HX307" s="78"/>
      <c r="HY307" s="78"/>
      <c r="HZ307" s="78"/>
      <c r="IA307" s="78"/>
      <c r="IB307" s="78"/>
      <c r="IC307" s="78"/>
      <c r="ID307" s="78"/>
      <c r="IE307" s="78"/>
      <c r="IF307" s="78"/>
      <c r="IG307" s="78"/>
      <c r="IH307" s="78"/>
      <c r="II307" s="78"/>
      <c r="IJ307" s="78"/>
      <c r="IK307" s="78"/>
      <c r="IL307" s="78"/>
      <c r="IM307" s="78"/>
      <c r="IN307" s="78"/>
      <c r="IO307" s="78"/>
      <c r="IP307" s="78"/>
      <c r="IQ307" s="78"/>
      <c r="IR307" s="78"/>
    </row>
    <row r="308" spans="1:252" x14ac:dyDescent="0.25">
      <c r="A308" s="78" t="s">
        <v>0</v>
      </c>
    </row>
    <row r="309" spans="1:252" x14ac:dyDescent="0.25">
      <c r="A309" s="79"/>
    </row>
    <row r="310" spans="1:252" x14ac:dyDescent="0.25">
      <c r="A310" s="80"/>
    </row>
    <row r="311" spans="1:252" x14ac:dyDescent="0.25">
      <c r="A311" s="78"/>
      <c r="GD311" s="9"/>
      <c r="GE311" s="9"/>
      <c r="GF311" s="9"/>
      <c r="GG311" s="9"/>
      <c r="GH311" s="9"/>
      <c r="GI311" s="9"/>
      <c r="GJ311" s="9"/>
      <c r="GK311" s="9"/>
      <c r="GL311" s="9"/>
      <c r="GM311" s="9"/>
      <c r="GN311" s="9"/>
      <c r="GO311" s="9"/>
      <c r="GP311" s="9"/>
      <c r="GQ311" s="9"/>
      <c r="GR311" s="9"/>
      <c r="GS311" s="9"/>
      <c r="GT311" s="9"/>
      <c r="GU311" s="9"/>
      <c r="GV311" s="9"/>
      <c r="GW311" s="9"/>
      <c r="GX311" s="9"/>
      <c r="GY311" s="9"/>
      <c r="GZ311" s="9"/>
      <c r="HA311" s="9"/>
      <c r="HB311" s="9"/>
      <c r="HC311" s="9"/>
      <c r="HD311" s="9"/>
      <c r="HE311" s="9"/>
      <c r="HF311" s="9"/>
      <c r="HG311" s="9"/>
      <c r="HH311" s="9"/>
      <c r="HI311" s="9"/>
      <c r="HJ311" s="9"/>
      <c r="HK311" s="9"/>
      <c r="HL311" s="9"/>
      <c r="HM311" s="9"/>
      <c r="HN311" s="9"/>
      <c r="HO311" s="9"/>
      <c r="HP311" s="9"/>
      <c r="HQ311" s="9"/>
      <c r="HR311" s="9"/>
      <c r="HS311" s="9"/>
      <c r="HT311" s="9"/>
      <c r="HU311" s="9"/>
      <c r="HV311" s="9"/>
      <c r="HW311" s="9"/>
      <c r="HX311" s="9"/>
      <c r="HY311" s="9"/>
      <c r="HZ311" s="9"/>
      <c r="IA311" s="9"/>
      <c r="IB311" s="9"/>
      <c r="IC311" s="9"/>
      <c r="ID311" s="9"/>
      <c r="IE311" s="9"/>
      <c r="IF311" s="9"/>
      <c r="IG311" s="9"/>
      <c r="IH311" s="9"/>
      <c r="II311" s="9"/>
      <c r="IJ311" s="9"/>
      <c r="IK311" s="9"/>
      <c r="IL311" s="9"/>
      <c r="IM311" s="9"/>
      <c r="IN311" s="9"/>
      <c r="IO311" s="9"/>
      <c r="IP311" s="9"/>
      <c r="IQ311" s="9"/>
      <c r="IR311" s="9"/>
    </row>
    <row r="312" spans="1:252" x14ac:dyDescent="0.25">
      <c r="A312" s="81"/>
      <c r="GD312" s="9"/>
      <c r="GE312" s="9"/>
      <c r="GF312" s="9"/>
      <c r="GG312" s="9"/>
      <c r="GH312" s="9"/>
      <c r="GI312" s="9"/>
      <c r="GJ312" s="9"/>
      <c r="GK312" s="9"/>
      <c r="GL312" s="9"/>
      <c r="GM312" s="9"/>
      <c r="GN312" s="9"/>
      <c r="GO312" s="9"/>
      <c r="GP312" s="9"/>
      <c r="GQ312" s="9"/>
      <c r="GR312" s="9"/>
      <c r="GS312" s="9"/>
      <c r="GT312" s="9"/>
      <c r="GU312" s="9"/>
      <c r="GV312" s="9"/>
      <c r="GW312" s="9"/>
      <c r="GX312" s="9"/>
      <c r="GY312" s="9"/>
      <c r="GZ312" s="9"/>
      <c r="HA312" s="9"/>
      <c r="HB312" s="9"/>
      <c r="HC312" s="9"/>
      <c r="HD312" s="9"/>
      <c r="HE312" s="9"/>
      <c r="HF312" s="9"/>
      <c r="HG312" s="9"/>
      <c r="HH312" s="9"/>
      <c r="HI312" s="9"/>
      <c r="HJ312" s="9"/>
      <c r="HK312" s="9"/>
      <c r="HL312" s="9"/>
      <c r="HM312" s="9"/>
      <c r="HN312" s="9"/>
      <c r="HO312" s="9"/>
      <c r="HP312" s="9"/>
      <c r="HQ312" s="9"/>
      <c r="HR312" s="9"/>
      <c r="HS312" s="9"/>
      <c r="HT312" s="9"/>
      <c r="HU312" s="9"/>
      <c r="HV312" s="9"/>
      <c r="HW312" s="9"/>
      <c r="HX312" s="9"/>
      <c r="HY312" s="9"/>
      <c r="HZ312" s="9"/>
      <c r="IA312" s="9"/>
      <c r="IB312" s="9"/>
      <c r="IC312" s="9"/>
      <c r="ID312" s="9"/>
      <c r="IE312" s="9"/>
      <c r="IF312" s="9"/>
      <c r="IG312" s="9"/>
      <c r="IH312" s="9"/>
      <c r="II312" s="9"/>
      <c r="IJ312" s="9"/>
      <c r="IK312" s="9"/>
      <c r="IL312" s="9"/>
      <c r="IM312" s="9"/>
      <c r="IN312" s="9"/>
      <c r="IO312" s="9"/>
      <c r="IP312" s="9"/>
      <c r="IQ312" s="9"/>
      <c r="IR312" s="9"/>
    </row>
    <row r="313" spans="1:252" x14ac:dyDescent="0.25">
      <c r="A313" s="82"/>
      <c r="GD313" s="9"/>
      <c r="GE313" s="9"/>
      <c r="GF313" s="9"/>
      <c r="GG313" s="9"/>
      <c r="GH313" s="9"/>
      <c r="GI313" s="9"/>
      <c r="GJ313" s="9"/>
      <c r="GK313" s="9"/>
      <c r="GL313" s="9"/>
      <c r="GM313" s="9"/>
      <c r="GN313" s="9"/>
      <c r="GO313" s="9"/>
      <c r="GP313" s="9"/>
      <c r="GQ313" s="9"/>
      <c r="GR313" s="9"/>
      <c r="GS313" s="9"/>
      <c r="GT313" s="9"/>
      <c r="GU313" s="9"/>
      <c r="GV313" s="9"/>
      <c r="GW313" s="9"/>
      <c r="GX313" s="9"/>
      <c r="GY313" s="9"/>
      <c r="GZ313" s="9"/>
      <c r="HA313" s="9"/>
      <c r="HB313" s="9"/>
      <c r="HC313" s="9"/>
      <c r="HD313" s="9"/>
      <c r="HE313" s="9"/>
      <c r="HF313" s="9"/>
      <c r="HG313" s="9"/>
      <c r="HH313" s="9"/>
      <c r="HI313" s="9"/>
      <c r="HJ313" s="9"/>
      <c r="HK313" s="9"/>
      <c r="HL313" s="9"/>
      <c r="HM313" s="9"/>
      <c r="HN313" s="9"/>
      <c r="HO313" s="9"/>
      <c r="HP313" s="9"/>
      <c r="HQ313" s="9"/>
      <c r="HR313" s="9"/>
      <c r="HS313" s="9"/>
      <c r="HT313" s="9"/>
      <c r="HU313" s="9"/>
      <c r="HV313" s="9"/>
      <c r="HW313" s="9"/>
      <c r="HX313" s="9"/>
      <c r="HY313" s="9"/>
      <c r="HZ313" s="9"/>
      <c r="IA313" s="9"/>
      <c r="IB313" s="9"/>
      <c r="IC313" s="9"/>
      <c r="ID313" s="9"/>
      <c r="IE313" s="9"/>
      <c r="IF313" s="9"/>
      <c r="IG313" s="9"/>
      <c r="IH313" s="9"/>
      <c r="II313" s="9"/>
      <c r="IJ313" s="9"/>
      <c r="IK313" s="9"/>
      <c r="IL313" s="9"/>
      <c r="IM313" s="9"/>
      <c r="IN313" s="9"/>
      <c r="IO313" s="9"/>
      <c r="IP313" s="9"/>
      <c r="IQ313" s="9"/>
      <c r="IR313" s="9"/>
    </row>
    <row r="314" spans="1:252" x14ac:dyDescent="0.25">
      <c r="A314" s="8"/>
      <c r="GD314" s="9"/>
      <c r="GE314" s="9"/>
      <c r="GF314" s="9"/>
      <c r="GG314" s="9"/>
      <c r="GH314" s="9"/>
      <c r="GI314" s="9"/>
      <c r="GJ314" s="9"/>
      <c r="GK314" s="9"/>
      <c r="GL314" s="9"/>
      <c r="GM314" s="9"/>
      <c r="GN314" s="9"/>
      <c r="GO314" s="9"/>
      <c r="GP314" s="9"/>
      <c r="GQ314" s="9"/>
      <c r="GR314" s="9"/>
      <c r="GS314" s="9"/>
      <c r="GT314" s="9"/>
      <c r="GU314" s="9"/>
      <c r="GV314" s="9"/>
      <c r="GW314" s="9"/>
      <c r="GX314" s="9"/>
      <c r="GY314" s="9"/>
      <c r="GZ314" s="9"/>
      <c r="HA314" s="9"/>
      <c r="HB314" s="9"/>
      <c r="HC314" s="9"/>
      <c r="HD314" s="9"/>
      <c r="HE314" s="9"/>
      <c r="HF314" s="9"/>
      <c r="HG314" s="9"/>
      <c r="HH314" s="9"/>
      <c r="HI314" s="9"/>
      <c r="HJ314" s="9"/>
      <c r="HK314" s="9"/>
      <c r="HL314" s="9"/>
      <c r="HM314" s="9"/>
      <c r="HN314" s="9"/>
      <c r="HO314" s="9"/>
      <c r="HP314" s="9"/>
      <c r="HQ314" s="9"/>
      <c r="HR314" s="9"/>
      <c r="HS314" s="9"/>
      <c r="HT314" s="9"/>
      <c r="HU314" s="9"/>
      <c r="HV314" s="9"/>
      <c r="HW314" s="9"/>
      <c r="HX314" s="9"/>
      <c r="HY314" s="9"/>
      <c r="HZ314" s="9"/>
      <c r="IA314" s="9"/>
      <c r="IB314" s="9"/>
      <c r="IC314" s="9"/>
      <c r="ID314" s="9"/>
      <c r="IE314" s="9"/>
      <c r="IF314" s="9"/>
      <c r="IG314" s="9"/>
      <c r="IH314" s="9"/>
      <c r="II314" s="9"/>
      <c r="IJ314" s="9"/>
      <c r="IK314" s="9"/>
      <c r="IL314" s="9"/>
      <c r="IM314" s="9"/>
      <c r="IN314" s="9"/>
      <c r="IO314" s="9"/>
      <c r="IP314" s="9"/>
      <c r="IQ314" s="9"/>
      <c r="IR314" s="9"/>
    </row>
    <row r="315" spans="1:252" x14ac:dyDescent="0.25">
      <c r="A315" s="78"/>
      <c r="GD315" s="9"/>
      <c r="GE315" s="9"/>
      <c r="GF315" s="9"/>
      <c r="GG315" s="9"/>
      <c r="GH315" s="9"/>
      <c r="GI315" s="9"/>
      <c r="GJ315" s="9"/>
      <c r="GK315" s="9"/>
      <c r="GL315" s="9"/>
      <c r="GM315" s="9"/>
      <c r="GN315" s="9"/>
      <c r="GO315" s="9"/>
      <c r="GP315" s="9"/>
      <c r="GQ315" s="9"/>
      <c r="GR315" s="9"/>
      <c r="GS315" s="9"/>
      <c r="GT315" s="9"/>
      <c r="GU315" s="9"/>
      <c r="GV315" s="9"/>
      <c r="GW315" s="9"/>
      <c r="GX315" s="9"/>
      <c r="GY315" s="9"/>
      <c r="GZ315" s="9"/>
      <c r="HA315" s="9"/>
      <c r="HB315" s="9"/>
      <c r="HC315" s="9"/>
      <c r="HD315" s="9"/>
      <c r="HE315" s="9"/>
      <c r="HF315" s="9"/>
      <c r="HG315" s="9"/>
      <c r="HH315" s="9"/>
      <c r="HI315" s="9"/>
      <c r="HJ315" s="9"/>
      <c r="HK315" s="9"/>
      <c r="HL315" s="9"/>
      <c r="HM315" s="9"/>
      <c r="HN315" s="9"/>
      <c r="HO315" s="9"/>
      <c r="HP315" s="9"/>
      <c r="HQ315" s="9"/>
      <c r="HR315" s="9"/>
      <c r="HS315" s="9"/>
      <c r="HT315" s="9"/>
      <c r="HU315" s="9"/>
      <c r="HV315" s="9"/>
      <c r="HW315" s="9"/>
      <c r="HX315" s="9"/>
      <c r="HY315" s="9"/>
      <c r="HZ315" s="9"/>
      <c r="IA315" s="9"/>
      <c r="IB315" s="9"/>
      <c r="IC315" s="9"/>
      <c r="ID315" s="9"/>
      <c r="IE315" s="9"/>
      <c r="IF315" s="9"/>
      <c r="IG315" s="9"/>
      <c r="IH315" s="9"/>
      <c r="II315" s="9"/>
      <c r="IJ315" s="9"/>
      <c r="IK315" s="9"/>
      <c r="IL315" s="9"/>
      <c r="IM315" s="9"/>
      <c r="IN315" s="9"/>
      <c r="IO315" s="9"/>
      <c r="IP315" s="9"/>
      <c r="IQ315" s="9"/>
      <c r="IR315" s="9"/>
    </row>
    <row r="316" spans="1:252" x14ac:dyDescent="0.25">
      <c r="A316" s="78"/>
      <c r="GD316" s="9"/>
      <c r="GE316" s="9"/>
      <c r="GF316" s="9"/>
      <c r="GG316" s="9"/>
      <c r="GH316" s="9"/>
      <c r="GI316" s="9"/>
      <c r="GJ316" s="9"/>
      <c r="GK316" s="9"/>
      <c r="GL316" s="9"/>
      <c r="GM316" s="9"/>
      <c r="GN316" s="9"/>
      <c r="GO316" s="9"/>
      <c r="GP316" s="9"/>
      <c r="GQ316" s="9"/>
      <c r="GR316" s="9"/>
      <c r="GS316" s="9"/>
      <c r="GT316" s="9"/>
      <c r="GU316" s="9"/>
      <c r="GV316" s="9"/>
      <c r="GW316" s="9"/>
      <c r="GX316" s="9"/>
      <c r="GY316" s="9"/>
      <c r="GZ316" s="9"/>
      <c r="HA316" s="9"/>
      <c r="HB316" s="9"/>
      <c r="HC316" s="9"/>
      <c r="HD316" s="9"/>
      <c r="HE316" s="9"/>
      <c r="HF316" s="9"/>
      <c r="HG316" s="9"/>
      <c r="HH316" s="9"/>
      <c r="HI316" s="9"/>
      <c r="HJ316" s="9"/>
      <c r="HK316" s="9"/>
      <c r="HL316" s="9"/>
      <c r="HM316" s="9"/>
      <c r="HN316" s="9"/>
      <c r="HO316" s="9"/>
      <c r="HP316" s="9"/>
      <c r="HQ316" s="9"/>
      <c r="HR316" s="9"/>
      <c r="HS316" s="9"/>
      <c r="HT316" s="9"/>
      <c r="HU316" s="9"/>
      <c r="HV316" s="9"/>
      <c r="HW316" s="9"/>
      <c r="HX316" s="9"/>
      <c r="HY316" s="9"/>
      <c r="HZ316" s="9"/>
      <c r="IA316" s="9"/>
      <c r="IB316" s="9"/>
      <c r="IC316" s="9"/>
      <c r="ID316" s="9"/>
      <c r="IE316" s="9"/>
      <c r="IF316" s="9"/>
      <c r="IG316" s="9"/>
      <c r="IH316" s="9"/>
      <c r="II316" s="9"/>
      <c r="IJ316" s="9"/>
      <c r="IK316" s="9"/>
      <c r="IL316" s="9"/>
      <c r="IM316" s="9"/>
      <c r="IN316" s="9"/>
      <c r="IO316" s="9"/>
      <c r="IP316" s="9"/>
      <c r="IQ316" s="9"/>
      <c r="IR316" s="9"/>
    </row>
    <row r="317" spans="1:252" x14ac:dyDescent="0.25">
      <c r="A317" s="78"/>
      <c r="GD317" s="9"/>
      <c r="GE317" s="9"/>
      <c r="GF317" s="9"/>
      <c r="GG317" s="9"/>
      <c r="GH317" s="9"/>
      <c r="GI317" s="9"/>
      <c r="GJ317" s="9"/>
      <c r="GK317" s="9"/>
      <c r="GL317" s="9"/>
      <c r="GM317" s="9"/>
      <c r="GN317" s="9"/>
      <c r="GO317" s="9"/>
      <c r="GP317" s="9"/>
      <c r="GQ317" s="9"/>
      <c r="GR317" s="9"/>
      <c r="GS317" s="9"/>
      <c r="GT317" s="9"/>
      <c r="GU317" s="9"/>
      <c r="GV317" s="9"/>
      <c r="GW317" s="9"/>
      <c r="GX317" s="9"/>
      <c r="GY317" s="9"/>
      <c r="GZ317" s="9"/>
      <c r="HA317" s="9"/>
      <c r="HB317" s="9"/>
      <c r="HC317" s="9"/>
      <c r="HD317" s="9"/>
      <c r="HE317" s="9"/>
      <c r="HF317" s="9"/>
      <c r="HG317" s="9"/>
      <c r="HH317" s="9"/>
      <c r="HI317" s="9"/>
      <c r="HJ317" s="9"/>
      <c r="HK317" s="9"/>
      <c r="HL317" s="9"/>
      <c r="HM317" s="9"/>
      <c r="HN317" s="9"/>
      <c r="HO317" s="9"/>
      <c r="HP317" s="9"/>
      <c r="HQ317" s="9"/>
      <c r="HR317" s="9"/>
      <c r="HS317" s="9"/>
      <c r="HT317" s="9"/>
      <c r="HU317" s="9"/>
      <c r="HV317" s="9"/>
      <c r="HW317" s="9"/>
      <c r="HX317" s="9"/>
      <c r="HY317" s="9"/>
      <c r="HZ317" s="9"/>
      <c r="IA317" s="9"/>
      <c r="IB317" s="9"/>
      <c r="IC317" s="9"/>
      <c r="ID317" s="9"/>
      <c r="IE317" s="9"/>
      <c r="IF317" s="9"/>
      <c r="IG317" s="9"/>
      <c r="IH317" s="9"/>
      <c r="II317" s="9"/>
      <c r="IJ317" s="9"/>
      <c r="IK317" s="9"/>
      <c r="IL317" s="9"/>
      <c r="IM317" s="9"/>
      <c r="IN317" s="9"/>
      <c r="IO317" s="9"/>
      <c r="IP317" s="9"/>
      <c r="IQ317" s="9"/>
      <c r="IR317" s="9"/>
    </row>
  </sheetData>
  <autoFilter ref="A1:IR317"/>
  <pageMargins left="0.70866141732283472" right="0.70866141732283472" top="0.74803149606299213" bottom="0.74803149606299213" header="0.31496062992125984" footer="0.31496062992125984"/>
  <pageSetup paperSize="8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B104"/>
  <sheetViews>
    <sheetView tabSelected="1" workbookViewId="0">
      <selection activeCell="B78" sqref="B78"/>
    </sheetView>
  </sheetViews>
  <sheetFormatPr defaultRowHeight="12" x14ac:dyDescent="0.2"/>
  <cols>
    <col min="1" max="1" width="10.85546875" style="95" customWidth="1"/>
    <col min="2" max="2" width="41.85546875" style="91" customWidth="1"/>
    <col min="3" max="3" width="11.140625" style="89" hidden="1" customWidth="1"/>
    <col min="4" max="4" width="10.85546875" style="89" hidden="1" customWidth="1"/>
    <col min="5" max="5" width="11.140625" style="89" hidden="1" customWidth="1"/>
    <col min="6" max="6" width="11.28515625" style="89" hidden="1" customWidth="1"/>
    <col min="7" max="7" width="11.140625" style="89" customWidth="1"/>
    <col min="8" max="8" width="10.85546875" style="89" customWidth="1"/>
    <col min="9" max="9" width="11.140625" style="89" customWidth="1"/>
    <col min="10" max="10" width="11.28515625" style="89" customWidth="1"/>
    <col min="11" max="210" width="9.140625" style="89"/>
    <col min="211" max="211" width="5.140625" style="89" customWidth="1"/>
    <col min="212" max="212" width="63.85546875" style="89" customWidth="1"/>
    <col min="213" max="214" width="0" style="89" hidden="1" customWidth="1"/>
    <col min="215" max="215" width="11" style="89" customWidth="1"/>
    <col min="216" max="216" width="11.5703125" style="89" customWidth="1"/>
    <col min="217" max="217" width="11" style="89" customWidth="1"/>
    <col min="218" max="218" width="11.5703125" style="89" customWidth="1"/>
    <col min="219" max="466" width="9.140625" style="89"/>
    <col min="467" max="467" width="5.140625" style="89" customWidth="1"/>
    <col min="468" max="468" width="63.85546875" style="89" customWidth="1"/>
    <col min="469" max="470" width="0" style="89" hidden="1" customWidth="1"/>
    <col min="471" max="471" width="11" style="89" customWidth="1"/>
    <col min="472" max="472" width="11.5703125" style="89" customWidth="1"/>
    <col min="473" max="473" width="11" style="89" customWidth="1"/>
    <col min="474" max="474" width="11.5703125" style="89" customWidth="1"/>
    <col min="475" max="722" width="9.140625" style="89"/>
    <col min="723" max="723" width="5.140625" style="89" customWidth="1"/>
    <col min="724" max="724" width="63.85546875" style="89" customWidth="1"/>
    <col min="725" max="726" width="0" style="89" hidden="1" customWidth="1"/>
    <col min="727" max="727" width="11" style="89" customWidth="1"/>
    <col min="728" max="728" width="11.5703125" style="89" customWidth="1"/>
    <col min="729" max="729" width="11" style="89" customWidth="1"/>
    <col min="730" max="730" width="11.5703125" style="89" customWidth="1"/>
    <col min="731" max="978" width="9.140625" style="89"/>
    <col min="979" max="979" width="5.140625" style="89" customWidth="1"/>
    <col min="980" max="980" width="63.85546875" style="89" customWidth="1"/>
    <col min="981" max="982" width="0" style="89" hidden="1" customWidth="1"/>
    <col min="983" max="983" width="11" style="89" customWidth="1"/>
    <col min="984" max="984" width="11.5703125" style="89" customWidth="1"/>
    <col min="985" max="985" width="11" style="89" customWidth="1"/>
    <col min="986" max="986" width="11.5703125" style="89" customWidth="1"/>
    <col min="987" max="1234" width="9.140625" style="89"/>
    <col min="1235" max="1235" width="5.140625" style="89" customWidth="1"/>
    <col min="1236" max="1236" width="63.85546875" style="89" customWidth="1"/>
    <col min="1237" max="1238" width="0" style="89" hidden="1" customWidth="1"/>
    <col min="1239" max="1239" width="11" style="89" customWidth="1"/>
    <col min="1240" max="1240" width="11.5703125" style="89" customWidth="1"/>
    <col min="1241" max="1241" width="11" style="89" customWidth="1"/>
    <col min="1242" max="1242" width="11.5703125" style="89" customWidth="1"/>
    <col min="1243" max="1490" width="9.140625" style="89"/>
    <col min="1491" max="1491" width="5.140625" style="89" customWidth="1"/>
    <col min="1492" max="1492" width="63.85546875" style="89" customWidth="1"/>
    <col min="1493" max="1494" width="0" style="89" hidden="1" customWidth="1"/>
    <col min="1495" max="1495" width="11" style="89" customWidth="1"/>
    <col min="1496" max="1496" width="11.5703125" style="89" customWidth="1"/>
    <col min="1497" max="1497" width="11" style="89" customWidth="1"/>
    <col min="1498" max="1498" width="11.5703125" style="89" customWidth="1"/>
    <col min="1499" max="1746" width="9.140625" style="89"/>
    <col min="1747" max="1747" width="5.140625" style="89" customWidth="1"/>
    <col min="1748" max="1748" width="63.85546875" style="89" customWidth="1"/>
    <col min="1749" max="1750" width="0" style="89" hidden="1" customWidth="1"/>
    <col min="1751" max="1751" width="11" style="89" customWidth="1"/>
    <col min="1752" max="1752" width="11.5703125" style="89" customWidth="1"/>
    <col min="1753" max="1753" width="11" style="89" customWidth="1"/>
    <col min="1754" max="1754" width="11.5703125" style="89" customWidth="1"/>
    <col min="1755" max="2002" width="9.140625" style="89"/>
    <col min="2003" max="2003" width="5.140625" style="89" customWidth="1"/>
    <col min="2004" max="2004" width="63.85546875" style="89" customWidth="1"/>
    <col min="2005" max="2006" width="0" style="89" hidden="1" customWidth="1"/>
    <col min="2007" max="2007" width="11" style="89" customWidth="1"/>
    <col min="2008" max="2008" width="11.5703125" style="89" customWidth="1"/>
    <col min="2009" max="2009" width="11" style="89" customWidth="1"/>
    <col min="2010" max="2010" width="11.5703125" style="89" customWidth="1"/>
    <col min="2011" max="2258" width="9.140625" style="89"/>
    <col min="2259" max="2259" width="5.140625" style="89" customWidth="1"/>
    <col min="2260" max="2260" width="63.85546875" style="89" customWidth="1"/>
    <col min="2261" max="2262" width="0" style="89" hidden="1" customWidth="1"/>
    <col min="2263" max="2263" width="11" style="89" customWidth="1"/>
    <col min="2264" max="2264" width="11.5703125" style="89" customWidth="1"/>
    <col min="2265" max="2265" width="11" style="89" customWidth="1"/>
    <col min="2266" max="2266" width="11.5703125" style="89" customWidth="1"/>
    <col min="2267" max="2514" width="9.140625" style="89"/>
    <col min="2515" max="2515" width="5.140625" style="89" customWidth="1"/>
    <col min="2516" max="2516" width="63.85546875" style="89" customWidth="1"/>
    <col min="2517" max="2518" width="0" style="89" hidden="1" customWidth="1"/>
    <col min="2519" max="2519" width="11" style="89" customWidth="1"/>
    <col min="2520" max="2520" width="11.5703125" style="89" customWidth="1"/>
    <col min="2521" max="2521" width="11" style="89" customWidth="1"/>
    <col min="2522" max="2522" width="11.5703125" style="89" customWidth="1"/>
    <col min="2523" max="2770" width="9.140625" style="89"/>
    <col min="2771" max="2771" width="5.140625" style="89" customWidth="1"/>
    <col min="2772" max="2772" width="63.85546875" style="89" customWidth="1"/>
    <col min="2773" max="2774" width="0" style="89" hidden="1" customWidth="1"/>
    <col min="2775" max="2775" width="11" style="89" customWidth="1"/>
    <col min="2776" max="2776" width="11.5703125" style="89" customWidth="1"/>
    <col min="2777" max="2777" width="11" style="89" customWidth="1"/>
    <col min="2778" max="2778" width="11.5703125" style="89" customWidth="1"/>
    <col min="2779" max="3026" width="9.140625" style="89"/>
    <col min="3027" max="3027" width="5.140625" style="89" customWidth="1"/>
    <col min="3028" max="3028" width="63.85546875" style="89" customWidth="1"/>
    <col min="3029" max="3030" width="0" style="89" hidden="1" customWidth="1"/>
    <col min="3031" max="3031" width="11" style="89" customWidth="1"/>
    <col min="3032" max="3032" width="11.5703125" style="89" customWidth="1"/>
    <col min="3033" max="3033" width="11" style="89" customWidth="1"/>
    <col min="3034" max="3034" width="11.5703125" style="89" customWidth="1"/>
    <col min="3035" max="3282" width="9.140625" style="89"/>
    <col min="3283" max="3283" width="5.140625" style="89" customWidth="1"/>
    <col min="3284" max="3284" width="63.85546875" style="89" customWidth="1"/>
    <col min="3285" max="3286" width="0" style="89" hidden="1" customWidth="1"/>
    <col min="3287" max="3287" width="11" style="89" customWidth="1"/>
    <col min="3288" max="3288" width="11.5703125" style="89" customWidth="1"/>
    <col min="3289" max="3289" width="11" style="89" customWidth="1"/>
    <col min="3290" max="3290" width="11.5703125" style="89" customWidth="1"/>
    <col min="3291" max="3538" width="9.140625" style="89"/>
    <col min="3539" max="3539" width="5.140625" style="89" customWidth="1"/>
    <col min="3540" max="3540" width="63.85546875" style="89" customWidth="1"/>
    <col min="3541" max="3542" width="0" style="89" hidden="1" customWidth="1"/>
    <col min="3543" max="3543" width="11" style="89" customWidth="1"/>
    <col min="3544" max="3544" width="11.5703125" style="89" customWidth="1"/>
    <col min="3545" max="3545" width="11" style="89" customWidth="1"/>
    <col min="3546" max="3546" width="11.5703125" style="89" customWidth="1"/>
    <col min="3547" max="3794" width="9.140625" style="89"/>
    <col min="3795" max="3795" width="5.140625" style="89" customWidth="1"/>
    <col min="3796" max="3796" width="63.85546875" style="89" customWidth="1"/>
    <col min="3797" max="3798" width="0" style="89" hidden="1" customWidth="1"/>
    <col min="3799" max="3799" width="11" style="89" customWidth="1"/>
    <col min="3800" max="3800" width="11.5703125" style="89" customWidth="1"/>
    <col min="3801" max="3801" width="11" style="89" customWidth="1"/>
    <col min="3802" max="3802" width="11.5703125" style="89" customWidth="1"/>
    <col min="3803" max="4050" width="9.140625" style="89"/>
    <col min="4051" max="4051" width="5.140625" style="89" customWidth="1"/>
    <col min="4052" max="4052" width="63.85546875" style="89" customWidth="1"/>
    <col min="4053" max="4054" width="0" style="89" hidden="1" customWidth="1"/>
    <col min="4055" max="4055" width="11" style="89" customWidth="1"/>
    <col min="4056" max="4056" width="11.5703125" style="89" customWidth="1"/>
    <col min="4057" max="4057" width="11" style="89" customWidth="1"/>
    <col min="4058" max="4058" width="11.5703125" style="89" customWidth="1"/>
    <col min="4059" max="4306" width="9.140625" style="89"/>
    <col min="4307" max="4307" width="5.140625" style="89" customWidth="1"/>
    <col min="4308" max="4308" width="63.85546875" style="89" customWidth="1"/>
    <col min="4309" max="4310" width="0" style="89" hidden="1" customWidth="1"/>
    <col min="4311" max="4311" width="11" style="89" customWidth="1"/>
    <col min="4312" max="4312" width="11.5703125" style="89" customWidth="1"/>
    <col min="4313" max="4313" width="11" style="89" customWidth="1"/>
    <col min="4314" max="4314" width="11.5703125" style="89" customWidth="1"/>
    <col min="4315" max="4562" width="9.140625" style="89"/>
    <col min="4563" max="4563" width="5.140625" style="89" customWidth="1"/>
    <col min="4564" max="4564" width="63.85546875" style="89" customWidth="1"/>
    <col min="4565" max="4566" width="0" style="89" hidden="1" customWidth="1"/>
    <col min="4567" max="4567" width="11" style="89" customWidth="1"/>
    <col min="4568" max="4568" width="11.5703125" style="89" customWidth="1"/>
    <col min="4569" max="4569" width="11" style="89" customWidth="1"/>
    <col min="4570" max="4570" width="11.5703125" style="89" customWidth="1"/>
    <col min="4571" max="4818" width="9.140625" style="89"/>
    <col min="4819" max="4819" width="5.140625" style="89" customWidth="1"/>
    <col min="4820" max="4820" width="63.85546875" style="89" customWidth="1"/>
    <col min="4821" max="4822" width="0" style="89" hidden="1" customWidth="1"/>
    <col min="4823" max="4823" width="11" style="89" customWidth="1"/>
    <col min="4824" max="4824" width="11.5703125" style="89" customWidth="1"/>
    <col min="4825" max="4825" width="11" style="89" customWidth="1"/>
    <col min="4826" max="4826" width="11.5703125" style="89" customWidth="1"/>
    <col min="4827" max="5074" width="9.140625" style="89"/>
    <col min="5075" max="5075" width="5.140625" style="89" customWidth="1"/>
    <col min="5076" max="5076" width="63.85546875" style="89" customWidth="1"/>
    <col min="5077" max="5078" width="0" style="89" hidden="1" customWidth="1"/>
    <col min="5079" max="5079" width="11" style="89" customWidth="1"/>
    <col min="5080" max="5080" width="11.5703125" style="89" customWidth="1"/>
    <col min="5081" max="5081" width="11" style="89" customWidth="1"/>
    <col min="5082" max="5082" width="11.5703125" style="89" customWidth="1"/>
    <col min="5083" max="5330" width="9.140625" style="89"/>
    <col min="5331" max="5331" width="5.140625" style="89" customWidth="1"/>
    <col min="5332" max="5332" width="63.85546875" style="89" customWidth="1"/>
    <col min="5333" max="5334" width="0" style="89" hidden="1" customWidth="1"/>
    <col min="5335" max="5335" width="11" style="89" customWidth="1"/>
    <col min="5336" max="5336" width="11.5703125" style="89" customWidth="1"/>
    <col min="5337" max="5337" width="11" style="89" customWidth="1"/>
    <col min="5338" max="5338" width="11.5703125" style="89" customWidth="1"/>
    <col min="5339" max="5586" width="9.140625" style="89"/>
    <col min="5587" max="5587" width="5.140625" style="89" customWidth="1"/>
    <col min="5588" max="5588" width="63.85546875" style="89" customWidth="1"/>
    <col min="5589" max="5590" width="0" style="89" hidden="1" customWidth="1"/>
    <col min="5591" max="5591" width="11" style="89" customWidth="1"/>
    <col min="5592" max="5592" width="11.5703125" style="89" customWidth="1"/>
    <col min="5593" max="5593" width="11" style="89" customWidth="1"/>
    <col min="5594" max="5594" width="11.5703125" style="89" customWidth="1"/>
    <col min="5595" max="5842" width="9.140625" style="89"/>
    <col min="5843" max="5843" width="5.140625" style="89" customWidth="1"/>
    <col min="5844" max="5844" width="63.85546875" style="89" customWidth="1"/>
    <col min="5845" max="5846" width="0" style="89" hidden="1" customWidth="1"/>
    <col min="5847" max="5847" width="11" style="89" customWidth="1"/>
    <col min="5848" max="5848" width="11.5703125" style="89" customWidth="1"/>
    <col min="5849" max="5849" width="11" style="89" customWidth="1"/>
    <col min="5850" max="5850" width="11.5703125" style="89" customWidth="1"/>
    <col min="5851" max="6098" width="9.140625" style="89"/>
    <col min="6099" max="6099" width="5.140625" style="89" customWidth="1"/>
    <col min="6100" max="6100" width="63.85546875" style="89" customWidth="1"/>
    <col min="6101" max="6102" width="0" style="89" hidden="1" customWidth="1"/>
    <col min="6103" max="6103" width="11" style="89" customWidth="1"/>
    <col min="6104" max="6104" width="11.5703125" style="89" customWidth="1"/>
    <col min="6105" max="6105" width="11" style="89" customWidth="1"/>
    <col min="6106" max="6106" width="11.5703125" style="89" customWidth="1"/>
    <col min="6107" max="6354" width="9.140625" style="89"/>
    <col min="6355" max="6355" width="5.140625" style="89" customWidth="1"/>
    <col min="6356" max="6356" width="63.85546875" style="89" customWidth="1"/>
    <col min="6357" max="6358" width="0" style="89" hidden="1" customWidth="1"/>
    <col min="6359" max="6359" width="11" style="89" customWidth="1"/>
    <col min="6360" max="6360" width="11.5703125" style="89" customWidth="1"/>
    <col min="6361" max="6361" width="11" style="89" customWidth="1"/>
    <col min="6362" max="6362" width="11.5703125" style="89" customWidth="1"/>
    <col min="6363" max="6610" width="9.140625" style="89"/>
    <col min="6611" max="6611" width="5.140625" style="89" customWidth="1"/>
    <col min="6612" max="6612" width="63.85546875" style="89" customWidth="1"/>
    <col min="6613" max="6614" width="0" style="89" hidden="1" customWidth="1"/>
    <col min="6615" max="6615" width="11" style="89" customWidth="1"/>
    <col min="6616" max="6616" width="11.5703125" style="89" customWidth="1"/>
    <col min="6617" max="6617" width="11" style="89" customWidth="1"/>
    <col min="6618" max="6618" width="11.5703125" style="89" customWidth="1"/>
    <col min="6619" max="6866" width="9.140625" style="89"/>
    <col min="6867" max="6867" width="5.140625" style="89" customWidth="1"/>
    <col min="6868" max="6868" width="63.85546875" style="89" customWidth="1"/>
    <col min="6869" max="6870" width="0" style="89" hidden="1" customWidth="1"/>
    <col min="6871" max="6871" width="11" style="89" customWidth="1"/>
    <col min="6872" max="6872" width="11.5703125" style="89" customWidth="1"/>
    <col min="6873" max="6873" width="11" style="89" customWidth="1"/>
    <col min="6874" max="6874" width="11.5703125" style="89" customWidth="1"/>
    <col min="6875" max="7122" width="9.140625" style="89"/>
    <col min="7123" max="7123" width="5.140625" style="89" customWidth="1"/>
    <col min="7124" max="7124" width="63.85546875" style="89" customWidth="1"/>
    <col min="7125" max="7126" width="0" style="89" hidden="1" customWidth="1"/>
    <col min="7127" max="7127" width="11" style="89" customWidth="1"/>
    <col min="7128" max="7128" width="11.5703125" style="89" customWidth="1"/>
    <col min="7129" max="7129" width="11" style="89" customWidth="1"/>
    <col min="7130" max="7130" width="11.5703125" style="89" customWidth="1"/>
    <col min="7131" max="7378" width="9.140625" style="89"/>
    <col min="7379" max="7379" width="5.140625" style="89" customWidth="1"/>
    <col min="7380" max="7380" width="63.85546875" style="89" customWidth="1"/>
    <col min="7381" max="7382" width="0" style="89" hidden="1" customWidth="1"/>
    <col min="7383" max="7383" width="11" style="89" customWidth="1"/>
    <col min="7384" max="7384" width="11.5703125" style="89" customWidth="1"/>
    <col min="7385" max="7385" width="11" style="89" customWidth="1"/>
    <col min="7386" max="7386" width="11.5703125" style="89" customWidth="1"/>
    <col min="7387" max="7634" width="9.140625" style="89"/>
    <col min="7635" max="7635" width="5.140625" style="89" customWidth="1"/>
    <col min="7636" max="7636" width="63.85546875" style="89" customWidth="1"/>
    <col min="7637" max="7638" width="0" style="89" hidden="1" customWidth="1"/>
    <col min="7639" max="7639" width="11" style="89" customWidth="1"/>
    <col min="7640" max="7640" width="11.5703125" style="89" customWidth="1"/>
    <col min="7641" max="7641" width="11" style="89" customWidth="1"/>
    <col min="7642" max="7642" width="11.5703125" style="89" customWidth="1"/>
    <col min="7643" max="7890" width="9.140625" style="89"/>
    <col min="7891" max="7891" width="5.140625" style="89" customWidth="1"/>
    <col min="7892" max="7892" width="63.85546875" style="89" customWidth="1"/>
    <col min="7893" max="7894" width="0" style="89" hidden="1" customWidth="1"/>
    <col min="7895" max="7895" width="11" style="89" customWidth="1"/>
    <col min="7896" max="7896" width="11.5703125" style="89" customWidth="1"/>
    <col min="7897" max="7897" width="11" style="89" customWidth="1"/>
    <col min="7898" max="7898" width="11.5703125" style="89" customWidth="1"/>
    <col min="7899" max="8146" width="9.140625" style="89"/>
    <col min="8147" max="8147" width="5.140625" style="89" customWidth="1"/>
    <col min="8148" max="8148" width="63.85546875" style="89" customWidth="1"/>
    <col min="8149" max="8150" width="0" style="89" hidden="1" customWidth="1"/>
    <col min="8151" max="8151" width="11" style="89" customWidth="1"/>
    <col min="8152" max="8152" width="11.5703125" style="89" customWidth="1"/>
    <col min="8153" max="8153" width="11" style="89" customWidth="1"/>
    <col min="8154" max="8154" width="11.5703125" style="89" customWidth="1"/>
    <col min="8155" max="8402" width="9.140625" style="89"/>
    <col min="8403" max="8403" width="5.140625" style="89" customWidth="1"/>
    <col min="8404" max="8404" width="63.85546875" style="89" customWidth="1"/>
    <col min="8405" max="8406" width="0" style="89" hidden="1" customWidth="1"/>
    <col min="8407" max="8407" width="11" style="89" customWidth="1"/>
    <col min="8408" max="8408" width="11.5703125" style="89" customWidth="1"/>
    <col min="8409" max="8409" width="11" style="89" customWidth="1"/>
    <col min="8410" max="8410" width="11.5703125" style="89" customWidth="1"/>
    <col min="8411" max="8658" width="9.140625" style="89"/>
    <col min="8659" max="8659" width="5.140625" style="89" customWidth="1"/>
    <col min="8660" max="8660" width="63.85546875" style="89" customWidth="1"/>
    <col min="8661" max="8662" width="0" style="89" hidden="1" customWidth="1"/>
    <col min="8663" max="8663" width="11" style="89" customWidth="1"/>
    <col min="8664" max="8664" width="11.5703125" style="89" customWidth="1"/>
    <col min="8665" max="8665" width="11" style="89" customWidth="1"/>
    <col min="8666" max="8666" width="11.5703125" style="89" customWidth="1"/>
    <col min="8667" max="8914" width="9.140625" style="89"/>
    <col min="8915" max="8915" width="5.140625" style="89" customWidth="1"/>
    <col min="8916" max="8916" width="63.85546875" style="89" customWidth="1"/>
    <col min="8917" max="8918" width="0" style="89" hidden="1" customWidth="1"/>
    <col min="8919" max="8919" width="11" style="89" customWidth="1"/>
    <col min="8920" max="8920" width="11.5703125" style="89" customWidth="1"/>
    <col min="8921" max="8921" width="11" style="89" customWidth="1"/>
    <col min="8922" max="8922" width="11.5703125" style="89" customWidth="1"/>
    <col min="8923" max="9170" width="9.140625" style="89"/>
    <col min="9171" max="9171" width="5.140625" style="89" customWidth="1"/>
    <col min="9172" max="9172" width="63.85546875" style="89" customWidth="1"/>
    <col min="9173" max="9174" width="0" style="89" hidden="1" customWidth="1"/>
    <col min="9175" max="9175" width="11" style="89" customWidth="1"/>
    <col min="9176" max="9176" width="11.5703125" style="89" customWidth="1"/>
    <col min="9177" max="9177" width="11" style="89" customWidth="1"/>
    <col min="9178" max="9178" width="11.5703125" style="89" customWidth="1"/>
    <col min="9179" max="9426" width="9.140625" style="89"/>
    <col min="9427" max="9427" width="5.140625" style="89" customWidth="1"/>
    <col min="9428" max="9428" width="63.85546875" style="89" customWidth="1"/>
    <col min="9429" max="9430" width="0" style="89" hidden="1" customWidth="1"/>
    <col min="9431" max="9431" width="11" style="89" customWidth="1"/>
    <col min="9432" max="9432" width="11.5703125" style="89" customWidth="1"/>
    <col min="9433" max="9433" width="11" style="89" customWidth="1"/>
    <col min="9434" max="9434" width="11.5703125" style="89" customWidth="1"/>
    <col min="9435" max="9682" width="9.140625" style="89"/>
    <col min="9683" max="9683" width="5.140625" style="89" customWidth="1"/>
    <col min="9684" max="9684" width="63.85546875" style="89" customWidth="1"/>
    <col min="9685" max="9686" width="0" style="89" hidden="1" customWidth="1"/>
    <col min="9687" max="9687" width="11" style="89" customWidth="1"/>
    <col min="9688" max="9688" width="11.5703125" style="89" customWidth="1"/>
    <col min="9689" max="9689" width="11" style="89" customWidth="1"/>
    <col min="9690" max="9690" width="11.5703125" style="89" customWidth="1"/>
    <col min="9691" max="9938" width="9.140625" style="89"/>
    <col min="9939" max="9939" width="5.140625" style="89" customWidth="1"/>
    <col min="9940" max="9940" width="63.85546875" style="89" customWidth="1"/>
    <col min="9941" max="9942" width="0" style="89" hidden="1" customWidth="1"/>
    <col min="9943" max="9943" width="11" style="89" customWidth="1"/>
    <col min="9944" max="9944" width="11.5703125" style="89" customWidth="1"/>
    <col min="9945" max="9945" width="11" style="89" customWidth="1"/>
    <col min="9946" max="9946" width="11.5703125" style="89" customWidth="1"/>
    <col min="9947" max="10194" width="9.140625" style="89"/>
    <col min="10195" max="10195" width="5.140625" style="89" customWidth="1"/>
    <col min="10196" max="10196" width="63.85546875" style="89" customWidth="1"/>
    <col min="10197" max="10198" width="0" style="89" hidden="1" customWidth="1"/>
    <col min="10199" max="10199" width="11" style="89" customWidth="1"/>
    <col min="10200" max="10200" width="11.5703125" style="89" customWidth="1"/>
    <col min="10201" max="10201" width="11" style="89" customWidth="1"/>
    <col min="10202" max="10202" width="11.5703125" style="89" customWidth="1"/>
    <col min="10203" max="10450" width="9.140625" style="89"/>
    <col min="10451" max="10451" width="5.140625" style="89" customWidth="1"/>
    <col min="10452" max="10452" width="63.85546875" style="89" customWidth="1"/>
    <col min="10453" max="10454" width="0" style="89" hidden="1" customWidth="1"/>
    <col min="10455" max="10455" width="11" style="89" customWidth="1"/>
    <col min="10456" max="10456" width="11.5703125" style="89" customWidth="1"/>
    <col min="10457" max="10457" width="11" style="89" customWidth="1"/>
    <col min="10458" max="10458" width="11.5703125" style="89" customWidth="1"/>
    <col min="10459" max="10706" width="9.140625" style="89"/>
    <col min="10707" max="10707" width="5.140625" style="89" customWidth="1"/>
    <col min="10708" max="10708" width="63.85546875" style="89" customWidth="1"/>
    <col min="10709" max="10710" width="0" style="89" hidden="1" customWidth="1"/>
    <col min="10711" max="10711" width="11" style="89" customWidth="1"/>
    <col min="10712" max="10712" width="11.5703125" style="89" customWidth="1"/>
    <col min="10713" max="10713" width="11" style="89" customWidth="1"/>
    <col min="10714" max="10714" width="11.5703125" style="89" customWidth="1"/>
    <col min="10715" max="10962" width="9.140625" style="89"/>
    <col min="10963" max="10963" width="5.140625" style="89" customWidth="1"/>
    <col min="10964" max="10964" width="63.85546875" style="89" customWidth="1"/>
    <col min="10965" max="10966" width="0" style="89" hidden="1" customWidth="1"/>
    <col min="10967" max="10967" width="11" style="89" customWidth="1"/>
    <col min="10968" max="10968" width="11.5703125" style="89" customWidth="1"/>
    <col min="10969" max="10969" width="11" style="89" customWidth="1"/>
    <col min="10970" max="10970" width="11.5703125" style="89" customWidth="1"/>
    <col min="10971" max="11218" width="9.140625" style="89"/>
    <col min="11219" max="11219" width="5.140625" style="89" customWidth="1"/>
    <col min="11220" max="11220" width="63.85546875" style="89" customWidth="1"/>
    <col min="11221" max="11222" width="0" style="89" hidden="1" customWidth="1"/>
    <col min="11223" max="11223" width="11" style="89" customWidth="1"/>
    <col min="11224" max="11224" width="11.5703125" style="89" customWidth="1"/>
    <col min="11225" max="11225" width="11" style="89" customWidth="1"/>
    <col min="11226" max="11226" width="11.5703125" style="89" customWidth="1"/>
    <col min="11227" max="11474" width="9.140625" style="89"/>
    <col min="11475" max="11475" width="5.140625" style="89" customWidth="1"/>
    <col min="11476" max="11476" width="63.85546875" style="89" customWidth="1"/>
    <col min="11477" max="11478" width="0" style="89" hidden="1" customWidth="1"/>
    <col min="11479" max="11479" width="11" style="89" customWidth="1"/>
    <col min="11480" max="11480" width="11.5703125" style="89" customWidth="1"/>
    <col min="11481" max="11481" width="11" style="89" customWidth="1"/>
    <col min="11482" max="11482" width="11.5703125" style="89" customWidth="1"/>
    <col min="11483" max="11730" width="9.140625" style="89"/>
    <col min="11731" max="11731" width="5.140625" style="89" customWidth="1"/>
    <col min="11732" max="11732" width="63.85546875" style="89" customWidth="1"/>
    <col min="11733" max="11734" width="0" style="89" hidden="1" customWidth="1"/>
    <col min="11735" max="11735" width="11" style="89" customWidth="1"/>
    <col min="11736" max="11736" width="11.5703125" style="89" customWidth="1"/>
    <col min="11737" max="11737" width="11" style="89" customWidth="1"/>
    <col min="11738" max="11738" width="11.5703125" style="89" customWidth="1"/>
    <col min="11739" max="11986" width="9.140625" style="89"/>
    <col min="11987" max="11987" width="5.140625" style="89" customWidth="1"/>
    <col min="11988" max="11988" width="63.85546875" style="89" customWidth="1"/>
    <col min="11989" max="11990" width="0" style="89" hidden="1" customWidth="1"/>
    <col min="11991" max="11991" width="11" style="89" customWidth="1"/>
    <col min="11992" max="11992" width="11.5703125" style="89" customWidth="1"/>
    <col min="11993" max="11993" width="11" style="89" customWidth="1"/>
    <col min="11994" max="11994" width="11.5703125" style="89" customWidth="1"/>
    <col min="11995" max="12242" width="9.140625" style="89"/>
    <col min="12243" max="12243" width="5.140625" style="89" customWidth="1"/>
    <col min="12244" max="12244" width="63.85546875" style="89" customWidth="1"/>
    <col min="12245" max="12246" width="0" style="89" hidden="1" customWidth="1"/>
    <col min="12247" max="12247" width="11" style="89" customWidth="1"/>
    <col min="12248" max="12248" width="11.5703125" style="89" customWidth="1"/>
    <col min="12249" max="12249" width="11" style="89" customWidth="1"/>
    <col min="12250" max="12250" width="11.5703125" style="89" customWidth="1"/>
    <col min="12251" max="12498" width="9.140625" style="89"/>
    <col min="12499" max="12499" width="5.140625" style="89" customWidth="1"/>
    <col min="12500" max="12500" width="63.85546875" style="89" customWidth="1"/>
    <col min="12501" max="12502" width="0" style="89" hidden="1" customWidth="1"/>
    <col min="12503" max="12503" width="11" style="89" customWidth="1"/>
    <col min="12504" max="12504" width="11.5703125" style="89" customWidth="1"/>
    <col min="12505" max="12505" width="11" style="89" customWidth="1"/>
    <col min="12506" max="12506" width="11.5703125" style="89" customWidth="1"/>
    <col min="12507" max="12754" width="9.140625" style="89"/>
    <col min="12755" max="12755" width="5.140625" style="89" customWidth="1"/>
    <col min="12756" max="12756" width="63.85546875" style="89" customWidth="1"/>
    <col min="12757" max="12758" width="0" style="89" hidden="1" customWidth="1"/>
    <col min="12759" max="12759" width="11" style="89" customWidth="1"/>
    <col min="12760" max="12760" width="11.5703125" style="89" customWidth="1"/>
    <col min="12761" max="12761" width="11" style="89" customWidth="1"/>
    <col min="12762" max="12762" width="11.5703125" style="89" customWidth="1"/>
    <col min="12763" max="13010" width="9.140625" style="89"/>
    <col min="13011" max="13011" width="5.140625" style="89" customWidth="1"/>
    <col min="13012" max="13012" width="63.85546875" style="89" customWidth="1"/>
    <col min="13013" max="13014" width="0" style="89" hidden="1" customWidth="1"/>
    <col min="13015" max="13015" width="11" style="89" customWidth="1"/>
    <col min="13016" max="13016" width="11.5703125" style="89" customWidth="1"/>
    <col min="13017" max="13017" width="11" style="89" customWidth="1"/>
    <col min="13018" max="13018" width="11.5703125" style="89" customWidth="1"/>
    <col min="13019" max="13266" width="9.140625" style="89"/>
    <col min="13267" max="13267" width="5.140625" style="89" customWidth="1"/>
    <col min="13268" max="13268" width="63.85546875" style="89" customWidth="1"/>
    <col min="13269" max="13270" width="0" style="89" hidden="1" customWidth="1"/>
    <col min="13271" max="13271" width="11" style="89" customWidth="1"/>
    <col min="13272" max="13272" width="11.5703125" style="89" customWidth="1"/>
    <col min="13273" max="13273" width="11" style="89" customWidth="1"/>
    <col min="13274" max="13274" width="11.5703125" style="89" customWidth="1"/>
    <col min="13275" max="13522" width="9.140625" style="89"/>
    <col min="13523" max="13523" width="5.140625" style="89" customWidth="1"/>
    <col min="13524" max="13524" width="63.85546875" style="89" customWidth="1"/>
    <col min="13525" max="13526" width="0" style="89" hidden="1" customWidth="1"/>
    <col min="13527" max="13527" width="11" style="89" customWidth="1"/>
    <col min="13528" max="13528" width="11.5703125" style="89" customWidth="1"/>
    <col min="13529" max="13529" width="11" style="89" customWidth="1"/>
    <col min="13530" max="13530" width="11.5703125" style="89" customWidth="1"/>
    <col min="13531" max="13778" width="9.140625" style="89"/>
    <col min="13779" max="13779" width="5.140625" style="89" customWidth="1"/>
    <col min="13780" max="13780" width="63.85546875" style="89" customWidth="1"/>
    <col min="13781" max="13782" width="0" style="89" hidden="1" customWidth="1"/>
    <col min="13783" max="13783" width="11" style="89" customWidth="1"/>
    <col min="13784" max="13784" width="11.5703125" style="89" customWidth="1"/>
    <col min="13785" max="13785" width="11" style="89" customWidth="1"/>
    <col min="13786" max="13786" width="11.5703125" style="89" customWidth="1"/>
    <col min="13787" max="14034" width="9.140625" style="89"/>
    <col min="14035" max="14035" width="5.140625" style="89" customWidth="1"/>
    <col min="14036" max="14036" width="63.85546875" style="89" customWidth="1"/>
    <col min="14037" max="14038" width="0" style="89" hidden="1" customWidth="1"/>
    <col min="14039" max="14039" width="11" style="89" customWidth="1"/>
    <col min="14040" max="14040" width="11.5703125" style="89" customWidth="1"/>
    <col min="14041" max="14041" width="11" style="89" customWidth="1"/>
    <col min="14042" max="14042" width="11.5703125" style="89" customWidth="1"/>
    <col min="14043" max="14290" width="9.140625" style="89"/>
    <col min="14291" max="14291" width="5.140625" style="89" customWidth="1"/>
    <col min="14292" max="14292" width="63.85546875" style="89" customWidth="1"/>
    <col min="14293" max="14294" width="0" style="89" hidden="1" customWidth="1"/>
    <col min="14295" max="14295" width="11" style="89" customWidth="1"/>
    <col min="14296" max="14296" width="11.5703125" style="89" customWidth="1"/>
    <col min="14297" max="14297" width="11" style="89" customWidth="1"/>
    <col min="14298" max="14298" width="11.5703125" style="89" customWidth="1"/>
    <col min="14299" max="14546" width="9.140625" style="89"/>
    <col min="14547" max="14547" width="5.140625" style="89" customWidth="1"/>
    <col min="14548" max="14548" width="63.85546875" style="89" customWidth="1"/>
    <col min="14549" max="14550" width="0" style="89" hidden="1" customWidth="1"/>
    <col min="14551" max="14551" width="11" style="89" customWidth="1"/>
    <col min="14552" max="14552" width="11.5703125" style="89" customWidth="1"/>
    <col min="14553" max="14553" width="11" style="89" customWidth="1"/>
    <col min="14554" max="14554" width="11.5703125" style="89" customWidth="1"/>
    <col min="14555" max="14802" width="9.140625" style="89"/>
    <col min="14803" max="14803" width="5.140625" style="89" customWidth="1"/>
    <col min="14804" max="14804" width="63.85546875" style="89" customWidth="1"/>
    <col min="14805" max="14806" width="0" style="89" hidden="1" customWidth="1"/>
    <col min="14807" max="14807" width="11" style="89" customWidth="1"/>
    <col min="14808" max="14808" width="11.5703125" style="89" customWidth="1"/>
    <col min="14809" max="14809" width="11" style="89" customWidth="1"/>
    <col min="14810" max="14810" width="11.5703125" style="89" customWidth="1"/>
    <col min="14811" max="15058" width="9.140625" style="89"/>
    <col min="15059" max="15059" width="5.140625" style="89" customWidth="1"/>
    <col min="15060" max="15060" width="63.85546875" style="89" customWidth="1"/>
    <col min="15061" max="15062" width="0" style="89" hidden="1" customWidth="1"/>
    <col min="15063" max="15063" width="11" style="89" customWidth="1"/>
    <col min="15064" max="15064" width="11.5703125" style="89" customWidth="1"/>
    <col min="15065" max="15065" width="11" style="89" customWidth="1"/>
    <col min="15066" max="15066" width="11.5703125" style="89" customWidth="1"/>
    <col min="15067" max="15314" width="9.140625" style="89"/>
    <col min="15315" max="15315" width="5.140625" style="89" customWidth="1"/>
    <col min="15316" max="15316" width="63.85546875" style="89" customWidth="1"/>
    <col min="15317" max="15318" width="0" style="89" hidden="1" customWidth="1"/>
    <col min="15319" max="15319" width="11" style="89" customWidth="1"/>
    <col min="15320" max="15320" width="11.5703125" style="89" customWidth="1"/>
    <col min="15321" max="15321" width="11" style="89" customWidth="1"/>
    <col min="15322" max="15322" width="11.5703125" style="89" customWidth="1"/>
    <col min="15323" max="15570" width="9.140625" style="89"/>
    <col min="15571" max="15571" width="5.140625" style="89" customWidth="1"/>
    <col min="15572" max="15572" width="63.85546875" style="89" customWidth="1"/>
    <col min="15573" max="15574" width="0" style="89" hidden="1" customWidth="1"/>
    <col min="15575" max="15575" width="11" style="89" customWidth="1"/>
    <col min="15576" max="15576" width="11.5703125" style="89" customWidth="1"/>
    <col min="15577" max="15577" width="11" style="89" customWidth="1"/>
    <col min="15578" max="15578" width="11.5703125" style="89" customWidth="1"/>
    <col min="15579" max="15826" width="9.140625" style="89"/>
    <col min="15827" max="15827" width="5.140625" style="89" customWidth="1"/>
    <col min="15828" max="15828" width="63.85546875" style="89" customWidth="1"/>
    <col min="15829" max="15830" width="0" style="89" hidden="1" customWidth="1"/>
    <col min="15831" max="15831" width="11" style="89" customWidth="1"/>
    <col min="15832" max="15832" width="11.5703125" style="89" customWidth="1"/>
    <col min="15833" max="15833" width="11" style="89" customWidth="1"/>
    <col min="15834" max="15834" width="11.5703125" style="89" customWidth="1"/>
    <col min="15835" max="16082" width="9.140625" style="89"/>
    <col min="16083" max="16083" width="5.140625" style="89" customWidth="1"/>
    <col min="16084" max="16084" width="63.85546875" style="89" customWidth="1"/>
    <col min="16085" max="16086" width="0" style="89" hidden="1" customWidth="1"/>
    <col min="16087" max="16087" width="11" style="89" customWidth="1"/>
    <col min="16088" max="16088" width="11.5703125" style="89" customWidth="1"/>
    <col min="16089" max="16089" width="11" style="89" customWidth="1"/>
    <col min="16090" max="16090" width="11.5703125" style="89" customWidth="1"/>
    <col min="16091" max="16384" width="9.140625" style="89"/>
  </cols>
  <sheetData>
    <row r="1" spans="1:10" s="85" customFormat="1" x14ac:dyDescent="0.2">
      <c r="A1" s="83"/>
      <c r="B1" s="84"/>
      <c r="D1" s="86"/>
      <c r="F1" s="86" t="s">
        <v>264</v>
      </c>
      <c r="H1" s="86"/>
      <c r="J1" s="86" t="s">
        <v>264</v>
      </c>
    </row>
    <row r="2" spans="1:10" s="5" customFormat="1" x14ac:dyDescent="0.2">
      <c r="A2" s="88"/>
      <c r="B2" s="87"/>
      <c r="C2" s="87"/>
      <c r="D2" s="87"/>
      <c r="E2" s="87"/>
      <c r="F2" s="87"/>
      <c r="G2" s="87"/>
      <c r="H2" s="87"/>
      <c r="I2" s="128"/>
      <c r="J2" s="128"/>
    </row>
    <row r="3" spans="1:10" x14ac:dyDescent="0.2">
      <c r="A3" s="129" t="s">
        <v>265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x14ac:dyDescent="0.2">
      <c r="A4" s="90"/>
      <c r="C4" s="92"/>
      <c r="D4" s="92"/>
      <c r="E4" s="92"/>
      <c r="F4" s="92"/>
      <c r="G4" s="92"/>
      <c r="H4" s="92"/>
      <c r="I4" s="92"/>
      <c r="J4" s="92"/>
    </row>
    <row r="5" spans="1:10" x14ac:dyDescent="0.2">
      <c r="A5" s="129" t="s">
        <v>266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0" x14ac:dyDescent="0.2">
      <c r="A6" s="129" t="s">
        <v>267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0" x14ac:dyDescent="0.2">
      <c r="A7" s="93"/>
      <c r="B7" s="94"/>
      <c r="C7" s="95"/>
      <c r="D7" s="95"/>
      <c r="E7" s="95"/>
      <c r="F7" s="95"/>
      <c r="G7" s="95"/>
      <c r="H7" s="95"/>
      <c r="I7" s="95"/>
      <c r="J7" s="95"/>
    </row>
    <row r="8" spans="1:10" s="97" customFormat="1" x14ac:dyDescent="0.2">
      <c r="A8" s="96" t="s">
        <v>268</v>
      </c>
      <c r="B8" s="96" t="s">
        <v>269</v>
      </c>
      <c r="C8" s="130" t="s">
        <v>14</v>
      </c>
      <c r="D8" s="131"/>
      <c r="E8" s="130" t="s">
        <v>15</v>
      </c>
      <c r="F8" s="131"/>
      <c r="G8" s="130" t="s">
        <v>14</v>
      </c>
      <c r="H8" s="131"/>
      <c r="I8" s="130" t="s">
        <v>15</v>
      </c>
      <c r="J8" s="131"/>
    </row>
    <row r="9" spans="1:10" s="97" customFormat="1" x14ac:dyDescent="0.2">
      <c r="A9" s="96"/>
      <c r="B9" s="96"/>
      <c r="C9" s="98"/>
      <c r="D9" s="99"/>
      <c r="E9" s="98"/>
      <c r="F9" s="99"/>
      <c r="G9" s="98"/>
      <c r="H9" s="99"/>
      <c r="I9" s="98"/>
      <c r="J9" s="99"/>
    </row>
    <row r="10" spans="1:10" s="103" customFormat="1" ht="48" x14ac:dyDescent="0.2">
      <c r="A10" s="100"/>
      <c r="B10" s="101"/>
      <c r="C10" s="102" t="s">
        <v>270</v>
      </c>
      <c r="D10" s="102" t="s">
        <v>271</v>
      </c>
      <c r="E10" s="102" t="s">
        <v>270</v>
      </c>
      <c r="F10" s="102" t="s">
        <v>271</v>
      </c>
      <c r="G10" s="102" t="s">
        <v>270</v>
      </c>
      <c r="H10" s="102" t="s">
        <v>271</v>
      </c>
      <c r="I10" s="102" t="s">
        <v>270</v>
      </c>
      <c r="J10" s="102" t="s">
        <v>271</v>
      </c>
    </row>
    <row r="11" spans="1:10" x14ac:dyDescent="0.2">
      <c r="A11" s="104"/>
      <c r="B11" s="105"/>
      <c r="C11" s="106"/>
      <c r="D11" s="106"/>
      <c r="E11" s="106"/>
      <c r="F11" s="106"/>
      <c r="G11" s="106"/>
      <c r="H11" s="106"/>
      <c r="I11" s="106"/>
      <c r="J11" s="106"/>
    </row>
    <row r="12" spans="1:10" s="103" customFormat="1" x14ac:dyDescent="0.2">
      <c r="A12" s="100"/>
      <c r="B12" s="101" t="s">
        <v>272</v>
      </c>
      <c r="C12" s="107"/>
      <c r="D12" s="107"/>
      <c r="E12" s="107"/>
      <c r="F12" s="107"/>
      <c r="G12" s="107"/>
      <c r="H12" s="107"/>
      <c r="I12" s="107"/>
      <c r="J12" s="107"/>
    </row>
    <row r="13" spans="1:10" x14ac:dyDescent="0.2">
      <c r="A13" s="104"/>
      <c r="B13" s="105"/>
      <c r="C13" s="106"/>
      <c r="D13" s="106"/>
      <c r="E13" s="106"/>
      <c r="F13" s="106"/>
      <c r="G13" s="106"/>
      <c r="H13" s="106"/>
      <c r="I13" s="106"/>
      <c r="J13" s="106"/>
    </row>
    <row r="14" spans="1:10" s="103" customFormat="1" x14ac:dyDescent="0.2">
      <c r="A14" s="100" t="s">
        <v>273</v>
      </c>
      <c r="B14" s="101" t="s">
        <v>274</v>
      </c>
      <c r="C14" s="107">
        <v>236</v>
      </c>
      <c r="D14" s="107">
        <v>488653</v>
      </c>
      <c r="E14" s="107">
        <f>236+7</f>
        <v>243</v>
      </c>
      <c r="F14" s="107">
        <f>488653+18043</f>
        <v>506696</v>
      </c>
      <c r="G14" s="107">
        <f>E14</f>
        <v>243</v>
      </c>
      <c r="H14" s="107">
        <v>488653</v>
      </c>
      <c r="I14" s="107">
        <f>236+7+24</f>
        <v>267</v>
      </c>
      <c r="J14" s="107">
        <f>488653+18043+35711</f>
        <v>542407</v>
      </c>
    </row>
    <row r="15" spans="1:10" x14ac:dyDescent="0.2">
      <c r="A15" s="104"/>
      <c r="B15" s="105" t="s">
        <v>275</v>
      </c>
      <c r="C15" s="106"/>
      <c r="D15" s="106"/>
      <c r="E15" s="106"/>
      <c r="F15" s="106"/>
      <c r="G15" s="106"/>
      <c r="H15" s="106"/>
      <c r="I15" s="106"/>
      <c r="J15" s="106"/>
    </row>
    <row r="16" spans="1:10" x14ac:dyDescent="0.2">
      <c r="A16" s="104"/>
      <c r="B16" s="105" t="s">
        <v>276</v>
      </c>
      <c r="C16" s="106">
        <v>5</v>
      </c>
      <c r="D16" s="106">
        <v>3859</v>
      </c>
      <c r="E16" s="106">
        <v>5</v>
      </c>
      <c r="F16" s="106">
        <v>3859</v>
      </c>
      <c r="G16" s="106">
        <v>5</v>
      </c>
      <c r="H16" s="106">
        <v>3859</v>
      </c>
      <c r="I16" s="106">
        <v>5</v>
      </c>
      <c r="J16" s="106">
        <v>3859</v>
      </c>
    </row>
    <row r="17" spans="1:10" x14ac:dyDescent="0.2">
      <c r="A17" s="104"/>
      <c r="B17" s="105"/>
      <c r="C17" s="106"/>
      <c r="D17" s="106"/>
      <c r="E17" s="106"/>
      <c r="F17" s="106"/>
      <c r="G17" s="106"/>
      <c r="H17" s="106"/>
      <c r="I17" s="106"/>
      <c r="J17" s="106"/>
    </row>
    <row r="18" spans="1:10" s="103" customFormat="1" x14ac:dyDescent="0.2">
      <c r="A18" s="100" t="s">
        <v>277</v>
      </c>
      <c r="B18" s="101" t="s">
        <v>278</v>
      </c>
      <c r="C18" s="107">
        <v>12</v>
      </c>
      <c r="D18" s="107">
        <v>16412</v>
      </c>
      <c r="E18" s="107">
        <v>12</v>
      </c>
      <c r="F18" s="107">
        <v>16412</v>
      </c>
      <c r="G18" s="107">
        <v>12</v>
      </c>
      <c r="H18" s="107">
        <v>16412</v>
      </c>
      <c r="I18" s="107">
        <v>12</v>
      </c>
      <c r="J18" s="107">
        <v>16412</v>
      </c>
    </row>
    <row r="19" spans="1:10" x14ac:dyDescent="0.2">
      <c r="A19" s="104"/>
      <c r="B19" s="105" t="s">
        <v>275</v>
      </c>
      <c r="C19" s="106"/>
      <c r="D19" s="106"/>
      <c r="E19" s="106"/>
      <c r="F19" s="106"/>
      <c r="G19" s="106"/>
      <c r="H19" s="106"/>
      <c r="I19" s="106"/>
      <c r="J19" s="106"/>
    </row>
    <row r="20" spans="1:10" x14ac:dyDescent="0.2">
      <c r="A20" s="104"/>
      <c r="B20" s="105" t="s">
        <v>279</v>
      </c>
      <c r="C20" s="106">
        <v>6</v>
      </c>
      <c r="D20" s="106">
        <v>8147</v>
      </c>
      <c r="E20" s="106">
        <v>6</v>
      </c>
      <c r="F20" s="106">
        <v>8147</v>
      </c>
      <c r="G20" s="106">
        <v>6</v>
      </c>
      <c r="H20" s="106">
        <v>8147</v>
      </c>
      <c r="I20" s="106">
        <v>6</v>
      </c>
      <c r="J20" s="106">
        <v>8147</v>
      </c>
    </row>
    <row r="21" spans="1:10" x14ac:dyDescent="0.2">
      <c r="A21" s="104"/>
      <c r="B21" s="105"/>
      <c r="C21" s="106"/>
      <c r="D21" s="106"/>
      <c r="E21" s="106"/>
      <c r="F21" s="106"/>
      <c r="G21" s="106"/>
      <c r="H21" s="106"/>
      <c r="I21" s="106"/>
      <c r="J21" s="106"/>
    </row>
    <row r="22" spans="1:10" s="103" customFormat="1" x14ac:dyDescent="0.2">
      <c r="A22" s="100" t="s">
        <v>280</v>
      </c>
      <c r="B22" s="101" t="s">
        <v>281</v>
      </c>
      <c r="C22" s="107">
        <f t="shared" ref="C22:J22" si="0">SUM(C24:C26)</f>
        <v>242</v>
      </c>
      <c r="D22" s="107">
        <f t="shared" si="0"/>
        <v>459611</v>
      </c>
      <c r="E22" s="107">
        <f t="shared" si="0"/>
        <v>242</v>
      </c>
      <c r="F22" s="107">
        <f t="shared" si="0"/>
        <v>459611</v>
      </c>
      <c r="G22" s="107">
        <f t="shared" si="0"/>
        <v>242</v>
      </c>
      <c r="H22" s="107">
        <f t="shared" si="0"/>
        <v>459611</v>
      </c>
      <c r="I22" s="107">
        <f t="shared" si="0"/>
        <v>242</v>
      </c>
      <c r="J22" s="107">
        <f t="shared" si="0"/>
        <v>459611</v>
      </c>
    </row>
    <row r="23" spans="1:10" x14ac:dyDescent="0.2">
      <c r="A23" s="104"/>
      <c r="B23" s="105" t="s">
        <v>275</v>
      </c>
      <c r="C23" s="106"/>
      <c r="D23" s="106"/>
      <c r="E23" s="106"/>
      <c r="F23" s="106"/>
      <c r="G23" s="106"/>
      <c r="H23" s="106"/>
      <c r="I23" s="106"/>
      <c r="J23" s="106"/>
    </row>
    <row r="24" spans="1:10" x14ac:dyDescent="0.2">
      <c r="A24" s="104">
        <v>1</v>
      </c>
      <c r="B24" s="105" t="s">
        <v>282</v>
      </c>
      <c r="C24" s="106">
        <v>181</v>
      </c>
      <c r="D24" s="106">
        <v>335534</v>
      </c>
      <c r="E24" s="106">
        <v>181</v>
      </c>
      <c r="F24" s="106">
        <v>335534</v>
      </c>
      <c r="G24" s="106">
        <v>181</v>
      </c>
      <c r="H24" s="106">
        <v>335534</v>
      </c>
      <c r="I24" s="106">
        <v>181</v>
      </c>
      <c r="J24" s="106">
        <v>335534</v>
      </c>
    </row>
    <row r="25" spans="1:10" x14ac:dyDescent="0.2">
      <c r="A25" s="104">
        <v>2</v>
      </c>
      <c r="B25" s="105" t="s">
        <v>283</v>
      </c>
      <c r="C25" s="106">
        <v>52</v>
      </c>
      <c r="D25" s="106">
        <v>111119</v>
      </c>
      <c r="E25" s="106">
        <v>52</v>
      </c>
      <c r="F25" s="106">
        <v>111119</v>
      </c>
      <c r="G25" s="106">
        <v>52</v>
      </c>
      <c r="H25" s="106">
        <v>111119</v>
      </c>
      <c r="I25" s="106">
        <v>52</v>
      </c>
      <c r="J25" s="106">
        <v>111119</v>
      </c>
    </row>
    <row r="26" spans="1:10" x14ac:dyDescent="0.2">
      <c r="A26" s="104">
        <v>3</v>
      </c>
      <c r="B26" s="105" t="s">
        <v>284</v>
      </c>
      <c r="C26" s="106">
        <v>9</v>
      </c>
      <c r="D26" s="106">
        <v>12958</v>
      </c>
      <c r="E26" s="106">
        <v>9</v>
      </c>
      <c r="F26" s="106">
        <v>12958</v>
      </c>
      <c r="G26" s="106">
        <v>9</v>
      </c>
      <c r="H26" s="106">
        <v>12958</v>
      </c>
      <c r="I26" s="106">
        <v>9</v>
      </c>
      <c r="J26" s="106">
        <v>12958</v>
      </c>
    </row>
    <row r="27" spans="1:10" x14ac:dyDescent="0.2">
      <c r="A27" s="104"/>
      <c r="B27" s="105"/>
      <c r="C27" s="106"/>
      <c r="D27" s="106"/>
      <c r="E27" s="106"/>
      <c r="F27" s="106"/>
      <c r="G27" s="106"/>
      <c r="H27" s="106"/>
      <c r="I27" s="106"/>
      <c r="J27" s="106"/>
    </row>
    <row r="28" spans="1:10" s="103" customFormat="1" ht="24" x14ac:dyDescent="0.2">
      <c r="A28" s="100" t="s">
        <v>285</v>
      </c>
      <c r="B28" s="101" t="s">
        <v>286</v>
      </c>
      <c r="C28" s="107">
        <v>554</v>
      </c>
      <c r="D28" s="107">
        <v>970161</v>
      </c>
      <c r="E28" s="107">
        <v>554</v>
      </c>
      <c r="F28" s="107">
        <v>970161</v>
      </c>
      <c r="G28" s="107">
        <v>554</v>
      </c>
      <c r="H28" s="107">
        <v>970161</v>
      </c>
      <c r="I28" s="107">
        <v>554</v>
      </c>
      <c r="J28" s="107">
        <v>970161</v>
      </c>
    </row>
    <row r="29" spans="1:10" x14ac:dyDescent="0.2">
      <c r="A29" s="104"/>
      <c r="B29" s="105"/>
      <c r="C29" s="106"/>
      <c r="D29" s="106"/>
      <c r="E29" s="106"/>
      <c r="F29" s="106"/>
      <c r="G29" s="106"/>
      <c r="H29" s="106"/>
      <c r="I29" s="106"/>
      <c r="J29" s="106"/>
    </row>
    <row r="30" spans="1:10" s="103" customFormat="1" ht="24" x14ac:dyDescent="0.2">
      <c r="A30" s="100" t="s">
        <v>287</v>
      </c>
      <c r="B30" s="101" t="s">
        <v>288</v>
      </c>
      <c r="C30" s="107">
        <v>191</v>
      </c>
      <c r="D30" s="107">
        <v>308615</v>
      </c>
      <c r="E30" s="107">
        <v>191</v>
      </c>
      <c r="F30" s="107">
        <v>308615</v>
      </c>
      <c r="G30" s="107">
        <v>191</v>
      </c>
      <c r="H30" s="107">
        <v>308615</v>
      </c>
      <c r="I30" s="107">
        <v>191</v>
      </c>
      <c r="J30" s="107">
        <v>308615</v>
      </c>
    </row>
    <row r="31" spans="1:10" x14ac:dyDescent="0.2">
      <c r="A31" s="104"/>
      <c r="B31" s="105"/>
      <c r="C31" s="106"/>
      <c r="D31" s="106"/>
      <c r="E31" s="106"/>
      <c r="F31" s="106"/>
      <c r="G31" s="106"/>
      <c r="H31" s="106"/>
      <c r="I31" s="106"/>
      <c r="J31" s="106"/>
    </row>
    <row r="32" spans="1:10" x14ac:dyDescent="0.2">
      <c r="A32" s="104"/>
      <c r="B32" s="105"/>
      <c r="C32" s="106"/>
      <c r="D32" s="106"/>
      <c r="E32" s="106"/>
      <c r="F32" s="106"/>
      <c r="G32" s="106"/>
      <c r="H32" s="106"/>
      <c r="I32" s="106"/>
      <c r="J32" s="106"/>
    </row>
    <row r="33" spans="1:10" s="103" customFormat="1" x14ac:dyDescent="0.2">
      <c r="A33" s="100"/>
      <c r="B33" s="101" t="s">
        <v>289</v>
      </c>
      <c r="C33" s="107"/>
      <c r="D33" s="107"/>
      <c r="E33" s="107"/>
      <c r="F33" s="107"/>
      <c r="G33" s="107"/>
      <c r="H33" s="107"/>
      <c r="I33" s="107"/>
      <c r="J33" s="107"/>
    </row>
    <row r="34" spans="1:10" s="103" customFormat="1" x14ac:dyDescent="0.2">
      <c r="A34" s="100" t="s">
        <v>273</v>
      </c>
      <c r="B34" s="101" t="s">
        <v>274</v>
      </c>
      <c r="C34" s="107">
        <v>41</v>
      </c>
      <c r="D34" s="107">
        <v>55218</v>
      </c>
      <c r="E34" s="107">
        <v>41</v>
      </c>
      <c r="F34" s="107">
        <v>55218</v>
      </c>
      <c r="G34" s="107">
        <v>41</v>
      </c>
      <c r="H34" s="107">
        <v>55218</v>
      </c>
      <c r="I34" s="107">
        <v>41</v>
      </c>
      <c r="J34" s="107">
        <v>55218</v>
      </c>
    </row>
    <row r="35" spans="1:10" x14ac:dyDescent="0.2">
      <c r="A35" s="104"/>
      <c r="B35" s="105" t="s">
        <v>290</v>
      </c>
      <c r="C35" s="106"/>
      <c r="D35" s="106"/>
      <c r="E35" s="106"/>
      <c r="F35" s="106"/>
      <c r="G35" s="106"/>
      <c r="H35" s="106"/>
      <c r="I35" s="106"/>
      <c r="J35" s="106"/>
    </row>
    <row r="36" spans="1:10" x14ac:dyDescent="0.2">
      <c r="A36" s="104"/>
      <c r="B36" s="105" t="s">
        <v>291</v>
      </c>
      <c r="C36" s="106">
        <v>36</v>
      </c>
      <c r="D36" s="106">
        <v>40000</v>
      </c>
      <c r="E36" s="106">
        <v>36</v>
      </c>
      <c r="F36" s="106">
        <v>40000</v>
      </c>
      <c r="G36" s="106">
        <v>36</v>
      </c>
      <c r="H36" s="106">
        <v>40000</v>
      </c>
      <c r="I36" s="106">
        <v>36</v>
      </c>
      <c r="J36" s="106">
        <v>40000</v>
      </c>
    </row>
    <row r="37" spans="1:10" s="103" customFormat="1" x14ac:dyDescent="0.2">
      <c r="A37" s="100" t="s">
        <v>292</v>
      </c>
      <c r="B37" s="101" t="s">
        <v>293</v>
      </c>
      <c r="C37" s="107">
        <v>11</v>
      </c>
      <c r="D37" s="107">
        <v>16392</v>
      </c>
      <c r="E37" s="107">
        <v>11</v>
      </c>
      <c r="F37" s="107">
        <v>16392</v>
      </c>
      <c r="G37" s="107">
        <v>11</v>
      </c>
      <c r="H37" s="107">
        <v>16392</v>
      </c>
      <c r="I37" s="107">
        <v>11</v>
      </c>
      <c r="J37" s="107">
        <v>16392</v>
      </c>
    </row>
    <row r="38" spans="1:10" s="103" customFormat="1" ht="24" x14ac:dyDescent="0.2">
      <c r="A38" s="100" t="s">
        <v>294</v>
      </c>
      <c r="B38" s="101" t="s">
        <v>286</v>
      </c>
      <c r="C38" s="107">
        <v>99</v>
      </c>
      <c r="D38" s="107">
        <v>123792</v>
      </c>
      <c r="E38" s="107">
        <v>99</v>
      </c>
      <c r="F38" s="107">
        <v>123792</v>
      </c>
      <c r="G38" s="107">
        <v>99</v>
      </c>
      <c r="H38" s="107">
        <v>123792</v>
      </c>
      <c r="I38" s="107">
        <v>99</v>
      </c>
      <c r="J38" s="107">
        <v>123792</v>
      </c>
    </row>
    <row r="39" spans="1:10" s="103" customFormat="1" x14ac:dyDescent="0.2">
      <c r="A39" s="100"/>
      <c r="B39" s="101"/>
      <c r="C39" s="107"/>
      <c r="D39" s="107"/>
      <c r="E39" s="107"/>
      <c r="F39" s="107"/>
      <c r="G39" s="107"/>
      <c r="H39" s="107"/>
      <c r="I39" s="107"/>
      <c r="J39" s="107"/>
    </row>
    <row r="40" spans="1:10" s="103" customFormat="1" ht="24" x14ac:dyDescent="0.2">
      <c r="A40" s="100" t="s">
        <v>285</v>
      </c>
      <c r="B40" s="101" t="s">
        <v>295</v>
      </c>
      <c r="C40" s="107">
        <v>280</v>
      </c>
      <c r="D40" s="107">
        <v>317817</v>
      </c>
      <c r="E40" s="107">
        <v>280</v>
      </c>
      <c r="F40" s="107">
        <v>317817</v>
      </c>
      <c r="G40" s="107">
        <v>280</v>
      </c>
      <c r="H40" s="107">
        <v>317817</v>
      </c>
      <c r="I40" s="107">
        <v>280</v>
      </c>
      <c r="J40" s="107">
        <v>317817</v>
      </c>
    </row>
    <row r="41" spans="1:10" x14ac:dyDescent="0.2">
      <c r="A41" s="104"/>
      <c r="B41" s="105"/>
      <c r="C41" s="106"/>
      <c r="D41" s="106"/>
      <c r="E41" s="106"/>
      <c r="F41" s="106"/>
      <c r="G41" s="106"/>
      <c r="H41" s="106"/>
      <c r="I41" s="106"/>
      <c r="J41" s="106"/>
    </row>
    <row r="42" spans="1:10" s="103" customFormat="1" ht="24" x14ac:dyDescent="0.2">
      <c r="A42" s="100" t="s">
        <v>287</v>
      </c>
      <c r="B42" s="101" t="s">
        <v>296</v>
      </c>
      <c r="C42" s="107">
        <f t="shared" ref="C42:J42" si="1">SUM(C44,C48)</f>
        <v>111</v>
      </c>
      <c r="D42" s="107">
        <f t="shared" si="1"/>
        <v>143372</v>
      </c>
      <c r="E42" s="107">
        <f t="shared" si="1"/>
        <v>111</v>
      </c>
      <c r="F42" s="107">
        <f t="shared" si="1"/>
        <v>143372</v>
      </c>
      <c r="G42" s="107">
        <f t="shared" si="1"/>
        <v>111</v>
      </c>
      <c r="H42" s="107">
        <f t="shared" si="1"/>
        <v>143372</v>
      </c>
      <c r="I42" s="107">
        <f t="shared" si="1"/>
        <v>111</v>
      </c>
      <c r="J42" s="107">
        <f t="shared" si="1"/>
        <v>143372</v>
      </c>
    </row>
    <row r="43" spans="1:10" x14ac:dyDescent="0.2">
      <c r="A43" s="104"/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">
      <c r="A44" s="104">
        <v>1</v>
      </c>
      <c r="B44" s="105" t="s">
        <v>297</v>
      </c>
      <c r="C44" s="106">
        <f t="shared" ref="C44:J44" si="2">SUM(C45,C46,C47)</f>
        <v>28</v>
      </c>
      <c r="D44" s="106">
        <f t="shared" si="2"/>
        <v>40499</v>
      </c>
      <c r="E44" s="106">
        <f t="shared" si="2"/>
        <v>28</v>
      </c>
      <c r="F44" s="106">
        <f t="shared" si="2"/>
        <v>40499</v>
      </c>
      <c r="G44" s="106">
        <f t="shared" si="2"/>
        <v>28</v>
      </c>
      <c r="H44" s="106">
        <f t="shared" si="2"/>
        <v>40499</v>
      </c>
      <c r="I44" s="106">
        <f t="shared" si="2"/>
        <v>28</v>
      </c>
      <c r="J44" s="106">
        <f t="shared" si="2"/>
        <v>40499</v>
      </c>
    </row>
    <row r="45" spans="1:10" x14ac:dyDescent="0.2">
      <c r="A45" s="104" t="s">
        <v>298</v>
      </c>
      <c r="B45" s="105" t="s">
        <v>299</v>
      </c>
      <c r="C45" s="106">
        <v>7</v>
      </c>
      <c r="D45" s="106">
        <v>8572</v>
      </c>
      <c r="E45" s="106">
        <v>7</v>
      </c>
      <c r="F45" s="106">
        <v>8572</v>
      </c>
      <c r="G45" s="106">
        <v>7</v>
      </c>
      <c r="H45" s="106">
        <v>8572</v>
      </c>
      <c r="I45" s="106">
        <v>7</v>
      </c>
      <c r="J45" s="106">
        <v>8572</v>
      </c>
    </row>
    <row r="46" spans="1:10" x14ac:dyDescent="0.2">
      <c r="A46" s="104" t="s">
        <v>300</v>
      </c>
      <c r="B46" s="105" t="s">
        <v>301</v>
      </c>
      <c r="C46" s="106">
        <v>18</v>
      </c>
      <c r="D46" s="106">
        <v>28235</v>
      </c>
      <c r="E46" s="106">
        <v>18</v>
      </c>
      <c r="F46" s="106">
        <v>28235</v>
      </c>
      <c r="G46" s="106">
        <v>18</v>
      </c>
      <c r="H46" s="106">
        <v>28235</v>
      </c>
      <c r="I46" s="106">
        <v>18</v>
      </c>
      <c r="J46" s="106">
        <v>28235</v>
      </c>
    </row>
    <row r="47" spans="1:10" x14ac:dyDescent="0.2">
      <c r="A47" s="104" t="s">
        <v>302</v>
      </c>
      <c r="B47" s="105" t="s">
        <v>303</v>
      </c>
      <c r="C47" s="106">
        <v>3</v>
      </c>
      <c r="D47" s="106">
        <v>3692</v>
      </c>
      <c r="E47" s="106">
        <v>3</v>
      </c>
      <c r="F47" s="106">
        <v>3692</v>
      </c>
      <c r="G47" s="106">
        <v>3</v>
      </c>
      <c r="H47" s="106">
        <v>3692</v>
      </c>
      <c r="I47" s="106">
        <v>3</v>
      </c>
      <c r="J47" s="106">
        <v>3692</v>
      </c>
    </row>
    <row r="48" spans="1:10" x14ac:dyDescent="0.2">
      <c r="A48" s="104">
        <v>2</v>
      </c>
      <c r="B48" s="105" t="s">
        <v>304</v>
      </c>
      <c r="C48" s="106">
        <f t="shared" ref="C48:J48" si="3">SUM(C49:C52)</f>
        <v>83</v>
      </c>
      <c r="D48" s="106">
        <f t="shared" si="3"/>
        <v>102873</v>
      </c>
      <c r="E48" s="106">
        <f t="shared" si="3"/>
        <v>83</v>
      </c>
      <c r="F48" s="106">
        <f t="shared" si="3"/>
        <v>102873</v>
      </c>
      <c r="G48" s="106">
        <f t="shared" si="3"/>
        <v>83</v>
      </c>
      <c r="H48" s="106">
        <f t="shared" si="3"/>
        <v>102873</v>
      </c>
      <c r="I48" s="106">
        <f t="shared" si="3"/>
        <v>83</v>
      </c>
      <c r="J48" s="106">
        <f t="shared" si="3"/>
        <v>102873</v>
      </c>
    </row>
    <row r="49" spans="1:10" x14ac:dyDescent="0.2">
      <c r="A49" s="104" t="s">
        <v>305</v>
      </c>
      <c r="B49" s="105" t="s">
        <v>306</v>
      </c>
      <c r="C49" s="106">
        <v>28</v>
      </c>
      <c r="D49" s="106">
        <v>33033</v>
      </c>
      <c r="E49" s="106">
        <v>28</v>
      </c>
      <c r="F49" s="106">
        <v>33033</v>
      </c>
      <c r="G49" s="106">
        <v>28</v>
      </c>
      <c r="H49" s="106">
        <v>33033</v>
      </c>
      <c r="I49" s="106">
        <v>28</v>
      </c>
      <c r="J49" s="106">
        <v>33033</v>
      </c>
    </row>
    <row r="50" spans="1:10" x14ac:dyDescent="0.2">
      <c r="A50" s="104" t="s">
        <v>307</v>
      </c>
      <c r="B50" s="105" t="s">
        <v>308</v>
      </c>
      <c r="C50" s="106">
        <v>18</v>
      </c>
      <c r="D50" s="106">
        <v>21813</v>
      </c>
      <c r="E50" s="106">
        <v>18</v>
      </c>
      <c r="F50" s="106">
        <v>21813</v>
      </c>
      <c r="G50" s="106">
        <v>18</v>
      </c>
      <c r="H50" s="106">
        <v>21813</v>
      </c>
      <c r="I50" s="106">
        <v>18</v>
      </c>
      <c r="J50" s="106">
        <v>21813</v>
      </c>
    </row>
    <row r="51" spans="1:10" x14ac:dyDescent="0.2">
      <c r="A51" s="104" t="s">
        <v>309</v>
      </c>
      <c r="B51" s="105" t="s">
        <v>310</v>
      </c>
      <c r="C51" s="106">
        <v>19</v>
      </c>
      <c r="D51" s="106">
        <v>25393</v>
      </c>
      <c r="E51" s="106">
        <v>19</v>
      </c>
      <c r="F51" s="106">
        <v>25393</v>
      </c>
      <c r="G51" s="106">
        <v>19</v>
      </c>
      <c r="H51" s="106">
        <v>25393</v>
      </c>
      <c r="I51" s="106">
        <v>19</v>
      </c>
      <c r="J51" s="106">
        <v>25393</v>
      </c>
    </row>
    <row r="52" spans="1:10" x14ac:dyDescent="0.2">
      <c r="A52" s="104" t="s">
        <v>311</v>
      </c>
      <c r="B52" s="105" t="s">
        <v>312</v>
      </c>
      <c r="C52" s="106">
        <v>18</v>
      </c>
      <c r="D52" s="106">
        <v>22634</v>
      </c>
      <c r="E52" s="106">
        <v>18</v>
      </c>
      <c r="F52" s="106">
        <v>22634</v>
      </c>
      <c r="G52" s="106">
        <v>18</v>
      </c>
      <c r="H52" s="106">
        <v>22634</v>
      </c>
      <c r="I52" s="106">
        <v>18</v>
      </c>
      <c r="J52" s="106">
        <v>22634</v>
      </c>
    </row>
    <row r="53" spans="1:10" x14ac:dyDescent="0.2">
      <c r="A53" s="104"/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s="103" customFormat="1" x14ac:dyDescent="0.2">
      <c r="A54" s="100" t="s">
        <v>313</v>
      </c>
      <c r="B54" s="101" t="s">
        <v>314</v>
      </c>
      <c r="C54" s="107">
        <f t="shared" ref="C54:J54" si="4">SUM(C55,C57)</f>
        <v>58</v>
      </c>
      <c r="D54" s="107">
        <f t="shared" si="4"/>
        <v>82329</v>
      </c>
      <c r="E54" s="107">
        <f t="shared" si="4"/>
        <v>58</v>
      </c>
      <c r="F54" s="107">
        <f t="shared" si="4"/>
        <v>82329</v>
      </c>
      <c r="G54" s="107">
        <f t="shared" si="4"/>
        <v>58</v>
      </c>
      <c r="H54" s="107">
        <f t="shared" si="4"/>
        <v>82329</v>
      </c>
      <c r="I54" s="107">
        <f t="shared" si="4"/>
        <v>58</v>
      </c>
      <c r="J54" s="107">
        <f t="shared" si="4"/>
        <v>82329</v>
      </c>
    </row>
    <row r="55" spans="1:10" ht="24" x14ac:dyDescent="0.2">
      <c r="A55" s="104">
        <v>1</v>
      </c>
      <c r="B55" s="105" t="s">
        <v>315</v>
      </c>
      <c r="C55" s="106">
        <f t="shared" ref="C55:J55" si="5">SUM(C56)</f>
        <v>7</v>
      </c>
      <c r="D55" s="106">
        <f t="shared" si="5"/>
        <v>9667</v>
      </c>
      <c r="E55" s="106">
        <f t="shared" si="5"/>
        <v>7</v>
      </c>
      <c r="F55" s="106">
        <f t="shared" si="5"/>
        <v>9667</v>
      </c>
      <c r="G55" s="106">
        <f t="shared" si="5"/>
        <v>7</v>
      </c>
      <c r="H55" s="106">
        <f t="shared" si="5"/>
        <v>9667</v>
      </c>
      <c r="I55" s="106">
        <f t="shared" si="5"/>
        <v>7</v>
      </c>
      <c r="J55" s="106">
        <f t="shared" si="5"/>
        <v>9667</v>
      </c>
    </row>
    <row r="56" spans="1:10" x14ac:dyDescent="0.2">
      <c r="A56" s="104" t="s">
        <v>298</v>
      </c>
      <c r="B56" s="105" t="s">
        <v>316</v>
      </c>
      <c r="C56" s="106">
        <v>7</v>
      </c>
      <c r="D56" s="106">
        <v>9667</v>
      </c>
      <c r="E56" s="106">
        <v>7</v>
      </c>
      <c r="F56" s="106">
        <v>9667</v>
      </c>
      <c r="G56" s="106">
        <v>7</v>
      </c>
      <c r="H56" s="106">
        <v>9667</v>
      </c>
      <c r="I56" s="106">
        <v>7</v>
      </c>
      <c r="J56" s="106">
        <v>9667</v>
      </c>
    </row>
    <row r="57" spans="1:10" x14ac:dyDescent="0.2">
      <c r="A57" s="104">
        <v>2</v>
      </c>
      <c r="B57" s="105" t="s">
        <v>317</v>
      </c>
      <c r="C57" s="106">
        <f t="shared" ref="C57:J57" si="6">SUM(C58:C61)</f>
        <v>51</v>
      </c>
      <c r="D57" s="106">
        <f t="shared" si="6"/>
        <v>72662</v>
      </c>
      <c r="E57" s="106">
        <f t="shared" si="6"/>
        <v>51</v>
      </c>
      <c r="F57" s="106">
        <f t="shared" si="6"/>
        <v>72662</v>
      </c>
      <c r="G57" s="106">
        <f t="shared" si="6"/>
        <v>51</v>
      </c>
      <c r="H57" s="106">
        <f t="shared" si="6"/>
        <v>72662</v>
      </c>
      <c r="I57" s="106">
        <f t="shared" si="6"/>
        <v>51</v>
      </c>
      <c r="J57" s="106">
        <f t="shared" si="6"/>
        <v>72662</v>
      </c>
    </row>
    <row r="58" spans="1:10" x14ac:dyDescent="0.2">
      <c r="A58" s="104" t="s">
        <v>305</v>
      </c>
      <c r="B58" s="105" t="s">
        <v>318</v>
      </c>
      <c r="C58" s="106">
        <v>7</v>
      </c>
      <c r="D58" s="106">
        <v>12412</v>
      </c>
      <c r="E58" s="106">
        <v>7</v>
      </c>
      <c r="F58" s="106">
        <v>12412</v>
      </c>
      <c r="G58" s="106">
        <v>7</v>
      </c>
      <c r="H58" s="106">
        <v>12412</v>
      </c>
      <c r="I58" s="106">
        <v>7</v>
      </c>
      <c r="J58" s="106">
        <v>12412</v>
      </c>
    </row>
    <row r="59" spans="1:10" x14ac:dyDescent="0.2">
      <c r="A59" s="104" t="s">
        <v>307</v>
      </c>
      <c r="B59" s="105" t="s">
        <v>319</v>
      </c>
      <c r="C59" s="106">
        <v>19</v>
      </c>
      <c r="D59" s="106">
        <v>26265</v>
      </c>
      <c r="E59" s="106">
        <v>19</v>
      </c>
      <c r="F59" s="106">
        <v>26265</v>
      </c>
      <c r="G59" s="106">
        <v>19</v>
      </c>
      <c r="H59" s="106">
        <v>26265</v>
      </c>
      <c r="I59" s="106">
        <v>19</v>
      </c>
      <c r="J59" s="106">
        <v>26265</v>
      </c>
    </row>
    <row r="60" spans="1:10" x14ac:dyDescent="0.2">
      <c r="A60" s="104" t="s">
        <v>309</v>
      </c>
      <c r="B60" s="105" t="s">
        <v>320</v>
      </c>
      <c r="C60" s="106">
        <v>7</v>
      </c>
      <c r="D60" s="106">
        <v>10725</v>
      </c>
      <c r="E60" s="106">
        <v>7</v>
      </c>
      <c r="F60" s="106">
        <v>10725</v>
      </c>
      <c r="G60" s="106">
        <v>7</v>
      </c>
      <c r="H60" s="106">
        <v>10725</v>
      </c>
      <c r="I60" s="106">
        <v>7</v>
      </c>
      <c r="J60" s="106">
        <v>10725</v>
      </c>
    </row>
    <row r="61" spans="1:10" x14ac:dyDescent="0.2">
      <c r="A61" s="104" t="s">
        <v>311</v>
      </c>
      <c r="B61" s="105" t="s">
        <v>321</v>
      </c>
      <c r="C61" s="106">
        <v>18</v>
      </c>
      <c r="D61" s="106">
        <v>23260</v>
      </c>
      <c r="E61" s="106">
        <v>18</v>
      </c>
      <c r="F61" s="106">
        <v>23260</v>
      </c>
      <c r="G61" s="106">
        <v>18</v>
      </c>
      <c r="H61" s="106">
        <v>23260</v>
      </c>
      <c r="I61" s="106">
        <v>18</v>
      </c>
      <c r="J61" s="106">
        <v>23260</v>
      </c>
    </row>
    <row r="62" spans="1:10" s="103" customFormat="1" ht="24" x14ac:dyDescent="0.2">
      <c r="A62" s="100"/>
      <c r="B62" s="101" t="s">
        <v>322</v>
      </c>
      <c r="C62" s="107"/>
      <c r="D62" s="107"/>
      <c r="E62" s="107"/>
      <c r="F62" s="107"/>
      <c r="G62" s="107"/>
      <c r="H62" s="107"/>
      <c r="I62" s="107"/>
      <c r="J62" s="107"/>
    </row>
    <row r="63" spans="1:10" s="103" customFormat="1" x14ac:dyDescent="0.2">
      <c r="A63" s="100" t="s">
        <v>273</v>
      </c>
      <c r="B63" s="101" t="s">
        <v>274</v>
      </c>
      <c r="C63" s="107">
        <v>56</v>
      </c>
      <c r="D63" s="107">
        <v>97123</v>
      </c>
      <c r="E63" s="107">
        <f>56-7</f>
        <v>49</v>
      </c>
      <c r="F63" s="107">
        <v>97123</v>
      </c>
      <c r="G63" s="107">
        <f>E63</f>
        <v>49</v>
      </c>
      <c r="H63" s="107">
        <v>97123</v>
      </c>
      <c r="I63" s="107">
        <f>G63-24</f>
        <v>25</v>
      </c>
      <c r="J63" s="107">
        <f>97123-53754</f>
        <v>43369</v>
      </c>
    </row>
    <row r="64" spans="1:10" s="103" customFormat="1" x14ac:dyDescent="0.2">
      <c r="A64" s="100" t="s">
        <v>292</v>
      </c>
      <c r="B64" s="101" t="s">
        <v>293</v>
      </c>
      <c r="C64" s="107">
        <v>1</v>
      </c>
      <c r="D64" s="107">
        <v>2103</v>
      </c>
      <c r="E64" s="107">
        <v>1</v>
      </c>
      <c r="F64" s="107">
        <v>2103</v>
      </c>
      <c r="G64" s="107">
        <v>1</v>
      </c>
      <c r="H64" s="107">
        <v>2103</v>
      </c>
      <c r="I64" s="107">
        <v>1</v>
      </c>
      <c r="J64" s="107">
        <v>2103</v>
      </c>
    </row>
    <row r="65" spans="1:10" s="103" customFormat="1" ht="24" x14ac:dyDescent="0.2">
      <c r="A65" s="100" t="s">
        <v>323</v>
      </c>
      <c r="B65" s="101" t="s">
        <v>324</v>
      </c>
      <c r="C65" s="107">
        <v>10</v>
      </c>
      <c r="D65" s="107">
        <v>16219</v>
      </c>
      <c r="E65" s="107">
        <v>10</v>
      </c>
      <c r="F65" s="107">
        <v>16219</v>
      </c>
      <c r="G65" s="107">
        <v>10</v>
      </c>
      <c r="H65" s="107">
        <v>16219</v>
      </c>
      <c r="I65" s="107">
        <v>10</v>
      </c>
      <c r="J65" s="107">
        <v>16219</v>
      </c>
    </row>
    <row r="66" spans="1:10" s="103" customFormat="1" ht="24" x14ac:dyDescent="0.2">
      <c r="A66" s="100"/>
      <c r="B66" s="101" t="s">
        <v>325</v>
      </c>
      <c r="C66" s="107"/>
      <c r="D66" s="107"/>
      <c r="E66" s="107"/>
      <c r="F66" s="107"/>
      <c r="G66" s="107"/>
      <c r="H66" s="107"/>
      <c r="I66" s="107"/>
      <c r="J66" s="107"/>
    </row>
    <row r="67" spans="1:10" x14ac:dyDescent="0.2">
      <c r="A67" s="104">
        <v>1</v>
      </c>
      <c r="B67" s="105" t="s">
        <v>326</v>
      </c>
      <c r="C67" s="106">
        <v>3</v>
      </c>
      <c r="D67" s="106">
        <v>3553</v>
      </c>
      <c r="E67" s="106">
        <v>3</v>
      </c>
      <c r="F67" s="106">
        <v>3553</v>
      </c>
      <c r="G67" s="106">
        <v>3</v>
      </c>
      <c r="H67" s="106">
        <v>3553</v>
      </c>
      <c r="I67" s="106">
        <v>3</v>
      </c>
      <c r="J67" s="106">
        <v>3553</v>
      </c>
    </row>
    <row r="70" spans="1:10" x14ac:dyDescent="0.2">
      <c r="A70" s="89" t="s">
        <v>327</v>
      </c>
    </row>
    <row r="73" spans="1:10" s="109" customFormat="1" x14ac:dyDescent="0.2">
      <c r="A73" s="108"/>
    </row>
    <row r="74" spans="1:10" s="109" customFormat="1" x14ac:dyDescent="0.2">
      <c r="A74" s="110"/>
      <c r="E74" s="110"/>
      <c r="F74" s="110"/>
      <c r="I74" s="110"/>
      <c r="J74" s="110"/>
    </row>
    <row r="75" spans="1:10" s="109" customFormat="1" x14ac:dyDescent="0.2">
      <c r="A75" s="110"/>
      <c r="E75" s="110"/>
      <c r="F75" s="110"/>
      <c r="I75" s="110"/>
      <c r="J75" s="110"/>
    </row>
    <row r="76" spans="1:10" s="109" customFormat="1" x14ac:dyDescent="0.2"/>
    <row r="77" spans="1:10" s="6" customFormat="1" x14ac:dyDescent="0.2">
      <c r="A77" s="126"/>
      <c r="B77" s="2"/>
      <c r="C77" s="3"/>
      <c r="D77" s="3"/>
      <c r="E77" s="3"/>
      <c r="F77" s="3"/>
      <c r="G77" s="4"/>
      <c r="H77" s="5"/>
      <c r="I77" s="5"/>
      <c r="J77" s="5"/>
    </row>
    <row r="78" spans="1:10" s="6" customFormat="1" x14ac:dyDescent="0.2">
      <c r="A78" s="1"/>
      <c r="B78" s="2"/>
      <c r="C78" s="3"/>
      <c r="D78" s="3"/>
      <c r="E78" s="3"/>
      <c r="F78" s="3"/>
      <c r="G78" s="4"/>
      <c r="H78" s="5"/>
      <c r="I78" s="5"/>
      <c r="J78" s="5"/>
    </row>
    <row r="79" spans="1:10" s="6" customFormat="1" x14ac:dyDescent="0.2">
      <c r="A79" s="1"/>
      <c r="B79" s="2"/>
      <c r="C79" s="3"/>
      <c r="D79" s="3"/>
      <c r="E79" s="3"/>
      <c r="F79" s="3"/>
      <c r="G79" s="4"/>
      <c r="H79" s="5"/>
      <c r="I79" s="5"/>
      <c r="J79" s="5"/>
    </row>
    <row r="80" spans="1:10" s="109" customFormat="1" x14ac:dyDescent="0.2">
      <c r="A80" s="109" t="s">
        <v>328</v>
      </c>
      <c r="E80" s="111"/>
      <c r="F80" s="124"/>
      <c r="I80" s="111"/>
      <c r="J80" s="124"/>
    </row>
    <row r="81" spans="1:236" s="109" customFormat="1" x14ac:dyDescent="0.2">
      <c r="A81" s="109" t="s">
        <v>329</v>
      </c>
      <c r="E81" s="112"/>
      <c r="F81" s="125"/>
      <c r="I81" s="112"/>
      <c r="J81" s="125"/>
    </row>
    <row r="82" spans="1:236" s="113" customFormat="1" x14ac:dyDescent="0.2">
      <c r="A82" s="109" t="s">
        <v>0</v>
      </c>
      <c r="B82" s="109"/>
      <c r="C82" s="109"/>
      <c r="D82" s="109"/>
      <c r="E82" s="110"/>
      <c r="F82" s="110"/>
      <c r="G82" s="109"/>
      <c r="H82" s="109"/>
      <c r="I82" s="110"/>
      <c r="J82" s="110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</row>
    <row r="83" spans="1:236" s="109" customFormat="1" x14ac:dyDescent="0.2">
      <c r="A83" s="114"/>
    </row>
    <row r="84" spans="1:236" s="109" customFormat="1" x14ac:dyDescent="0.2">
      <c r="A84" s="115"/>
    </row>
    <row r="85" spans="1:236" s="109" customFormat="1" x14ac:dyDescent="0.2">
      <c r="A85" s="115"/>
    </row>
    <row r="86" spans="1:236" s="118" customFormat="1" x14ac:dyDescent="0.2">
      <c r="A86" s="116"/>
      <c r="B86" s="117"/>
      <c r="C86" s="112"/>
      <c r="D86" s="112"/>
      <c r="E86" s="112"/>
      <c r="F86" s="112"/>
      <c r="G86" s="112"/>
      <c r="H86" s="112"/>
      <c r="I86" s="112"/>
      <c r="J86" s="112"/>
    </row>
    <row r="87" spans="1:236" s="5" customFormat="1" x14ac:dyDescent="0.2">
      <c r="A87" s="116"/>
      <c r="B87" s="87"/>
      <c r="C87" s="111"/>
      <c r="D87" s="111"/>
      <c r="E87" s="111"/>
      <c r="F87" s="111"/>
      <c r="G87" s="111"/>
      <c r="H87" s="111"/>
      <c r="I87" s="111"/>
      <c r="J87" s="111"/>
    </row>
    <row r="88" spans="1:236" s="120" customFormat="1" x14ac:dyDescent="0.2">
      <c r="A88" s="116"/>
      <c r="B88" s="119"/>
    </row>
    <row r="89" spans="1:236" s="120" customFormat="1" x14ac:dyDescent="0.2">
      <c r="A89" s="121"/>
      <c r="B89" s="119"/>
    </row>
    <row r="90" spans="1:236" x14ac:dyDescent="0.2">
      <c r="A90" s="88"/>
    </row>
    <row r="91" spans="1:236" x14ac:dyDescent="0.2">
      <c r="A91" s="122"/>
    </row>
    <row r="92" spans="1:236" x14ac:dyDescent="0.2">
      <c r="A92" s="88"/>
    </row>
    <row r="93" spans="1:236" x14ac:dyDescent="0.2">
      <c r="A93" s="83"/>
    </row>
    <row r="94" spans="1:236" x14ac:dyDescent="0.2">
      <c r="A94" s="83"/>
    </row>
    <row r="95" spans="1:236" x14ac:dyDescent="0.2">
      <c r="A95" s="88"/>
    </row>
    <row r="96" spans="1:236" x14ac:dyDescent="0.2">
      <c r="A96" s="83"/>
    </row>
    <row r="97" spans="1:1" x14ac:dyDescent="0.2">
      <c r="A97" s="83"/>
    </row>
    <row r="98" spans="1:1" x14ac:dyDescent="0.2">
      <c r="A98" s="88"/>
    </row>
    <row r="99" spans="1:1" x14ac:dyDescent="0.2">
      <c r="A99" s="83"/>
    </row>
    <row r="101" spans="1:1" x14ac:dyDescent="0.2">
      <c r="A101" s="122"/>
    </row>
    <row r="102" spans="1:1" x14ac:dyDescent="0.2">
      <c r="A102" s="122"/>
    </row>
    <row r="103" spans="1:1" x14ac:dyDescent="0.2">
      <c r="A103" s="122"/>
    </row>
    <row r="104" spans="1:1" x14ac:dyDescent="0.2">
      <c r="A104" s="122"/>
    </row>
  </sheetData>
  <mergeCells count="8">
    <mergeCell ref="I2:J2"/>
    <mergeCell ref="A3:J3"/>
    <mergeCell ref="A5:J5"/>
    <mergeCell ref="A6:J6"/>
    <mergeCell ref="C8:D8"/>
    <mergeCell ref="E8:F8"/>
    <mergeCell ref="G8:H8"/>
    <mergeCell ref="I8:J8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Pril1_30042024</vt:lpstr>
      <vt:lpstr>Pril2_30042024</vt:lpstr>
      <vt:lpstr>Pril1_30042024!Печат_заглавия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2024-05-31T07:56:44Z</cp:lastPrinted>
  <dcterms:created xsi:type="dcterms:W3CDTF">2024-05-13T13:22:42Z</dcterms:created>
  <dcterms:modified xsi:type="dcterms:W3CDTF">2024-06-05T07:32:46Z</dcterms:modified>
</cp:coreProperties>
</file>