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ешения април\"/>
    </mc:Choice>
  </mc:AlternateContent>
  <bookViews>
    <workbookView xWindow="0" yWindow="0" windowWidth="15345" windowHeight="4650"/>
  </bookViews>
  <sheets>
    <sheet name="Pril1" sheetId="2" r:id="rId1"/>
    <sheet name="Pril2" sheetId="3" r:id="rId2"/>
  </sheets>
  <externalReferences>
    <externalReference r:id="rId3"/>
    <externalReference r:id="rId4"/>
    <externalReference r:id="rId5"/>
    <externalReference r:id="rId6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Pril1!$A$1:$IO$288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Area" localSheetId="1">Pril2!$A$1:$F$85</definedName>
    <definedName name="_xlnm.Print_Titles" localSheetId="0">Pril1!$6:$7</definedName>
    <definedName name="_xlnm.Print_Titles" localSheetId="1">Pril2!$8:$10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8" i="2" l="1"/>
  <c r="AA135" i="2"/>
  <c r="Z142" i="2"/>
  <c r="E63" i="3"/>
  <c r="F57" i="3"/>
  <c r="E57" i="3"/>
  <c r="D57" i="3"/>
  <c r="C57" i="3"/>
  <c r="F55" i="3"/>
  <c r="E55" i="3"/>
  <c r="D55" i="3"/>
  <c r="C55" i="3"/>
  <c r="F54" i="3"/>
  <c r="E54" i="3"/>
  <c r="D54" i="3"/>
  <c r="C54" i="3"/>
  <c r="F48" i="3"/>
  <c r="E48" i="3"/>
  <c r="D48" i="3"/>
  <c r="C48" i="3"/>
  <c r="F44" i="3"/>
  <c r="E44" i="3"/>
  <c r="E42" i="3" s="1"/>
  <c r="D44" i="3"/>
  <c r="C44" i="3"/>
  <c r="F42" i="3"/>
  <c r="D42" i="3"/>
  <c r="C42" i="3"/>
  <c r="F22" i="3"/>
  <c r="E22" i="3"/>
  <c r="D22" i="3"/>
  <c r="C22" i="3"/>
  <c r="F14" i="3"/>
  <c r="E14" i="3"/>
  <c r="AB272" i="2"/>
  <c r="Y272" i="2"/>
  <c r="V272" i="2"/>
  <c r="S272" i="2"/>
  <c r="P272" i="2"/>
  <c r="M272" i="2"/>
  <c r="J272" i="2"/>
  <c r="G272" i="2"/>
  <c r="C272" i="2"/>
  <c r="B272" i="2"/>
  <c r="AB271" i="2"/>
  <c r="Y271" i="2"/>
  <c r="V271" i="2"/>
  <c r="S271" i="2"/>
  <c r="P271" i="2"/>
  <c r="M271" i="2"/>
  <c r="J271" i="2"/>
  <c r="G271" i="2"/>
  <c r="C271" i="2"/>
  <c r="B271" i="2"/>
  <c r="AB270" i="2"/>
  <c r="Y270" i="2"/>
  <c r="V270" i="2"/>
  <c r="S270" i="2"/>
  <c r="P270" i="2"/>
  <c r="M270" i="2"/>
  <c r="J270" i="2"/>
  <c r="G270" i="2"/>
  <c r="C270" i="2"/>
  <c r="B270" i="2"/>
  <c r="AA269" i="2"/>
  <c r="Z269" i="2"/>
  <c r="Z268" i="2" s="1"/>
  <c r="X269" i="2"/>
  <c r="X268" i="2" s="1"/>
  <c r="W269" i="2"/>
  <c r="W268" i="2" s="1"/>
  <c r="U269" i="2"/>
  <c r="T269" i="2"/>
  <c r="T268" i="2" s="1"/>
  <c r="R269" i="2"/>
  <c r="Q269" i="2"/>
  <c r="Q268" i="2" s="1"/>
  <c r="O269" i="2"/>
  <c r="N269" i="2"/>
  <c r="N268" i="2" s="1"/>
  <c r="L269" i="2"/>
  <c r="K269" i="2"/>
  <c r="K268" i="2" s="1"/>
  <c r="I269" i="2"/>
  <c r="H269" i="2"/>
  <c r="H268" i="2" s="1"/>
  <c r="F269" i="2"/>
  <c r="E269" i="2"/>
  <c r="E268" i="2" s="1"/>
  <c r="AB267" i="2"/>
  <c r="Y267" i="2"/>
  <c r="V267" i="2"/>
  <c r="S267" i="2"/>
  <c r="P267" i="2"/>
  <c r="M267" i="2"/>
  <c r="J267" i="2"/>
  <c r="G267" i="2"/>
  <c r="C267" i="2"/>
  <c r="B267" i="2"/>
  <c r="AA266" i="2"/>
  <c r="AA265" i="2" s="1"/>
  <c r="Z266" i="2"/>
  <c r="Z265" i="2" s="1"/>
  <c r="X266" i="2"/>
  <c r="X265" i="2" s="1"/>
  <c r="W266" i="2"/>
  <c r="W265" i="2" s="1"/>
  <c r="U266" i="2"/>
  <c r="U265" i="2" s="1"/>
  <c r="T266" i="2"/>
  <c r="T265" i="2" s="1"/>
  <c r="R266" i="2"/>
  <c r="R265" i="2" s="1"/>
  <c r="S265" i="2" s="1"/>
  <c r="Q266" i="2"/>
  <c r="Q265" i="2" s="1"/>
  <c r="O266" i="2"/>
  <c r="O265" i="2" s="1"/>
  <c r="N266" i="2"/>
  <c r="N265" i="2" s="1"/>
  <c r="L266" i="2"/>
  <c r="L265" i="2" s="1"/>
  <c r="K266" i="2"/>
  <c r="K265" i="2" s="1"/>
  <c r="I266" i="2"/>
  <c r="I265" i="2" s="1"/>
  <c r="H266" i="2"/>
  <c r="H265" i="2" s="1"/>
  <c r="F266" i="2"/>
  <c r="F265" i="2" s="1"/>
  <c r="E266" i="2"/>
  <c r="E265" i="2" s="1"/>
  <c r="AB264" i="2"/>
  <c r="Y264" i="2"/>
  <c r="V264" i="2"/>
  <c r="S264" i="2"/>
  <c r="P264" i="2"/>
  <c r="M264" i="2"/>
  <c r="J264" i="2"/>
  <c r="G264" i="2"/>
  <c r="C264" i="2"/>
  <c r="B264" i="2"/>
  <c r="AA263" i="2"/>
  <c r="Z263" i="2"/>
  <c r="Z262" i="2" s="1"/>
  <c r="X263" i="2"/>
  <c r="W263" i="2"/>
  <c r="W262" i="2" s="1"/>
  <c r="U263" i="2"/>
  <c r="T263" i="2"/>
  <c r="T262" i="2" s="1"/>
  <c r="R263" i="2"/>
  <c r="Q263" i="2"/>
  <c r="Q262" i="2" s="1"/>
  <c r="O263" i="2"/>
  <c r="N263" i="2"/>
  <c r="N262" i="2" s="1"/>
  <c r="L263" i="2"/>
  <c r="K263" i="2"/>
  <c r="K262" i="2" s="1"/>
  <c r="I263" i="2"/>
  <c r="H263" i="2"/>
  <c r="H262" i="2" s="1"/>
  <c r="F263" i="2"/>
  <c r="F262" i="2" s="1"/>
  <c r="E263" i="2"/>
  <c r="E262" i="2" s="1"/>
  <c r="I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G260" i="2"/>
  <c r="C260" i="2"/>
  <c r="B260" i="2"/>
  <c r="AB259" i="2"/>
  <c r="Y259" i="2"/>
  <c r="V259" i="2"/>
  <c r="S259" i="2"/>
  <c r="P259" i="2"/>
  <c r="M259" i="2"/>
  <c r="J259" i="2"/>
  <c r="G259" i="2"/>
  <c r="C259" i="2"/>
  <c r="B259" i="2"/>
  <c r="AA258" i="2"/>
  <c r="Z258" i="2"/>
  <c r="X258" i="2"/>
  <c r="X257" i="2" s="1"/>
  <c r="W258" i="2"/>
  <c r="W257" i="2" s="1"/>
  <c r="U258" i="2"/>
  <c r="T258" i="2"/>
  <c r="T257" i="2" s="1"/>
  <c r="T256" i="2" s="1"/>
  <c r="R258" i="2"/>
  <c r="Q258" i="2"/>
  <c r="Q257" i="2" s="1"/>
  <c r="O258" i="2"/>
  <c r="O257" i="2" s="1"/>
  <c r="N258" i="2"/>
  <c r="N257" i="2" s="1"/>
  <c r="N256" i="2" s="1"/>
  <c r="L258" i="2"/>
  <c r="L257" i="2" s="1"/>
  <c r="K258" i="2"/>
  <c r="K257" i="2" s="1"/>
  <c r="I258" i="2"/>
  <c r="I257" i="2" s="1"/>
  <c r="H258" i="2"/>
  <c r="H257" i="2" s="1"/>
  <c r="H256" i="2" s="1"/>
  <c r="F258" i="2"/>
  <c r="E258" i="2"/>
  <c r="E257" i="2" s="1"/>
  <c r="AA257" i="2"/>
  <c r="AB255" i="2"/>
  <c r="Y255" i="2"/>
  <c r="V255" i="2"/>
  <c r="S255" i="2"/>
  <c r="P255" i="2"/>
  <c r="M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C254" i="2"/>
  <c r="B254" i="2"/>
  <c r="AB253" i="2"/>
  <c r="Y253" i="2"/>
  <c r="V253" i="2"/>
  <c r="S253" i="2"/>
  <c r="P253" i="2"/>
  <c r="L253" i="2"/>
  <c r="L251" i="2" s="1"/>
  <c r="K253" i="2"/>
  <c r="J253" i="2"/>
  <c r="G253" i="2"/>
  <c r="C253" i="2"/>
  <c r="AB252" i="2"/>
  <c r="Y252" i="2"/>
  <c r="V252" i="2"/>
  <c r="S252" i="2"/>
  <c r="P252" i="2"/>
  <c r="M252" i="2"/>
  <c r="J252" i="2"/>
  <c r="G252" i="2"/>
  <c r="C252" i="2"/>
  <c r="B252" i="2"/>
  <c r="AA251" i="2"/>
  <c r="Z251" i="2"/>
  <c r="X251" i="2"/>
  <c r="W251" i="2"/>
  <c r="W245" i="2" s="1"/>
  <c r="U251" i="2"/>
  <c r="T251" i="2"/>
  <c r="R251" i="2"/>
  <c r="Q251" i="2"/>
  <c r="O251" i="2"/>
  <c r="N251" i="2"/>
  <c r="I251" i="2"/>
  <c r="H251" i="2"/>
  <c r="F251" i="2"/>
  <c r="E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B247" i="2"/>
  <c r="Y247" i="2"/>
  <c r="V247" i="2"/>
  <c r="S247" i="2"/>
  <c r="P247" i="2"/>
  <c r="M247" i="2"/>
  <c r="J247" i="2"/>
  <c r="G247" i="2"/>
  <c r="C247" i="2"/>
  <c r="B247" i="2"/>
  <c r="AA246" i="2"/>
  <c r="Z246" i="2"/>
  <c r="Z245" i="2" s="1"/>
  <c r="X246" i="2"/>
  <c r="X245" i="2" s="1"/>
  <c r="W246" i="2"/>
  <c r="U246" i="2"/>
  <c r="T246" i="2"/>
  <c r="T245" i="2" s="1"/>
  <c r="R246" i="2"/>
  <c r="Q246" i="2"/>
  <c r="O246" i="2"/>
  <c r="N246" i="2"/>
  <c r="N245" i="2" s="1"/>
  <c r="L246" i="2"/>
  <c r="L245" i="2" s="1"/>
  <c r="K246" i="2"/>
  <c r="I246" i="2"/>
  <c r="I245" i="2" s="1"/>
  <c r="H246" i="2"/>
  <c r="H245" i="2" s="1"/>
  <c r="F246" i="2"/>
  <c r="F245" i="2" s="1"/>
  <c r="E246" i="2"/>
  <c r="E245" i="2" s="1"/>
  <c r="AB244" i="2"/>
  <c r="Y244" i="2"/>
  <c r="V244" i="2"/>
  <c r="S244" i="2"/>
  <c r="P244" i="2"/>
  <c r="M244" i="2"/>
  <c r="J244" i="2"/>
  <c r="G244" i="2"/>
  <c r="C244" i="2"/>
  <c r="B244" i="2"/>
  <c r="AA243" i="2"/>
  <c r="Z243" i="2"/>
  <c r="X243" i="2"/>
  <c r="W243" i="2"/>
  <c r="U243" i="2"/>
  <c r="T243" i="2"/>
  <c r="R243" i="2"/>
  <c r="Q243" i="2"/>
  <c r="O243" i="2"/>
  <c r="N243" i="2"/>
  <c r="L243" i="2"/>
  <c r="K243" i="2"/>
  <c r="I243" i="2"/>
  <c r="H243" i="2"/>
  <c r="F243" i="2"/>
  <c r="E243" i="2"/>
  <c r="AB242" i="2"/>
  <c r="Y242" i="2"/>
  <c r="V242" i="2"/>
  <c r="S242" i="2"/>
  <c r="P242" i="2"/>
  <c r="M242" i="2"/>
  <c r="J242" i="2"/>
  <c r="G242" i="2"/>
  <c r="C242" i="2"/>
  <c r="B242" i="2"/>
  <c r="AA241" i="2"/>
  <c r="C241" i="2" s="1"/>
  <c r="Z241" i="2"/>
  <c r="Z240" i="2" s="1"/>
  <c r="Y241" i="2"/>
  <c r="V241" i="2"/>
  <c r="S241" i="2"/>
  <c r="P241" i="2"/>
  <c r="M241" i="2"/>
  <c r="J241" i="2"/>
  <c r="G241" i="2"/>
  <c r="AA240" i="2"/>
  <c r="X240" i="2"/>
  <c r="W240" i="2"/>
  <c r="U240" i="2"/>
  <c r="T240" i="2"/>
  <c r="R240" i="2"/>
  <c r="Q240" i="2"/>
  <c r="O240" i="2"/>
  <c r="N240" i="2"/>
  <c r="L240" i="2"/>
  <c r="K240" i="2"/>
  <c r="I240" i="2"/>
  <c r="H240" i="2"/>
  <c r="F240" i="2"/>
  <c r="E240" i="2"/>
  <c r="AB239" i="2"/>
  <c r="Y239" i="2"/>
  <c r="V239" i="2"/>
  <c r="S239" i="2"/>
  <c r="P239" i="2"/>
  <c r="M239" i="2"/>
  <c r="J239" i="2"/>
  <c r="G239" i="2"/>
  <c r="C239" i="2"/>
  <c r="B239" i="2"/>
  <c r="AA238" i="2"/>
  <c r="Z238" i="2"/>
  <c r="X238" i="2"/>
  <c r="W238" i="2"/>
  <c r="U238" i="2"/>
  <c r="T238" i="2"/>
  <c r="R238" i="2"/>
  <c r="Q238" i="2"/>
  <c r="O238" i="2"/>
  <c r="N238" i="2"/>
  <c r="L238" i="2"/>
  <c r="K238" i="2"/>
  <c r="I238" i="2"/>
  <c r="H238" i="2"/>
  <c r="F238" i="2"/>
  <c r="E238" i="2"/>
  <c r="AB237" i="2"/>
  <c r="Y237" i="2"/>
  <c r="V237" i="2"/>
  <c r="S237" i="2"/>
  <c r="P237" i="2"/>
  <c r="M237" i="2"/>
  <c r="J237" i="2"/>
  <c r="G237" i="2"/>
  <c r="C237" i="2"/>
  <c r="B237" i="2"/>
  <c r="AB236" i="2"/>
  <c r="Y236" i="2"/>
  <c r="V236" i="2"/>
  <c r="S236" i="2"/>
  <c r="P236" i="2"/>
  <c r="M236" i="2"/>
  <c r="J236" i="2"/>
  <c r="G236" i="2"/>
  <c r="C236" i="2"/>
  <c r="B236" i="2"/>
  <c r="AB235" i="2"/>
  <c r="Y235" i="2"/>
  <c r="V235" i="2"/>
  <c r="S235" i="2"/>
  <c r="P235" i="2"/>
  <c r="M235" i="2"/>
  <c r="J235" i="2"/>
  <c r="G235" i="2"/>
  <c r="C235" i="2"/>
  <c r="B235" i="2"/>
  <c r="AA234" i="2"/>
  <c r="Z234" i="2"/>
  <c r="X234" i="2"/>
  <c r="W234" i="2"/>
  <c r="U234" i="2"/>
  <c r="T234" i="2"/>
  <c r="R234" i="2"/>
  <c r="Q234" i="2"/>
  <c r="O234" i="2"/>
  <c r="N234" i="2"/>
  <c r="L234" i="2"/>
  <c r="K234" i="2"/>
  <c r="I234" i="2"/>
  <c r="H234" i="2"/>
  <c r="F234" i="2"/>
  <c r="E234" i="2"/>
  <c r="AB233" i="2"/>
  <c r="Y233" i="2"/>
  <c r="V233" i="2"/>
  <c r="S233" i="2"/>
  <c r="P233" i="2"/>
  <c r="M233" i="2"/>
  <c r="J233" i="2"/>
  <c r="G233" i="2"/>
  <c r="C233" i="2"/>
  <c r="B233" i="2"/>
  <c r="AB232" i="2"/>
  <c r="Y232" i="2"/>
  <c r="V232" i="2"/>
  <c r="S232" i="2"/>
  <c r="P232" i="2"/>
  <c r="M232" i="2"/>
  <c r="J232" i="2"/>
  <c r="G232" i="2"/>
  <c r="C232" i="2"/>
  <c r="B232" i="2"/>
  <c r="AB231" i="2"/>
  <c r="Y231" i="2"/>
  <c r="V231" i="2"/>
  <c r="S231" i="2"/>
  <c r="P231" i="2"/>
  <c r="L231" i="2"/>
  <c r="L225" i="2" s="1"/>
  <c r="K231" i="2"/>
  <c r="B231" i="2" s="1"/>
  <c r="J231" i="2"/>
  <c r="G231" i="2"/>
  <c r="C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S229" i="2"/>
  <c r="P229" i="2"/>
  <c r="M229" i="2"/>
  <c r="J229" i="2"/>
  <c r="G229" i="2"/>
  <c r="C229" i="2"/>
  <c r="B229" i="2"/>
  <c r="AB228" i="2"/>
  <c r="Y228" i="2"/>
  <c r="V228" i="2"/>
  <c r="S228" i="2"/>
  <c r="P228" i="2"/>
  <c r="M228" i="2"/>
  <c r="J228" i="2"/>
  <c r="G228" i="2"/>
  <c r="C228" i="2"/>
  <c r="B228" i="2"/>
  <c r="AB227" i="2"/>
  <c r="Y227" i="2"/>
  <c r="V227" i="2"/>
  <c r="S227" i="2"/>
  <c r="P227" i="2"/>
  <c r="M227" i="2"/>
  <c r="J227" i="2"/>
  <c r="G227" i="2"/>
  <c r="C227" i="2"/>
  <c r="B227" i="2"/>
  <c r="AB226" i="2"/>
  <c r="Y226" i="2"/>
  <c r="V226" i="2"/>
  <c r="S226" i="2"/>
  <c r="P226" i="2"/>
  <c r="M226" i="2"/>
  <c r="J226" i="2"/>
  <c r="G226" i="2"/>
  <c r="C226" i="2"/>
  <c r="B226" i="2"/>
  <c r="AA225" i="2"/>
  <c r="Z225" i="2"/>
  <c r="X225" i="2"/>
  <c r="W225" i="2"/>
  <c r="U225" i="2"/>
  <c r="T225" i="2"/>
  <c r="R225" i="2"/>
  <c r="Q225" i="2"/>
  <c r="O225" i="2"/>
  <c r="N225" i="2"/>
  <c r="I225" i="2"/>
  <c r="H225" i="2"/>
  <c r="F225" i="2"/>
  <c r="E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S223" i="2"/>
  <c r="P223" i="2"/>
  <c r="M223" i="2"/>
  <c r="J223" i="2"/>
  <c r="G223" i="2"/>
  <c r="C223" i="2"/>
  <c r="B223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S221" i="2"/>
  <c r="P221" i="2"/>
  <c r="M221" i="2"/>
  <c r="J221" i="2"/>
  <c r="G221" i="2"/>
  <c r="C221" i="2"/>
  <c r="B221" i="2"/>
  <c r="AB220" i="2"/>
  <c r="Y220" i="2"/>
  <c r="V220" i="2"/>
  <c r="S220" i="2"/>
  <c r="P220" i="2"/>
  <c r="M220" i="2"/>
  <c r="J220" i="2"/>
  <c r="G220" i="2"/>
  <c r="C220" i="2"/>
  <c r="B220" i="2"/>
  <c r="AB219" i="2"/>
  <c r="Y219" i="2"/>
  <c r="V219" i="2"/>
  <c r="S219" i="2"/>
  <c r="P219" i="2"/>
  <c r="M219" i="2"/>
  <c r="J219" i="2"/>
  <c r="G219" i="2"/>
  <c r="C219" i="2"/>
  <c r="B219" i="2"/>
  <c r="AA218" i="2"/>
  <c r="Z218" i="2"/>
  <c r="X218" i="2"/>
  <c r="W218" i="2"/>
  <c r="U218" i="2"/>
  <c r="T218" i="2"/>
  <c r="R218" i="2"/>
  <c r="Q218" i="2"/>
  <c r="O218" i="2"/>
  <c r="N218" i="2"/>
  <c r="L218" i="2"/>
  <c r="K218" i="2"/>
  <c r="I218" i="2"/>
  <c r="H218" i="2"/>
  <c r="F218" i="2"/>
  <c r="E218" i="2"/>
  <c r="AA216" i="2"/>
  <c r="Z216" i="2"/>
  <c r="B216" i="2" s="1"/>
  <c r="Y216" i="2"/>
  <c r="V216" i="2"/>
  <c r="S216" i="2"/>
  <c r="P216" i="2"/>
  <c r="M216" i="2"/>
  <c r="J216" i="2"/>
  <c r="G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V214" i="2"/>
  <c r="S214" i="2"/>
  <c r="P214" i="2"/>
  <c r="M214" i="2"/>
  <c r="J214" i="2"/>
  <c r="G214" i="2"/>
  <c r="C214" i="2"/>
  <c r="B214" i="2"/>
  <c r="AB213" i="2"/>
  <c r="Y213" i="2"/>
  <c r="V213" i="2"/>
  <c r="S213" i="2"/>
  <c r="O213" i="2"/>
  <c r="N213" i="2"/>
  <c r="M213" i="2"/>
  <c r="J213" i="2"/>
  <c r="G213" i="2"/>
  <c r="AA212" i="2"/>
  <c r="Z212" i="2"/>
  <c r="B212" i="2" s="1"/>
  <c r="Y212" i="2"/>
  <c r="V212" i="2"/>
  <c r="S212" i="2"/>
  <c r="P212" i="2"/>
  <c r="M212" i="2"/>
  <c r="J212" i="2"/>
  <c r="G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M208" i="2"/>
  <c r="J208" i="2"/>
  <c r="F208" i="2"/>
  <c r="C208" i="2" s="1"/>
  <c r="E208" i="2"/>
  <c r="B208" i="2" s="1"/>
  <c r="AB207" i="2"/>
  <c r="Y207" i="2"/>
  <c r="V207" i="2"/>
  <c r="S207" i="2"/>
  <c r="P207" i="2"/>
  <c r="M207" i="2"/>
  <c r="J207" i="2"/>
  <c r="G207" i="2"/>
  <c r="C207" i="2"/>
  <c r="B207" i="2"/>
  <c r="AB206" i="2"/>
  <c r="Y206" i="2"/>
  <c r="V206" i="2"/>
  <c r="S206" i="2"/>
  <c r="P206" i="2"/>
  <c r="M206" i="2"/>
  <c r="J206" i="2"/>
  <c r="G206" i="2"/>
  <c r="C206" i="2"/>
  <c r="B206" i="2"/>
  <c r="AB205" i="2"/>
  <c r="Y205" i="2"/>
  <c r="V205" i="2"/>
  <c r="S205" i="2"/>
  <c r="P205" i="2"/>
  <c r="M205" i="2"/>
  <c r="J205" i="2"/>
  <c r="G205" i="2"/>
  <c r="C205" i="2"/>
  <c r="B205" i="2"/>
  <c r="AB204" i="2"/>
  <c r="Y204" i="2"/>
  <c r="V204" i="2"/>
  <c r="S204" i="2"/>
  <c r="P204" i="2"/>
  <c r="M204" i="2"/>
  <c r="J204" i="2"/>
  <c r="G204" i="2"/>
  <c r="C204" i="2"/>
  <c r="B204" i="2"/>
  <c r="AA203" i="2"/>
  <c r="Z203" i="2"/>
  <c r="Y203" i="2"/>
  <c r="U203" i="2"/>
  <c r="T203" i="2"/>
  <c r="T180" i="2" s="1"/>
  <c r="S203" i="2"/>
  <c r="P203" i="2"/>
  <c r="L203" i="2"/>
  <c r="K203" i="2"/>
  <c r="I203" i="2"/>
  <c r="I180" i="2" s="1"/>
  <c r="H203" i="2"/>
  <c r="G203" i="2"/>
  <c r="AB202" i="2"/>
  <c r="Y202" i="2"/>
  <c r="V202" i="2"/>
  <c r="S202" i="2"/>
  <c r="P202" i="2"/>
  <c r="M202" i="2"/>
  <c r="J202" i="2"/>
  <c r="G202" i="2"/>
  <c r="C202" i="2"/>
  <c r="B202" i="2"/>
  <c r="AA201" i="2"/>
  <c r="C201" i="2" s="1"/>
  <c r="Z201" i="2"/>
  <c r="Y201" i="2"/>
  <c r="V201" i="2"/>
  <c r="S201" i="2"/>
  <c r="P201" i="2"/>
  <c r="M201" i="2"/>
  <c r="J201" i="2"/>
  <c r="G201" i="2"/>
  <c r="B201" i="2"/>
  <c r="AA200" i="2"/>
  <c r="Z200" i="2"/>
  <c r="B200" i="2" s="1"/>
  <c r="Y200" i="2"/>
  <c r="V200" i="2"/>
  <c r="S200" i="2"/>
  <c r="P200" i="2"/>
  <c r="M200" i="2"/>
  <c r="J200" i="2"/>
  <c r="G200" i="2"/>
  <c r="C200" i="2"/>
  <c r="Z199" i="2"/>
  <c r="AB199" i="2" s="1"/>
  <c r="Y199" i="2"/>
  <c r="V199" i="2"/>
  <c r="S199" i="2"/>
  <c r="P199" i="2"/>
  <c r="K199" i="2"/>
  <c r="J199" i="2"/>
  <c r="G199" i="2"/>
  <c r="C199" i="2"/>
  <c r="AB198" i="2"/>
  <c r="Y198" i="2"/>
  <c r="V198" i="2"/>
  <c r="S198" i="2"/>
  <c r="P198" i="2"/>
  <c r="L198" i="2"/>
  <c r="C198" i="2" s="1"/>
  <c r="K198" i="2"/>
  <c r="B198" i="2" s="1"/>
  <c r="J198" i="2"/>
  <c r="G198" i="2"/>
  <c r="AA197" i="2"/>
  <c r="Z197" i="2"/>
  <c r="Y197" i="2"/>
  <c r="V197" i="2"/>
  <c r="S197" i="2"/>
  <c r="P197" i="2"/>
  <c r="M197" i="2"/>
  <c r="J197" i="2"/>
  <c r="G197" i="2"/>
  <c r="B197" i="2"/>
  <c r="AA196" i="2"/>
  <c r="Z196" i="2"/>
  <c r="Y196" i="2"/>
  <c r="V196" i="2"/>
  <c r="S196" i="2"/>
  <c r="P196" i="2"/>
  <c r="M196" i="2"/>
  <c r="J196" i="2"/>
  <c r="G196" i="2"/>
  <c r="C196" i="2"/>
  <c r="B196" i="2"/>
  <c r="AA195" i="2"/>
  <c r="C195" i="2" s="1"/>
  <c r="Z195" i="2"/>
  <c r="Y195" i="2"/>
  <c r="V195" i="2"/>
  <c r="S195" i="2"/>
  <c r="P195" i="2"/>
  <c r="M195" i="2"/>
  <c r="J195" i="2"/>
  <c r="G195" i="2"/>
  <c r="AA194" i="2"/>
  <c r="Z194" i="2"/>
  <c r="B194" i="2" s="1"/>
  <c r="Y194" i="2"/>
  <c r="V194" i="2"/>
  <c r="S194" i="2"/>
  <c r="P194" i="2"/>
  <c r="M194" i="2"/>
  <c r="J194" i="2"/>
  <c r="G194" i="2"/>
  <c r="AA193" i="2"/>
  <c r="C193" i="2" s="1"/>
  <c r="Z193" i="2"/>
  <c r="Y193" i="2"/>
  <c r="V193" i="2"/>
  <c r="S193" i="2"/>
  <c r="P193" i="2"/>
  <c r="M193" i="2"/>
  <c r="J193" i="2"/>
  <c r="G193" i="2"/>
  <c r="B193" i="2"/>
  <c r="AA192" i="2"/>
  <c r="Z192" i="2"/>
  <c r="Y192" i="2"/>
  <c r="V192" i="2"/>
  <c r="S192" i="2"/>
  <c r="P192" i="2"/>
  <c r="L192" i="2"/>
  <c r="K192" i="2"/>
  <c r="J192" i="2"/>
  <c r="G192" i="2"/>
  <c r="AB191" i="2"/>
  <c r="Z191" i="2"/>
  <c r="B191" i="2" s="1"/>
  <c r="Y191" i="2"/>
  <c r="V191" i="2"/>
  <c r="S191" i="2"/>
  <c r="P191" i="2"/>
  <c r="M191" i="2"/>
  <c r="J191" i="2"/>
  <c r="G191" i="2"/>
  <c r="C191" i="2"/>
  <c r="Z190" i="2"/>
  <c r="Y190" i="2"/>
  <c r="V190" i="2"/>
  <c r="S190" i="2"/>
  <c r="P190" i="2"/>
  <c r="M190" i="2"/>
  <c r="J190" i="2"/>
  <c r="G190" i="2"/>
  <c r="C190" i="2"/>
  <c r="AB189" i="2"/>
  <c r="Y189" i="2"/>
  <c r="V189" i="2"/>
  <c r="S189" i="2"/>
  <c r="P189" i="2"/>
  <c r="M189" i="2"/>
  <c r="J189" i="2"/>
  <c r="G189" i="2"/>
  <c r="C189" i="2"/>
  <c r="B189" i="2"/>
  <c r="AB188" i="2"/>
  <c r="Y188" i="2"/>
  <c r="V188" i="2"/>
  <c r="S188" i="2"/>
  <c r="P188" i="2"/>
  <c r="M188" i="2"/>
  <c r="J188" i="2"/>
  <c r="G188" i="2"/>
  <c r="C188" i="2"/>
  <c r="B188" i="2"/>
  <c r="AB187" i="2"/>
  <c r="Y187" i="2"/>
  <c r="V187" i="2"/>
  <c r="S187" i="2"/>
  <c r="P187" i="2"/>
  <c r="M187" i="2"/>
  <c r="J187" i="2"/>
  <c r="G187" i="2"/>
  <c r="C187" i="2"/>
  <c r="B187" i="2"/>
  <c r="AB186" i="2"/>
  <c r="Y186" i="2"/>
  <c r="V186" i="2"/>
  <c r="S186" i="2"/>
  <c r="P186" i="2"/>
  <c r="M186" i="2"/>
  <c r="J186" i="2"/>
  <c r="G186" i="2"/>
  <c r="C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G183" i="2"/>
  <c r="C183" i="2"/>
  <c r="B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X180" i="2"/>
  <c r="W180" i="2"/>
  <c r="U180" i="2"/>
  <c r="R180" i="2"/>
  <c r="Q180" i="2"/>
  <c r="AB179" i="2"/>
  <c r="Y179" i="2"/>
  <c r="V179" i="2"/>
  <c r="S179" i="2"/>
  <c r="P179" i="2"/>
  <c r="M179" i="2"/>
  <c r="J179" i="2"/>
  <c r="G179" i="2"/>
  <c r="C179" i="2"/>
  <c r="B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S172" i="2"/>
  <c r="P172" i="2"/>
  <c r="M172" i="2"/>
  <c r="J172" i="2"/>
  <c r="G172" i="2"/>
  <c r="C172" i="2"/>
  <c r="B172" i="2"/>
  <c r="AA171" i="2"/>
  <c r="Z171" i="2"/>
  <c r="X171" i="2"/>
  <c r="W171" i="2"/>
  <c r="U171" i="2"/>
  <c r="T171" i="2"/>
  <c r="R171" i="2"/>
  <c r="Q171" i="2"/>
  <c r="O171" i="2"/>
  <c r="N171" i="2"/>
  <c r="L171" i="2"/>
  <c r="K171" i="2"/>
  <c r="I171" i="2"/>
  <c r="H171" i="2"/>
  <c r="F171" i="2"/>
  <c r="E171" i="2"/>
  <c r="AB170" i="2"/>
  <c r="Y170" i="2"/>
  <c r="V170" i="2"/>
  <c r="S170" i="2"/>
  <c r="P170" i="2"/>
  <c r="M170" i="2"/>
  <c r="J170" i="2"/>
  <c r="G170" i="2"/>
  <c r="C170" i="2"/>
  <c r="B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M166" i="2"/>
  <c r="J166" i="2"/>
  <c r="G166" i="2"/>
  <c r="C166" i="2"/>
  <c r="B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P164" i="2"/>
  <c r="M164" i="2"/>
  <c r="J164" i="2"/>
  <c r="G164" i="2"/>
  <c r="C164" i="2"/>
  <c r="B164" i="2"/>
  <c r="AA163" i="2"/>
  <c r="Z163" i="2"/>
  <c r="X163" i="2"/>
  <c r="W163" i="2"/>
  <c r="U163" i="2"/>
  <c r="T163" i="2"/>
  <c r="R163" i="2"/>
  <c r="Q163" i="2"/>
  <c r="O163" i="2"/>
  <c r="N163" i="2"/>
  <c r="L163" i="2"/>
  <c r="K163" i="2"/>
  <c r="I163" i="2"/>
  <c r="H163" i="2"/>
  <c r="F163" i="2"/>
  <c r="E163" i="2"/>
  <c r="AB162" i="2"/>
  <c r="Y162" i="2"/>
  <c r="V162" i="2"/>
  <c r="S162" i="2"/>
  <c r="P162" i="2"/>
  <c r="M162" i="2"/>
  <c r="J162" i="2"/>
  <c r="G162" i="2"/>
  <c r="C162" i="2"/>
  <c r="B162" i="2"/>
  <c r="AA161" i="2"/>
  <c r="Z161" i="2"/>
  <c r="X161" i="2"/>
  <c r="W161" i="2"/>
  <c r="W158" i="2" s="1"/>
  <c r="U161" i="2"/>
  <c r="U158" i="2" s="1"/>
  <c r="T161" i="2"/>
  <c r="R161" i="2"/>
  <c r="Q161" i="2"/>
  <c r="Q158" i="2" s="1"/>
  <c r="O161" i="2"/>
  <c r="N161" i="2"/>
  <c r="L161" i="2"/>
  <c r="K161" i="2"/>
  <c r="I161" i="2"/>
  <c r="I158" i="2" s="1"/>
  <c r="H161" i="2"/>
  <c r="F161" i="2"/>
  <c r="E161" i="2"/>
  <c r="AB160" i="2"/>
  <c r="Y160" i="2"/>
  <c r="V160" i="2"/>
  <c r="S160" i="2"/>
  <c r="P160" i="2"/>
  <c r="M160" i="2"/>
  <c r="J160" i="2"/>
  <c r="G160" i="2"/>
  <c r="C160" i="2"/>
  <c r="B160" i="2"/>
  <c r="AA159" i="2"/>
  <c r="Z159" i="2"/>
  <c r="X159" i="2"/>
  <c r="W159" i="2"/>
  <c r="U159" i="2"/>
  <c r="T159" i="2"/>
  <c r="R159" i="2"/>
  <c r="Q159" i="2"/>
  <c r="O159" i="2"/>
  <c r="N159" i="2"/>
  <c r="L159" i="2"/>
  <c r="K159" i="2"/>
  <c r="I159" i="2"/>
  <c r="H159" i="2"/>
  <c r="F159" i="2"/>
  <c r="E159" i="2"/>
  <c r="AB157" i="2"/>
  <c r="Y157" i="2"/>
  <c r="V157" i="2"/>
  <c r="S157" i="2"/>
  <c r="P157" i="2"/>
  <c r="M157" i="2"/>
  <c r="J157" i="2"/>
  <c r="G157" i="2"/>
  <c r="C157" i="2"/>
  <c r="B157" i="2"/>
  <c r="AA156" i="2"/>
  <c r="Z156" i="2"/>
  <c r="X156" i="2"/>
  <c r="W156" i="2"/>
  <c r="U156" i="2"/>
  <c r="T156" i="2"/>
  <c r="R156" i="2"/>
  <c r="Q156" i="2"/>
  <c r="O156" i="2"/>
  <c r="N156" i="2"/>
  <c r="L156" i="2"/>
  <c r="K156" i="2"/>
  <c r="I156" i="2"/>
  <c r="H156" i="2"/>
  <c r="F156" i="2"/>
  <c r="E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A153" i="2"/>
  <c r="Z153" i="2"/>
  <c r="X153" i="2"/>
  <c r="W153" i="2"/>
  <c r="U153" i="2"/>
  <c r="T153" i="2"/>
  <c r="R153" i="2"/>
  <c r="Q153" i="2"/>
  <c r="O153" i="2"/>
  <c r="N153" i="2"/>
  <c r="L153" i="2"/>
  <c r="K153" i="2"/>
  <c r="I153" i="2"/>
  <c r="H153" i="2"/>
  <c r="F153" i="2"/>
  <c r="E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R150" i="2"/>
  <c r="Q150" i="2"/>
  <c r="B150" i="2" s="1"/>
  <c r="P150" i="2"/>
  <c r="M150" i="2"/>
  <c r="J150" i="2"/>
  <c r="G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A143" i="2"/>
  <c r="Z143" i="2"/>
  <c r="X143" i="2"/>
  <c r="X142" i="2" s="1"/>
  <c r="W143" i="2"/>
  <c r="U143" i="2"/>
  <c r="T143" i="2"/>
  <c r="T142" i="2" s="1"/>
  <c r="R143" i="2"/>
  <c r="R142" i="2" s="1"/>
  <c r="O143" i="2"/>
  <c r="O142" i="2" s="1"/>
  <c r="N143" i="2"/>
  <c r="N142" i="2" s="1"/>
  <c r="L143" i="2"/>
  <c r="L142" i="2" s="1"/>
  <c r="K143" i="2"/>
  <c r="K142" i="2" s="1"/>
  <c r="M142" i="2" s="1"/>
  <c r="I143" i="2"/>
  <c r="I142" i="2" s="1"/>
  <c r="H143" i="2"/>
  <c r="H142" i="2" s="1"/>
  <c r="F143" i="2"/>
  <c r="F142" i="2" s="1"/>
  <c r="E143" i="2"/>
  <c r="E142" i="2" s="1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G140" i="2"/>
  <c r="C140" i="2"/>
  <c r="B140" i="2"/>
  <c r="AB139" i="2"/>
  <c r="Y139" i="2"/>
  <c r="V139" i="2"/>
  <c r="S139" i="2"/>
  <c r="P139" i="2"/>
  <c r="M139" i="2"/>
  <c r="J139" i="2"/>
  <c r="G139" i="2"/>
  <c r="C139" i="2"/>
  <c r="B139" i="2"/>
  <c r="AA138" i="2"/>
  <c r="Z138" i="2"/>
  <c r="Z135" i="2" s="1"/>
  <c r="X138" i="2"/>
  <c r="W138" i="2"/>
  <c r="U138" i="2"/>
  <c r="U135" i="2" s="1"/>
  <c r="T138" i="2"/>
  <c r="T135" i="2" s="1"/>
  <c r="R138" i="2"/>
  <c r="Q138" i="2"/>
  <c r="O138" i="2"/>
  <c r="O135" i="2" s="1"/>
  <c r="N138" i="2"/>
  <c r="N135" i="2" s="1"/>
  <c r="L138" i="2"/>
  <c r="L135" i="2" s="1"/>
  <c r="K138" i="2"/>
  <c r="I138" i="2"/>
  <c r="I135" i="2" s="1"/>
  <c r="H138" i="2"/>
  <c r="F138" i="2"/>
  <c r="E138" i="2"/>
  <c r="AB137" i="2"/>
  <c r="Y137" i="2"/>
  <c r="V137" i="2"/>
  <c r="S137" i="2"/>
  <c r="P137" i="2"/>
  <c r="M137" i="2"/>
  <c r="J137" i="2"/>
  <c r="G137" i="2"/>
  <c r="C137" i="2"/>
  <c r="B137" i="2"/>
  <c r="AA136" i="2"/>
  <c r="Z136" i="2"/>
  <c r="X136" i="2"/>
  <c r="W136" i="2"/>
  <c r="U136" i="2"/>
  <c r="T136" i="2"/>
  <c r="R136" i="2"/>
  <c r="R135" i="2" s="1"/>
  <c r="Q136" i="2"/>
  <c r="O136" i="2"/>
  <c r="N136" i="2"/>
  <c r="L136" i="2"/>
  <c r="K136" i="2"/>
  <c r="I136" i="2"/>
  <c r="H136" i="2"/>
  <c r="F136" i="2"/>
  <c r="E136" i="2"/>
  <c r="AB134" i="2"/>
  <c r="Y134" i="2"/>
  <c r="V134" i="2"/>
  <c r="S134" i="2"/>
  <c r="P134" i="2"/>
  <c r="M134" i="2"/>
  <c r="J134" i="2"/>
  <c r="G134" i="2"/>
  <c r="C134" i="2"/>
  <c r="B134" i="2"/>
  <c r="AA133" i="2"/>
  <c r="Z133" i="2"/>
  <c r="X133" i="2"/>
  <c r="W133" i="2"/>
  <c r="U133" i="2"/>
  <c r="T133" i="2"/>
  <c r="R133" i="2"/>
  <c r="Q133" i="2"/>
  <c r="O133" i="2"/>
  <c r="N133" i="2"/>
  <c r="L133" i="2"/>
  <c r="K133" i="2"/>
  <c r="I133" i="2"/>
  <c r="H133" i="2"/>
  <c r="F133" i="2"/>
  <c r="E133" i="2"/>
  <c r="AB132" i="2"/>
  <c r="Y132" i="2"/>
  <c r="V132" i="2"/>
  <c r="R132" i="2"/>
  <c r="C132" i="2" s="1"/>
  <c r="Q132" i="2"/>
  <c r="B132" i="2" s="1"/>
  <c r="P132" i="2"/>
  <c r="M132" i="2"/>
  <c r="J132" i="2"/>
  <c r="G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A127" i="2"/>
  <c r="Z127" i="2"/>
  <c r="X127" i="2"/>
  <c r="W127" i="2"/>
  <c r="U127" i="2"/>
  <c r="T127" i="2"/>
  <c r="R127" i="2"/>
  <c r="O127" i="2"/>
  <c r="N127" i="2"/>
  <c r="L127" i="2"/>
  <c r="K127" i="2"/>
  <c r="I127" i="2"/>
  <c r="H127" i="2"/>
  <c r="F127" i="2"/>
  <c r="E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B116" i="2"/>
  <c r="Y116" i="2"/>
  <c r="V116" i="2"/>
  <c r="S116" i="2"/>
  <c r="P116" i="2"/>
  <c r="M116" i="2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U114" i="2"/>
  <c r="S114" i="2"/>
  <c r="P114" i="2"/>
  <c r="M114" i="2"/>
  <c r="J114" i="2"/>
  <c r="G114" i="2"/>
  <c r="B114" i="2"/>
  <c r="AB113" i="2"/>
  <c r="Y113" i="2"/>
  <c r="V113" i="2"/>
  <c r="S113" i="2"/>
  <c r="P113" i="2"/>
  <c r="M113" i="2"/>
  <c r="J113" i="2"/>
  <c r="G113" i="2"/>
  <c r="C113" i="2"/>
  <c r="B113" i="2"/>
  <c r="AA112" i="2"/>
  <c r="Z112" i="2"/>
  <c r="X112" i="2"/>
  <c r="W112" i="2"/>
  <c r="T112" i="2"/>
  <c r="R112" i="2"/>
  <c r="Q112" i="2"/>
  <c r="O112" i="2"/>
  <c r="N112" i="2"/>
  <c r="L112" i="2"/>
  <c r="K112" i="2"/>
  <c r="I112" i="2"/>
  <c r="H112" i="2"/>
  <c r="F112" i="2"/>
  <c r="E112" i="2"/>
  <c r="AA111" i="2"/>
  <c r="AA109" i="2" s="1"/>
  <c r="Z111" i="2"/>
  <c r="Y111" i="2"/>
  <c r="V111" i="2"/>
  <c r="S111" i="2"/>
  <c r="P111" i="2"/>
  <c r="M111" i="2"/>
  <c r="J111" i="2"/>
  <c r="G111" i="2"/>
  <c r="AB110" i="2"/>
  <c r="Y110" i="2"/>
  <c r="V110" i="2"/>
  <c r="S110" i="2"/>
  <c r="P110" i="2"/>
  <c r="M110" i="2"/>
  <c r="J110" i="2"/>
  <c r="G110" i="2"/>
  <c r="C110" i="2"/>
  <c r="B110" i="2"/>
  <c r="X109" i="2"/>
  <c r="W109" i="2"/>
  <c r="U109" i="2"/>
  <c r="T109" i="2"/>
  <c r="R109" i="2"/>
  <c r="Q109" i="2"/>
  <c r="O109" i="2"/>
  <c r="N109" i="2"/>
  <c r="L109" i="2"/>
  <c r="K109" i="2"/>
  <c r="I109" i="2"/>
  <c r="H109" i="2"/>
  <c r="F109" i="2"/>
  <c r="E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B105" i="2"/>
  <c r="Y105" i="2"/>
  <c r="V105" i="2"/>
  <c r="S105" i="2"/>
  <c r="P105" i="2"/>
  <c r="M105" i="2"/>
  <c r="J105" i="2"/>
  <c r="G105" i="2"/>
  <c r="C105" i="2"/>
  <c r="B105" i="2"/>
  <c r="AA104" i="2"/>
  <c r="Z104" i="2"/>
  <c r="X104" i="2"/>
  <c r="W104" i="2"/>
  <c r="U104" i="2"/>
  <c r="T104" i="2"/>
  <c r="R104" i="2"/>
  <c r="Q104" i="2"/>
  <c r="O104" i="2"/>
  <c r="N104" i="2"/>
  <c r="L104" i="2"/>
  <c r="K104" i="2"/>
  <c r="I104" i="2"/>
  <c r="H104" i="2"/>
  <c r="F104" i="2"/>
  <c r="E104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P100" i="2"/>
  <c r="M100" i="2"/>
  <c r="J100" i="2"/>
  <c r="G100" i="2"/>
  <c r="C100" i="2"/>
  <c r="B100" i="2"/>
  <c r="AA99" i="2"/>
  <c r="AA98" i="2" s="1"/>
  <c r="Z99" i="2"/>
  <c r="Z98" i="2" s="1"/>
  <c r="X99" i="2"/>
  <c r="X98" i="2" s="1"/>
  <c r="W99" i="2"/>
  <c r="W98" i="2" s="1"/>
  <c r="U99" i="2"/>
  <c r="U98" i="2" s="1"/>
  <c r="V98" i="2" s="1"/>
  <c r="T99" i="2"/>
  <c r="R99" i="2"/>
  <c r="R98" i="2" s="1"/>
  <c r="Q99" i="2"/>
  <c r="Q98" i="2" s="1"/>
  <c r="O99" i="2"/>
  <c r="O98" i="2" s="1"/>
  <c r="N99" i="2"/>
  <c r="N98" i="2" s="1"/>
  <c r="L99" i="2"/>
  <c r="L98" i="2" s="1"/>
  <c r="K99" i="2"/>
  <c r="K98" i="2" s="1"/>
  <c r="M98" i="2" s="1"/>
  <c r="I99" i="2"/>
  <c r="I98" i="2" s="1"/>
  <c r="H99" i="2"/>
  <c r="H98" i="2" s="1"/>
  <c r="F99" i="2"/>
  <c r="F98" i="2" s="1"/>
  <c r="E99" i="2"/>
  <c r="E98" i="2" s="1"/>
  <c r="AB97" i="2"/>
  <c r="Y97" i="2"/>
  <c r="V97" i="2"/>
  <c r="S97" i="2"/>
  <c r="P97" i="2"/>
  <c r="M97" i="2"/>
  <c r="J97" i="2"/>
  <c r="G97" i="2"/>
  <c r="C97" i="2"/>
  <c r="B97" i="2"/>
  <c r="AA96" i="2"/>
  <c r="Z96" i="2"/>
  <c r="X96" i="2"/>
  <c r="W96" i="2"/>
  <c r="U96" i="2"/>
  <c r="T96" i="2"/>
  <c r="R96" i="2"/>
  <c r="Q96" i="2"/>
  <c r="O96" i="2"/>
  <c r="N96" i="2"/>
  <c r="L96" i="2"/>
  <c r="K96" i="2"/>
  <c r="I96" i="2"/>
  <c r="H96" i="2"/>
  <c r="F96" i="2"/>
  <c r="E96" i="2"/>
  <c r="AB95" i="2"/>
  <c r="Y95" i="2"/>
  <c r="V95" i="2"/>
  <c r="S95" i="2"/>
  <c r="P95" i="2"/>
  <c r="M95" i="2"/>
  <c r="J95" i="2"/>
  <c r="G95" i="2"/>
  <c r="C95" i="2"/>
  <c r="B95" i="2"/>
  <c r="AB94" i="2"/>
  <c r="Y94" i="2"/>
  <c r="V94" i="2"/>
  <c r="S94" i="2"/>
  <c r="P94" i="2"/>
  <c r="M94" i="2"/>
  <c r="J94" i="2"/>
  <c r="G94" i="2"/>
  <c r="C94" i="2"/>
  <c r="B94" i="2"/>
  <c r="AB93" i="2"/>
  <c r="Y93" i="2"/>
  <c r="V93" i="2"/>
  <c r="S93" i="2"/>
  <c r="P93" i="2"/>
  <c r="M93" i="2"/>
  <c r="J93" i="2"/>
  <c r="G93" i="2"/>
  <c r="C93" i="2"/>
  <c r="B93" i="2"/>
  <c r="AA92" i="2"/>
  <c r="Z92" i="2"/>
  <c r="X92" i="2"/>
  <c r="W92" i="2"/>
  <c r="U92" i="2"/>
  <c r="T92" i="2"/>
  <c r="R92" i="2"/>
  <c r="Q92" i="2"/>
  <c r="O92" i="2"/>
  <c r="N92" i="2"/>
  <c r="L92" i="2"/>
  <c r="K92" i="2"/>
  <c r="I92" i="2"/>
  <c r="H92" i="2"/>
  <c r="F92" i="2"/>
  <c r="E92" i="2"/>
  <c r="AB91" i="2"/>
  <c r="Y91" i="2"/>
  <c r="V91" i="2"/>
  <c r="S91" i="2"/>
  <c r="P91" i="2"/>
  <c r="M91" i="2"/>
  <c r="J91" i="2"/>
  <c r="G91" i="2"/>
  <c r="C91" i="2"/>
  <c r="B91" i="2"/>
  <c r="AA90" i="2"/>
  <c r="Z90" i="2"/>
  <c r="X90" i="2"/>
  <c r="W90" i="2"/>
  <c r="U90" i="2"/>
  <c r="T90" i="2"/>
  <c r="R90" i="2"/>
  <c r="Q90" i="2"/>
  <c r="O90" i="2"/>
  <c r="N90" i="2"/>
  <c r="L90" i="2"/>
  <c r="K90" i="2"/>
  <c r="I90" i="2"/>
  <c r="H90" i="2"/>
  <c r="F90" i="2"/>
  <c r="E90" i="2"/>
  <c r="AB89" i="2"/>
  <c r="Y89" i="2"/>
  <c r="V89" i="2"/>
  <c r="S89" i="2"/>
  <c r="P89" i="2"/>
  <c r="M89" i="2"/>
  <c r="J89" i="2"/>
  <c r="G89" i="2"/>
  <c r="C89" i="2"/>
  <c r="B89" i="2"/>
  <c r="AB88" i="2"/>
  <c r="Y88" i="2"/>
  <c r="V88" i="2"/>
  <c r="S88" i="2"/>
  <c r="P88" i="2"/>
  <c r="M88" i="2"/>
  <c r="J88" i="2"/>
  <c r="G88" i="2"/>
  <c r="C88" i="2"/>
  <c r="B88" i="2"/>
  <c r="AB87" i="2"/>
  <c r="Y87" i="2"/>
  <c r="V87" i="2"/>
  <c r="S87" i="2"/>
  <c r="P87" i="2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G85" i="2"/>
  <c r="C85" i="2"/>
  <c r="B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P83" i="2"/>
  <c r="M83" i="2"/>
  <c r="J83" i="2"/>
  <c r="G83" i="2"/>
  <c r="C83" i="2"/>
  <c r="B83" i="2"/>
  <c r="AA82" i="2"/>
  <c r="Z82" i="2"/>
  <c r="X82" i="2"/>
  <c r="W82" i="2"/>
  <c r="W81" i="2" s="1"/>
  <c r="U82" i="2"/>
  <c r="U81" i="2" s="1"/>
  <c r="T82" i="2"/>
  <c r="R82" i="2"/>
  <c r="Q82" i="2"/>
  <c r="Q81" i="2" s="1"/>
  <c r="O82" i="2"/>
  <c r="O81" i="2" s="1"/>
  <c r="N82" i="2"/>
  <c r="L82" i="2"/>
  <c r="K82" i="2"/>
  <c r="K81" i="2" s="1"/>
  <c r="I82" i="2"/>
  <c r="I81" i="2" s="1"/>
  <c r="H82" i="2"/>
  <c r="H81" i="2" s="1"/>
  <c r="F82" i="2"/>
  <c r="E82" i="2"/>
  <c r="E81" i="2" s="1"/>
  <c r="AB79" i="2"/>
  <c r="Y79" i="2"/>
  <c r="V79" i="2"/>
  <c r="S79" i="2"/>
  <c r="P79" i="2"/>
  <c r="M79" i="2"/>
  <c r="J79" i="2"/>
  <c r="G79" i="2"/>
  <c r="C79" i="2"/>
  <c r="B79" i="2"/>
  <c r="AB78" i="2"/>
  <c r="Y78" i="2"/>
  <c r="V78" i="2"/>
  <c r="S78" i="2"/>
  <c r="P78" i="2"/>
  <c r="M78" i="2"/>
  <c r="J78" i="2"/>
  <c r="G78" i="2"/>
  <c r="C78" i="2"/>
  <c r="B78" i="2"/>
  <c r="AB77" i="2"/>
  <c r="Y77" i="2"/>
  <c r="V77" i="2"/>
  <c r="S77" i="2"/>
  <c r="P77" i="2"/>
  <c r="M77" i="2"/>
  <c r="J77" i="2"/>
  <c r="G77" i="2"/>
  <c r="C77" i="2"/>
  <c r="B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G74" i="2"/>
  <c r="C74" i="2"/>
  <c r="B74" i="2"/>
  <c r="AB73" i="2"/>
  <c r="AA73" i="2"/>
  <c r="Z73" i="2"/>
  <c r="Y73" i="2"/>
  <c r="V73" i="2"/>
  <c r="S73" i="2"/>
  <c r="P73" i="2"/>
  <c r="L73" i="2"/>
  <c r="C73" i="2" s="1"/>
  <c r="K73" i="2"/>
  <c r="J73" i="2"/>
  <c r="G73" i="2"/>
  <c r="AA72" i="2"/>
  <c r="Z72" i="2"/>
  <c r="Z71" i="2" s="1"/>
  <c r="X72" i="2"/>
  <c r="W72" i="2"/>
  <c r="W71" i="2" s="1"/>
  <c r="U72" i="2"/>
  <c r="T72" i="2"/>
  <c r="T71" i="2" s="1"/>
  <c r="R72" i="2"/>
  <c r="R71" i="2" s="1"/>
  <c r="Q72" i="2"/>
  <c r="Q71" i="2" s="1"/>
  <c r="O72" i="2"/>
  <c r="N72" i="2"/>
  <c r="N71" i="2" s="1"/>
  <c r="I72" i="2"/>
  <c r="I71" i="2" s="1"/>
  <c r="H72" i="2"/>
  <c r="H71" i="2" s="1"/>
  <c r="F72" i="2"/>
  <c r="E72" i="2"/>
  <c r="E71" i="2" s="1"/>
  <c r="X71" i="2"/>
  <c r="AA70" i="2"/>
  <c r="Z70" i="2"/>
  <c r="Y70" i="2"/>
  <c r="V70" i="2"/>
  <c r="S70" i="2"/>
  <c r="P70" i="2"/>
  <c r="L70" i="2"/>
  <c r="K70" i="2"/>
  <c r="J70" i="2"/>
  <c r="G70" i="2"/>
  <c r="AB69" i="2"/>
  <c r="Y69" i="2"/>
  <c r="V69" i="2"/>
  <c r="S69" i="2"/>
  <c r="P69" i="2"/>
  <c r="M69" i="2"/>
  <c r="J69" i="2"/>
  <c r="G69" i="2"/>
  <c r="C69" i="2"/>
  <c r="B69" i="2"/>
  <c r="AA68" i="2"/>
  <c r="Z68" i="2"/>
  <c r="B68" i="2" s="1"/>
  <c r="Y68" i="2"/>
  <c r="V68" i="2"/>
  <c r="S68" i="2"/>
  <c r="P68" i="2"/>
  <c r="M68" i="2"/>
  <c r="J68" i="2"/>
  <c r="G68" i="2"/>
  <c r="C68" i="2"/>
  <c r="AB67" i="2"/>
  <c r="Y67" i="2"/>
  <c r="V67" i="2"/>
  <c r="S67" i="2"/>
  <c r="P67" i="2"/>
  <c r="L67" i="2"/>
  <c r="K67" i="2"/>
  <c r="B67" i="2" s="1"/>
  <c r="J67" i="2"/>
  <c r="G67" i="2"/>
  <c r="AB66" i="2"/>
  <c r="Y66" i="2"/>
  <c r="V66" i="2"/>
  <c r="S66" i="2"/>
  <c r="P66" i="2"/>
  <c r="M66" i="2"/>
  <c r="J66" i="2"/>
  <c r="G66" i="2"/>
  <c r="C66" i="2"/>
  <c r="B66" i="2"/>
  <c r="X65" i="2"/>
  <c r="W65" i="2"/>
  <c r="W64" i="2" s="1"/>
  <c r="U65" i="2"/>
  <c r="U64" i="2" s="1"/>
  <c r="T65" i="2"/>
  <c r="T64" i="2" s="1"/>
  <c r="R65" i="2"/>
  <c r="Q65" i="2"/>
  <c r="Q64" i="2" s="1"/>
  <c r="O65" i="2"/>
  <c r="N65" i="2"/>
  <c r="N64" i="2" s="1"/>
  <c r="I65" i="2"/>
  <c r="H65" i="2"/>
  <c r="H64" i="2" s="1"/>
  <c r="F65" i="2"/>
  <c r="F64" i="2" s="1"/>
  <c r="E65" i="2"/>
  <c r="E64" i="2" s="1"/>
  <c r="AB63" i="2"/>
  <c r="Y63" i="2"/>
  <c r="V63" i="2"/>
  <c r="S63" i="2"/>
  <c r="O63" i="2"/>
  <c r="N63" i="2"/>
  <c r="N52" i="2" s="1"/>
  <c r="N51" i="2" s="1"/>
  <c r="M63" i="2"/>
  <c r="J63" i="2"/>
  <c r="F63" i="2"/>
  <c r="F52" i="2" s="1"/>
  <c r="F51" i="2" s="1"/>
  <c r="E63" i="2"/>
  <c r="B63" i="2" s="1"/>
  <c r="AA62" i="2"/>
  <c r="Z62" i="2"/>
  <c r="Y62" i="2"/>
  <c r="U62" i="2"/>
  <c r="T62" i="2"/>
  <c r="S62" i="2"/>
  <c r="P62" i="2"/>
  <c r="L62" i="2"/>
  <c r="K62" i="2"/>
  <c r="I62" i="2"/>
  <c r="H62" i="2"/>
  <c r="H52" i="2" s="1"/>
  <c r="G62" i="2"/>
  <c r="AB61" i="2"/>
  <c r="Y61" i="2"/>
  <c r="V61" i="2"/>
  <c r="S61" i="2"/>
  <c r="P61" i="2"/>
  <c r="M61" i="2"/>
  <c r="J61" i="2"/>
  <c r="G61" i="2"/>
  <c r="C61" i="2"/>
  <c r="B61" i="2"/>
  <c r="AB60" i="2"/>
  <c r="Y60" i="2"/>
  <c r="V60" i="2"/>
  <c r="S60" i="2"/>
  <c r="P60" i="2"/>
  <c r="M60" i="2"/>
  <c r="J60" i="2"/>
  <c r="G60" i="2"/>
  <c r="C60" i="2"/>
  <c r="B60" i="2"/>
  <c r="AB59" i="2"/>
  <c r="Y59" i="2"/>
  <c r="V59" i="2"/>
  <c r="S59" i="2"/>
  <c r="P59" i="2"/>
  <c r="M59" i="2"/>
  <c r="J59" i="2"/>
  <c r="G59" i="2"/>
  <c r="C59" i="2"/>
  <c r="B59" i="2"/>
  <c r="AA58" i="2"/>
  <c r="AB58" i="2" s="1"/>
  <c r="Y58" i="2"/>
  <c r="V58" i="2"/>
  <c r="S58" i="2"/>
  <c r="P58" i="2"/>
  <c r="L58" i="2"/>
  <c r="J58" i="2"/>
  <c r="G58" i="2"/>
  <c r="B58" i="2"/>
  <c r="AA57" i="2"/>
  <c r="Z57" i="2"/>
  <c r="Y57" i="2"/>
  <c r="U57" i="2"/>
  <c r="T57" i="2"/>
  <c r="S57" i="2"/>
  <c r="P57" i="2"/>
  <c r="L57" i="2"/>
  <c r="K57" i="2"/>
  <c r="J57" i="2"/>
  <c r="G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C55" i="2"/>
  <c r="B55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X52" i="2"/>
  <c r="W52" i="2"/>
  <c r="W51" i="2" s="1"/>
  <c r="R52" i="2"/>
  <c r="R51" i="2" s="1"/>
  <c r="Q52" i="2"/>
  <c r="Q51" i="2" s="1"/>
  <c r="E52" i="2"/>
  <c r="G52" i="2" s="1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S49" i="2"/>
  <c r="P49" i="2"/>
  <c r="M49" i="2"/>
  <c r="J49" i="2"/>
  <c r="G49" i="2"/>
  <c r="C49" i="2"/>
  <c r="B49" i="2"/>
  <c r="AB48" i="2"/>
  <c r="Y48" i="2"/>
  <c r="V48" i="2"/>
  <c r="S48" i="2"/>
  <c r="P48" i="2"/>
  <c r="M48" i="2"/>
  <c r="J48" i="2"/>
  <c r="G48" i="2"/>
  <c r="C48" i="2"/>
  <c r="B48" i="2"/>
  <c r="AB47" i="2"/>
  <c r="Y47" i="2"/>
  <c r="V47" i="2"/>
  <c r="S47" i="2"/>
  <c r="P47" i="2"/>
  <c r="M47" i="2"/>
  <c r="J47" i="2"/>
  <c r="G47" i="2"/>
  <c r="C47" i="2"/>
  <c r="B47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G45" i="2"/>
  <c r="C45" i="2"/>
  <c r="B45" i="2"/>
  <c r="AA44" i="2"/>
  <c r="Z44" i="2"/>
  <c r="Z43" i="2" s="1"/>
  <c r="X44" i="2"/>
  <c r="W44" i="2"/>
  <c r="W43" i="2" s="1"/>
  <c r="U44" i="2"/>
  <c r="T44" i="2"/>
  <c r="T43" i="2" s="1"/>
  <c r="R44" i="2"/>
  <c r="Q44" i="2"/>
  <c r="Q43" i="2" s="1"/>
  <c r="O44" i="2"/>
  <c r="O43" i="2" s="1"/>
  <c r="N44" i="2"/>
  <c r="N43" i="2" s="1"/>
  <c r="L44" i="2"/>
  <c r="L43" i="2" s="1"/>
  <c r="K44" i="2"/>
  <c r="K43" i="2" s="1"/>
  <c r="I44" i="2"/>
  <c r="H44" i="2"/>
  <c r="H43" i="2" s="1"/>
  <c r="F44" i="2"/>
  <c r="E44" i="2"/>
  <c r="AA43" i="2"/>
  <c r="AB42" i="2"/>
  <c r="Y42" i="2"/>
  <c r="V42" i="2"/>
  <c r="S42" i="2"/>
  <c r="P42" i="2"/>
  <c r="M42" i="2"/>
  <c r="J42" i="2"/>
  <c r="G42" i="2"/>
  <c r="C42" i="2"/>
  <c r="B42" i="2"/>
  <c r="AB41" i="2"/>
  <c r="Y41" i="2"/>
  <c r="V41" i="2"/>
  <c r="R41" i="2"/>
  <c r="R36" i="2" s="1"/>
  <c r="Q41" i="2"/>
  <c r="B41" i="2" s="1"/>
  <c r="P41" i="2"/>
  <c r="M41" i="2"/>
  <c r="J41" i="2"/>
  <c r="G41" i="2"/>
  <c r="AB40" i="2"/>
  <c r="Y40" i="2"/>
  <c r="V40" i="2"/>
  <c r="S40" i="2"/>
  <c r="P40" i="2"/>
  <c r="M40" i="2"/>
  <c r="J40" i="2"/>
  <c r="G40" i="2"/>
  <c r="C40" i="2"/>
  <c r="B40" i="2"/>
  <c r="AB39" i="2"/>
  <c r="Y39" i="2"/>
  <c r="V39" i="2"/>
  <c r="S39" i="2"/>
  <c r="P39" i="2"/>
  <c r="M39" i="2"/>
  <c r="J39" i="2"/>
  <c r="G39" i="2"/>
  <c r="C39" i="2"/>
  <c r="B39" i="2"/>
  <c r="AB38" i="2"/>
  <c r="Y38" i="2"/>
  <c r="V38" i="2"/>
  <c r="S38" i="2"/>
  <c r="P38" i="2"/>
  <c r="M38" i="2"/>
  <c r="J38" i="2"/>
  <c r="G38" i="2"/>
  <c r="C38" i="2"/>
  <c r="B38" i="2"/>
  <c r="AB37" i="2"/>
  <c r="Y37" i="2"/>
  <c r="V37" i="2"/>
  <c r="S37" i="2"/>
  <c r="P37" i="2"/>
  <c r="M37" i="2"/>
  <c r="J37" i="2"/>
  <c r="G37" i="2"/>
  <c r="C37" i="2"/>
  <c r="B37" i="2"/>
  <c r="AA36" i="2"/>
  <c r="AA35" i="2" s="1"/>
  <c r="Z36" i="2"/>
  <c r="Z35" i="2" s="1"/>
  <c r="X36" i="2"/>
  <c r="W36" i="2"/>
  <c r="W35" i="2" s="1"/>
  <c r="U36" i="2"/>
  <c r="T36" i="2"/>
  <c r="T35" i="2" s="1"/>
  <c r="O36" i="2"/>
  <c r="N36" i="2"/>
  <c r="N35" i="2" s="1"/>
  <c r="L36" i="2"/>
  <c r="L35" i="2" s="1"/>
  <c r="K36" i="2"/>
  <c r="I36" i="2"/>
  <c r="H36" i="2"/>
  <c r="H35" i="2" s="1"/>
  <c r="F36" i="2"/>
  <c r="E36" i="2"/>
  <c r="O35" i="2"/>
  <c r="AB34" i="2"/>
  <c r="Y34" i="2"/>
  <c r="V34" i="2"/>
  <c r="R34" i="2"/>
  <c r="R27" i="2" s="1"/>
  <c r="R26" i="2" s="1"/>
  <c r="Q34" i="2"/>
  <c r="P34" i="2"/>
  <c r="M34" i="2"/>
  <c r="J34" i="2"/>
  <c r="G34" i="2"/>
  <c r="AB33" i="2"/>
  <c r="X33" i="2"/>
  <c r="Y33" i="2" s="1"/>
  <c r="V33" i="2"/>
  <c r="S33" i="2"/>
  <c r="P33" i="2"/>
  <c r="L33" i="2"/>
  <c r="L27" i="2" s="1"/>
  <c r="J33" i="2"/>
  <c r="G33" i="2"/>
  <c r="B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A27" i="2"/>
  <c r="Z27" i="2"/>
  <c r="Z26" i="2" s="1"/>
  <c r="X27" i="2"/>
  <c r="W27" i="2"/>
  <c r="W26" i="2" s="1"/>
  <c r="U27" i="2"/>
  <c r="T27" i="2"/>
  <c r="T26" i="2" s="1"/>
  <c r="O27" i="2"/>
  <c r="N27" i="2"/>
  <c r="N26" i="2" s="1"/>
  <c r="K27" i="2"/>
  <c r="K26" i="2" s="1"/>
  <c r="I27" i="2"/>
  <c r="H27" i="2"/>
  <c r="H26" i="2" s="1"/>
  <c r="F27" i="2"/>
  <c r="E27" i="2"/>
  <c r="I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C24" i="2"/>
  <c r="B24" i="2"/>
  <c r="AB23" i="2"/>
  <c r="Y23" i="2"/>
  <c r="V23" i="2"/>
  <c r="S23" i="2"/>
  <c r="P23" i="2"/>
  <c r="M23" i="2"/>
  <c r="J23" i="2"/>
  <c r="G23" i="2"/>
  <c r="C23" i="2"/>
  <c r="B23" i="2"/>
  <c r="AB22" i="2"/>
  <c r="Y22" i="2"/>
  <c r="V22" i="2"/>
  <c r="S22" i="2"/>
  <c r="P22" i="2"/>
  <c r="M22" i="2"/>
  <c r="J22" i="2"/>
  <c r="G22" i="2"/>
  <c r="C22" i="2"/>
  <c r="B22" i="2"/>
  <c r="AB21" i="2"/>
  <c r="Y21" i="2"/>
  <c r="V21" i="2"/>
  <c r="S21" i="2"/>
  <c r="P21" i="2"/>
  <c r="M21" i="2"/>
  <c r="J21" i="2"/>
  <c r="G21" i="2"/>
  <c r="C21" i="2"/>
  <c r="B21" i="2"/>
  <c r="AB20" i="2"/>
  <c r="Y20" i="2"/>
  <c r="V20" i="2"/>
  <c r="S20" i="2"/>
  <c r="P20" i="2"/>
  <c r="M20" i="2"/>
  <c r="J20" i="2"/>
  <c r="G20" i="2"/>
  <c r="C20" i="2"/>
  <c r="B20" i="2"/>
  <c r="AA19" i="2"/>
  <c r="Z19" i="2"/>
  <c r="Y19" i="2"/>
  <c r="V19" i="2"/>
  <c r="S19" i="2"/>
  <c r="P19" i="2"/>
  <c r="L19" i="2"/>
  <c r="K19" i="2"/>
  <c r="J19" i="2"/>
  <c r="G19" i="2"/>
  <c r="AA18" i="2"/>
  <c r="Z18" i="2"/>
  <c r="Y18" i="2"/>
  <c r="V18" i="2"/>
  <c r="S18" i="2"/>
  <c r="P18" i="2"/>
  <c r="L18" i="2"/>
  <c r="K18" i="2"/>
  <c r="J18" i="2"/>
  <c r="G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X15" i="2"/>
  <c r="W15" i="2"/>
  <c r="W14" i="2" s="1"/>
  <c r="U15" i="2"/>
  <c r="U14" i="2" s="1"/>
  <c r="T15" i="2"/>
  <c r="R15" i="2"/>
  <c r="R14" i="2" s="1"/>
  <c r="Q15" i="2"/>
  <c r="Q14" i="2" s="1"/>
  <c r="O15" i="2"/>
  <c r="N15" i="2"/>
  <c r="N14" i="2" s="1"/>
  <c r="L15" i="2"/>
  <c r="I15" i="2"/>
  <c r="H15" i="2"/>
  <c r="H14" i="2" s="1"/>
  <c r="F15" i="2"/>
  <c r="F14" i="2" s="1"/>
  <c r="E15" i="2"/>
  <c r="AB13" i="2"/>
  <c r="Y13" i="2"/>
  <c r="V13" i="2"/>
  <c r="S13" i="2"/>
  <c r="P13" i="2"/>
  <c r="L13" i="2"/>
  <c r="C13" i="2" s="1"/>
  <c r="K13" i="2"/>
  <c r="K11" i="2" s="1"/>
  <c r="K10" i="2" s="1"/>
  <c r="J13" i="2"/>
  <c r="G13" i="2"/>
  <c r="AB12" i="2"/>
  <c r="Y12" i="2"/>
  <c r="V12" i="2"/>
  <c r="S12" i="2"/>
  <c r="P12" i="2"/>
  <c r="M12" i="2"/>
  <c r="J12" i="2"/>
  <c r="G12" i="2"/>
  <c r="C12" i="2"/>
  <c r="B12" i="2"/>
  <c r="AA11" i="2"/>
  <c r="Z11" i="2"/>
  <c r="Z10" i="2" s="1"/>
  <c r="X11" i="2"/>
  <c r="X10" i="2" s="1"/>
  <c r="W11" i="2"/>
  <c r="W10" i="2" s="1"/>
  <c r="U11" i="2"/>
  <c r="T11" i="2"/>
  <c r="T10" i="2" s="1"/>
  <c r="R11" i="2"/>
  <c r="Q11" i="2"/>
  <c r="Q10" i="2" s="1"/>
  <c r="O11" i="2"/>
  <c r="N11" i="2"/>
  <c r="N10" i="2" s="1"/>
  <c r="I11" i="2"/>
  <c r="H11" i="2"/>
  <c r="H10" i="2" s="1"/>
  <c r="F11" i="2"/>
  <c r="E11" i="2"/>
  <c r="Q36" i="2" l="1"/>
  <c r="Q35" i="2" s="1"/>
  <c r="AB70" i="2"/>
  <c r="S150" i="2"/>
  <c r="Y158" i="2"/>
  <c r="E180" i="2"/>
  <c r="E158" i="2" s="1"/>
  <c r="AB193" i="2"/>
  <c r="AB200" i="2"/>
  <c r="I256" i="2"/>
  <c r="J81" i="2"/>
  <c r="AB98" i="2"/>
  <c r="F81" i="2"/>
  <c r="R81" i="2"/>
  <c r="S81" i="2" s="1"/>
  <c r="AA81" i="2"/>
  <c r="E135" i="2"/>
  <c r="K135" i="2"/>
  <c r="M135" i="2" s="1"/>
  <c r="Q135" i="2"/>
  <c r="S135" i="2" s="1"/>
  <c r="W135" i="2"/>
  <c r="U142" i="2"/>
  <c r="V142" i="2" s="1"/>
  <c r="AA142" i="2"/>
  <c r="AB142" i="2" s="1"/>
  <c r="F158" i="2"/>
  <c r="R158" i="2"/>
  <c r="X158" i="2"/>
  <c r="F180" i="2"/>
  <c r="G208" i="2"/>
  <c r="O245" i="2"/>
  <c r="U245" i="2"/>
  <c r="AA245" i="2"/>
  <c r="R245" i="2"/>
  <c r="E256" i="2"/>
  <c r="K256" i="2"/>
  <c r="Q256" i="2"/>
  <c r="W256" i="2"/>
  <c r="Y245" i="2"/>
  <c r="Z15" i="2"/>
  <c r="Z14" i="2" s="1"/>
  <c r="M67" i="2"/>
  <c r="L81" i="2"/>
  <c r="X81" i="2"/>
  <c r="H135" i="2"/>
  <c r="J135" i="2" s="1"/>
  <c r="B13" i="2"/>
  <c r="B57" i="2"/>
  <c r="AB57" i="2"/>
  <c r="N81" i="2"/>
  <c r="P81" i="2" s="1"/>
  <c r="T81" i="2"/>
  <c r="V81" i="2" s="1"/>
  <c r="Z81" i="2"/>
  <c r="F135" i="2"/>
  <c r="X135" i="2"/>
  <c r="W142" i="2"/>
  <c r="Y142" i="2" s="1"/>
  <c r="C150" i="2"/>
  <c r="T158" i="2"/>
  <c r="V158" i="2" s="1"/>
  <c r="K180" i="2"/>
  <c r="K158" i="2" s="1"/>
  <c r="Q245" i="2"/>
  <c r="P135" i="2"/>
  <c r="J256" i="2"/>
  <c r="Y81" i="2"/>
  <c r="S98" i="2"/>
  <c r="Y98" i="2"/>
  <c r="S158" i="2"/>
  <c r="J245" i="2"/>
  <c r="P245" i="2"/>
  <c r="V245" i="2"/>
  <c r="AB245" i="2"/>
  <c r="V135" i="2"/>
  <c r="M81" i="2"/>
  <c r="M265" i="2"/>
  <c r="J142" i="2"/>
  <c r="P98" i="2"/>
  <c r="P142" i="2"/>
  <c r="AB135" i="2"/>
  <c r="J98" i="2"/>
  <c r="V265" i="2"/>
  <c r="AB265" i="2"/>
  <c r="Y44" i="2"/>
  <c r="V99" i="2"/>
  <c r="P265" i="2"/>
  <c r="J265" i="2"/>
  <c r="Y268" i="2"/>
  <c r="Y265" i="2"/>
  <c r="D106" i="2"/>
  <c r="M171" i="2"/>
  <c r="P218" i="2"/>
  <c r="V218" i="2"/>
  <c r="P234" i="2"/>
  <c r="G238" i="2"/>
  <c r="S238" i="2"/>
  <c r="J240" i="2"/>
  <c r="AB156" i="2"/>
  <c r="S159" i="2"/>
  <c r="J161" i="2"/>
  <c r="V161" i="2"/>
  <c r="X43" i="2"/>
  <c r="J238" i="2"/>
  <c r="M240" i="2"/>
  <c r="Y36" i="2"/>
  <c r="V72" i="2"/>
  <c r="J71" i="2"/>
  <c r="AB90" i="2"/>
  <c r="J96" i="2"/>
  <c r="S99" i="2"/>
  <c r="AB112" i="2"/>
  <c r="L11" i="2"/>
  <c r="L10" i="2" s="1"/>
  <c r="M10" i="2" s="1"/>
  <c r="AB68" i="2"/>
  <c r="D68" i="2" s="1"/>
  <c r="M104" i="2"/>
  <c r="M136" i="2"/>
  <c r="S171" i="2"/>
  <c r="D189" i="2"/>
  <c r="G243" i="2"/>
  <c r="Y258" i="2"/>
  <c r="D260" i="2"/>
  <c r="G11" i="2"/>
  <c r="Y11" i="2"/>
  <c r="M19" i="2"/>
  <c r="J62" i="2"/>
  <c r="B62" i="2"/>
  <c r="G63" i="2"/>
  <c r="P63" i="2"/>
  <c r="AA65" i="2"/>
  <c r="AA64" i="2" s="1"/>
  <c r="B70" i="2"/>
  <c r="D97" i="2"/>
  <c r="G112" i="2"/>
  <c r="J127" i="2"/>
  <c r="S132" i="2"/>
  <c r="D132" i="2" s="1"/>
  <c r="D134" i="2"/>
  <c r="D162" i="2"/>
  <c r="M163" i="2"/>
  <c r="D169" i="2"/>
  <c r="J171" i="2"/>
  <c r="G218" i="2"/>
  <c r="AB35" i="2"/>
  <c r="J65" i="2"/>
  <c r="J133" i="2"/>
  <c r="Y136" i="2"/>
  <c r="J138" i="2"/>
  <c r="AB138" i="2"/>
  <c r="G180" i="2"/>
  <c r="M198" i="2"/>
  <c r="D198" i="2" s="1"/>
  <c r="D215" i="2"/>
  <c r="M263" i="2"/>
  <c r="M18" i="2"/>
  <c r="B19" i="2"/>
  <c r="C99" i="2"/>
  <c r="D101" i="2"/>
  <c r="P112" i="2"/>
  <c r="Q127" i="2"/>
  <c r="S127" i="2" s="1"/>
  <c r="B171" i="2"/>
  <c r="AB225" i="2"/>
  <c r="AB159" i="2"/>
  <c r="D173" i="2"/>
  <c r="D176" i="2"/>
  <c r="D24" i="2"/>
  <c r="I64" i="2"/>
  <c r="J64" i="2" s="1"/>
  <c r="U71" i="2"/>
  <c r="V71" i="2" s="1"/>
  <c r="J72" i="2"/>
  <c r="S71" i="2"/>
  <c r="J99" i="2"/>
  <c r="D117" i="2"/>
  <c r="D122" i="2"/>
  <c r="D146" i="2"/>
  <c r="G225" i="2"/>
  <c r="P225" i="2"/>
  <c r="AB243" i="2"/>
  <c r="M258" i="2"/>
  <c r="Y266" i="2"/>
  <c r="Y269" i="2"/>
  <c r="D32" i="2"/>
  <c r="P43" i="2"/>
  <c r="S52" i="2"/>
  <c r="S65" i="2"/>
  <c r="Y65" i="2"/>
  <c r="D76" i="2"/>
  <c r="H103" i="2"/>
  <c r="Y104" i="2"/>
  <c r="S109" i="2"/>
  <c r="D125" i="2"/>
  <c r="M127" i="2"/>
  <c r="Y127" i="2"/>
  <c r="M156" i="2"/>
  <c r="D174" i="2"/>
  <c r="S15" i="2"/>
  <c r="E51" i="2"/>
  <c r="G51" i="2" s="1"/>
  <c r="R64" i="2"/>
  <c r="S64" i="2" s="1"/>
  <c r="G72" i="2"/>
  <c r="M82" i="2"/>
  <c r="P90" i="2"/>
  <c r="J109" i="2"/>
  <c r="S112" i="2"/>
  <c r="V127" i="2"/>
  <c r="D152" i="2"/>
  <c r="M153" i="2"/>
  <c r="P156" i="2"/>
  <c r="G159" i="2"/>
  <c r="S161" i="2"/>
  <c r="V234" i="2"/>
  <c r="D235" i="2"/>
  <c r="D239" i="2"/>
  <c r="V240" i="2"/>
  <c r="D250" i="2"/>
  <c r="P251" i="2"/>
  <c r="Y133" i="2"/>
  <c r="V143" i="2"/>
  <c r="D150" i="2"/>
  <c r="G156" i="2"/>
  <c r="V156" i="2"/>
  <c r="D167" i="2"/>
  <c r="AB171" i="2"/>
  <c r="D172" i="2"/>
  <c r="S180" i="2"/>
  <c r="D182" i="2"/>
  <c r="N217" i="2"/>
  <c r="D219" i="2"/>
  <c r="D223" i="2"/>
  <c r="V225" i="2"/>
  <c r="D229" i="2"/>
  <c r="D230" i="2"/>
  <c r="Y234" i="2"/>
  <c r="W217" i="2"/>
  <c r="D248" i="2"/>
  <c r="D249" i="2"/>
  <c r="J251" i="2"/>
  <c r="Y251" i="2"/>
  <c r="J258" i="2"/>
  <c r="L262" i="2"/>
  <c r="M262" i="2" s="1"/>
  <c r="G263" i="2"/>
  <c r="B269" i="2"/>
  <c r="W9" i="2"/>
  <c r="P11" i="2"/>
  <c r="P44" i="2"/>
  <c r="S51" i="2"/>
  <c r="F71" i="2"/>
  <c r="G71" i="2" s="1"/>
  <c r="S72" i="2"/>
  <c r="P82" i="2"/>
  <c r="V96" i="2"/>
  <c r="AB99" i="2"/>
  <c r="AB11" i="2"/>
  <c r="J15" i="2"/>
  <c r="J26" i="2"/>
  <c r="Y27" i="2"/>
  <c r="X64" i="2"/>
  <c r="Y64" i="2" s="1"/>
  <c r="V64" i="2"/>
  <c r="D85" i="2"/>
  <c r="D86" i="2"/>
  <c r="D89" i="2"/>
  <c r="J92" i="2"/>
  <c r="V92" i="2"/>
  <c r="M99" i="2"/>
  <c r="D100" i="2"/>
  <c r="B104" i="2"/>
  <c r="W103" i="2"/>
  <c r="J136" i="2"/>
  <c r="V136" i="2"/>
  <c r="G138" i="2"/>
  <c r="S138" i="2"/>
  <c r="J143" i="2"/>
  <c r="D154" i="2"/>
  <c r="D155" i="2"/>
  <c r="D160" i="2"/>
  <c r="Y163" i="2"/>
  <c r="D191" i="2"/>
  <c r="V238" i="2"/>
  <c r="M243" i="2"/>
  <c r="S243" i="2"/>
  <c r="D264" i="2"/>
  <c r="D272" i="2"/>
  <c r="S36" i="2"/>
  <c r="B96" i="2"/>
  <c r="D21" i="2"/>
  <c r="D28" i="2"/>
  <c r="D31" i="2"/>
  <c r="AB43" i="2"/>
  <c r="D67" i="2"/>
  <c r="AB82" i="2"/>
  <c r="Y90" i="2"/>
  <c r="G15" i="2"/>
  <c r="G27" i="2"/>
  <c r="D38" i="2"/>
  <c r="D46" i="2"/>
  <c r="D53" i="2"/>
  <c r="D78" i="2"/>
  <c r="S82" i="2"/>
  <c r="D94" i="2"/>
  <c r="V109" i="2"/>
  <c r="Q103" i="2"/>
  <c r="D144" i="2"/>
  <c r="S153" i="2"/>
  <c r="V159" i="2"/>
  <c r="D177" i="2"/>
  <c r="D185" i="2"/>
  <c r="D187" i="2"/>
  <c r="D205" i="2"/>
  <c r="D207" i="2"/>
  <c r="D208" i="2"/>
  <c r="J243" i="2"/>
  <c r="AB246" i="2"/>
  <c r="M266" i="2"/>
  <c r="V269" i="2"/>
  <c r="U268" i="2"/>
  <c r="V268" i="2" s="1"/>
  <c r="O10" i="2"/>
  <c r="P10" i="2" s="1"/>
  <c r="E14" i="2"/>
  <c r="G14" i="2" s="1"/>
  <c r="S14" i="2"/>
  <c r="D16" i="2"/>
  <c r="AB18" i="2"/>
  <c r="AA15" i="2"/>
  <c r="C15" i="2" s="1"/>
  <c r="C18" i="2"/>
  <c r="D25" i="2"/>
  <c r="E26" i="2"/>
  <c r="D30" i="2"/>
  <c r="P35" i="2"/>
  <c r="P36" i="2"/>
  <c r="AB36" i="2"/>
  <c r="S41" i="2"/>
  <c r="D41" i="2" s="1"/>
  <c r="M43" i="2"/>
  <c r="D48" i="2"/>
  <c r="K52" i="2"/>
  <c r="K51" i="2" s="1"/>
  <c r="AB62" i="2"/>
  <c r="S92" i="2"/>
  <c r="D128" i="2"/>
  <c r="V133" i="2"/>
  <c r="P213" i="2"/>
  <c r="D213" i="2" s="1"/>
  <c r="C213" i="2"/>
  <c r="O180" i="2"/>
  <c r="O158" i="2" s="1"/>
  <c r="P158" i="2" s="1"/>
  <c r="M33" i="2"/>
  <c r="D33" i="2" s="1"/>
  <c r="C33" i="2"/>
  <c r="N9" i="2"/>
  <c r="U26" i="2"/>
  <c r="V26" i="2" s="1"/>
  <c r="V27" i="2"/>
  <c r="M36" i="2"/>
  <c r="K35" i="2"/>
  <c r="M35" i="2" s="1"/>
  <c r="C41" i="2"/>
  <c r="M58" i="2"/>
  <c r="D58" i="2" s="1"/>
  <c r="C58" i="2"/>
  <c r="Y71" i="2"/>
  <c r="B111" i="2"/>
  <c r="Z109" i="2"/>
  <c r="B109" i="2" s="1"/>
  <c r="C197" i="2"/>
  <c r="AB197" i="2"/>
  <c r="D197" i="2" s="1"/>
  <c r="AA217" i="2"/>
  <c r="AB218" i="2"/>
  <c r="AA10" i="2"/>
  <c r="AB10" i="2" s="1"/>
  <c r="S11" i="2"/>
  <c r="M13" i="2"/>
  <c r="D13" i="2" s="1"/>
  <c r="I14" i="2"/>
  <c r="J14" i="2" s="1"/>
  <c r="T14" i="2"/>
  <c r="V14" i="2" s="1"/>
  <c r="V15" i="2"/>
  <c r="D17" i="2"/>
  <c r="B18" i="2"/>
  <c r="AB19" i="2"/>
  <c r="D19" i="2" s="1"/>
  <c r="C19" i="2"/>
  <c r="J27" i="2"/>
  <c r="G44" i="2"/>
  <c r="M44" i="2"/>
  <c r="AB44" i="2"/>
  <c r="D49" i="2"/>
  <c r="AA52" i="2"/>
  <c r="AA51" i="2" s="1"/>
  <c r="V57" i="2"/>
  <c r="D61" i="2"/>
  <c r="V65" i="2"/>
  <c r="D66" i="2"/>
  <c r="C96" i="2"/>
  <c r="G96" i="2"/>
  <c r="X103" i="2"/>
  <c r="I103" i="2"/>
  <c r="J103" i="2" s="1"/>
  <c r="J104" i="2"/>
  <c r="B138" i="2"/>
  <c r="C143" i="2"/>
  <c r="AA180" i="2"/>
  <c r="AA158" i="2" s="1"/>
  <c r="AB192" i="2"/>
  <c r="D108" i="2"/>
  <c r="P109" i="2"/>
  <c r="Y109" i="2"/>
  <c r="D118" i="2"/>
  <c r="D121" i="2"/>
  <c r="AB127" i="2"/>
  <c r="D129" i="2"/>
  <c r="C133" i="2"/>
  <c r="P133" i="2"/>
  <c r="B133" i="2"/>
  <c r="AB136" i="2"/>
  <c r="D139" i="2"/>
  <c r="AB143" i="2"/>
  <c r="V171" i="2"/>
  <c r="D178" i="2"/>
  <c r="H180" i="2"/>
  <c r="B203" i="2"/>
  <c r="Q217" i="2"/>
  <c r="D221" i="2"/>
  <c r="M231" i="2"/>
  <c r="D231" i="2" s="1"/>
  <c r="K225" i="2"/>
  <c r="K217" i="2" s="1"/>
  <c r="C234" i="2"/>
  <c r="G234" i="2"/>
  <c r="S234" i="2"/>
  <c r="P240" i="2"/>
  <c r="O217" i="2"/>
  <c r="B240" i="2"/>
  <c r="P246" i="2"/>
  <c r="P257" i="2"/>
  <c r="V258" i="2"/>
  <c r="K15" i="2"/>
  <c r="K14" i="2" s="1"/>
  <c r="D20" i="2"/>
  <c r="C27" i="2"/>
  <c r="S34" i="2"/>
  <c r="D34" i="2" s="1"/>
  <c r="G36" i="2"/>
  <c r="D40" i="2"/>
  <c r="Y43" i="2"/>
  <c r="D54" i="2"/>
  <c r="D59" i="2"/>
  <c r="V62" i="2"/>
  <c r="G65" i="2"/>
  <c r="D79" i="2"/>
  <c r="D87" i="2"/>
  <c r="B90" i="2"/>
  <c r="V90" i="2"/>
  <c r="D93" i="2"/>
  <c r="M96" i="2"/>
  <c r="S96" i="2"/>
  <c r="P104" i="2"/>
  <c r="D131" i="2"/>
  <c r="G133" i="2"/>
  <c r="S136" i="2"/>
  <c r="D141" i="2"/>
  <c r="G143" i="2"/>
  <c r="V153" i="2"/>
  <c r="P163" i="2"/>
  <c r="V163" i="2"/>
  <c r="D166" i="2"/>
  <c r="B192" i="2"/>
  <c r="C192" i="2"/>
  <c r="M192" i="2"/>
  <c r="AB196" i="2"/>
  <c r="D196" i="2" s="1"/>
  <c r="Z217" i="2"/>
  <c r="S218" i="2"/>
  <c r="D222" i="2"/>
  <c r="S225" i="2"/>
  <c r="R217" i="2"/>
  <c r="Y225" i="2"/>
  <c r="D228" i="2"/>
  <c r="D232" i="2"/>
  <c r="P238" i="2"/>
  <c r="AB240" i="2"/>
  <c r="D244" i="2"/>
  <c r="M269" i="2"/>
  <c r="Y52" i="2"/>
  <c r="D56" i="2"/>
  <c r="D74" i="2"/>
  <c r="D77" i="2"/>
  <c r="G90" i="2"/>
  <c r="D91" i="2"/>
  <c r="P92" i="2"/>
  <c r="Y92" i="2"/>
  <c r="D102" i="2"/>
  <c r="D107" i="2"/>
  <c r="D110" i="2"/>
  <c r="T103" i="2"/>
  <c r="D113" i="2"/>
  <c r="D119" i="2"/>
  <c r="D126" i="2"/>
  <c r="B127" i="2"/>
  <c r="S133" i="2"/>
  <c r="B136" i="2"/>
  <c r="D140" i="2"/>
  <c r="M143" i="2"/>
  <c r="D147" i="2"/>
  <c r="D157" i="2"/>
  <c r="D170" i="2"/>
  <c r="Y171" i="2"/>
  <c r="D181" i="2"/>
  <c r="B190" i="2"/>
  <c r="AB190" i="2"/>
  <c r="D190" i="2" s="1"/>
  <c r="D200" i="2"/>
  <c r="D211" i="2"/>
  <c r="H217" i="2"/>
  <c r="AB234" i="2"/>
  <c r="U257" i="2"/>
  <c r="Y257" i="2"/>
  <c r="R262" i="2"/>
  <c r="S262" i="2" s="1"/>
  <c r="C263" i="2"/>
  <c r="X262" i="2"/>
  <c r="Y262" i="2" s="1"/>
  <c r="Y263" i="2"/>
  <c r="J262" i="2"/>
  <c r="J263" i="2"/>
  <c r="P266" i="2"/>
  <c r="D271" i="2"/>
  <c r="D149" i="2"/>
  <c r="G153" i="2"/>
  <c r="AB153" i="2"/>
  <c r="Y156" i="2"/>
  <c r="D165" i="2"/>
  <c r="D175" i="2"/>
  <c r="D186" i="2"/>
  <c r="B199" i="2"/>
  <c r="D202" i="2"/>
  <c r="AB203" i="2"/>
  <c r="D204" i="2"/>
  <c r="D206" i="2"/>
  <c r="D209" i="2"/>
  <c r="J225" i="2"/>
  <c r="M234" i="2"/>
  <c r="AB238" i="2"/>
  <c r="S240" i="2"/>
  <c r="Y240" i="2"/>
  <c r="AB241" i="2"/>
  <c r="D241" i="2" s="1"/>
  <c r="D242" i="2"/>
  <c r="P243" i="2"/>
  <c r="V243" i="2"/>
  <c r="G246" i="2"/>
  <c r="V246" i="2"/>
  <c r="D247" i="2"/>
  <c r="G251" i="2"/>
  <c r="AB251" i="2"/>
  <c r="D252" i="2"/>
  <c r="D254" i="2"/>
  <c r="D255" i="2"/>
  <c r="D259" i="2"/>
  <c r="D261" i="2"/>
  <c r="V266" i="2"/>
  <c r="L268" i="2"/>
  <c r="M268" i="2" s="1"/>
  <c r="AB269" i="2"/>
  <c r="D270" i="2"/>
  <c r="Y153" i="2"/>
  <c r="D164" i="2"/>
  <c r="D183" i="2"/>
  <c r="D188" i="2"/>
  <c r="D193" i="2"/>
  <c r="M199" i="2"/>
  <c r="D199" i="2" s="1"/>
  <c r="AB201" i="2"/>
  <c r="D201" i="2" s="1"/>
  <c r="D226" i="2"/>
  <c r="D233" i="2"/>
  <c r="J234" i="2"/>
  <c r="D236" i="2"/>
  <c r="S246" i="2"/>
  <c r="D267" i="2"/>
  <c r="Y10" i="2"/>
  <c r="J11" i="2"/>
  <c r="I10" i="2"/>
  <c r="D50" i="2"/>
  <c r="M62" i="2"/>
  <c r="C62" i="2"/>
  <c r="J82" i="2"/>
  <c r="Y82" i="2"/>
  <c r="M90" i="2"/>
  <c r="C138" i="2"/>
  <c r="P138" i="2"/>
  <c r="AB27" i="2"/>
  <c r="AA26" i="2"/>
  <c r="AB26" i="2" s="1"/>
  <c r="J36" i="2"/>
  <c r="I35" i="2"/>
  <c r="J35" i="2" s="1"/>
  <c r="B11" i="2"/>
  <c r="E10" i="2"/>
  <c r="V11" i="2"/>
  <c r="U10" i="2"/>
  <c r="P15" i="2"/>
  <c r="O14" i="2"/>
  <c r="Y15" i="2"/>
  <c r="F26" i="2"/>
  <c r="M27" i="2"/>
  <c r="D29" i="2"/>
  <c r="Q27" i="2"/>
  <c r="Q26" i="2" s="1"/>
  <c r="S26" i="2" s="1"/>
  <c r="B34" i="2"/>
  <c r="X35" i="2"/>
  <c r="Y35" i="2" s="1"/>
  <c r="B36" i="2"/>
  <c r="E35" i="2"/>
  <c r="D39" i="2"/>
  <c r="J44" i="2"/>
  <c r="I43" i="2"/>
  <c r="J43" i="2" s="1"/>
  <c r="S44" i="2"/>
  <c r="D47" i="2"/>
  <c r="D55" i="2"/>
  <c r="Z52" i="2"/>
  <c r="Z51" i="2" s="1"/>
  <c r="H51" i="2"/>
  <c r="H9" i="2" s="1"/>
  <c r="C63" i="2"/>
  <c r="C92" i="2"/>
  <c r="G92" i="2"/>
  <c r="D12" i="2"/>
  <c r="D23" i="2"/>
  <c r="V36" i="2"/>
  <c r="U35" i="2"/>
  <c r="V35" i="2" s="1"/>
  <c r="D37" i="2"/>
  <c r="D42" i="2"/>
  <c r="B44" i="2"/>
  <c r="E43" i="2"/>
  <c r="B43" i="2" s="1"/>
  <c r="T52" i="2"/>
  <c r="T51" i="2" s="1"/>
  <c r="G64" i="2"/>
  <c r="M70" i="2"/>
  <c r="D70" i="2" s="1"/>
  <c r="C70" i="2"/>
  <c r="B73" i="2"/>
  <c r="K72" i="2"/>
  <c r="AB96" i="2"/>
  <c r="M112" i="2"/>
  <c r="L103" i="2"/>
  <c r="Z180" i="2"/>
  <c r="Z158" i="2" s="1"/>
  <c r="B195" i="2"/>
  <c r="D22" i="2"/>
  <c r="P27" i="2"/>
  <c r="O26" i="2"/>
  <c r="P26" i="2" s="1"/>
  <c r="V44" i="2"/>
  <c r="U43" i="2"/>
  <c r="V43" i="2" s="1"/>
  <c r="D45" i="2"/>
  <c r="O52" i="2"/>
  <c r="C57" i="2"/>
  <c r="M57" i="2"/>
  <c r="L52" i="2"/>
  <c r="D60" i="2"/>
  <c r="P65" i="2"/>
  <c r="O64" i="2"/>
  <c r="P64" i="2" s="1"/>
  <c r="B99" i="2"/>
  <c r="G104" i="2"/>
  <c r="C104" i="2"/>
  <c r="F103" i="2"/>
  <c r="V104" i="2"/>
  <c r="C109" i="2"/>
  <c r="G109" i="2"/>
  <c r="Y138" i="2"/>
  <c r="V180" i="2"/>
  <c r="C218" i="2"/>
  <c r="M218" i="2"/>
  <c r="L217" i="2"/>
  <c r="Z65" i="2"/>
  <c r="Z64" i="2" s="1"/>
  <c r="P72" i="2"/>
  <c r="O71" i="2"/>
  <c r="P71" i="2" s="1"/>
  <c r="Y72" i="2"/>
  <c r="M73" i="2"/>
  <c r="D73" i="2" s="1"/>
  <c r="L72" i="2"/>
  <c r="B82" i="2"/>
  <c r="D84" i="2"/>
  <c r="B92" i="2"/>
  <c r="P99" i="2"/>
  <c r="Y99" i="2"/>
  <c r="Y112" i="2"/>
  <c r="D116" i="2"/>
  <c r="D124" i="2"/>
  <c r="G127" i="2"/>
  <c r="C127" i="2"/>
  <c r="P127" i="2"/>
  <c r="M133" i="2"/>
  <c r="AB133" i="2"/>
  <c r="G136" i="2"/>
  <c r="C136" i="2"/>
  <c r="P136" i="2"/>
  <c r="Y143" i="2"/>
  <c r="J153" i="2"/>
  <c r="B161" i="2"/>
  <c r="AB195" i="2"/>
  <c r="D195" i="2" s="1"/>
  <c r="M203" i="2"/>
  <c r="C203" i="2"/>
  <c r="V203" i="2"/>
  <c r="C212" i="2"/>
  <c r="AB212" i="2"/>
  <c r="D212" i="2" s="1"/>
  <c r="B266" i="2"/>
  <c r="F10" i="2"/>
  <c r="R10" i="2"/>
  <c r="L14" i="2"/>
  <c r="X14" i="2"/>
  <c r="Y14" i="2" s="1"/>
  <c r="L26" i="2"/>
  <c r="M26" i="2" s="1"/>
  <c r="X26" i="2"/>
  <c r="Y26" i="2" s="1"/>
  <c r="C34" i="2"/>
  <c r="F35" i="2"/>
  <c r="R35" i="2"/>
  <c r="S35" i="2" s="1"/>
  <c r="C36" i="2"/>
  <c r="F43" i="2"/>
  <c r="R43" i="2"/>
  <c r="S43" i="2" s="1"/>
  <c r="C44" i="2"/>
  <c r="X51" i="2"/>
  <c r="Y51" i="2" s="1"/>
  <c r="I52" i="2"/>
  <c r="U52" i="2"/>
  <c r="K65" i="2"/>
  <c r="D75" i="2"/>
  <c r="G82" i="2"/>
  <c r="V82" i="2"/>
  <c r="J90" i="2"/>
  <c r="S90" i="2"/>
  <c r="M92" i="2"/>
  <c r="AB92" i="2"/>
  <c r="P96" i="2"/>
  <c r="Y96" i="2"/>
  <c r="G99" i="2"/>
  <c r="E103" i="2"/>
  <c r="S104" i="2"/>
  <c r="R103" i="2"/>
  <c r="AB104" i="2"/>
  <c r="D105" i="2"/>
  <c r="M109" i="2"/>
  <c r="B112" i="2"/>
  <c r="J112" i="2"/>
  <c r="O103" i="2"/>
  <c r="V114" i="2"/>
  <c r="D114" i="2" s="1"/>
  <c r="C114" i="2"/>
  <c r="U112" i="2"/>
  <c r="D130" i="2"/>
  <c r="M138" i="2"/>
  <c r="V138" i="2"/>
  <c r="P143" i="2"/>
  <c r="D148" i="2"/>
  <c r="B153" i="2"/>
  <c r="J159" i="2"/>
  <c r="B159" i="2"/>
  <c r="Y159" i="2"/>
  <c r="P161" i="2"/>
  <c r="Y161" i="2"/>
  <c r="V251" i="2"/>
  <c r="C67" i="2"/>
  <c r="L65" i="2"/>
  <c r="D69" i="2"/>
  <c r="AB72" i="2"/>
  <c r="AA71" i="2"/>
  <c r="AB71" i="2" s="1"/>
  <c r="D83" i="2"/>
  <c r="D88" i="2"/>
  <c r="D95" i="2"/>
  <c r="N103" i="2"/>
  <c r="C111" i="2"/>
  <c r="AB111" i="2"/>
  <c r="D111" i="2" s="1"/>
  <c r="K103" i="2"/>
  <c r="AA103" i="2"/>
  <c r="D115" i="2"/>
  <c r="D120" i="2"/>
  <c r="D123" i="2"/>
  <c r="D137" i="2"/>
  <c r="D145" i="2"/>
  <c r="D151" i="2"/>
  <c r="C159" i="2"/>
  <c r="P159" i="2"/>
  <c r="C161" i="2"/>
  <c r="G161" i="2"/>
  <c r="G163" i="2"/>
  <c r="C163" i="2"/>
  <c r="B163" i="2"/>
  <c r="D214" i="2"/>
  <c r="D224" i="2"/>
  <c r="M246" i="2"/>
  <c r="M257" i="2"/>
  <c r="Z257" i="2"/>
  <c r="Z256" i="2" s="1"/>
  <c r="AB258" i="2"/>
  <c r="J156" i="2"/>
  <c r="S156" i="2"/>
  <c r="S163" i="2"/>
  <c r="AB163" i="2"/>
  <c r="G171" i="2"/>
  <c r="C171" i="2"/>
  <c r="P171" i="2"/>
  <c r="C194" i="2"/>
  <c r="AB194" i="2"/>
  <c r="D194" i="2" s="1"/>
  <c r="C216" i="2"/>
  <c r="AB216" i="2"/>
  <c r="D216" i="2" s="1"/>
  <c r="G240" i="2"/>
  <c r="C240" i="2"/>
  <c r="F217" i="2"/>
  <c r="C82" i="2"/>
  <c r="C90" i="2"/>
  <c r="Q143" i="2"/>
  <c r="Q142" i="2" s="1"/>
  <c r="S142" i="2" s="1"/>
  <c r="C153" i="2"/>
  <c r="P153" i="2"/>
  <c r="B156" i="2"/>
  <c r="M159" i="2"/>
  <c r="M161" i="2"/>
  <c r="AB161" i="2"/>
  <c r="J163" i="2"/>
  <c r="D168" i="2"/>
  <c r="D179" i="2"/>
  <c r="Y180" i="2"/>
  <c r="D184" i="2"/>
  <c r="J203" i="2"/>
  <c r="D210" i="2"/>
  <c r="N180" i="2"/>
  <c r="N158" i="2" s="1"/>
  <c r="B213" i="2"/>
  <c r="B218" i="2"/>
  <c r="J218" i="2"/>
  <c r="Y218" i="2"/>
  <c r="X217" i="2"/>
  <c r="D220" i="2"/>
  <c r="T217" i="2"/>
  <c r="L180" i="2"/>
  <c r="L158" i="2" s="1"/>
  <c r="M158" i="2" s="1"/>
  <c r="C225" i="2"/>
  <c r="M238" i="2"/>
  <c r="C243" i="2"/>
  <c r="Y243" i="2"/>
  <c r="Y246" i="2"/>
  <c r="J257" i="2"/>
  <c r="B262" i="2"/>
  <c r="V263" i="2"/>
  <c r="U262" i="2"/>
  <c r="V262" i="2" s="1"/>
  <c r="S269" i="2"/>
  <c r="R268" i="2"/>
  <c r="S268" i="2" s="1"/>
  <c r="C156" i="2"/>
  <c r="E217" i="2"/>
  <c r="I217" i="2"/>
  <c r="U217" i="2"/>
  <c r="D227" i="2"/>
  <c r="D237" i="2"/>
  <c r="C238" i="2"/>
  <c r="Y238" i="2"/>
  <c r="C246" i="2"/>
  <c r="S251" i="2"/>
  <c r="I268" i="2"/>
  <c r="J268" i="2" s="1"/>
  <c r="J269" i="2"/>
  <c r="B253" i="2"/>
  <c r="K251" i="2"/>
  <c r="K245" i="2" s="1"/>
  <c r="M245" i="2" s="1"/>
  <c r="B258" i="2"/>
  <c r="B268" i="2"/>
  <c r="V257" i="2"/>
  <c r="S258" i="2"/>
  <c r="R257" i="2"/>
  <c r="S266" i="2"/>
  <c r="AB266" i="2"/>
  <c r="B246" i="2"/>
  <c r="J246" i="2"/>
  <c r="C251" i="2"/>
  <c r="M253" i="2"/>
  <c r="D253" i="2" s="1"/>
  <c r="G258" i="2"/>
  <c r="C258" i="2"/>
  <c r="F257" i="2"/>
  <c r="F256" i="2" s="1"/>
  <c r="G262" i="2"/>
  <c r="S263" i="2"/>
  <c r="AB263" i="2"/>
  <c r="AA262" i="2"/>
  <c r="AA256" i="2" s="1"/>
  <c r="AB256" i="2" s="1"/>
  <c r="J266" i="2"/>
  <c r="G269" i="2"/>
  <c r="C269" i="2"/>
  <c r="F268" i="2"/>
  <c r="P269" i="2"/>
  <c r="B234" i="2"/>
  <c r="B238" i="2"/>
  <c r="B241" i="2"/>
  <c r="B243" i="2"/>
  <c r="P258" i="2"/>
  <c r="B263" i="2"/>
  <c r="P263" i="2"/>
  <c r="O262" i="2"/>
  <c r="O256" i="2" s="1"/>
  <c r="P256" i="2" s="1"/>
  <c r="G266" i="2"/>
  <c r="C266" i="2"/>
  <c r="O268" i="2"/>
  <c r="P268" i="2" s="1"/>
  <c r="AA268" i="2"/>
  <c r="AB268" i="2" s="1"/>
  <c r="Y135" i="2" l="1"/>
  <c r="AB81" i="2"/>
  <c r="S245" i="2"/>
  <c r="L256" i="2"/>
  <c r="M256" i="2" s="1"/>
  <c r="R256" i="2"/>
  <c r="S256" i="2" s="1"/>
  <c r="U256" i="2"/>
  <c r="V256" i="2" s="1"/>
  <c r="D63" i="2"/>
  <c r="J180" i="2"/>
  <c r="H158" i="2"/>
  <c r="J158" i="2" s="1"/>
  <c r="AB158" i="2"/>
  <c r="X256" i="2"/>
  <c r="Y256" i="2" s="1"/>
  <c r="M225" i="2"/>
  <c r="D225" i="2" s="1"/>
  <c r="Y217" i="2"/>
  <c r="C11" i="2"/>
  <c r="AB51" i="2"/>
  <c r="D57" i="2"/>
  <c r="M11" i="2"/>
  <c r="D11" i="2" s="1"/>
  <c r="J217" i="2"/>
  <c r="D18" i="2"/>
  <c r="AA14" i="2"/>
  <c r="AB14" i="2" s="1"/>
  <c r="B27" i="2"/>
  <c r="M15" i="2"/>
  <c r="B15" i="2"/>
  <c r="AB15" i="2"/>
  <c r="T9" i="2"/>
  <c r="P180" i="2"/>
  <c r="Z9" i="2"/>
  <c r="AB180" i="2"/>
  <c r="S27" i="2"/>
  <c r="D27" i="2" s="1"/>
  <c r="S103" i="2"/>
  <c r="Y103" i="2"/>
  <c r="B26" i="2"/>
  <c r="D171" i="2"/>
  <c r="D156" i="2"/>
  <c r="D138" i="2"/>
  <c r="D96" i="2"/>
  <c r="Q9" i="2"/>
  <c r="D234" i="2"/>
  <c r="D192" i="2"/>
  <c r="D243" i="2"/>
  <c r="Z103" i="2"/>
  <c r="B103" i="2" s="1"/>
  <c r="M217" i="2"/>
  <c r="AB109" i="2"/>
  <c r="D109" i="2" s="1"/>
  <c r="B35" i="2"/>
  <c r="AB52" i="2"/>
  <c r="D44" i="2"/>
  <c r="C262" i="2"/>
  <c r="D263" i="2"/>
  <c r="D238" i="2"/>
  <c r="D240" i="2"/>
  <c r="D136" i="2"/>
  <c r="M103" i="2"/>
  <c r="D62" i="2"/>
  <c r="B225" i="2"/>
  <c r="P217" i="2"/>
  <c r="S217" i="2"/>
  <c r="D163" i="2"/>
  <c r="D90" i="2"/>
  <c r="P103" i="2"/>
  <c r="D266" i="2"/>
  <c r="D258" i="2"/>
  <c r="V217" i="2"/>
  <c r="D246" i="2"/>
  <c r="D161" i="2"/>
  <c r="T80" i="2"/>
  <c r="B98" i="2"/>
  <c r="AB217" i="2"/>
  <c r="D203" i="2"/>
  <c r="D269" i="2"/>
  <c r="W80" i="2"/>
  <c r="W8" i="2" s="1"/>
  <c r="B245" i="2"/>
  <c r="B135" i="2"/>
  <c r="AB65" i="2"/>
  <c r="B265" i="2"/>
  <c r="D153" i="2"/>
  <c r="D133" i="2"/>
  <c r="K80" i="2"/>
  <c r="M65" i="2"/>
  <c r="L64" i="2"/>
  <c r="C65" i="2"/>
  <c r="B251" i="2"/>
  <c r="AB257" i="2"/>
  <c r="D218" i="2"/>
  <c r="G158" i="2"/>
  <c r="M251" i="2"/>
  <c r="D251" i="2" s="1"/>
  <c r="V112" i="2"/>
  <c r="D112" i="2" s="1"/>
  <c r="C112" i="2"/>
  <c r="V52" i="2"/>
  <c r="U51" i="2"/>
  <c r="V51" i="2" s="1"/>
  <c r="C35" i="2"/>
  <c r="G35" i="2"/>
  <c r="D35" i="2" s="1"/>
  <c r="C10" i="2"/>
  <c r="F9" i="2"/>
  <c r="G10" i="2"/>
  <c r="U103" i="2"/>
  <c r="V103" i="2" s="1"/>
  <c r="M52" i="2"/>
  <c r="L51" i="2"/>
  <c r="M51" i="2" s="1"/>
  <c r="C142" i="2"/>
  <c r="AA80" i="2"/>
  <c r="D92" i="2"/>
  <c r="B10" i="2"/>
  <c r="E9" i="2"/>
  <c r="I80" i="2"/>
  <c r="J10" i="2"/>
  <c r="X9" i="2"/>
  <c r="AB262" i="2"/>
  <c r="M180" i="2"/>
  <c r="C180" i="2"/>
  <c r="G265" i="2"/>
  <c r="C265" i="2"/>
  <c r="P262" i="2"/>
  <c r="C257" i="2"/>
  <c r="G257" i="2"/>
  <c r="S257" i="2"/>
  <c r="G268" i="2"/>
  <c r="D268" i="2" s="1"/>
  <c r="C268" i="2"/>
  <c r="B257" i="2"/>
  <c r="B217" i="2"/>
  <c r="G217" i="2"/>
  <c r="C217" i="2"/>
  <c r="D159" i="2"/>
  <c r="D99" i="2"/>
  <c r="R80" i="2"/>
  <c r="AB64" i="2"/>
  <c r="J52" i="2"/>
  <c r="I51" i="2"/>
  <c r="I9" i="2" s="1"/>
  <c r="C52" i="2"/>
  <c r="G43" i="2"/>
  <c r="D43" i="2" s="1"/>
  <c r="C43" i="2"/>
  <c r="M14" i="2"/>
  <c r="N80" i="2"/>
  <c r="N8" i="2" s="1"/>
  <c r="D127" i="2"/>
  <c r="B81" i="2"/>
  <c r="E80" i="2"/>
  <c r="G103" i="2"/>
  <c r="G26" i="2"/>
  <c r="D26" i="2" s="1"/>
  <c r="C26" i="2"/>
  <c r="D36" i="2"/>
  <c r="B14" i="2"/>
  <c r="K71" i="2"/>
  <c r="B71" i="2" s="1"/>
  <c r="B72" i="2"/>
  <c r="C81" i="2"/>
  <c r="F80" i="2"/>
  <c r="G81" i="2"/>
  <c r="B51" i="2"/>
  <c r="V10" i="2"/>
  <c r="X80" i="2"/>
  <c r="G245" i="2"/>
  <c r="C245" i="2"/>
  <c r="B143" i="2"/>
  <c r="S143" i="2"/>
  <c r="D143" i="2" s="1"/>
  <c r="B180" i="2"/>
  <c r="D82" i="2"/>
  <c r="K64" i="2"/>
  <c r="B64" i="2" s="1"/>
  <c r="B65" i="2"/>
  <c r="S10" i="2"/>
  <c r="R9" i="2"/>
  <c r="G98" i="2"/>
  <c r="C98" i="2"/>
  <c r="M72" i="2"/>
  <c r="D72" i="2" s="1"/>
  <c r="L71" i="2"/>
  <c r="C72" i="2"/>
  <c r="D104" i="2"/>
  <c r="P52" i="2"/>
  <c r="O51" i="2"/>
  <c r="P51" i="2" s="1"/>
  <c r="G142" i="2"/>
  <c r="G135" i="2"/>
  <c r="C135" i="2"/>
  <c r="O80" i="2"/>
  <c r="B52" i="2"/>
  <c r="P14" i="2"/>
  <c r="D15" i="2" l="1"/>
  <c r="O9" i="2"/>
  <c r="O8" i="2" s="1"/>
  <c r="P8" i="2" s="1"/>
  <c r="X8" i="2"/>
  <c r="Y8" i="2" s="1"/>
  <c r="C14" i="2"/>
  <c r="R8" i="2"/>
  <c r="I8" i="2"/>
  <c r="E8" i="2"/>
  <c r="AA9" i="2"/>
  <c r="AA8" i="2" s="1"/>
  <c r="F8" i="2"/>
  <c r="T8" i="2"/>
  <c r="D262" i="2"/>
  <c r="Y80" i="2"/>
  <c r="D180" i="2"/>
  <c r="AB103" i="2"/>
  <c r="D103" i="2" s="1"/>
  <c r="H80" i="2"/>
  <c r="H8" i="2" s="1"/>
  <c r="D14" i="2"/>
  <c r="Z80" i="2"/>
  <c r="Z8" i="2" s="1"/>
  <c r="U9" i="2"/>
  <c r="D217" i="2"/>
  <c r="D265" i="2"/>
  <c r="P80" i="2"/>
  <c r="B256" i="2"/>
  <c r="L80" i="2"/>
  <c r="M80" i="2" s="1"/>
  <c r="C158" i="2"/>
  <c r="D65" i="2"/>
  <c r="D135" i="2"/>
  <c r="D98" i="2"/>
  <c r="D245" i="2"/>
  <c r="Y9" i="2"/>
  <c r="P9" i="2"/>
  <c r="U80" i="2"/>
  <c r="V80" i="2" s="1"/>
  <c r="B158" i="2"/>
  <c r="K9" i="2"/>
  <c r="K8" i="2" s="1"/>
  <c r="M71" i="2"/>
  <c r="D71" i="2" s="1"/>
  <c r="C71" i="2"/>
  <c r="D81" i="2"/>
  <c r="C256" i="2"/>
  <c r="G256" i="2"/>
  <c r="D10" i="2"/>
  <c r="S9" i="2"/>
  <c r="G80" i="2"/>
  <c r="C103" i="2"/>
  <c r="J51" i="2"/>
  <c r="D51" i="2" s="1"/>
  <c r="C51" i="2"/>
  <c r="D257" i="2"/>
  <c r="G9" i="2"/>
  <c r="M64" i="2"/>
  <c r="D64" i="2" s="1"/>
  <c r="C64" i="2"/>
  <c r="D142" i="2"/>
  <c r="Q80" i="2"/>
  <c r="Q8" i="2" s="1"/>
  <c r="B142" i="2"/>
  <c r="D52" i="2"/>
  <c r="J9" i="2"/>
  <c r="L9" i="2"/>
  <c r="L8" i="2" l="1"/>
  <c r="M8" i="2" s="1"/>
  <c r="AB9" i="2"/>
  <c r="U8" i="2"/>
  <c r="V8" i="2" s="1"/>
  <c r="J8" i="2"/>
  <c r="AB8" i="2"/>
  <c r="V9" i="2"/>
  <c r="S8" i="2"/>
  <c r="J80" i="2"/>
  <c r="D158" i="2"/>
  <c r="AB80" i="2"/>
  <c r="M9" i="2"/>
  <c r="G8" i="2"/>
  <c r="S80" i="2"/>
  <c r="C9" i="2"/>
  <c r="B8" i="2"/>
  <c r="D256" i="2"/>
  <c r="B80" i="2"/>
  <c r="C80" i="2"/>
  <c r="B9" i="2"/>
  <c r="D9" i="2" l="1"/>
  <c r="D80" i="2"/>
  <c r="C8" i="2"/>
  <c r="D8" i="2"/>
</calcChain>
</file>

<file path=xl/sharedStrings.xml><?xml version="1.0" encoding="utf-8"?>
<sst xmlns="http://schemas.openxmlformats.org/spreadsheetml/2006/main" count="413" uniqueCount="303">
  <si>
    <t>ОБЩИНСКИ СЪВЕТ</t>
  </si>
  <si>
    <t>ВСИЧКО РАЗХОДИ: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</si>
  <si>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</si>
  <si>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</si>
  <si>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</si>
  <si>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</si>
  <si>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</si>
  <si>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</si>
  <si>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</si>
  <si>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</si>
  <si>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</si>
  <si>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</si>
  <si>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</si>
  <si>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</si>
  <si>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</si>
  <si>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</si>
  <si>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</si>
  <si>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</si>
  <si>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</si>
  <si>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</si>
  <si>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</si>
  <si>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</si>
  <si>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</si>
  <si>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</si>
  <si>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</si>
  <si>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</si>
  <si>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</si>
  <si>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</si>
  <si>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Подпорна стена на ул."Бузлуджа" /при  Стара болница/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</si>
  <si>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</si>
  <si>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 2023</t>
  </si>
  <si>
    <t>Трайно възстановяване на каменния мост над река Белица в гр. Дебелец по ПМС 96 от 25.04.2019 г.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</si>
  <si>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</si>
  <si>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</si>
  <si>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Основен ремонт на спортна площадка ОУ "П.Р.Славейков", гр. В. Търново ПМС 269/07.09.2022 г.</t>
  </si>
  <si>
    <t>Основен ремонт на три спортни площадки, находящи се в двора на СУ "Вела Благоева" по програма за играждане и основен ремонт на спортни площадки и физкултурни салони в държавни и общински училища 2024-2027 г.</t>
  </si>
  <si>
    <t>Ремонтни дейности в учебните стаи на 4-ти етаж на ОУ "П.Р.Славейков"  град Велико Търново</t>
  </si>
  <si>
    <t>Модернизация на Профилирана езикова гимназия "Проф. д-р Асен Златаров", гр. Велико Търновопо проект „Модернизация на образователна среда на Профилирана езикова гимназия „Проф. д-р Асен Златаров“, гр. Велико Търново, № BG-RRP-1.007-0113 /код 98/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</si>
  <si>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</si>
  <si>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</si>
  <si>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Изграждане на многофункционални спортни игрища - футбол, хандбал, баскетбол към СУ “Е. Станев“, гр. В. Търново по ПМС 300/13.12.2023 г.</t>
  </si>
  <si>
    <t>Функция 04 Здравеопазване</t>
  </si>
  <si>
    <t>Детска ясла "Слънце" - основен ремонт на стълбища и площадки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</si>
  <si>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</si>
  <si>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</si>
  <si>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</si>
  <si>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</si>
  <si>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</si>
  <si>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</si>
  <si>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Клуб на пенсионера и инвалида, с. Ялово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</si>
  <si>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</si>
  <si>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Център за работа с деца и младежи, с. Беляковец - основен ремонт покрив</t>
  </si>
  <si>
    <t>ЦНСТ І и ІІ, ул. "Цветарска" 14 - основен ремонт на сграда и част от прилежащите простванства</t>
  </si>
  <si>
    <t>Допустими разходи за услуги в процентното им съотношение спрямо СМР, съгласно Насоките за кандидатстване за проект "Реформиране на Дом за стари хора "Венета Ботева", гр. В. Търново" и "Реформиране на Дом за стари хора "Св. Иван Рилски", с. Балван"</t>
  </si>
  <si>
    <t>Център за работа с деца и младежи, с. Церова Кория - смяна на дограма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</si>
  <si>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</si>
  <si>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</si>
  <si>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детски площадки в междублокови пространства в гр. В. Търново</t>
  </si>
  <si>
    <t>Основен ремонт общински апартамент, ул. "Стефан Мокрев" №7,вх. "б", ет.7,  гр. В. Търново</t>
  </si>
  <si>
    <t>Основен ремонт покрив Сержантско училище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</si>
  <si>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</si>
  <si>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Реконструкция на ул. "Мармарлийска", гр. В. Търново</t>
  </si>
  <si>
    <t xml:space="preserve">Реконструкция на уличната осветителна уредба на ул. "В. Левски", гр. Велико Търново - подмяна на старите тролейбусни стълбове  и УОТ към тях с нови по архитектурен дизайн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</si>
  <si>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</si>
  <si>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</si>
  <si>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</si>
  <si>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</si>
  <si>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</si>
  <si>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</si>
  <si>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</si>
  <si>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Основен ремонт покрив РБ "П. Р. Славейков"</t>
  </si>
  <si>
    <t>Основна подмяна на осветителната мрежа на АМР "Царевец", АВП "Звук и светлина"</t>
  </si>
  <si>
    <t>Основен ремонт покрив читалище с. Самоводене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</si>
  <si>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</si>
  <si>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</si>
  <si>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Общински път VTR1012-с.Водолей-с.Дичин</t>
  </si>
  <si>
    <t>Реконструкция на VTR 1021 “ /път ІІІ-551, о.п.Дебелец - Плаково/ - с.Велчево - Къпиновски манастир</t>
  </si>
  <si>
    <t>Възстановяване на общински път VTR 1036 “/път І-5/ - граница общ. (Г.Оряховица - В.Търново) - АК "НикополисАдИструм"</t>
  </si>
  <si>
    <t>Основен ремонт на общински път VTR2001 /път III- 3031</t>
  </si>
  <si>
    <t xml:space="preserve">Изграждане на кръгово кръстовище между  ул. "Беляковскo шосе", бул. "България", ул. "Полтава", ул."Освобождение", ул. "Краков"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</si>
  <si>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кръгово кръстовище между  ул. "Христо Ботев", "Седми юли", "Цар Т. Светослав"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</si>
  <si>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</si>
  <si>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</si>
  <si>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общинска администрация и кметствата без самостоятелен бюджет</t>
  </si>
  <si>
    <t>Компютри и хардуер за нуждите на Великотърновски общински съвет</t>
  </si>
  <si>
    <t>Мрежово оборудване, монтаж и конфигуриране на административна сграда на Община Велико Търново</t>
  </si>
  <si>
    <t>Компютърна конфигурация за нуждите на Кметство гр. Килифарево</t>
  </si>
  <si>
    <t>Компютърна конфигурация за нуждите на Кметство Големани</t>
  </si>
  <si>
    <t>Компютърна конфигурация за нуждите на Кметство Ресен</t>
  </si>
  <si>
    <t>Компютърна конфигурация за нуждите на Кметство гр. Дебелец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</si>
  <si>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</si>
  <si>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</si>
  <si>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</si>
  <si>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 без самостоятелен бюджет</t>
  </si>
  <si>
    <t>Климатици за нуждите на Кметство Килифарево</t>
  </si>
  <si>
    <t>Многофункционални устройства и скенери</t>
  </si>
  <si>
    <t>5204 Придобиване на транспортни средства</t>
  </si>
  <si>
    <t>Автомобил за нуждите на Кметство гр. Дебелец</t>
  </si>
  <si>
    <t>5205  Придобиване на стопански инвентар</t>
  </si>
  <si>
    <t>Климатик стая дежурни ОМП, Община Велико Търново</t>
  </si>
  <si>
    <t>Системи за видеонаблюдение</t>
  </si>
  <si>
    <t>Системи за видеонаблюдение с. Балван /30 % продажба на общинско имущество/</t>
  </si>
  <si>
    <t xml:space="preserve"> 20 броя PC Lenovo IdeaPad 3 - лаптопи по НП ИКТ - ОУ "Св.П.Евтимий" град Велико Търново</t>
  </si>
  <si>
    <t>2 бр. OPS компютър за вграждане по НП ИКТ-           ОУ "Бачо Киро" град Велико Търново</t>
  </si>
  <si>
    <t>2 бр. Интерактивен мулти-тъч TRIUMPH BOARD 65 по НП ИКТ -ОУ "Бачо Киро" град Велико Търново</t>
  </si>
  <si>
    <t>1 бр. Комютърна конфигурация  - ДГ село Балван</t>
  </si>
  <si>
    <t>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</si>
  <si>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Изграждане на ДГ в кв. "Картала", гр. В. Търново</t>
  </si>
  <si>
    <t>Изграждане на видеонаблюдение в Детските градини на територията на Община ВеликоТърново</t>
  </si>
  <si>
    <t>Енергийна ефективност ОУ "П.Р.Славейков", гр. В. Търново - климатична, отоплителна и котелна инсталации</t>
  </si>
  <si>
    <t>Система за видеонаблюдение - ПМГ "Васил Друмев" град Велико Търново</t>
  </si>
  <si>
    <t>2 бр. Бяла дъска за вграждане на 65"' интерактивен дисплей - ОУ "Св. П.Евтимий" град Велико Търново</t>
  </si>
  <si>
    <t>Отоплитен котел ДГ "Вяра, Надежда и Любов" село Ресен</t>
  </si>
  <si>
    <t>Инверторен климатик Gree GWH24AFE -                        СУ "Емилиян Станев" град Велико Търново</t>
  </si>
  <si>
    <t>Обучителна система - Стенд за обучение по сензори приложими в автоматизираните производства - НП "Професионално образование и обучение" - СУ "Владимир Комаров"  град Велико Търново</t>
  </si>
  <si>
    <t>Модулна система за обучение, със симулатор за недеструктивни окази и SKADA система - НП "Професионално образование и обучение"  - СУ "Владимир Комаров" град Велико Тървово</t>
  </si>
  <si>
    <t>Обучителна система - обучителен стенд индустриялен контрол - НП "Професионално образование и обучение"  - СУ "Владимир Комаров" град Велико Търново</t>
  </si>
  <si>
    <t>Климатични системи за детските градини на територията на Община ВеликоТърново</t>
  </si>
  <si>
    <t>Обновяване на детска площадка, ДГ "Пламъче", гр. Дебелец</t>
  </si>
  <si>
    <t>Билборд по проект 
„Модернизация на образователна среда на Профилирана езикова гимназия „Проф. д-р Асен Златаров“, гр. Велико Търново, № BG-RRP-1.007-0113 /код 98/</t>
  </si>
  <si>
    <t>Климатична система Дирекция ОМДС</t>
  </si>
  <si>
    <t>Комплект барабани Yamaha - СУ "Емилиян Станев" град Велико Търново</t>
  </si>
  <si>
    <t>Съдомиялна машина с дренажна помпа и автоматичен дозатор на препарат - СУ "Вела Благоева" град Велико Търново</t>
  </si>
  <si>
    <t>Отоплителен шкаф - Prenoum -2,0 M - СУ "Вела Благоева" град Велико Търново</t>
  </si>
  <si>
    <t>Работен плот с отвор Prenium - 2,0 M - СУ "Вела Благоева" град Велико Търново</t>
  </si>
  <si>
    <t>ОУ „Бачо Киро“, гр. Велико Търново - музикални инструменти</t>
  </si>
  <si>
    <t>5219 Придобиване на други ДМА</t>
  </si>
  <si>
    <t>Спортен балон към игрище на Спортно училище "Г.Живков", гр. В. Търново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</si>
  <si>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</si>
  <si>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Детска ясла "Слънце"-климатични системи</t>
  </si>
  <si>
    <t>Детска ясла "Пролет"-климатични системи</t>
  </si>
  <si>
    <t>Детска ясла "Щастливо детство"-изграждане на нова детска площадка и осъвременяване на стари</t>
  </si>
  <si>
    <t>Общностен център за деца и семейства, гр. В. Търново</t>
  </si>
  <si>
    <t>Клуб на пенсионера и инвалида, ул. "Света гора", гр. В. Търново - климатични системи</t>
  </si>
  <si>
    <t>Клуб на пенсионера и инвалида с. Леденик,с. Велчево, с. Плаково, с. Балван - климатични системи</t>
  </si>
  <si>
    <t>Център за работа с деца и младежи с. Русаля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</si>
  <si>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</si>
  <si>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изграждане на детски площадки и съоръжения и ограда</t>
  </si>
  <si>
    <t>Домашен социален патронаж, гр. В. Търново - климатични системи</t>
  </si>
  <si>
    <t>ЦНСТ за стари хора - климатични системи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</si>
  <si>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</si>
  <si>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</si>
  <si>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ЦНСТ І,ІІ,ІІІ,ІV, с. Церова Кория - изграждане на локална пречиствателна станция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</si>
  <si>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</si>
  <si>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Пелетни и газови котли,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</si>
  <si>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Камион за Кметство Дебелец</t>
  </si>
  <si>
    <t>Товарен автомобил за Кметство Самоводене</t>
  </si>
  <si>
    <t>Високо проходим товарен автомобил за Кметство Килифарево</t>
  </si>
  <si>
    <t>Камион за Кметство Ресен</t>
  </si>
  <si>
    <t>Пикап /втора употреба/, ОП "Зелени системи"</t>
  </si>
  <si>
    <t>Сметосъбираща машина, ОП "Зелени системи"</t>
  </si>
  <si>
    <t>Професионална метачна машина, ОП "Зелени системи"</t>
  </si>
  <si>
    <t>Стопански инвентар за нуждите на Отдел "Озеленяване" на ОП "Зелени системи"</t>
  </si>
  <si>
    <t>Пароструйна машина за измиване и дезинфекция на сметосъбиращите камиони, на ОП "Зелени системи"</t>
  </si>
  <si>
    <t>Тракторна косачка, с. Момин сбор</t>
  </si>
  <si>
    <t>Бензинов храсторез, с. Велчево</t>
  </si>
  <si>
    <t>Бензинов храсторез, с. Къпиново</t>
  </si>
  <si>
    <t>Бензинов храсторез, с. Пушево</t>
  </si>
  <si>
    <t>Паркова и горска техника, с. Русаля / от 30% продажба на общинско имущество/</t>
  </si>
  <si>
    <t>Стопански инвентар за нуждите на Ремонтно звено на ОП "Зелени системи"</t>
  </si>
  <si>
    <t>5206 Инфраструктурни обекти</t>
  </si>
  <si>
    <t>Изграждане на паметниково пространство на ул. "Моско Москов"</t>
  </si>
  <si>
    <t>Изграждане на скейтбордна площадка и баскетболно игрище, с. Шемшево</t>
  </si>
  <si>
    <t>Изграждане на автобусна спирка В. Търново</t>
  </si>
  <si>
    <t>Пилон за знаме Кметство с. Момин сбор</t>
  </si>
  <si>
    <t>Изграждане на кът за отдих с беседка, с. Ресен</t>
  </si>
  <si>
    <t>Изграждане на нова детска площадка, с. Ресен</t>
  </si>
  <si>
    <t>Изграждане на беседка до минерален извор, с. Леденик /от 30% продажба на общинско имущество/</t>
  </si>
  <si>
    <t>Изграждане на осветление на минерален извор, с. Леденик /от 30% продажба на общинско имущество/</t>
  </si>
  <si>
    <t>Изграждане на пътна връзка - улица между кв.16 и кв.604 с ОК 8101 - ОК 8100 - ОК 1905</t>
  </si>
  <si>
    <t>Бетонова площадка с ударопоглъщащо покритие в парк Картала</t>
  </si>
  <si>
    <t>Бетонова площадка с ударопоглъщащо покритие в кв. Бузлуджа, УПИ-V, кв.620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</si>
  <si>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</si>
  <si>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</si>
  <si>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</si>
  <si>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</si>
  <si>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</si>
  <si>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</si>
  <si>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Реконструкция ул."Панайот Волов", кв."Картала", гр.Велико Търново</t>
  </si>
  <si>
    <t>Изграждане на спортна площадка, с. Самоводене</t>
  </si>
  <si>
    <t>Изграждане на улична и тротоарна настилка на ул."Козлодуй", гр.В.Търново</t>
  </si>
  <si>
    <t xml:space="preserve">Изграждане на нова улична осветителна мрежа 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</si>
  <si>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</si>
  <si>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</si>
  <si>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</si>
  <si>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</si>
  <si>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</si>
  <si>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</si>
  <si>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</si>
  <si>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</si>
  <si>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</si>
  <si>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</si>
  <si>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</si>
  <si>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Изместване на кабелни линии и трафопост "Ледена пързалка", гр. В. Търново</t>
  </si>
  <si>
    <t>"Оркестрина" парк "Дружба"</t>
  </si>
  <si>
    <t>Изграждане на клетка №2 от РСУО - регион Велико Търново</t>
  </si>
  <si>
    <t>Компютри за нуждите на дирекция КТМД</t>
  </si>
  <si>
    <t>Скенер за нуждите на ХГ "Борис Денев"</t>
  </si>
  <si>
    <t>Компютърна техника за нуждите на РБ "П. Р. Славейков"</t>
  </si>
  <si>
    <t>Графични станции за нуждите на ОП "Общинско кабелно радио Велико Търново"</t>
  </si>
  <si>
    <t>Компютърна техника за нуждите на ДКС "В. Левски"</t>
  </si>
  <si>
    <t>Компютърна конфигурация за нуждите на РИМ В. Търново</t>
  </si>
  <si>
    <t>Климатична техника РИМ В. Търново</t>
  </si>
  <si>
    <t>Климатична техника БИЦ "Славейче", РБ "П.Р.Славейков", гр. В. Търново</t>
  </si>
  <si>
    <t>Микрофон и дисплей, РБ "П.Р.Славейков", гр. В. Търново</t>
  </si>
  <si>
    <t>Система за озвучаване, ХГ "Б.Денев", гр. В. Търново</t>
  </si>
  <si>
    <t>Климатични системи за нуждите на Дирекция КТМД</t>
  </si>
  <si>
    <t>Климатична система за нуждите на ОП "Общинско кабелно радио Велико Търново"</t>
  </si>
  <si>
    <t>Подопочистващи машини за нуждите на ДКС "В. Левски"</t>
  </si>
  <si>
    <t>Климатици за нуждите на ДКС "В. Левски"</t>
  </si>
  <si>
    <t>Електромобил, пътнически, с 14 седящи места и възможност за трансформация на 2 – 4 места за инвалидни колички, преодоляващ до 13% наклон, РИМ В. Търново</t>
  </si>
  <si>
    <t>Автомобил, Дирекция КТМД</t>
  </si>
  <si>
    <t>Автомобил РИМ В. Търново</t>
  </si>
  <si>
    <t>Фотоапарат и микроскоп РИМ В. Търново</t>
  </si>
  <si>
    <t>Изграждане на автоматизирана подземна напоителна система на стадион "Арена", гр. Килифарево</t>
  </si>
  <si>
    <t>Изграждане на футболен терен с естествена настилка и ограда в УПИ ІХ, кв. 28, гр. Велико Търново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</si>
  <si>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</si>
  <si>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</si>
  <si>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</si>
  <si>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Климатици, Младежки дом</t>
  </si>
  <si>
    <t>Климатици, ОП "Горско стопанство"</t>
  </si>
  <si>
    <t>Изграждане на информационни табла на спирки на обществения транспорт</t>
  </si>
  <si>
    <t>Изграждане на буферен паркинг "Сержантско училище" по проект "Интегриран градски транспорт на гр. Велико Търново</t>
  </si>
  <si>
    <t>Изграждане на паркинг на територията на Старо военно училище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</si>
  <si>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</si>
  <si>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</si>
  <si>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</si>
  <si>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Придобиване на лиценз за софтуер ABBYY FineReader PDF Corporate за нуждите на ВТОбС</t>
  </si>
  <si>
    <t>Мобилно приложение за комуникация на граждани с Великотърновски общински съвет</t>
  </si>
  <si>
    <t>Нов официален интернет портал на Община Велико Търново</t>
  </si>
  <si>
    <t>Лиценз за ПП Education eLearning - НП "Професионално образование и обучение"-                  СУ "Владимир Комаров" град Велико Търново</t>
  </si>
  <si>
    <t>Софтуер за нуждите на РБ "П. Р. Славейков"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</si>
  <si>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</si>
  <si>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</si>
  <si>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разширение на Депо за строителни отпадъци, с. Леденик</t>
  </si>
  <si>
    <t>Отчуждаване на части от недвижими имоти частна собственост за гробищни паркове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</si>
  <si>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</si>
  <si>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</si>
  <si>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</si>
  <si>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2024 ГОДИНА</t>
  </si>
  <si>
    <t xml:space="preserve">№ по ред </t>
  </si>
  <si>
    <t xml:space="preserve">П О К А З А Т Е Л И 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</si>
  <si>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</si>
  <si>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</si>
  <si>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</si>
  <si>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</si>
  <si>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</si>
  <si>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</si>
  <si>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</si>
  <si>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</si>
  <si>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</si>
  <si>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</si>
  <si>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</si>
  <si>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</si>
  <si>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</si>
  <si>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</si>
  <si>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</si>
  <si>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ІV.</t>
  </si>
  <si>
    <t>Функция  "Социално осигуряване, подпомагане и грижи"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</si>
  <si>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</si>
  <si>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</si>
  <si>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</si>
  <si>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</si>
  <si>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</si>
  <si>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</si>
  <si>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</si>
  <si>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</si>
  <si>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</si>
  <si>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Функция "Култура, спорт, почивни дейности и религиозно дело"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</si>
  <si>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</si>
  <si>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</si>
  <si>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</si>
  <si>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</si>
  <si>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</si>
  <si>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</si>
  <si>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</si>
  <si>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</si>
  <si>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2.1.</t>
  </si>
  <si>
    <t>Духов оркестър</t>
  </si>
  <si>
    <t>2.2.</t>
  </si>
  <si>
    <t>ОП "Общинско кабелно радио"</t>
  </si>
  <si>
    <t>2.3.</t>
  </si>
  <si>
    <t>ДКС "Васил Левски"</t>
  </si>
  <si>
    <t>2.4.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</si>
  <si>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</si>
  <si>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</si>
  <si>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</si>
  <si>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</si>
  <si>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</si>
  <si>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</si>
  <si>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Приют за кучета</t>
  </si>
  <si>
    <t xml:space="preserve">Административно - техническо обслужване </t>
  </si>
  <si>
    <t>ОП " Реклама "</t>
  </si>
  <si>
    <t>Младежки дом</t>
  </si>
  <si>
    <t>ДЪРЖАВНИ ДЕЙНОСТИ, ДОФИНАНСИРАНИ С МЕСТНИ ПРИХОДИ</t>
  </si>
  <si>
    <t>III.</t>
  </si>
  <si>
    <t>Функция " Култура, спорт, почивни дейности и религиозно дело"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</si>
  <si>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</si>
  <si>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</si>
  <si>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</si>
  <si>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план към 31.3.2024</t>
  </si>
  <si>
    <t>ВЕНЦИСЛАВ СПИРДОНОВ</t>
  </si>
  <si>
    <t>ПРЕДСЕДАТЕЛ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</si>
</sst>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\ &quot;г.&quot;;@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" fillId="0" borderId="0"/>
  </cellStyleXfs>
  <cellXfs count="102">
    <xf numFmtId="0" fontId="0" fillId="0" borderId="0" xfId="0"/>
    <xf numFmtId="0" fontId="8" fillId="0" borderId="0" xfId="3" applyFont="1" applyFill="1" applyAlignment="1"/>
    <xf numFmtId="0" fontId="5" fillId="0" borderId="0" xfId="6" applyFont="1" applyFill="1" applyBorder="1" applyAlignment="1">
      <alignment wrapText="1"/>
    </xf>
    <xf numFmtId="0" fontId="5" fillId="0" borderId="0" xfId="7" applyFont="1" applyFill="1" applyAlignment="1"/>
    <xf numFmtId="0" fontId="5" fillId="0" borderId="0" xfId="7" applyFont="1" applyFill="1" applyAlignment="1">
      <alignment wrapText="1"/>
    </xf>
    <xf numFmtId="0" fontId="5" fillId="0" borderId="0" xfId="7" applyFont="1" applyFill="1"/>
    <xf numFmtId="0" fontId="3" fillId="0" borderId="0" xfId="7" applyFont="1" applyFill="1" applyAlignment="1">
      <alignment horizontal="right"/>
    </xf>
    <xf numFmtId="0" fontId="5" fillId="0" borderId="0" xfId="7" applyFont="1" applyFill="1" applyBorder="1" applyAlignment="1">
      <alignment wrapText="1"/>
    </xf>
    <xf numFmtId="0" fontId="5" fillId="0" borderId="0" xfId="7" applyFont="1" applyFill="1" applyBorder="1"/>
    <xf numFmtId="0" fontId="11" fillId="0" borderId="0" xfId="7" applyFont="1" applyFill="1" applyBorder="1"/>
    <xf numFmtId="0" fontId="3" fillId="0" borderId="0" xfId="7" applyFont="1" applyFill="1" applyBorder="1" applyAlignment="1">
      <alignment horizontal="centerContinuous"/>
    </xf>
    <xf numFmtId="0" fontId="3" fillId="0" borderId="0" xfId="7" applyFont="1" applyFill="1"/>
    <xf numFmtId="0" fontId="3" fillId="0" borderId="0" xfId="7" applyNumberFormat="1" applyFont="1" applyFill="1" applyBorder="1" applyAlignment="1">
      <alignment horizontal="left"/>
    </xf>
    <xf numFmtId="0" fontId="3" fillId="0" borderId="0" xfId="7" applyFont="1" applyFill="1" applyBorder="1" applyAlignment="1">
      <alignment horizontal="center"/>
    </xf>
    <xf numFmtId="0" fontId="3" fillId="0" borderId="0" xfId="7" applyFont="1" applyFill="1" applyBorder="1" applyAlignment="1"/>
    <xf numFmtId="0" fontId="3" fillId="0" borderId="0" xfId="7" applyFont="1" applyFill="1" applyBorder="1" applyAlignment="1">
      <alignment horizontal="right"/>
    </xf>
    <xf numFmtId="3" fontId="3" fillId="0" borderId="3" xfId="5" applyNumberFormat="1" applyFont="1" applyFill="1" applyBorder="1" applyAlignment="1">
      <alignment horizontal="center" vertical="center"/>
    </xf>
    <xf numFmtId="3" fontId="3" fillId="0" borderId="3" xfId="7" applyNumberFormat="1" applyFont="1" applyFill="1" applyBorder="1" applyAlignment="1">
      <alignment horizontal="center" wrapText="1"/>
    </xf>
    <xf numFmtId="3" fontId="3" fillId="0" borderId="4" xfId="5" applyNumberFormat="1" applyFont="1" applyFill="1" applyBorder="1" applyAlignment="1">
      <alignment horizontal="center" vertical="center"/>
    </xf>
    <xf numFmtId="3" fontId="3" fillId="0" borderId="4" xfId="7" applyNumberFormat="1" applyFont="1" applyFill="1" applyBorder="1" applyAlignment="1">
      <alignment horizontal="center" wrapText="1"/>
    </xf>
    <xf numFmtId="3" fontId="3" fillId="0" borderId="4" xfId="6" applyNumberFormat="1" applyFont="1" applyFill="1" applyBorder="1" applyAlignment="1">
      <alignment horizontal="center" wrapText="1"/>
    </xf>
    <xf numFmtId="3" fontId="3" fillId="0" borderId="4" xfId="6" applyNumberFormat="1" applyFont="1" applyFill="1" applyBorder="1"/>
    <xf numFmtId="0" fontId="3" fillId="0" borderId="0" xfId="7" applyFont="1" applyFill="1" applyBorder="1"/>
    <xf numFmtId="3" fontId="3" fillId="0" borderId="3" xfId="6" applyNumberFormat="1" applyFont="1" applyFill="1" applyBorder="1" applyAlignment="1">
      <alignment wrapText="1"/>
    </xf>
    <xf numFmtId="3" fontId="3" fillId="0" borderId="3" xfId="6" applyNumberFormat="1" applyFont="1" applyFill="1" applyBorder="1"/>
    <xf numFmtId="3" fontId="3" fillId="0" borderId="3" xfId="6" applyNumberFormat="1" applyFont="1" applyFill="1" applyBorder="1" applyAlignment="1"/>
    <xf numFmtId="3" fontId="5" fillId="0" borderId="3" xfId="7" applyNumberFormat="1" applyFont="1" applyFill="1" applyBorder="1" applyAlignment="1">
      <alignment wrapText="1"/>
    </xf>
    <xf numFmtId="3" fontId="5" fillId="0" borderId="3" xfId="6" applyNumberFormat="1" applyFont="1" applyFill="1" applyBorder="1" applyAlignment="1"/>
    <xf numFmtId="3" fontId="3" fillId="0" borderId="3" xfId="7" applyNumberFormat="1" applyFont="1" applyFill="1" applyBorder="1" applyAlignment="1">
      <alignment wrapText="1"/>
    </xf>
    <xf numFmtId="3" fontId="5" fillId="0" borderId="3" xfId="6" applyNumberFormat="1" applyFont="1" applyFill="1" applyBorder="1" applyAlignment="1">
      <alignment wrapText="1"/>
    </xf>
    <xf numFmtId="3" fontId="5" fillId="0" borderId="3" xfId="6" applyNumberFormat="1" applyFont="1" applyFill="1" applyBorder="1"/>
    <xf numFmtId="3" fontId="5" fillId="0" borderId="3" xfId="8" applyNumberFormat="1" applyFont="1" applyFill="1" applyBorder="1" applyAlignment="1">
      <alignment vertical="center" wrapText="1"/>
    </xf>
    <xf numFmtId="3" fontId="5" fillId="0" borderId="3" xfId="5" applyNumberFormat="1" applyFont="1" applyFill="1" applyBorder="1" applyAlignment="1">
      <alignment horizontal="left" wrapText="1"/>
    </xf>
    <xf numFmtId="3" fontId="5" fillId="0" borderId="3" xfId="5" applyNumberFormat="1" applyFont="1" applyFill="1" applyBorder="1" applyAlignment="1">
      <alignment wrapText="1"/>
    </xf>
    <xf numFmtId="3" fontId="5" fillId="0" borderId="3" xfId="6" applyNumberFormat="1" applyFont="1" applyFill="1" applyBorder="1" applyAlignment="1">
      <alignment horizontal="right"/>
    </xf>
    <xf numFmtId="3" fontId="5" fillId="0" borderId="5" xfId="9" applyNumberFormat="1" applyFont="1" applyFill="1" applyBorder="1" applyAlignment="1">
      <alignment vertical="top" wrapText="1"/>
    </xf>
    <xf numFmtId="3" fontId="5" fillId="0" borderId="3" xfId="6" applyNumberFormat="1" applyFont="1" applyFill="1" applyBorder="1" applyAlignment="1">
      <alignment horizontal="left" wrapText="1"/>
    </xf>
    <xf numFmtId="3" fontId="5" fillId="0" borderId="3" xfId="8" applyNumberFormat="1" applyFont="1" applyFill="1" applyBorder="1" applyAlignment="1">
      <alignment vertical="center"/>
    </xf>
    <xf numFmtId="9" fontId="5" fillId="0" borderId="3" xfId="1" applyFont="1" applyFill="1" applyBorder="1" applyAlignment="1">
      <alignment wrapText="1"/>
    </xf>
    <xf numFmtId="9" fontId="5" fillId="0" borderId="0" xfId="1" applyFont="1" applyFill="1" applyBorder="1"/>
    <xf numFmtId="9" fontId="5" fillId="0" borderId="0" xfId="1" applyFont="1" applyFill="1"/>
    <xf numFmtId="3" fontId="3" fillId="0" borderId="3" xfId="5" applyNumberFormat="1" applyFont="1" applyFill="1" applyBorder="1" applyAlignment="1">
      <alignment wrapText="1"/>
    </xf>
    <xf numFmtId="0" fontId="3" fillId="0" borderId="0" xfId="9" applyFont="1" applyFill="1"/>
    <xf numFmtId="0" fontId="6" fillId="0" borderId="0" xfId="9" applyFont="1" applyFill="1"/>
    <xf numFmtId="0" fontId="5" fillId="0" borderId="0" xfId="8" applyFont="1" applyFill="1" applyBorder="1" applyAlignment="1">
      <alignment vertical="center" wrapText="1"/>
    </xf>
    <xf numFmtId="0" fontId="5" fillId="0" borderId="0" xfId="10" applyFont="1" applyFill="1" applyAlignment="1"/>
    <xf numFmtId="0" fontId="3" fillId="0" borderId="0" xfId="10" applyFont="1" applyFill="1" applyBorder="1" applyAlignment="1"/>
    <xf numFmtId="0" fontId="6" fillId="0" borderId="0" xfId="7" applyFont="1" applyFill="1" applyAlignment="1"/>
    <xf numFmtId="0" fontId="7" fillId="0" borderId="0" xfId="5" applyFont="1" applyFill="1" applyAlignment="1">
      <alignment horizontal="center"/>
    </xf>
    <xf numFmtId="0" fontId="7" fillId="0" borderId="0" xfId="5" applyFont="1" applyFill="1" applyAlignment="1">
      <alignment wrapText="1"/>
    </xf>
    <xf numFmtId="0" fontId="7" fillId="0" borderId="0" xfId="5" applyFont="1" applyFill="1"/>
    <xf numFmtId="0" fontId="9" fillId="0" borderId="0" xfId="5" applyFont="1" applyFill="1" applyAlignment="1">
      <alignment horizontal="right"/>
    </xf>
    <xf numFmtId="0" fontId="9" fillId="0" borderId="0" xfId="5" applyFont="1" applyFill="1" applyAlignment="1">
      <alignment horizontal="center"/>
    </xf>
    <xf numFmtId="0" fontId="8" fillId="0" borderId="0" xfId="3" applyFont="1" applyFill="1" applyBorder="1" applyAlignment="1">
      <alignment vertical="center" wrapText="1"/>
    </xf>
    <xf numFmtId="0" fontId="8" fillId="0" borderId="0" xfId="11" applyFont="1" applyFill="1"/>
    <xf numFmtId="0" fontId="9" fillId="0" borderId="0" xfId="11" applyFont="1" applyFill="1" applyAlignment="1"/>
    <xf numFmtId="0" fontId="8" fillId="0" borderId="0" xfId="11" applyFont="1" applyFill="1" applyAlignment="1">
      <alignment wrapText="1"/>
    </xf>
    <xf numFmtId="0" fontId="8" fillId="0" borderId="0" xfId="11" applyFont="1" applyFill="1" applyAlignment="1"/>
    <xf numFmtId="0" fontId="9" fillId="0" borderId="0" xfId="11" applyFont="1" applyFill="1" applyAlignment="1">
      <alignment horizontal="center"/>
    </xf>
    <xf numFmtId="0" fontId="8" fillId="0" borderId="0" xfId="11" applyFont="1" applyFill="1" applyAlignment="1">
      <alignment horizontal="center" wrapText="1"/>
    </xf>
    <xf numFmtId="0" fontId="8" fillId="0" borderId="0" xfId="11" applyFont="1" applyFill="1" applyAlignment="1">
      <alignment horizontal="center"/>
    </xf>
    <xf numFmtId="0" fontId="9" fillId="0" borderId="3" xfId="11" applyFont="1" applyFill="1" applyBorder="1" applyAlignment="1">
      <alignment horizontal="center" wrapText="1"/>
    </xf>
    <xf numFmtId="0" fontId="9" fillId="0" borderId="0" xfId="11" applyFont="1" applyFill="1" applyAlignment="1">
      <alignment horizontal="center" wrapText="1"/>
    </xf>
    <xf numFmtId="165" fontId="9" fillId="0" borderId="1" xfId="11" applyNumberFormat="1" applyFont="1" applyFill="1" applyBorder="1" applyAlignment="1">
      <alignment horizontal="center" wrapText="1"/>
    </xf>
    <xf numFmtId="165" fontId="9" fillId="0" borderId="2" xfId="11" applyNumberFormat="1" applyFont="1" applyFill="1" applyBorder="1" applyAlignment="1">
      <alignment horizontal="center" wrapText="1"/>
    </xf>
    <xf numFmtId="0" fontId="9" fillId="0" borderId="3" xfId="11" applyFont="1" applyFill="1" applyBorder="1" applyAlignment="1">
      <alignment horizontal="center"/>
    </xf>
    <xf numFmtId="0" fontId="9" fillId="0" borderId="3" xfId="11" applyFont="1" applyFill="1" applyBorder="1" applyAlignment="1">
      <alignment wrapText="1"/>
    </xf>
    <xf numFmtId="3" fontId="9" fillId="0" borderId="3" xfId="11" applyNumberFormat="1" applyFont="1" applyFill="1" applyBorder="1" applyAlignment="1">
      <alignment horizontal="center" wrapText="1"/>
    </xf>
    <xf numFmtId="0" fontId="9" fillId="0" borderId="0" xfId="11" applyFont="1" applyFill="1"/>
    <xf numFmtId="0" fontId="8" fillId="0" borderId="3" xfId="11" applyFont="1" applyFill="1" applyBorder="1" applyAlignment="1">
      <alignment horizontal="center"/>
    </xf>
    <xf numFmtId="0" fontId="8" fillId="0" borderId="3" xfId="11" applyFont="1" applyFill="1" applyBorder="1" applyAlignment="1">
      <alignment wrapText="1"/>
    </xf>
    <xf numFmtId="3" fontId="8" fillId="0" borderId="3" xfId="11" applyNumberFormat="1" applyFont="1" applyFill="1" applyBorder="1"/>
    <xf numFmtId="3" fontId="9" fillId="0" borderId="3" xfId="11" applyNumberFormat="1" applyFont="1" applyFill="1" applyBorder="1"/>
    <xf numFmtId="3" fontId="9" fillId="0" borderId="0" xfId="11" applyNumberFormat="1" applyFont="1" applyFill="1"/>
    <xf numFmtId="3" fontId="8" fillId="0" borderId="0" xfId="11" applyNumberFormat="1" applyFont="1" applyFill="1"/>
    <xf numFmtId="0" fontId="9" fillId="0" borderId="0" xfId="2" applyFont="1" applyFill="1"/>
    <xf numFmtId="0" fontId="8" fillId="0" borderId="0" xfId="2" applyFont="1" applyFill="1"/>
    <xf numFmtId="0" fontId="14" fillId="0" borderId="0" xfId="2" applyFont="1" applyFill="1"/>
    <xf numFmtId="0" fontId="7" fillId="0" borderId="0" xfId="2" applyFont="1" applyFill="1"/>
    <xf numFmtId="0" fontId="15" fillId="0" borderId="0" xfId="2" applyFont="1" applyFill="1"/>
    <xf numFmtId="0" fontId="8" fillId="0" borderId="0" xfId="3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0" fontId="16" fillId="0" borderId="0" xfId="2" applyFont="1" applyFill="1"/>
    <xf numFmtId="0" fontId="10" fillId="0" borderId="0" xfId="2" applyFont="1" applyFill="1" applyAlignment="1">
      <alignment wrapText="1"/>
    </xf>
    <xf numFmtId="0" fontId="8" fillId="0" borderId="0" xfId="2" applyFont="1" applyFill="1" applyAlignment="1"/>
    <xf numFmtId="0" fontId="9" fillId="0" borderId="0" xfId="5" applyFont="1" applyFill="1" applyAlignment="1"/>
    <xf numFmtId="0" fontId="14" fillId="0" borderId="0" xfId="2" applyFont="1" applyFill="1" applyAlignment="1">
      <alignment wrapText="1"/>
    </xf>
    <xf numFmtId="0" fontId="7" fillId="0" borderId="0" xfId="5" applyFont="1" applyFill="1" applyAlignment="1"/>
    <xf numFmtId="0" fontId="8" fillId="0" borderId="0" xfId="12" applyFont="1" applyFill="1" applyAlignment="1">
      <alignment horizontal="left"/>
    </xf>
    <xf numFmtId="0" fontId="7" fillId="0" borderId="0" xfId="3" applyFont="1" applyFill="1" applyBorder="1" applyAlignment="1">
      <alignment vertical="center" wrapText="1"/>
    </xf>
    <xf numFmtId="0" fontId="7" fillId="0" borderId="0" xfId="3" applyFont="1" applyFill="1" applyAlignment="1"/>
    <xf numFmtId="0" fontId="8" fillId="0" borderId="0" xfId="5" applyFont="1" applyFill="1" applyAlignment="1">
      <alignment wrapText="1"/>
    </xf>
    <xf numFmtId="0" fontId="8" fillId="0" borderId="0" xfId="5" applyFont="1" applyFill="1" applyAlignment="1"/>
    <xf numFmtId="0" fontId="8" fillId="0" borderId="0" xfId="12" applyFont="1" applyFill="1" applyAlignment="1">
      <alignment horizontal="center"/>
    </xf>
    <xf numFmtId="0" fontId="8" fillId="0" borderId="0" xfId="5" applyFont="1" applyFill="1" applyAlignment="1">
      <alignment horizontal="center"/>
    </xf>
    <xf numFmtId="14" fontId="3" fillId="0" borderId="0" xfId="7" applyNumberFormat="1" applyFont="1" applyFill="1" applyBorder="1" applyAlignment="1">
      <alignment horizontal="centerContinuous"/>
    </xf>
    <xf numFmtId="0" fontId="5" fillId="0" borderId="3" xfId="5" applyFont="1" applyFill="1" applyBorder="1" applyAlignment="1">
      <alignment wrapText="1"/>
    </xf>
    <xf numFmtId="0" fontId="9" fillId="0" borderId="0" xfId="11" applyFont="1" applyFill="1" applyAlignment="1">
      <alignment horizontal="center"/>
    </xf>
    <xf numFmtId="165" fontId="9" fillId="0" borderId="1" xfId="11" applyNumberFormat="1" applyFont="1" applyFill="1" applyBorder="1" applyAlignment="1">
      <alignment horizontal="center" wrapText="1"/>
    </xf>
    <xf numFmtId="165" fontId="9" fillId="0" borderId="2" xfId="11" applyNumberFormat="1" applyFont="1" applyFill="1" applyBorder="1" applyAlignment="1">
      <alignment horizontal="center" wrapText="1"/>
    </xf>
  </cellXfs>
  <cellStyles count="13">
    <cellStyle name="Normal_PrilDimi" xfId="11"/>
    <cellStyle name="Normal_sesiaI ot4et 2" xfId="3"/>
    <cellStyle name="Normal_Sheet1" xfId="8"/>
    <cellStyle name="Нормален" xfId="0" builtinId="0"/>
    <cellStyle name="Нормален 2" xfId="5"/>
    <cellStyle name="Нормален 3" xfId="9"/>
    <cellStyle name="Нормален 3 2" xfId="10"/>
    <cellStyle name="Нормален 3 2 2" xfId="12"/>
    <cellStyle name="Нормален 4" xfId="2"/>
    <cellStyle name="Нормален 7 2" xfId="4"/>
    <cellStyle name="Нормален_ИП-2011г-начална 2" xfId="7"/>
    <cellStyle name="Нормален_Лист1 2" xfId="6"/>
    <cellStyle name="Процент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88"/>
  <sheetViews>
    <sheetView tabSelected="1" zoomScaleNormal="100" workbookViewId="0">
      <pane ySplit="7" topLeftCell="A274" activePane="bottomLeft" state="frozen"/>
      <selection activeCell="J163" sqref="J163"/>
      <selection pane="bottomLeft" activeCell="A282" sqref="A282"/>
    </sheetView>
  </sheetViews>
  <sheetFormatPr defaultColWidth="29.28515625" defaultRowHeight="15.75" x14ac:dyDescent="0.25"/>
  <cols>
    <col min="1" max="1" width="43.42578125" style="4" customWidth="1"/>
    <col min="2" max="4" width="12.5703125" style="5" customWidth="1"/>
    <col min="5" max="7" width="15.5703125" style="5" customWidth="1"/>
    <col min="8" max="10" width="17.7109375" style="5" customWidth="1"/>
    <col min="11" max="13" width="12" style="5" customWidth="1"/>
    <col min="14" max="16" width="14.7109375" style="5" customWidth="1"/>
    <col min="17" max="19" width="10.85546875" style="5" customWidth="1"/>
    <col min="20" max="22" width="16.28515625" style="5" customWidth="1"/>
    <col min="23" max="28" width="12.7109375" style="5" customWidth="1"/>
    <col min="29" max="162" width="29.28515625" style="5" customWidth="1"/>
    <col min="163" max="163" width="42.42578125" style="5" customWidth="1"/>
    <col min="164" max="166" width="12.42578125" style="5" customWidth="1"/>
    <col min="167" max="169" width="10.85546875" style="5" customWidth="1"/>
    <col min="170" max="172" width="14.5703125" style="5" bestFit="1" customWidth="1"/>
    <col min="173" max="175" width="11" style="5" customWidth="1"/>
    <col min="176" max="178" width="14.5703125" style="5" customWidth="1"/>
    <col min="179" max="181" width="15.28515625" style="5" customWidth="1"/>
    <col min="182" max="182" width="15.5703125" style="5" customWidth="1"/>
    <col min="183" max="183" width="44.5703125" style="5" customWidth="1"/>
    <col min="184" max="184" width="13.85546875" style="5" customWidth="1"/>
    <col min="185" max="185" width="10.85546875" style="5" customWidth="1"/>
    <col min="186" max="186" width="14.5703125" style="5" customWidth="1"/>
    <col min="187" max="187" width="11" style="5" customWidth="1"/>
    <col min="188" max="188" width="10.85546875" style="5" customWidth="1"/>
    <col min="189" max="189" width="14.5703125" style="5" customWidth="1"/>
    <col min="190" max="191" width="15.5703125" style="5" customWidth="1"/>
    <col min="192" max="192" width="17.7109375" style="5" customWidth="1"/>
    <col min="193" max="16384" width="29.28515625" style="5"/>
  </cols>
  <sheetData>
    <row r="1" spans="1:249" x14ac:dyDescent="0.25">
      <c r="A1" s="2"/>
      <c r="Z1" s="6"/>
      <c r="AA1" s="6"/>
      <c r="AB1" s="6" t="s">
        <v>2</v>
      </c>
    </row>
    <row r="2" spans="1:249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9"/>
      <c r="V2" s="9"/>
      <c r="W2" s="9"/>
      <c r="X2" s="9"/>
      <c r="Y2" s="9"/>
    </row>
    <row r="3" spans="1:249" x14ac:dyDescent="0.25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</row>
    <row r="4" spans="1:249" x14ac:dyDescent="0.25">
      <c r="A4" s="97" t="s">
        <v>300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x14ac:dyDescent="0.25">
      <c r="A5" s="12"/>
      <c r="B5" s="10"/>
      <c r="C5" s="10"/>
      <c r="D5" s="10"/>
      <c r="E5" s="13"/>
      <c r="F5" s="13"/>
      <c r="G5" s="13"/>
      <c r="H5" s="14"/>
      <c r="I5" s="14"/>
      <c r="J5" s="14"/>
      <c r="K5" s="10"/>
      <c r="L5" s="10"/>
      <c r="M5" s="10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0"/>
      <c r="AA5" s="10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</row>
    <row r="6" spans="1:249" ht="63" x14ac:dyDescent="0.25">
      <c r="A6" s="16" t="s">
        <v>4</v>
      </c>
      <c r="B6" s="17" t="s">
        <v>5</v>
      </c>
      <c r="C6" s="17" t="s">
        <v>5</v>
      </c>
      <c r="D6" s="17" t="s">
        <v>5</v>
      </c>
      <c r="E6" s="17" t="s">
        <v>6</v>
      </c>
      <c r="F6" s="17" t="s">
        <v>6</v>
      </c>
      <c r="G6" s="17" t="s">
        <v>6</v>
      </c>
      <c r="H6" s="17" t="s">
        <v>7</v>
      </c>
      <c r="I6" s="17" t="s">
        <v>7</v>
      </c>
      <c r="J6" s="17" t="s">
        <v>7</v>
      </c>
      <c r="K6" s="17" t="s">
        <v>8</v>
      </c>
      <c r="L6" s="17" t="s">
        <v>8</v>
      </c>
      <c r="M6" s="17" t="s">
        <v>8</v>
      </c>
      <c r="N6" s="17" t="s">
        <v>9</v>
      </c>
      <c r="O6" s="17" t="s">
        <v>9</v>
      </c>
      <c r="P6" s="17" t="s">
        <v>9</v>
      </c>
      <c r="Q6" s="17" t="s">
        <v>10</v>
      </c>
      <c r="R6" s="17" t="s">
        <v>10</v>
      </c>
      <c r="S6" s="17" t="s">
        <v>10</v>
      </c>
      <c r="T6" s="17" t="s">
        <v>11</v>
      </c>
      <c r="U6" s="17" t="s">
        <v>11</v>
      </c>
      <c r="V6" s="17" t="s">
        <v>11</v>
      </c>
      <c r="W6" s="17" t="s">
        <v>12</v>
      </c>
      <c r="X6" s="17" t="s">
        <v>12</v>
      </c>
      <c r="Y6" s="17" t="s">
        <v>12</v>
      </c>
      <c r="Z6" s="17" t="s">
        <v>13</v>
      </c>
      <c r="AA6" s="17" t="s">
        <v>13</v>
      </c>
      <c r="AB6" s="17" t="s">
        <v>13</v>
      </c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</row>
    <row r="7" spans="1:249" x14ac:dyDescent="0.25">
      <c r="A7" s="18"/>
      <c r="B7" s="19" t="s">
        <v>14</v>
      </c>
      <c r="C7" s="19" t="s">
        <v>15</v>
      </c>
      <c r="D7" s="19" t="s">
        <v>16</v>
      </c>
      <c r="E7" s="19" t="s">
        <v>14</v>
      </c>
      <c r="F7" s="19" t="s">
        <v>15</v>
      </c>
      <c r="G7" s="19" t="s">
        <v>16</v>
      </c>
      <c r="H7" s="19" t="s">
        <v>14</v>
      </c>
      <c r="I7" s="19" t="s">
        <v>15</v>
      </c>
      <c r="J7" s="19" t="s">
        <v>16</v>
      </c>
      <c r="K7" s="19" t="s">
        <v>14</v>
      </c>
      <c r="L7" s="19" t="s">
        <v>15</v>
      </c>
      <c r="M7" s="19" t="s">
        <v>16</v>
      </c>
      <c r="N7" s="19" t="s">
        <v>14</v>
      </c>
      <c r="O7" s="19" t="s">
        <v>15</v>
      </c>
      <c r="P7" s="19" t="s">
        <v>16</v>
      </c>
      <c r="Q7" s="19" t="s">
        <v>14</v>
      </c>
      <c r="R7" s="19" t="s">
        <v>15</v>
      </c>
      <c r="S7" s="19" t="s">
        <v>16</v>
      </c>
      <c r="T7" s="19" t="s">
        <v>14</v>
      </c>
      <c r="U7" s="19" t="s">
        <v>15</v>
      </c>
      <c r="V7" s="19" t="s">
        <v>16</v>
      </c>
      <c r="W7" s="19" t="s">
        <v>14</v>
      </c>
      <c r="X7" s="19" t="s">
        <v>15</v>
      </c>
      <c r="Y7" s="19" t="s">
        <v>16</v>
      </c>
      <c r="Z7" s="19" t="s">
        <v>14</v>
      </c>
      <c r="AA7" s="19" t="s">
        <v>15</v>
      </c>
      <c r="AB7" s="19" t="s">
        <v>16</v>
      </c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</row>
    <row r="8" spans="1:249" x14ac:dyDescent="0.25">
      <c r="A8" s="20" t="s">
        <v>1</v>
      </c>
      <c r="B8" s="21">
        <f t="shared" ref="B8:D70" si="0">E8+H8+K8+N8+Q8+T8+W8+Z8</f>
        <v>55288017</v>
      </c>
      <c r="C8" s="21">
        <f>F8+I8+L8+O8+R8+U8+X8+AA8</f>
        <v>55663046</v>
      </c>
      <c r="D8" s="21">
        <f t="shared" ref="D8:D70" si="1">G8+J8+M8+P8+S8+V8+Y8+AB8</f>
        <v>375029</v>
      </c>
      <c r="E8" s="21">
        <f>SUM(E9,E80,E256,E268)</f>
        <v>4128600</v>
      </c>
      <c r="F8" s="21">
        <f>SUM(F9,F80,F256,F268)</f>
        <v>4128600</v>
      </c>
      <c r="G8" s="21">
        <f>F8-E8</f>
        <v>0</v>
      </c>
      <c r="H8" s="21">
        <f t="shared" ref="H8:I8" si="2">SUM(H9,H80,H256,H268)</f>
        <v>406823</v>
      </c>
      <c r="I8" s="21">
        <f t="shared" si="2"/>
        <v>406823</v>
      </c>
      <c r="J8" s="21">
        <f t="shared" ref="J8" si="3">I8-H8</f>
        <v>0</v>
      </c>
      <c r="K8" s="21">
        <f t="shared" ref="K8:L8" si="4">SUM(K9,K80,K256,K268)</f>
        <v>5696485</v>
      </c>
      <c r="L8" s="21">
        <f t="shared" si="4"/>
        <v>6530348</v>
      </c>
      <c r="M8" s="21">
        <f t="shared" ref="M8" si="5">L8-K8</f>
        <v>833863</v>
      </c>
      <c r="N8" s="21">
        <f t="shared" ref="N8:O8" si="6">SUM(N9,N80,N256,N268)</f>
        <v>2347825</v>
      </c>
      <c r="O8" s="21">
        <f t="shared" si="6"/>
        <v>2347825</v>
      </c>
      <c r="P8" s="21">
        <f t="shared" ref="P8" si="7">O8-N8</f>
        <v>0</v>
      </c>
      <c r="Q8" s="21">
        <f t="shared" ref="Q8:R8" si="8">SUM(Q9,Q80,Q256,Q268)</f>
        <v>1991030</v>
      </c>
      <c r="R8" s="21">
        <f t="shared" si="8"/>
        <v>2070462</v>
      </c>
      <c r="S8" s="21">
        <f t="shared" ref="S8" si="9">R8-Q8</f>
        <v>79432</v>
      </c>
      <c r="T8" s="21">
        <f t="shared" ref="T8:U8" si="10">SUM(T9,T80,T256,T268)</f>
        <v>7015456</v>
      </c>
      <c r="U8" s="21">
        <f t="shared" si="10"/>
        <v>7015456</v>
      </c>
      <c r="V8" s="21">
        <f t="shared" ref="V8" si="11">U8-T8</f>
        <v>0</v>
      </c>
      <c r="W8" s="21">
        <f t="shared" ref="W8:X8" si="12">SUM(W9,W80,W256,W268)</f>
        <v>538266</v>
      </c>
      <c r="X8" s="21">
        <f t="shared" si="12"/>
        <v>2179821</v>
      </c>
      <c r="Y8" s="21">
        <f t="shared" ref="Y8" si="13">X8-W8</f>
        <v>1641555</v>
      </c>
      <c r="Z8" s="21">
        <f t="shared" ref="Z8:AA8" si="14">SUM(Z9,Z80,Z256,Z268)</f>
        <v>33163532</v>
      </c>
      <c r="AA8" s="21">
        <f t="shared" si="14"/>
        <v>30983711</v>
      </c>
      <c r="AB8" s="21">
        <f t="shared" ref="AB8" si="15">AA8-Z8</f>
        <v>-2179821</v>
      </c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</row>
    <row r="9" spans="1:249" x14ac:dyDescent="0.25">
      <c r="A9" s="23" t="s">
        <v>17</v>
      </c>
      <c r="B9" s="24">
        <f t="shared" si="0"/>
        <v>28732683</v>
      </c>
      <c r="C9" s="24">
        <f t="shared" si="0"/>
        <v>31286711</v>
      </c>
      <c r="D9" s="24">
        <f t="shared" si="1"/>
        <v>2554028</v>
      </c>
      <c r="E9" s="24">
        <f>SUM(E10,E14,E26,E43,E64,E71,E35,E51)</f>
        <v>3078829</v>
      </c>
      <c r="F9" s="24">
        <f>SUM(F10,F14,F26,F43,F64,F71,F35,F51)</f>
        <v>3078829</v>
      </c>
      <c r="G9" s="24">
        <f t="shared" ref="G9:G67" si="16">F9-E9</f>
        <v>0</v>
      </c>
      <c r="H9" s="24">
        <f>SUM(H10,H14,H26,H43,H64,H71,H35,H51)</f>
        <v>154723</v>
      </c>
      <c r="I9" s="24">
        <f>SUM(I10,I14,I26,I43,I64,I71,I35,I51)</f>
        <v>154723</v>
      </c>
      <c r="J9" s="24">
        <f t="shared" ref="J9:J67" si="17">I9-H9</f>
        <v>0</v>
      </c>
      <c r="K9" s="24">
        <f>SUM(K10,K14,K26,K43,K64,K71,K35,K51)</f>
        <v>1675682</v>
      </c>
      <c r="L9" s="24">
        <f>SUM(L10,L14,L26,L43,L64,L71,L35,L51)</f>
        <v>3026919</v>
      </c>
      <c r="M9" s="24">
        <f t="shared" ref="M9:M67" si="18">L9-K9</f>
        <v>1351237</v>
      </c>
      <c r="N9" s="24">
        <f>SUM(N10,N14,N26,N43,N64,N71,N35,N51)</f>
        <v>2110804</v>
      </c>
      <c r="O9" s="24">
        <f>SUM(O10,O14,O26,O43,O64,O71,O35,O51)</f>
        <v>2110804</v>
      </c>
      <c r="P9" s="24">
        <f t="shared" ref="P9:P67" si="19">O9-N9</f>
        <v>0</v>
      </c>
      <c r="Q9" s="24">
        <f>SUM(Q10,Q14,Q26,Q43,Q64,Q71,Q35,Q51)</f>
        <v>1223031</v>
      </c>
      <c r="R9" s="24">
        <f>SUM(R10,R14,R26,R43,R64,R71,R35,R51)</f>
        <v>1223031</v>
      </c>
      <c r="S9" s="24">
        <f t="shared" ref="S9:S67" si="20">R9-Q9</f>
        <v>0</v>
      </c>
      <c r="T9" s="24">
        <f>SUM(T10,T14,T26,T43,T64,T71,T35,T51)</f>
        <v>4059480</v>
      </c>
      <c r="U9" s="24">
        <f>SUM(U10,U14,U26,U43,U64,U71,U35,U51)</f>
        <v>4059480</v>
      </c>
      <c r="V9" s="24">
        <f t="shared" ref="V9:V67" si="21">U9-T9</f>
        <v>0</v>
      </c>
      <c r="W9" s="24">
        <f>SUM(W10,W14,W26,W43,W64,W71,W35,W51)</f>
        <v>538266</v>
      </c>
      <c r="X9" s="24">
        <f>SUM(X10,X14,X26,X43,X64,X71,X35,X51)</f>
        <v>0</v>
      </c>
      <c r="Y9" s="24">
        <f t="shared" ref="Y9:Y67" si="22">X9-W9</f>
        <v>-538266</v>
      </c>
      <c r="Z9" s="24">
        <f>SUM(Z10,Z14,Z26,Z43,Z64,Z71,Z35,Z51)</f>
        <v>15891868</v>
      </c>
      <c r="AA9" s="24">
        <f>SUM(AA10,AA14,AA26,AA43,AA64,AA71,AA35,AA51)</f>
        <v>17632925</v>
      </c>
      <c r="AB9" s="24">
        <f t="shared" ref="AB9:AB67" si="23">AA9-Z9</f>
        <v>1741057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</row>
    <row r="10" spans="1:249" x14ac:dyDescent="0.25">
      <c r="A10" s="23" t="s">
        <v>18</v>
      </c>
      <c r="B10" s="24">
        <f t="shared" si="0"/>
        <v>365277</v>
      </c>
      <c r="C10" s="24">
        <f t="shared" si="0"/>
        <v>365277</v>
      </c>
      <c r="D10" s="24">
        <f t="shared" si="1"/>
        <v>0</v>
      </c>
      <c r="E10" s="24">
        <f t="shared" ref="E10:AA10" si="24">SUM(E11)</f>
        <v>0</v>
      </c>
      <c r="F10" s="24">
        <f t="shared" si="24"/>
        <v>0</v>
      </c>
      <c r="G10" s="24">
        <f t="shared" si="16"/>
        <v>0</v>
      </c>
      <c r="H10" s="24">
        <f t="shared" si="24"/>
        <v>0</v>
      </c>
      <c r="I10" s="24">
        <f t="shared" si="24"/>
        <v>0</v>
      </c>
      <c r="J10" s="24">
        <f t="shared" si="17"/>
        <v>0</v>
      </c>
      <c r="K10" s="24">
        <f t="shared" si="24"/>
        <v>158917</v>
      </c>
      <c r="L10" s="24">
        <f t="shared" si="24"/>
        <v>158917</v>
      </c>
      <c r="M10" s="24">
        <f t="shared" si="18"/>
        <v>0</v>
      </c>
      <c r="N10" s="24">
        <f t="shared" si="24"/>
        <v>0</v>
      </c>
      <c r="O10" s="24">
        <f t="shared" si="24"/>
        <v>0</v>
      </c>
      <c r="P10" s="24">
        <f t="shared" si="19"/>
        <v>0</v>
      </c>
      <c r="Q10" s="24">
        <f t="shared" si="24"/>
        <v>0</v>
      </c>
      <c r="R10" s="24">
        <f t="shared" si="24"/>
        <v>0</v>
      </c>
      <c r="S10" s="24">
        <f t="shared" si="20"/>
        <v>0</v>
      </c>
      <c r="T10" s="24">
        <f t="shared" si="24"/>
        <v>0</v>
      </c>
      <c r="U10" s="24">
        <f t="shared" si="24"/>
        <v>0</v>
      </c>
      <c r="V10" s="24">
        <f t="shared" si="21"/>
        <v>0</v>
      </c>
      <c r="W10" s="24">
        <f t="shared" si="24"/>
        <v>0</v>
      </c>
      <c r="X10" s="24">
        <f t="shared" si="24"/>
        <v>0</v>
      </c>
      <c r="Y10" s="24">
        <f t="shared" si="22"/>
        <v>0</v>
      </c>
      <c r="Z10" s="24">
        <f t="shared" si="24"/>
        <v>206360</v>
      </c>
      <c r="AA10" s="24">
        <f t="shared" si="24"/>
        <v>206360</v>
      </c>
      <c r="AB10" s="24">
        <f t="shared" si="23"/>
        <v>0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</row>
    <row r="11" spans="1:249" x14ac:dyDescent="0.25">
      <c r="A11" s="23" t="s">
        <v>19</v>
      </c>
      <c r="B11" s="25">
        <f t="shared" si="0"/>
        <v>365277</v>
      </c>
      <c r="C11" s="25">
        <f t="shared" si="0"/>
        <v>365277</v>
      </c>
      <c r="D11" s="25">
        <f t="shared" si="1"/>
        <v>0</v>
      </c>
      <c r="E11" s="25">
        <f t="shared" ref="E11:AA11" si="25">SUM(E12:E13)</f>
        <v>0</v>
      </c>
      <c r="F11" s="25">
        <f t="shared" si="25"/>
        <v>0</v>
      </c>
      <c r="G11" s="25">
        <f t="shared" si="16"/>
        <v>0</v>
      </c>
      <c r="H11" s="25">
        <f t="shared" si="25"/>
        <v>0</v>
      </c>
      <c r="I11" s="25">
        <f t="shared" si="25"/>
        <v>0</v>
      </c>
      <c r="J11" s="25">
        <f t="shared" si="17"/>
        <v>0</v>
      </c>
      <c r="K11" s="25">
        <f t="shared" si="25"/>
        <v>158917</v>
      </c>
      <c r="L11" s="25">
        <f t="shared" si="25"/>
        <v>158917</v>
      </c>
      <c r="M11" s="25">
        <f t="shared" si="18"/>
        <v>0</v>
      </c>
      <c r="N11" s="25">
        <f t="shared" si="25"/>
        <v>0</v>
      </c>
      <c r="O11" s="25">
        <f t="shared" si="25"/>
        <v>0</v>
      </c>
      <c r="P11" s="25">
        <f t="shared" si="19"/>
        <v>0</v>
      </c>
      <c r="Q11" s="25">
        <f t="shared" si="25"/>
        <v>0</v>
      </c>
      <c r="R11" s="25">
        <f t="shared" si="25"/>
        <v>0</v>
      </c>
      <c r="S11" s="25">
        <f t="shared" si="20"/>
        <v>0</v>
      </c>
      <c r="T11" s="25">
        <f t="shared" si="25"/>
        <v>0</v>
      </c>
      <c r="U11" s="25">
        <f t="shared" si="25"/>
        <v>0</v>
      </c>
      <c r="V11" s="25">
        <f t="shared" si="21"/>
        <v>0</v>
      </c>
      <c r="W11" s="25">
        <f t="shared" si="25"/>
        <v>0</v>
      </c>
      <c r="X11" s="25">
        <f t="shared" si="25"/>
        <v>0</v>
      </c>
      <c r="Y11" s="25">
        <f t="shared" si="22"/>
        <v>0</v>
      </c>
      <c r="Z11" s="25">
        <f t="shared" si="25"/>
        <v>206360</v>
      </c>
      <c r="AA11" s="25">
        <f t="shared" si="25"/>
        <v>206360</v>
      </c>
      <c r="AB11" s="25">
        <f t="shared" si="23"/>
        <v>0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</row>
    <row r="12" spans="1:249" ht="78.75" x14ac:dyDescent="0.25">
      <c r="A12" s="26" t="s">
        <v>20</v>
      </c>
      <c r="B12" s="27">
        <f t="shared" si="0"/>
        <v>206360</v>
      </c>
      <c r="C12" s="27">
        <f t="shared" si="0"/>
        <v>206360</v>
      </c>
      <c r="D12" s="27">
        <f t="shared" si="1"/>
        <v>0</v>
      </c>
      <c r="E12" s="27">
        <v>0</v>
      </c>
      <c r="F12" s="27">
        <v>0</v>
      </c>
      <c r="G12" s="27">
        <f t="shared" si="16"/>
        <v>0</v>
      </c>
      <c r="H12" s="27">
        <v>0</v>
      </c>
      <c r="I12" s="27">
        <v>0</v>
      </c>
      <c r="J12" s="27">
        <f t="shared" si="17"/>
        <v>0</v>
      </c>
      <c r="K12" s="27"/>
      <c r="L12" s="27"/>
      <c r="M12" s="27">
        <f t="shared" si="18"/>
        <v>0</v>
      </c>
      <c r="N12" s="27">
        <v>0</v>
      </c>
      <c r="O12" s="27">
        <v>0</v>
      </c>
      <c r="P12" s="27">
        <f t="shared" si="19"/>
        <v>0</v>
      </c>
      <c r="Q12" s="27">
        <v>0</v>
      </c>
      <c r="R12" s="27">
        <v>0</v>
      </c>
      <c r="S12" s="27">
        <f t="shared" si="20"/>
        <v>0</v>
      </c>
      <c r="T12" s="27">
        <v>0</v>
      </c>
      <c r="U12" s="27">
        <v>0</v>
      </c>
      <c r="V12" s="27">
        <f t="shared" si="21"/>
        <v>0</v>
      </c>
      <c r="W12" s="27">
        <v>0</v>
      </c>
      <c r="X12" s="27">
        <v>0</v>
      </c>
      <c r="Y12" s="27">
        <f t="shared" si="22"/>
        <v>0</v>
      </c>
      <c r="Z12" s="27">
        <v>206360</v>
      </c>
      <c r="AA12" s="27">
        <v>206360</v>
      </c>
      <c r="AB12" s="27">
        <f t="shared" si="23"/>
        <v>0</v>
      </c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</row>
    <row r="13" spans="1:249" ht="47.25" x14ac:dyDescent="0.25">
      <c r="A13" s="26" t="s">
        <v>21</v>
      </c>
      <c r="B13" s="27">
        <f t="shared" si="0"/>
        <v>158917</v>
      </c>
      <c r="C13" s="27">
        <f t="shared" si="0"/>
        <v>158917</v>
      </c>
      <c r="D13" s="27">
        <f>G13+J13+M13+P13+S13+V13+Y13+AB13</f>
        <v>0</v>
      </c>
      <c r="E13" s="27">
        <v>0</v>
      </c>
      <c r="F13" s="27">
        <v>0</v>
      </c>
      <c r="G13" s="27">
        <f t="shared" si="16"/>
        <v>0</v>
      </c>
      <c r="H13" s="27">
        <v>0</v>
      </c>
      <c r="I13" s="27">
        <v>0</v>
      </c>
      <c r="J13" s="27">
        <f t="shared" si="17"/>
        <v>0</v>
      </c>
      <c r="K13" s="27">
        <f>87265+70572+1080</f>
        <v>158917</v>
      </c>
      <c r="L13" s="27">
        <f t="shared" ref="L13" si="26">87265+70572+1080</f>
        <v>158917</v>
      </c>
      <c r="M13" s="27">
        <f t="shared" si="18"/>
        <v>0</v>
      </c>
      <c r="N13" s="27">
        <v>0</v>
      </c>
      <c r="O13" s="27">
        <v>0</v>
      </c>
      <c r="P13" s="27">
        <f t="shared" si="19"/>
        <v>0</v>
      </c>
      <c r="Q13" s="27">
        <v>0</v>
      </c>
      <c r="R13" s="27">
        <v>0</v>
      </c>
      <c r="S13" s="27">
        <f t="shared" si="20"/>
        <v>0</v>
      </c>
      <c r="T13" s="27">
        <v>0</v>
      </c>
      <c r="U13" s="27">
        <v>0</v>
      </c>
      <c r="V13" s="27">
        <f t="shared" si="21"/>
        <v>0</v>
      </c>
      <c r="W13" s="27">
        <v>0</v>
      </c>
      <c r="X13" s="27">
        <v>0</v>
      </c>
      <c r="Y13" s="27">
        <f t="shared" si="22"/>
        <v>0</v>
      </c>
      <c r="Z13" s="27">
        <v>0</v>
      </c>
      <c r="AA13" s="27">
        <v>0</v>
      </c>
      <c r="AB13" s="27">
        <f t="shared" si="23"/>
        <v>0</v>
      </c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</row>
    <row r="14" spans="1:249" x14ac:dyDescent="0.25">
      <c r="A14" s="28" t="s">
        <v>22</v>
      </c>
      <c r="B14" s="25">
        <f t="shared" si="0"/>
        <v>1191146</v>
      </c>
      <c r="C14" s="25">
        <f t="shared" si="0"/>
        <v>1191146</v>
      </c>
      <c r="D14" s="25">
        <f t="shared" si="1"/>
        <v>0</v>
      </c>
      <c r="E14" s="25">
        <f t="shared" ref="E14:AA14" si="27">SUM(E15)</f>
        <v>0</v>
      </c>
      <c r="F14" s="25">
        <f t="shared" si="27"/>
        <v>0</v>
      </c>
      <c r="G14" s="25">
        <f t="shared" si="16"/>
        <v>0</v>
      </c>
      <c r="H14" s="25">
        <f t="shared" si="27"/>
        <v>0</v>
      </c>
      <c r="I14" s="25">
        <f t="shared" si="27"/>
        <v>0</v>
      </c>
      <c r="J14" s="25">
        <f t="shared" si="17"/>
        <v>0</v>
      </c>
      <c r="K14" s="25">
        <f t="shared" si="27"/>
        <v>229789</v>
      </c>
      <c r="L14" s="25">
        <f t="shared" si="27"/>
        <v>229789</v>
      </c>
      <c r="M14" s="25">
        <f t="shared" si="18"/>
        <v>0</v>
      </c>
      <c r="N14" s="25">
        <f t="shared" si="27"/>
        <v>0</v>
      </c>
      <c r="O14" s="25">
        <f t="shared" si="27"/>
        <v>0</v>
      </c>
      <c r="P14" s="25">
        <f t="shared" si="19"/>
        <v>0</v>
      </c>
      <c r="Q14" s="25">
        <f t="shared" si="27"/>
        <v>10000</v>
      </c>
      <c r="R14" s="25">
        <f t="shared" si="27"/>
        <v>10000</v>
      </c>
      <c r="S14" s="25">
        <f t="shared" si="20"/>
        <v>0</v>
      </c>
      <c r="T14" s="25">
        <f t="shared" si="27"/>
        <v>626657</v>
      </c>
      <c r="U14" s="25">
        <f t="shared" si="27"/>
        <v>626657</v>
      </c>
      <c r="V14" s="25">
        <f t="shared" si="21"/>
        <v>0</v>
      </c>
      <c r="W14" s="25">
        <f t="shared" si="27"/>
        <v>0</v>
      </c>
      <c r="X14" s="25">
        <f t="shared" si="27"/>
        <v>0</v>
      </c>
      <c r="Y14" s="25">
        <f t="shared" si="22"/>
        <v>0</v>
      </c>
      <c r="Z14" s="25">
        <f t="shared" si="27"/>
        <v>324700</v>
      </c>
      <c r="AA14" s="25">
        <f t="shared" si="27"/>
        <v>324700</v>
      </c>
      <c r="AB14" s="25">
        <f t="shared" si="23"/>
        <v>0</v>
      </c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</row>
    <row r="15" spans="1:249" x14ac:dyDescent="0.25">
      <c r="A15" s="23" t="s">
        <v>19</v>
      </c>
      <c r="B15" s="25">
        <f t="shared" si="0"/>
        <v>1191146</v>
      </c>
      <c r="C15" s="25">
        <f t="shared" si="0"/>
        <v>1191146</v>
      </c>
      <c r="D15" s="25">
        <f t="shared" si="1"/>
        <v>0</v>
      </c>
      <c r="E15" s="25">
        <f t="shared" ref="E15:Z15" si="28">SUM(E16:E25)</f>
        <v>0</v>
      </c>
      <c r="F15" s="25">
        <f t="shared" ref="F15" si="29">SUM(F16:F25)</f>
        <v>0</v>
      </c>
      <c r="G15" s="25">
        <f t="shared" si="16"/>
        <v>0</v>
      </c>
      <c r="H15" s="25">
        <f t="shared" si="28"/>
        <v>0</v>
      </c>
      <c r="I15" s="25">
        <f t="shared" ref="I15" si="30">SUM(I16:I25)</f>
        <v>0</v>
      </c>
      <c r="J15" s="25">
        <f t="shared" si="17"/>
        <v>0</v>
      </c>
      <c r="K15" s="25">
        <f t="shared" si="28"/>
        <v>229789</v>
      </c>
      <c r="L15" s="25">
        <f t="shared" ref="L15" si="31">SUM(L16:L25)</f>
        <v>229789</v>
      </c>
      <c r="M15" s="25">
        <f t="shared" si="18"/>
        <v>0</v>
      </c>
      <c r="N15" s="25">
        <f t="shared" si="28"/>
        <v>0</v>
      </c>
      <c r="O15" s="25">
        <f t="shared" ref="O15" si="32">SUM(O16:O25)</f>
        <v>0</v>
      </c>
      <c r="P15" s="25">
        <f t="shared" si="19"/>
        <v>0</v>
      </c>
      <c r="Q15" s="25">
        <f t="shared" si="28"/>
        <v>10000</v>
      </c>
      <c r="R15" s="25">
        <f t="shared" ref="R15" si="33">SUM(R16:R25)</f>
        <v>10000</v>
      </c>
      <c r="S15" s="25">
        <f t="shared" si="20"/>
        <v>0</v>
      </c>
      <c r="T15" s="25">
        <f t="shared" si="28"/>
        <v>626657</v>
      </c>
      <c r="U15" s="25">
        <f t="shared" ref="U15" si="34">SUM(U16:U25)</f>
        <v>626657</v>
      </c>
      <c r="V15" s="25">
        <f t="shared" si="21"/>
        <v>0</v>
      </c>
      <c r="W15" s="25">
        <f t="shared" si="28"/>
        <v>0</v>
      </c>
      <c r="X15" s="25">
        <f t="shared" ref="X15" si="35">SUM(X16:X25)</f>
        <v>0</v>
      </c>
      <c r="Y15" s="25">
        <f t="shared" si="22"/>
        <v>0</v>
      </c>
      <c r="Z15" s="25">
        <f t="shared" si="28"/>
        <v>324700</v>
      </c>
      <c r="AA15" s="25">
        <f t="shared" ref="AA15" si="36">SUM(AA16:AA25)</f>
        <v>324700</v>
      </c>
      <c r="AB15" s="25">
        <f t="shared" si="23"/>
        <v>0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</row>
    <row r="16" spans="1:249" x14ac:dyDescent="0.25">
      <c r="A16" s="29" t="s">
        <v>23</v>
      </c>
      <c r="B16" s="30">
        <f t="shared" si="0"/>
        <v>110000</v>
      </c>
      <c r="C16" s="30">
        <f t="shared" si="0"/>
        <v>110000</v>
      </c>
      <c r="D16" s="30">
        <f t="shared" si="1"/>
        <v>0</v>
      </c>
      <c r="E16" s="30">
        <v>0</v>
      </c>
      <c r="F16" s="30">
        <v>0</v>
      </c>
      <c r="G16" s="30">
        <f t="shared" si="16"/>
        <v>0</v>
      </c>
      <c r="H16" s="30">
        <v>0</v>
      </c>
      <c r="I16" s="30">
        <v>0</v>
      </c>
      <c r="J16" s="30">
        <f t="shared" si="17"/>
        <v>0</v>
      </c>
      <c r="K16" s="30"/>
      <c r="L16" s="30"/>
      <c r="M16" s="30">
        <f t="shared" si="18"/>
        <v>0</v>
      </c>
      <c r="N16" s="30">
        <v>0</v>
      </c>
      <c r="O16" s="30">
        <v>0</v>
      </c>
      <c r="P16" s="30">
        <f t="shared" si="19"/>
        <v>0</v>
      </c>
      <c r="Q16" s="30">
        <v>0</v>
      </c>
      <c r="R16" s="30">
        <v>0</v>
      </c>
      <c r="S16" s="30">
        <f t="shared" si="20"/>
        <v>0</v>
      </c>
      <c r="T16" s="30">
        <v>0</v>
      </c>
      <c r="U16" s="30">
        <v>0</v>
      </c>
      <c r="V16" s="30">
        <f t="shared" si="21"/>
        <v>0</v>
      </c>
      <c r="W16" s="30">
        <v>0</v>
      </c>
      <c r="X16" s="30">
        <v>0</v>
      </c>
      <c r="Y16" s="30">
        <f t="shared" si="22"/>
        <v>0</v>
      </c>
      <c r="Z16" s="30">
        <v>110000</v>
      </c>
      <c r="AA16" s="30">
        <v>110000</v>
      </c>
      <c r="AB16" s="30">
        <f t="shared" si="23"/>
        <v>0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</row>
    <row r="17" spans="1:251" ht="31.5" x14ac:dyDescent="0.25">
      <c r="A17" s="31" t="s">
        <v>24</v>
      </c>
      <c r="B17" s="30">
        <f t="shared" si="0"/>
        <v>88900</v>
      </c>
      <c r="C17" s="30">
        <f t="shared" si="0"/>
        <v>88900</v>
      </c>
      <c r="D17" s="30">
        <f t="shared" si="1"/>
        <v>0</v>
      </c>
      <c r="E17" s="30">
        <v>0</v>
      </c>
      <c r="F17" s="30">
        <v>0</v>
      </c>
      <c r="G17" s="30">
        <f t="shared" si="16"/>
        <v>0</v>
      </c>
      <c r="H17" s="30">
        <v>0</v>
      </c>
      <c r="I17" s="30">
        <v>0</v>
      </c>
      <c r="J17" s="30">
        <f t="shared" si="17"/>
        <v>0</v>
      </c>
      <c r="K17" s="30">
        <v>88900</v>
      </c>
      <c r="L17" s="30">
        <v>88900</v>
      </c>
      <c r="M17" s="30">
        <f t="shared" si="18"/>
        <v>0</v>
      </c>
      <c r="N17" s="30">
        <v>0</v>
      </c>
      <c r="O17" s="30">
        <v>0</v>
      </c>
      <c r="P17" s="30">
        <f t="shared" si="19"/>
        <v>0</v>
      </c>
      <c r="Q17" s="30">
        <v>0</v>
      </c>
      <c r="R17" s="30">
        <v>0</v>
      </c>
      <c r="S17" s="30">
        <f t="shared" si="20"/>
        <v>0</v>
      </c>
      <c r="T17" s="30">
        <v>0</v>
      </c>
      <c r="U17" s="30">
        <v>0</v>
      </c>
      <c r="V17" s="30">
        <f t="shared" si="21"/>
        <v>0</v>
      </c>
      <c r="W17" s="30">
        <v>0</v>
      </c>
      <c r="X17" s="30">
        <v>0</v>
      </c>
      <c r="Y17" s="30">
        <f t="shared" si="22"/>
        <v>0</v>
      </c>
      <c r="Z17" s="30"/>
      <c r="AA17" s="30"/>
      <c r="AB17" s="30">
        <f t="shared" si="23"/>
        <v>0</v>
      </c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</row>
    <row r="18" spans="1:251" ht="47.25" x14ac:dyDescent="0.25">
      <c r="A18" s="31" t="s">
        <v>25</v>
      </c>
      <c r="B18" s="30">
        <f t="shared" si="0"/>
        <v>146200</v>
      </c>
      <c r="C18" s="30">
        <f t="shared" si="0"/>
        <v>146200</v>
      </c>
      <c r="D18" s="30">
        <f t="shared" si="1"/>
        <v>0</v>
      </c>
      <c r="E18" s="30">
        <v>0</v>
      </c>
      <c r="F18" s="30">
        <v>0</v>
      </c>
      <c r="G18" s="30">
        <f t="shared" si="16"/>
        <v>0</v>
      </c>
      <c r="H18" s="30">
        <v>0</v>
      </c>
      <c r="I18" s="30">
        <v>0</v>
      </c>
      <c r="J18" s="30">
        <f t="shared" si="17"/>
        <v>0</v>
      </c>
      <c r="K18" s="30">
        <f>146200-146200</f>
        <v>0</v>
      </c>
      <c r="L18" s="30">
        <f t="shared" ref="L18" si="37">146200-146200</f>
        <v>0</v>
      </c>
      <c r="M18" s="30">
        <f t="shared" si="18"/>
        <v>0</v>
      </c>
      <c r="N18" s="30">
        <v>0</v>
      </c>
      <c r="O18" s="30">
        <v>0</v>
      </c>
      <c r="P18" s="30">
        <f t="shared" si="19"/>
        <v>0</v>
      </c>
      <c r="Q18" s="30">
        <v>0</v>
      </c>
      <c r="R18" s="30">
        <v>0</v>
      </c>
      <c r="S18" s="30">
        <f t="shared" si="20"/>
        <v>0</v>
      </c>
      <c r="T18" s="30">
        <v>0</v>
      </c>
      <c r="U18" s="30">
        <v>0</v>
      </c>
      <c r="V18" s="30">
        <f t="shared" si="21"/>
        <v>0</v>
      </c>
      <c r="W18" s="30">
        <v>0</v>
      </c>
      <c r="X18" s="30">
        <v>0</v>
      </c>
      <c r="Y18" s="30">
        <f t="shared" si="22"/>
        <v>0</v>
      </c>
      <c r="Z18" s="30">
        <f>146200</f>
        <v>146200</v>
      </c>
      <c r="AA18" s="30">
        <f t="shared" ref="AA18" si="38">146200</f>
        <v>146200</v>
      </c>
      <c r="AB18" s="30">
        <f t="shared" si="23"/>
        <v>0</v>
      </c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</row>
    <row r="19" spans="1:251" ht="31.5" x14ac:dyDescent="0.25">
      <c r="A19" s="31" t="s">
        <v>26</v>
      </c>
      <c r="B19" s="30">
        <f t="shared" si="0"/>
        <v>68500</v>
      </c>
      <c r="C19" s="30">
        <f t="shared" si="0"/>
        <v>68500</v>
      </c>
      <c r="D19" s="30">
        <f t="shared" si="1"/>
        <v>0</v>
      </c>
      <c r="E19" s="30">
        <v>0</v>
      </c>
      <c r="F19" s="30">
        <v>0</v>
      </c>
      <c r="G19" s="30">
        <f t="shared" si="16"/>
        <v>0</v>
      </c>
      <c r="H19" s="30">
        <v>0</v>
      </c>
      <c r="I19" s="30">
        <v>0</v>
      </c>
      <c r="J19" s="30">
        <f t="shared" si="17"/>
        <v>0</v>
      </c>
      <c r="K19" s="30">
        <f>68500-68500</f>
        <v>0</v>
      </c>
      <c r="L19" s="30">
        <f t="shared" ref="L19" si="39">68500-68500</f>
        <v>0</v>
      </c>
      <c r="M19" s="30">
        <f t="shared" si="18"/>
        <v>0</v>
      </c>
      <c r="N19" s="30">
        <v>0</v>
      </c>
      <c r="O19" s="30">
        <v>0</v>
      </c>
      <c r="P19" s="30">
        <f t="shared" si="19"/>
        <v>0</v>
      </c>
      <c r="Q19" s="30">
        <v>0</v>
      </c>
      <c r="R19" s="30">
        <v>0</v>
      </c>
      <c r="S19" s="30">
        <f t="shared" si="20"/>
        <v>0</v>
      </c>
      <c r="T19" s="30">
        <v>0</v>
      </c>
      <c r="U19" s="30">
        <v>0</v>
      </c>
      <c r="V19" s="30">
        <f t="shared" si="21"/>
        <v>0</v>
      </c>
      <c r="W19" s="30">
        <v>0</v>
      </c>
      <c r="X19" s="30">
        <v>0</v>
      </c>
      <c r="Y19" s="30">
        <f t="shared" si="22"/>
        <v>0</v>
      </c>
      <c r="Z19" s="30">
        <f>68500</f>
        <v>68500</v>
      </c>
      <c r="AA19" s="30">
        <f t="shared" ref="AA19" si="40">68500</f>
        <v>68500</v>
      </c>
      <c r="AB19" s="30">
        <f t="shared" si="23"/>
        <v>0</v>
      </c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</row>
    <row r="20" spans="1:251" ht="63" x14ac:dyDescent="0.25">
      <c r="A20" s="31" t="s">
        <v>27</v>
      </c>
      <c r="B20" s="30">
        <f t="shared" si="0"/>
        <v>180000</v>
      </c>
      <c r="C20" s="30">
        <f t="shared" si="0"/>
        <v>180000</v>
      </c>
      <c r="D20" s="30">
        <f t="shared" si="1"/>
        <v>0</v>
      </c>
      <c r="E20" s="30"/>
      <c r="F20" s="30"/>
      <c r="G20" s="30">
        <f t="shared" si="16"/>
        <v>0</v>
      </c>
      <c r="H20" s="30">
        <v>0</v>
      </c>
      <c r="I20" s="30">
        <v>0</v>
      </c>
      <c r="J20" s="30">
        <f t="shared" si="17"/>
        <v>0</v>
      </c>
      <c r="K20" s="30">
        <v>50000</v>
      </c>
      <c r="L20" s="30">
        <v>50000</v>
      </c>
      <c r="M20" s="30">
        <f t="shared" si="18"/>
        <v>0</v>
      </c>
      <c r="N20" s="30">
        <v>0</v>
      </c>
      <c r="O20" s="30">
        <v>0</v>
      </c>
      <c r="P20" s="30">
        <f t="shared" si="19"/>
        <v>0</v>
      </c>
      <c r="Q20" s="30">
        <v>0</v>
      </c>
      <c r="R20" s="30">
        <v>0</v>
      </c>
      <c r="S20" s="30">
        <f t="shared" si="20"/>
        <v>0</v>
      </c>
      <c r="T20" s="30">
        <v>130000</v>
      </c>
      <c r="U20" s="30">
        <v>130000</v>
      </c>
      <c r="V20" s="30">
        <f t="shared" si="21"/>
        <v>0</v>
      </c>
      <c r="W20" s="30">
        <v>0</v>
      </c>
      <c r="X20" s="30">
        <v>0</v>
      </c>
      <c r="Y20" s="30">
        <f t="shared" si="22"/>
        <v>0</v>
      </c>
      <c r="Z20" s="30"/>
      <c r="AA20" s="30"/>
      <c r="AB20" s="30">
        <f t="shared" si="23"/>
        <v>0</v>
      </c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</row>
    <row r="21" spans="1:251" ht="31.5" x14ac:dyDescent="0.25">
      <c r="A21" s="31" t="s">
        <v>28</v>
      </c>
      <c r="B21" s="30">
        <f t="shared" si="0"/>
        <v>52100</v>
      </c>
      <c r="C21" s="30">
        <f t="shared" si="0"/>
        <v>52100</v>
      </c>
      <c r="D21" s="30">
        <f t="shared" si="1"/>
        <v>0</v>
      </c>
      <c r="E21" s="30">
        <v>0</v>
      </c>
      <c r="F21" s="30">
        <v>0</v>
      </c>
      <c r="G21" s="30">
        <f t="shared" si="16"/>
        <v>0</v>
      </c>
      <c r="H21" s="30">
        <v>0</v>
      </c>
      <c r="I21" s="30">
        <v>0</v>
      </c>
      <c r="J21" s="30">
        <f t="shared" si="17"/>
        <v>0</v>
      </c>
      <c r="K21" s="30">
        <v>52100</v>
      </c>
      <c r="L21" s="30">
        <v>52100</v>
      </c>
      <c r="M21" s="30">
        <f t="shared" si="18"/>
        <v>0</v>
      </c>
      <c r="N21" s="30">
        <v>0</v>
      </c>
      <c r="O21" s="30">
        <v>0</v>
      </c>
      <c r="P21" s="30">
        <f t="shared" si="19"/>
        <v>0</v>
      </c>
      <c r="Q21" s="30">
        <v>0</v>
      </c>
      <c r="R21" s="30">
        <v>0</v>
      </c>
      <c r="S21" s="30">
        <f t="shared" si="20"/>
        <v>0</v>
      </c>
      <c r="T21" s="30">
        <v>0</v>
      </c>
      <c r="U21" s="30">
        <v>0</v>
      </c>
      <c r="V21" s="30">
        <f t="shared" si="21"/>
        <v>0</v>
      </c>
      <c r="W21" s="30">
        <v>0</v>
      </c>
      <c r="X21" s="30">
        <v>0</v>
      </c>
      <c r="Y21" s="30">
        <f t="shared" si="22"/>
        <v>0</v>
      </c>
      <c r="Z21" s="30"/>
      <c r="AA21" s="30"/>
      <c r="AB21" s="30">
        <f t="shared" si="23"/>
        <v>0</v>
      </c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</row>
    <row r="22" spans="1:251" ht="78.75" x14ac:dyDescent="0.25">
      <c r="A22" s="31" t="s">
        <v>29</v>
      </c>
      <c r="B22" s="30">
        <f t="shared" si="0"/>
        <v>416741</v>
      </c>
      <c r="C22" s="30">
        <f t="shared" si="0"/>
        <v>416741</v>
      </c>
      <c r="D22" s="30">
        <f t="shared" si="1"/>
        <v>0</v>
      </c>
      <c r="E22" s="30">
        <v>0</v>
      </c>
      <c r="F22" s="30">
        <v>0</v>
      </c>
      <c r="G22" s="30">
        <f t="shared" si="16"/>
        <v>0</v>
      </c>
      <c r="H22" s="30">
        <v>0</v>
      </c>
      <c r="I22" s="30">
        <v>0</v>
      </c>
      <c r="J22" s="30">
        <f t="shared" si="17"/>
        <v>0</v>
      </c>
      <c r="K22" s="30">
        <v>0</v>
      </c>
      <c r="L22" s="30">
        <v>0</v>
      </c>
      <c r="M22" s="30">
        <f t="shared" si="18"/>
        <v>0</v>
      </c>
      <c r="N22" s="30">
        <v>0</v>
      </c>
      <c r="O22" s="30">
        <v>0</v>
      </c>
      <c r="P22" s="30">
        <f t="shared" si="19"/>
        <v>0</v>
      </c>
      <c r="Q22" s="30">
        <v>0</v>
      </c>
      <c r="R22" s="30">
        <v>0</v>
      </c>
      <c r="S22" s="30">
        <f t="shared" si="20"/>
        <v>0</v>
      </c>
      <c r="T22" s="30">
        <v>416741</v>
      </c>
      <c r="U22" s="30">
        <v>416741</v>
      </c>
      <c r="V22" s="30">
        <f t="shared" si="21"/>
        <v>0</v>
      </c>
      <c r="W22" s="30"/>
      <c r="X22" s="30"/>
      <c r="Y22" s="30">
        <f t="shared" si="22"/>
        <v>0</v>
      </c>
      <c r="Z22" s="30">
        <v>0</v>
      </c>
      <c r="AA22" s="30">
        <v>0</v>
      </c>
      <c r="AB22" s="30">
        <f t="shared" si="23"/>
        <v>0</v>
      </c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</row>
    <row r="23" spans="1:251" x14ac:dyDescent="0.25">
      <c r="A23" s="29" t="s">
        <v>30</v>
      </c>
      <c r="B23" s="30">
        <f t="shared" si="0"/>
        <v>10000</v>
      </c>
      <c r="C23" s="30">
        <f t="shared" si="0"/>
        <v>10000</v>
      </c>
      <c r="D23" s="30">
        <f t="shared" si="1"/>
        <v>0</v>
      </c>
      <c r="E23" s="30">
        <v>0</v>
      </c>
      <c r="F23" s="30">
        <v>0</v>
      </c>
      <c r="G23" s="30">
        <f t="shared" si="16"/>
        <v>0</v>
      </c>
      <c r="H23" s="30">
        <v>0</v>
      </c>
      <c r="I23" s="30">
        <v>0</v>
      </c>
      <c r="J23" s="30">
        <f t="shared" si="17"/>
        <v>0</v>
      </c>
      <c r="K23" s="30">
        <v>0</v>
      </c>
      <c r="L23" s="30">
        <v>0</v>
      </c>
      <c r="M23" s="30">
        <f t="shared" si="18"/>
        <v>0</v>
      </c>
      <c r="N23" s="30">
        <v>0</v>
      </c>
      <c r="O23" s="30">
        <v>0</v>
      </c>
      <c r="P23" s="30">
        <f t="shared" si="19"/>
        <v>0</v>
      </c>
      <c r="Q23" s="30">
        <v>10000</v>
      </c>
      <c r="R23" s="30">
        <v>10000</v>
      </c>
      <c r="S23" s="30">
        <f t="shared" si="20"/>
        <v>0</v>
      </c>
      <c r="T23" s="30">
        <v>0</v>
      </c>
      <c r="U23" s="30">
        <v>0</v>
      </c>
      <c r="V23" s="30">
        <f t="shared" si="21"/>
        <v>0</v>
      </c>
      <c r="W23" s="30">
        <v>0</v>
      </c>
      <c r="X23" s="30">
        <v>0</v>
      </c>
      <c r="Y23" s="30">
        <f t="shared" si="22"/>
        <v>0</v>
      </c>
      <c r="Z23" s="30">
        <v>0</v>
      </c>
      <c r="AA23" s="30">
        <v>0</v>
      </c>
      <c r="AB23" s="30">
        <f t="shared" si="23"/>
        <v>0</v>
      </c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</row>
    <row r="24" spans="1:251" ht="47.25" x14ac:dyDescent="0.25">
      <c r="A24" s="32" t="s">
        <v>31</v>
      </c>
      <c r="B24" s="30">
        <f t="shared" si="0"/>
        <v>117937</v>
      </c>
      <c r="C24" s="30">
        <f t="shared" si="0"/>
        <v>117937</v>
      </c>
      <c r="D24" s="30">
        <f t="shared" si="1"/>
        <v>0</v>
      </c>
      <c r="E24" s="30">
        <v>0</v>
      </c>
      <c r="F24" s="30">
        <v>0</v>
      </c>
      <c r="G24" s="30">
        <f t="shared" si="16"/>
        <v>0</v>
      </c>
      <c r="H24" s="30">
        <v>0</v>
      </c>
      <c r="I24" s="30">
        <v>0</v>
      </c>
      <c r="J24" s="30">
        <f t="shared" si="17"/>
        <v>0</v>
      </c>
      <c r="K24" s="30">
        <v>38021</v>
      </c>
      <c r="L24" s="30">
        <v>38021</v>
      </c>
      <c r="M24" s="30">
        <f t="shared" si="18"/>
        <v>0</v>
      </c>
      <c r="N24" s="30">
        <v>0</v>
      </c>
      <c r="O24" s="30">
        <v>0</v>
      </c>
      <c r="P24" s="30">
        <f t="shared" si="19"/>
        <v>0</v>
      </c>
      <c r="Q24" s="30">
        <v>0</v>
      </c>
      <c r="R24" s="30">
        <v>0</v>
      </c>
      <c r="S24" s="30">
        <f t="shared" si="20"/>
        <v>0</v>
      </c>
      <c r="T24" s="30">
        <v>79916</v>
      </c>
      <c r="U24" s="30">
        <v>79916</v>
      </c>
      <c r="V24" s="30">
        <f t="shared" si="21"/>
        <v>0</v>
      </c>
      <c r="W24" s="30">
        <v>0</v>
      </c>
      <c r="X24" s="30">
        <v>0</v>
      </c>
      <c r="Y24" s="30">
        <f t="shared" si="22"/>
        <v>0</v>
      </c>
      <c r="Z24" s="30">
        <v>0</v>
      </c>
      <c r="AA24" s="30">
        <v>0</v>
      </c>
      <c r="AB24" s="30">
        <f t="shared" si="23"/>
        <v>0</v>
      </c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</row>
    <row r="25" spans="1:251" ht="63" x14ac:dyDescent="0.25">
      <c r="A25" s="29" t="s">
        <v>32</v>
      </c>
      <c r="B25" s="27">
        <f t="shared" si="0"/>
        <v>768</v>
      </c>
      <c r="C25" s="27">
        <f t="shared" si="0"/>
        <v>768</v>
      </c>
      <c r="D25" s="27">
        <f t="shared" si="1"/>
        <v>0</v>
      </c>
      <c r="E25" s="27">
        <v>0</v>
      </c>
      <c r="F25" s="27">
        <v>0</v>
      </c>
      <c r="G25" s="27">
        <f t="shared" si="16"/>
        <v>0</v>
      </c>
      <c r="H25" s="27">
        <v>0</v>
      </c>
      <c r="I25" s="27">
        <v>0</v>
      </c>
      <c r="J25" s="27">
        <f t="shared" si="17"/>
        <v>0</v>
      </c>
      <c r="K25" s="27">
        <v>768</v>
      </c>
      <c r="L25" s="27">
        <v>768</v>
      </c>
      <c r="M25" s="27">
        <f t="shared" si="18"/>
        <v>0</v>
      </c>
      <c r="N25" s="27">
        <v>0</v>
      </c>
      <c r="O25" s="27">
        <v>0</v>
      </c>
      <c r="P25" s="27">
        <f t="shared" si="19"/>
        <v>0</v>
      </c>
      <c r="Q25" s="27">
        <v>0</v>
      </c>
      <c r="R25" s="27">
        <v>0</v>
      </c>
      <c r="S25" s="27">
        <f t="shared" si="20"/>
        <v>0</v>
      </c>
      <c r="T25" s="27"/>
      <c r="U25" s="27"/>
      <c r="V25" s="27">
        <f t="shared" si="21"/>
        <v>0</v>
      </c>
      <c r="W25" s="27">
        <v>0</v>
      </c>
      <c r="X25" s="27">
        <v>0</v>
      </c>
      <c r="Y25" s="27">
        <f t="shared" si="22"/>
        <v>0</v>
      </c>
      <c r="Z25" s="27">
        <v>0</v>
      </c>
      <c r="AA25" s="27">
        <v>0</v>
      </c>
      <c r="AB25" s="27">
        <f t="shared" si="23"/>
        <v>0</v>
      </c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</row>
    <row r="26" spans="1:251" x14ac:dyDescent="0.25">
      <c r="A26" s="23" t="s">
        <v>33</v>
      </c>
      <c r="B26" s="24">
        <f t="shared" si="0"/>
        <v>3407001</v>
      </c>
      <c r="C26" s="24">
        <f t="shared" si="0"/>
        <v>3188949</v>
      </c>
      <c r="D26" s="24">
        <f t="shared" si="1"/>
        <v>-218052</v>
      </c>
      <c r="E26" s="24">
        <f t="shared" ref="E26:AA26" si="41">SUM(E27)</f>
        <v>0</v>
      </c>
      <c r="F26" s="24">
        <f t="shared" si="41"/>
        <v>0</v>
      </c>
      <c r="G26" s="24">
        <f t="shared" si="16"/>
        <v>0</v>
      </c>
      <c r="H26" s="24">
        <f t="shared" si="41"/>
        <v>0</v>
      </c>
      <c r="I26" s="24">
        <f t="shared" si="41"/>
        <v>0</v>
      </c>
      <c r="J26" s="24">
        <f t="shared" si="17"/>
        <v>0</v>
      </c>
      <c r="K26" s="24">
        <f t="shared" si="41"/>
        <v>130044</v>
      </c>
      <c r="L26" s="24">
        <f t="shared" si="41"/>
        <v>450258</v>
      </c>
      <c r="M26" s="24">
        <f t="shared" si="18"/>
        <v>320214</v>
      </c>
      <c r="N26" s="24">
        <f t="shared" si="41"/>
        <v>0</v>
      </c>
      <c r="O26" s="24">
        <f t="shared" si="41"/>
        <v>0</v>
      </c>
      <c r="P26" s="24">
        <f t="shared" si="19"/>
        <v>0</v>
      </c>
      <c r="Q26" s="24">
        <f t="shared" si="41"/>
        <v>126441</v>
      </c>
      <c r="R26" s="24">
        <f t="shared" si="41"/>
        <v>126441</v>
      </c>
      <c r="S26" s="24">
        <f t="shared" si="20"/>
        <v>0</v>
      </c>
      <c r="T26" s="24">
        <f t="shared" si="41"/>
        <v>438842</v>
      </c>
      <c r="U26" s="24">
        <f t="shared" si="41"/>
        <v>438842</v>
      </c>
      <c r="V26" s="24">
        <f t="shared" si="21"/>
        <v>0</v>
      </c>
      <c r="W26" s="24">
        <f t="shared" si="41"/>
        <v>538266</v>
      </c>
      <c r="X26" s="24">
        <f t="shared" si="41"/>
        <v>0</v>
      </c>
      <c r="Y26" s="24">
        <f t="shared" si="22"/>
        <v>-538266</v>
      </c>
      <c r="Z26" s="24">
        <f t="shared" si="41"/>
        <v>2173408</v>
      </c>
      <c r="AA26" s="24">
        <f t="shared" si="41"/>
        <v>2173408</v>
      </c>
      <c r="AB26" s="24">
        <f t="shared" si="23"/>
        <v>0</v>
      </c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</row>
    <row r="27" spans="1:251" x14ac:dyDescent="0.25">
      <c r="A27" s="23" t="s">
        <v>19</v>
      </c>
      <c r="B27" s="24">
        <f t="shared" si="0"/>
        <v>3407001</v>
      </c>
      <c r="C27" s="24">
        <f t="shared" si="0"/>
        <v>3188949</v>
      </c>
      <c r="D27" s="24">
        <f t="shared" si="1"/>
        <v>-218052</v>
      </c>
      <c r="E27" s="24">
        <f>SUM(E28:E34)</f>
        <v>0</v>
      </c>
      <c r="F27" s="24">
        <f>SUM(F28:F34)</f>
        <v>0</v>
      </c>
      <c r="G27" s="24">
        <f t="shared" si="16"/>
        <v>0</v>
      </c>
      <c r="H27" s="24">
        <f>SUM(H28:H34)</f>
        <v>0</v>
      </c>
      <c r="I27" s="24">
        <f>SUM(I28:I34)</f>
        <v>0</v>
      </c>
      <c r="J27" s="24">
        <f t="shared" si="17"/>
        <v>0</v>
      </c>
      <c r="K27" s="24">
        <f>SUM(K28:K34)</f>
        <v>130044</v>
      </c>
      <c r="L27" s="24">
        <f>SUM(L28:L34)</f>
        <v>450258</v>
      </c>
      <c r="M27" s="24">
        <f t="shared" si="18"/>
        <v>320214</v>
      </c>
      <c r="N27" s="24">
        <f>SUM(N28:N34)</f>
        <v>0</v>
      </c>
      <c r="O27" s="24">
        <f>SUM(O28:O34)</f>
        <v>0</v>
      </c>
      <c r="P27" s="24">
        <f t="shared" si="19"/>
        <v>0</v>
      </c>
      <c r="Q27" s="24">
        <f>SUM(Q28:Q34)</f>
        <v>126441</v>
      </c>
      <c r="R27" s="24">
        <f>SUM(R28:R34)</f>
        <v>126441</v>
      </c>
      <c r="S27" s="24">
        <f t="shared" si="20"/>
        <v>0</v>
      </c>
      <c r="T27" s="24">
        <f>SUM(T28:T34)</f>
        <v>438842</v>
      </c>
      <c r="U27" s="24">
        <f>SUM(U28:U34)</f>
        <v>438842</v>
      </c>
      <c r="V27" s="24">
        <f t="shared" si="21"/>
        <v>0</v>
      </c>
      <c r="W27" s="24">
        <f>SUM(W28:W34)</f>
        <v>538266</v>
      </c>
      <c r="X27" s="24">
        <f>SUM(X28:X34)</f>
        <v>0</v>
      </c>
      <c r="Y27" s="24">
        <f t="shared" si="22"/>
        <v>-538266</v>
      </c>
      <c r="Z27" s="24">
        <f>SUM(Z28:Z34)</f>
        <v>2173408</v>
      </c>
      <c r="AA27" s="24">
        <f>SUM(AA28:AA34)</f>
        <v>2173408</v>
      </c>
      <c r="AB27" s="24">
        <f t="shared" si="23"/>
        <v>0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</row>
    <row r="28" spans="1:251" ht="47.25" x14ac:dyDescent="0.25">
      <c r="A28" s="98" t="s">
        <v>34</v>
      </c>
      <c r="B28" s="30">
        <f t="shared" si="0"/>
        <v>0</v>
      </c>
      <c r="C28" s="30">
        <f t="shared" si="0"/>
        <v>600</v>
      </c>
      <c r="D28" s="30">
        <f t="shared" si="0"/>
        <v>600</v>
      </c>
      <c r="E28" s="30">
        <v>0</v>
      </c>
      <c r="F28" s="30"/>
      <c r="G28" s="30">
        <f t="shared" si="16"/>
        <v>0</v>
      </c>
      <c r="H28" s="30">
        <v>0</v>
      </c>
      <c r="I28" s="30">
        <v>0</v>
      </c>
      <c r="J28" s="30">
        <f t="shared" si="17"/>
        <v>0</v>
      </c>
      <c r="K28" s="30">
        <v>0</v>
      </c>
      <c r="L28" s="30">
        <v>600</v>
      </c>
      <c r="M28" s="30">
        <f t="shared" si="18"/>
        <v>600</v>
      </c>
      <c r="N28" s="30">
        <v>0</v>
      </c>
      <c r="O28" s="30">
        <v>0</v>
      </c>
      <c r="P28" s="30">
        <f t="shared" si="19"/>
        <v>0</v>
      </c>
      <c r="Q28" s="30">
        <v>0</v>
      </c>
      <c r="R28" s="30">
        <v>0</v>
      </c>
      <c r="S28" s="30">
        <f t="shared" si="20"/>
        <v>0</v>
      </c>
      <c r="T28" s="30"/>
      <c r="U28" s="30"/>
      <c r="V28" s="30">
        <f t="shared" si="21"/>
        <v>0</v>
      </c>
      <c r="W28" s="30">
        <v>0</v>
      </c>
      <c r="X28" s="30">
        <v>0</v>
      </c>
      <c r="Y28" s="30">
        <f t="shared" si="22"/>
        <v>0</v>
      </c>
      <c r="Z28" s="30">
        <v>0</v>
      </c>
      <c r="AA28" s="30">
        <v>0</v>
      </c>
      <c r="AB28" s="30">
        <f t="shared" si="23"/>
        <v>0</v>
      </c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ht="94.5" x14ac:dyDescent="0.25">
      <c r="A29" s="98" t="s">
        <v>35</v>
      </c>
      <c r="B29" s="30">
        <f t="shared" si="0"/>
        <v>0</v>
      </c>
      <c r="C29" s="30">
        <f t="shared" si="0"/>
        <v>5400</v>
      </c>
      <c r="D29" s="30">
        <f t="shared" si="0"/>
        <v>5400</v>
      </c>
      <c r="E29" s="30">
        <v>0</v>
      </c>
      <c r="F29" s="30"/>
      <c r="G29" s="30">
        <f t="shared" si="16"/>
        <v>0</v>
      </c>
      <c r="H29" s="30">
        <v>0</v>
      </c>
      <c r="I29" s="30">
        <v>0</v>
      </c>
      <c r="J29" s="30">
        <f t="shared" si="17"/>
        <v>0</v>
      </c>
      <c r="K29" s="30">
        <v>0</v>
      </c>
      <c r="L29" s="30">
        <v>5400</v>
      </c>
      <c r="M29" s="30">
        <f t="shared" si="18"/>
        <v>5400</v>
      </c>
      <c r="N29" s="30">
        <v>0</v>
      </c>
      <c r="O29" s="30">
        <v>0</v>
      </c>
      <c r="P29" s="30">
        <f t="shared" si="19"/>
        <v>0</v>
      </c>
      <c r="Q29" s="30">
        <v>0</v>
      </c>
      <c r="R29" s="30">
        <v>0</v>
      </c>
      <c r="S29" s="30">
        <f t="shared" si="20"/>
        <v>0</v>
      </c>
      <c r="T29" s="30"/>
      <c r="U29" s="30"/>
      <c r="V29" s="30">
        <f t="shared" si="21"/>
        <v>0</v>
      </c>
      <c r="W29" s="30">
        <v>0</v>
      </c>
      <c r="X29" s="30">
        <v>0</v>
      </c>
      <c r="Y29" s="30">
        <f t="shared" si="22"/>
        <v>0</v>
      </c>
      <c r="Z29" s="30">
        <v>0</v>
      </c>
      <c r="AA29" s="30">
        <v>0</v>
      </c>
      <c r="AB29" s="30">
        <f t="shared" si="23"/>
        <v>0</v>
      </c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ht="47.25" x14ac:dyDescent="0.25">
      <c r="A30" s="33" t="s">
        <v>36</v>
      </c>
      <c r="B30" s="30">
        <f t="shared" si="0"/>
        <v>100000</v>
      </c>
      <c r="C30" s="30">
        <f t="shared" si="0"/>
        <v>100000</v>
      </c>
      <c r="D30" s="30">
        <f t="shared" si="1"/>
        <v>0</v>
      </c>
      <c r="E30" s="30">
        <v>0</v>
      </c>
      <c r="F30" s="30">
        <v>0</v>
      </c>
      <c r="G30" s="30">
        <f t="shared" si="16"/>
        <v>0</v>
      </c>
      <c r="H30" s="30">
        <v>0</v>
      </c>
      <c r="I30" s="30">
        <v>0</v>
      </c>
      <c r="J30" s="30">
        <f t="shared" si="17"/>
        <v>0</v>
      </c>
      <c r="K30" s="30">
        <v>0</v>
      </c>
      <c r="L30" s="30">
        <v>0</v>
      </c>
      <c r="M30" s="30">
        <f t="shared" si="18"/>
        <v>0</v>
      </c>
      <c r="N30" s="30">
        <v>0</v>
      </c>
      <c r="O30" s="30">
        <v>0</v>
      </c>
      <c r="P30" s="30">
        <f t="shared" si="19"/>
        <v>0</v>
      </c>
      <c r="Q30" s="30">
        <v>0</v>
      </c>
      <c r="R30" s="30">
        <v>0</v>
      </c>
      <c r="S30" s="30">
        <f t="shared" si="20"/>
        <v>0</v>
      </c>
      <c r="T30" s="30">
        <v>0</v>
      </c>
      <c r="U30" s="30">
        <v>0</v>
      </c>
      <c r="V30" s="30">
        <f t="shared" si="21"/>
        <v>0</v>
      </c>
      <c r="W30" s="30">
        <v>0</v>
      </c>
      <c r="X30" s="30">
        <v>0</v>
      </c>
      <c r="Y30" s="30">
        <f t="shared" si="22"/>
        <v>0</v>
      </c>
      <c r="Z30" s="30">
        <v>100000</v>
      </c>
      <c r="AA30" s="30">
        <v>100000</v>
      </c>
      <c r="AB30" s="30">
        <f t="shared" si="23"/>
        <v>0</v>
      </c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</row>
    <row r="31" spans="1:251" ht="110.25" x14ac:dyDescent="0.25">
      <c r="A31" s="33" t="s">
        <v>37</v>
      </c>
      <c r="B31" s="30">
        <f t="shared" si="0"/>
        <v>2053408</v>
      </c>
      <c r="C31" s="30">
        <f t="shared" si="0"/>
        <v>2053408</v>
      </c>
      <c r="D31" s="30">
        <f t="shared" si="1"/>
        <v>0</v>
      </c>
      <c r="E31" s="30">
        <v>0</v>
      </c>
      <c r="F31" s="30">
        <v>0</v>
      </c>
      <c r="G31" s="30">
        <f t="shared" si="16"/>
        <v>0</v>
      </c>
      <c r="H31" s="30">
        <v>0</v>
      </c>
      <c r="I31" s="30">
        <v>0</v>
      </c>
      <c r="J31" s="30">
        <f t="shared" si="17"/>
        <v>0</v>
      </c>
      <c r="K31" s="30">
        <v>0</v>
      </c>
      <c r="L31" s="30">
        <v>0</v>
      </c>
      <c r="M31" s="30">
        <f t="shared" si="18"/>
        <v>0</v>
      </c>
      <c r="N31" s="30"/>
      <c r="O31" s="30"/>
      <c r="P31" s="30">
        <f t="shared" si="19"/>
        <v>0</v>
      </c>
      <c r="Q31" s="30">
        <v>0</v>
      </c>
      <c r="R31" s="30">
        <v>0</v>
      </c>
      <c r="S31" s="30">
        <f t="shared" si="20"/>
        <v>0</v>
      </c>
      <c r="T31" s="30"/>
      <c r="U31" s="30"/>
      <c r="V31" s="30">
        <f t="shared" si="21"/>
        <v>0</v>
      </c>
      <c r="W31" s="30">
        <v>0</v>
      </c>
      <c r="X31" s="30">
        <v>0</v>
      </c>
      <c r="Y31" s="30">
        <f t="shared" si="22"/>
        <v>0</v>
      </c>
      <c r="Z31" s="30">
        <v>2053408</v>
      </c>
      <c r="AA31" s="30">
        <v>2053408</v>
      </c>
      <c r="AB31" s="30">
        <f t="shared" si="23"/>
        <v>0</v>
      </c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</row>
    <row r="32" spans="1:251" ht="47.25" x14ac:dyDescent="0.25">
      <c r="A32" s="33" t="s">
        <v>38</v>
      </c>
      <c r="B32" s="30">
        <f t="shared" si="0"/>
        <v>201852</v>
      </c>
      <c r="C32" s="30">
        <f t="shared" si="0"/>
        <v>201852</v>
      </c>
      <c r="D32" s="30">
        <f t="shared" si="1"/>
        <v>0</v>
      </c>
      <c r="E32" s="30">
        <v>0</v>
      </c>
      <c r="F32" s="30">
        <v>0</v>
      </c>
      <c r="G32" s="30">
        <f t="shared" si="16"/>
        <v>0</v>
      </c>
      <c r="H32" s="30">
        <v>0</v>
      </c>
      <c r="I32" s="30">
        <v>0</v>
      </c>
      <c r="J32" s="30">
        <f t="shared" si="17"/>
        <v>0</v>
      </c>
      <c r="K32" s="30">
        <v>0</v>
      </c>
      <c r="L32" s="30">
        <v>0</v>
      </c>
      <c r="M32" s="30">
        <f t="shared" si="18"/>
        <v>0</v>
      </c>
      <c r="N32" s="30">
        <v>0</v>
      </c>
      <c r="O32" s="30">
        <v>0</v>
      </c>
      <c r="P32" s="30">
        <f t="shared" si="19"/>
        <v>0</v>
      </c>
      <c r="Q32" s="30">
        <v>0</v>
      </c>
      <c r="R32" s="30">
        <v>0</v>
      </c>
      <c r="S32" s="30">
        <f t="shared" si="20"/>
        <v>0</v>
      </c>
      <c r="T32" s="30">
        <v>181852</v>
      </c>
      <c r="U32" s="30">
        <v>181852</v>
      </c>
      <c r="V32" s="30">
        <f t="shared" si="21"/>
        <v>0</v>
      </c>
      <c r="W32" s="30">
        <v>0</v>
      </c>
      <c r="X32" s="30">
        <v>0</v>
      </c>
      <c r="Y32" s="30">
        <f t="shared" si="22"/>
        <v>0</v>
      </c>
      <c r="Z32" s="30">
        <v>20000</v>
      </c>
      <c r="AA32" s="30">
        <v>20000</v>
      </c>
      <c r="AB32" s="30">
        <f t="shared" si="23"/>
        <v>0</v>
      </c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</row>
    <row r="33" spans="1:249" ht="78.75" x14ac:dyDescent="0.25">
      <c r="A33" s="33" t="s">
        <v>39</v>
      </c>
      <c r="B33" s="30">
        <f t="shared" si="0"/>
        <v>615285</v>
      </c>
      <c r="C33" s="30">
        <f t="shared" si="0"/>
        <v>391233</v>
      </c>
      <c r="D33" s="30">
        <f t="shared" si="1"/>
        <v>-224052</v>
      </c>
      <c r="E33" s="30"/>
      <c r="F33" s="30"/>
      <c r="G33" s="30">
        <f t="shared" si="16"/>
        <v>0</v>
      </c>
      <c r="H33" s="30">
        <v>0</v>
      </c>
      <c r="I33" s="30">
        <v>0</v>
      </c>
      <c r="J33" s="30">
        <f t="shared" si="17"/>
        <v>0</v>
      </c>
      <c r="K33" s="30"/>
      <c r="L33" s="30">
        <f>314214</f>
        <v>314214</v>
      </c>
      <c r="M33" s="30">
        <f t="shared" si="18"/>
        <v>314214</v>
      </c>
      <c r="N33" s="30">
        <v>0</v>
      </c>
      <c r="O33" s="30">
        <v>0</v>
      </c>
      <c r="P33" s="30">
        <f t="shared" si="19"/>
        <v>0</v>
      </c>
      <c r="Q33" s="30">
        <v>20029</v>
      </c>
      <c r="R33" s="30">
        <v>20029</v>
      </c>
      <c r="S33" s="30">
        <f t="shared" si="20"/>
        <v>0</v>
      </c>
      <c r="T33" s="30">
        <v>56990</v>
      </c>
      <c r="U33" s="30">
        <v>56990</v>
      </c>
      <c r="V33" s="30">
        <f t="shared" si="21"/>
        <v>0</v>
      </c>
      <c r="W33" s="30">
        <v>538266</v>
      </c>
      <c r="X33" s="30">
        <f>538266-538266</f>
        <v>0</v>
      </c>
      <c r="Y33" s="30">
        <f t="shared" si="22"/>
        <v>-538266</v>
      </c>
      <c r="Z33" s="30"/>
      <c r="AA33" s="30"/>
      <c r="AB33" s="30">
        <f t="shared" si="23"/>
        <v>0</v>
      </c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</row>
    <row r="34" spans="1:249" ht="63" x14ac:dyDescent="0.25">
      <c r="A34" s="33" t="s">
        <v>40</v>
      </c>
      <c r="B34" s="30">
        <f t="shared" si="0"/>
        <v>436456</v>
      </c>
      <c r="C34" s="30">
        <f t="shared" si="0"/>
        <v>436456</v>
      </c>
      <c r="D34" s="30">
        <f t="shared" si="1"/>
        <v>0</v>
      </c>
      <c r="E34" s="30">
        <v>0</v>
      </c>
      <c r="F34" s="30">
        <v>0</v>
      </c>
      <c r="G34" s="30">
        <f t="shared" si="16"/>
        <v>0</v>
      </c>
      <c r="H34" s="30">
        <v>0</v>
      </c>
      <c r="I34" s="30">
        <v>0</v>
      </c>
      <c r="J34" s="30">
        <f t="shared" si="17"/>
        <v>0</v>
      </c>
      <c r="K34" s="30">
        <v>130044</v>
      </c>
      <c r="L34" s="30">
        <v>130044</v>
      </c>
      <c r="M34" s="30">
        <f t="shared" si="18"/>
        <v>0</v>
      </c>
      <c r="N34" s="30">
        <v>0</v>
      </c>
      <c r="O34" s="30">
        <v>0</v>
      </c>
      <c r="P34" s="30">
        <f t="shared" si="19"/>
        <v>0</v>
      </c>
      <c r="Q34" s="30">
        <f>106412</f>
        <v>106412</v>
      </c>
      <c r="R34" s="30">
        <f t="shared" ref="R34" si="42">106412</f>
        <v>106412</v>
      </c>
      <c r="S34" s="30">
        <f t="shared" si="20"/>
        <v>0</v>
      </c>
      <c r="T34" s="30">
        <v>200000</v>
      </c>
      <c r="U34" s="30">
        <v>200000</v>
      </c>
      <c r="V34" s="30">
        <f t="shared" si="21"/>
        <v>0</v>
      </c>
      <c r="W34" s="30"/>
      <c r="X34" s="30"/>
      <c r="Y34" s="30">
        <f t="shared" si="22"/>
        <v>0</v>
      </c>
      <c r="Z34" s="30">
        <v>0</v>
      </c>
      <c r="AA34" s="30">
        <v>0</v>
      </c>
      <c r="AB34" s="30">
        <f t="shared" si="23"/>
        <v>0</v>
      </c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</row>
    <row r="35" spans="1:249" x14ac:dyDescent="0.25">
      <c r="A35" s="23" t="s">
        <v>41</v>
      </c>
      <c r="B35" s="24">
        <f t="shared" si="0"/>
        <v>1001869</v>
      </c>
      <c r="C35" s="24">
        <f t="shared" si="0"/>
        <v>1001869</v>
      </c>
      <c r="D35" s="24">
        <f t="shared" si="1"/>
        <v>0</v>
      </c>
      <c r="E35" s="24">
        <f t="shared" ref="E35:AA35" si="43">SUM(E36)</f>
        <v>0</v>
      </c>
      <c r="F35" s="24">
        <f t="shared" si="43"/>
        <v>0</v>
      </c>
      <c r="G35" s="24">
        <f t="shared" si="16"/>
        <v>0</v>
      </c>
      <c r="H35" s="24">
        <f t="shared" si="43"/>
        <v>0</v>
      </c>
      <c r="I35" s="24">
        <f t="shared" si="43"/>
        <v>0</v>
      </c>
      <c r="J35" s="24">
        <f t="shared" si="17"/>
        <v>0</v>
      </c>
      <c r="K35" s="24">
        <f t="shared" si="43"/>
        <v>0</v>
      </c>
      <c r="L35" s="24">
        <f t="shared" si="43"/>
        <v>0</v>
      </c>
      <c r="M35" s="24">
        <f t="shared" si="18"/>
        <v>0</v>
      </c>
      <c r="N35" s="24">
        <f t="shared" si="43"/>
        <v>0</v>
      </c>
      <c r="O35" s="24">
        <f t="shared" si="43"/>
        <v>0</v>
      </c>
      <c r="P35" s="24">
        <f t="shared" si="19"/>
        <v>0</v>
      </c>
      <c r="Q35" s="24">
        <f t="shared" si="43"/>
        <v>751869</v>
      </c>
      <c r="R35" s="24">
        <f t="shared" si="43"/>
        <v>751869</v>
      </c>
      <c r="S35" s="24">
        <f t="shared" si="20"/>
        <v>0</v>
      </c>
      <c r="T35" s="24">
        <f t="shared" si="43"/>
        <v>0</v>
      </c>
      <c r="U35" s="24">
        <f t="shared" si="43"/>
        <v>0</v>
      </c>
      <c r="V35" s="24">
        <f t="shared" si="21"/>
        <v>0</v>
      </c>
      <c r="W35" s="24">
        <f t="shared" si="43"/>
        <v>0</v>
      </c>
      <c r="X35" s="24">
        <f t="shared" si="43"/>
        <v>0</v>
      </c>
      <c r="Y35" s="24">
        <f t="shared" si="22"/>
        <v>0</v>
      </c>
      <c r="Z35" s="24">
        <f t="shared" si="43"/>
        <v>250000</v>
      </c>
      <c r="AA35" s="24">
        <f t="shared" si="43"/>
        <v>250000</v>
      </c>
      <c r="AB35" s="24">
        <f t="shared" si="23"/>
        <v>0</v>
      </c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</row>
    <row r="36" spans="1:249" x14ac:dyDescent="0.25">
      <c r="A36" s="23" t="s">
        <v>19</v>
      </c>
      <c r="B36" s="24">
        <f t="shared" si="0"/>
        <v>1001869</v>
      </c>
      <c r="C36" s="24">
        <f t="shared" si="0"/>
        <v>1001869</v>
      </c>
      <c r="D36" s="24">
        <f t="shared" si="1"/>
        <v>0</v>
      </c>
      <c r="E36" s="24">
        <f>SUM(E37:E42)</f>
        <v>0</v>
      </c>
      <c r="F36" s="24">
        <f>SUM(F37:F42)</f>
        <v>0</v>
      </c>
      <c r="G36" s="24">
        <f t="shared" si="16"/>
        <v>0</v>
      </c>
      <c r="H36" s="24">
        <f>SUM(H37:H42)</f>
        <v>0</v>
      </c>
      <c r="I36" s="24">
        <f>SUM(I37:I42)</f>
        <v>0</v>
      </c>
      <c r="J36" s="24">
        <f t="shared" si="17"/>
        <v>0</v>
      </c>
      <c r="K36" s="24">
        <f>SUM(K37:K42)</f>
        <v>0</v>
      </c>
      <c r="L36" s="24">
        <f>SUM(L37:L42)</f>
        <v>0</v>
      </c>
      <c r="M36" s="24">
        <f t="shared" si="18"/>
        <v>0</v>
      </c>
      <c r="N36" s="24">
        <f>SUM(N37:N42)</f>
        <v>0</v>
      </c>
      <c r="O36" s="24">
        <f>SUM(O37:O42)</f>
        <v>0</v>
      </c>
      <c r="P36" s="24">
        <f t="shared" si="19"/>
        <v>0</v>
      </c>
      <c r="Q36" s="24">
        <f>SUM(Q37:Q42)</f>
        <v>751869</v>
      </c>
      <c r="R36" s="24">
        <f>SUM(R37:R42)</f>
        <v>751869</v>
      </c>
      <c r="S36" s="24">
        <f t="shared" si="20"/>
        <v>0</v>
      </c>
      <c r="T36" s="24">
        <f>SUM(T37:T42)</f>
        <v>0</v>
      </c>
      <c r="U36" s="24">
        <f>SUM(U37:U42)</f>
        <v>0</v>
      </c>
      <c r="V36" s="24">
        <f t="shared" si="21"/>
        <v>0</v>
      </c>
      <c r="W36" s="24">
        <f>SUM(W37:W42)</f>
        <v>0</v>
      </c>
      <c r="X36" s="24">
        <f>SUM(X37:X42)</f>
        <v>0</v>
      </c>
      <c r="Y36" s="24">
        <f t="shared" si="22"/>
        <v>0</v>
      </c>
      <c r="Z36" s="24">
        <f>SUM(Z37:Z42)</f>
        <v>250000</v>
      </c>
      <c r="AA36" s="24">
        <f>SUM(AA37:AA42)</f>
        <v>250000</v>
      </c>
      <c r="AB36" s="24">
        <f t="shared" si="23"/>
        <v>0</v>
      </c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</row>
    <row r="37" spans="1:249" ht="31.5" x14ac:dyDescent="0.25">
      <c r="A37" s="29" t="s">
        <v>42</v>
      </c>
      <c r="B37" s="30">
        <f t="shared" si="0"/>
        <v>38331</v>
      </c>
      <c r="C37" s="30">
        <f t="shared" si="0"/>
        <v>38331</v>
      </c>
      <c r="D37" s="30">
        <f t="shared" si="1"/>
        <v>0</v>
      </c>
      <c r="E37" s="30">
        <v>0</v>
      </c>
      <c r="F37" s="30">
        <v>0</v>
      </c>
      <c r="G37" s="30">
        <f t="shared" si="16"/>
        <v>0</v>
      </c>
      <c r="H37" s="30">
        <v>0</v>
      </c>
      <c r="I37" s="30">
        <v>0</v>
      </c>
      <c r="J37" s="30">
        <f t="shared" si="17"/>
        <v>0</v>
      </c>
      <c r="K37" s="30"/>
      <c r="L37" s="30"/>
      <c r="M37" s="30">
        <f t="shared" si="18"/>
        <v>0</v>
      </c>
      <c r="N37" s="30">
        <v>0</v>
      </c>
      <c r="O37" s="30">
        <v>0</v>
      </c>
      <c r="P37" s="30">
        <f t="shared" si="19"/>
        <v>0</v>
      </c>
      <c r="Q37" s="30">
        <v>38331</v>
      </c>
      <c r="R37" s="30">
        <v>38331</v>
      </c>
      <c r="S37" s="30">
        <f t="shared" si="20"/>
        <v>0</v>
      </c>
      <c r="T37" s="30">
        <v>0</v>
      </c>
      <c r="U37" s="30">
        <v>0</v>
      </c>
      <c r="V37" s="30">
        <f t="shared" si="21"/>
        <v>0</v>
      </c>
      <c r="W37" s="30">
        <v>0</v>
      </c>
      <c r="X37" s="30">
        <v>0</v>
      </c>
      <c r="Y37" s="30">
        <f t="shared" si="22"/>
        <v>0</v>
      </c>
      <c r="Z37" s="30">
        <v>0</v>
      </c>
      <c r="AA37" s="30">
        <v>0</v>
      </c>
      <c r="AB37" s="30">
        <f t="shared" si="23"/>
        <v>0</v>
      </c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</row>
    <row r="38" spans="1:249" ht="31.5" x14ac:dyDescent="0.25">
      <c r="A38" s="29" t="s">
        <v>43</v>
      </c>
      <c r="B38" s="30">
        <f t="shared" si="0"/>
        <v>32179</v>
      </c>
      <c r="C38" s="30">
        <f t="shared" si="0"/>
        <v>32179</v>
      </c>
      <c r="D38" s="30">
        <f t="shared" si="1"/>
        <v>0</v>
      </c>
      <c r="E38" s="30">
        <v>0</v>
      </c>
      <c r="F38" s="30">
        <v>0</v>
      </c>
      <c r="G38" s="30">
        <f t="shared" si="16"/>
        <v>0</v>
      </c>
      <c r="H38" s="30">
        <v>0</v>
      </c>
      <c r="I38" s="30">
        <v>0</v>
      </c>
      <c r="J38" s="30">
        <f t="shared" si="17"/>
        <v>0</v>
      </c>
      <c r="K38" s="30"/>
      <c r="L38" s="30"/>
      <c r="M38" s="30">
        <f t="shared" si="18"/>
        <v>0</v>
      </c>
      <c r="N38" s="30">
        <v>0</v>
      </c>
      <c r="O38" s="30">
        <v>0</v>
      </c>
      <c r="P38" s="30">
        <f t="shared" si="19"/>
        <v>0</v>
      </c>
      <c r="Q38" s="30">
        <v>32179</v>
      </c>
      <c r="R38" s="30">
        <v>32179</v>
      </c>
      <c r="S38" s="30">
        <f t="shared" si="20"/>
        <v>0</v>
      </c>
      <c r="T38" s="30">
        <v>0</v>
      </c>
      <c r="U38" s="30">
        <v>0</v>
      </c>
      <c r="V38" s="30">
        <f t="shared" si="21"/>
        <v>0</v>
      </c>
      <c r="W38" s="30">
        <v>0</v>
      </c>
      <c r="X38" s="30">
        <v>0</v>
      </c>
      <c r="Y38" s="30">
        <f t="shared" si="22"/>
        <v>0</v>
      </c>
      <c r="Z38" s="30">
        <v>0</v>
      </c>
      <c r="AA38" s="30">
        <v>0</v>
      </c>
      <c r="AB38" s="30">
        <f t="shared" si="23"/>
        <v>0</v>
      </c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</row>
    <row r="39" spans="1:249" ht="63" x14ac:dyDescent="0.25">
      <c r="A39" s="29" t="s">
        <v>44</v>
      </c>
      <c r="B39" s="30">
        <f t="shared" si="0"/>
        <v>28376</v>
      </c>
      <c r="C39" s="30">
        <f t="shared" si="0"/>
        <v>28376</v>
      </c>
      <c r="D39" s="30">
        <f t="shared" si="1"/>
        <v>0</v>
      </c>
      <c r="E39" s="30">
        <v>0</v>
      </c>
      <c r="F39" s="30">
        <v>0</v>
      </c>
      <c r="G39" s="30">
        <f t="shared" si="16"/>
        <v>0</v>
      </c>
      <c r="H39" s="30">
        <v>0</v>
      </c>
      <c r="I39" s="30">
        <v>0</v>
      </c>
      <c r="J39" s="30">
        <f t="shared" si="17"/>
        <v>0</v>
      </c>
      <c r="K39" s="30"/>
      <c r="L39" s="30"/>
      <c r="M39" s="30">
        <f t="shared" si="18"/>
        <v>0</v>
      </c>
      <c r="N39" s="30">
        <v>0</v>
      </c>
      <c r="O39" s="30">
        <v>0</v>
      </c>
      <c r="P39" s="30">
        <f t="shared" si="19"/>
        <v>0</v>
      </c>
      <c r="Q39" s="30">
        <v>28376</v>
      </c>
      <c r="R39" s="30">
        <v>28376</v>
      </c>
      <c r="S39" s="30">
        <f t="shared" si="20"/>
        <v>0</v>
      </c>
      <c r="T39" s="30">
        <v>0</v>
      </c>
      <c r="U39" s="30">
        <v>0</v>
      </c>
      <c r="V39" s="30">
        <f t="shared" si="21"/>
        <v>0</v>
      </c>
      <c r="W39" s="30">
        <v>0</v>
      </c>
      <c r="X39" s="30">
        <v>0</v>
      </c>
      <c r="Y39" s="30">
        <f t="shared" si="22"/>
        <v>0</v>
      </c>
      <c r="Z39" s="30">
        <v>0</v>
      </c>
      <c r="AA39" s="30">
        <v>0</v>
      </c>
      <c r="AB39" s="30">
        <f t="shared" si="23"/>
        <v>0</v>
      </c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</row>
    <row r="40" spans="1:249" ht="47.25" x14ac:dyDescent="0.25">
      <c r="A40" s="29" t="s">
        <v>45</v>
      </c>
      <c r="B40" s="30">
        <f t="shared" si="0"/>
        <v>16218</v>
      </c>
      <c r="C40" s="30">
        <f t="shared" si="0"/>
        <v>16218</v>
      </c>
      <c r="D40" s="30">
        <f t="shared" si="1"/>
        <v>0</v>
      </c>
      <c r="E40" s="30">
        <v>0</v>
      </c>
      <c r="F40" s="30">
        <v>0</v>
      </c>
      <c r="G40" s="30">
        <f t="shared" si="16"/>
        <v>0</v>
      </c>
      <c r="H40" s="30">
        <v>0</v>
      </c>
      <c r="I40" s="30">
        <v>0</v>
      </c>
      <c r="J40" s="30">
        <f t="shared" si="17"/>
        <v>0</v>
      </c>
      <c r="K40" s="30"/>
      <c r="L40" s="30"/>
      <c r="M40" s="30">
        <f t="shared" si="18"/>
        <v>0</v>
      </c>
      <c r="N40" s="30">
        <v>0</v>
      </c>
      <c r="O40" s="30">
        <v>0</v>
      </c>
      <c r="P40" s="30">
        <f t="shared" si="19"/>
        <v>0</v>
      </c>
      <c r="Q40" s="30">
        <v>16218</v>
      </c>
      <c r="R40" s="30">
        <v>16218</v>
      </c>
      <c r="S40" s="30">
        <f t="shared" si="20"/>
        <v>0</v>
      </c>
      <c r="T40" s="30">
        <v>0</v>
      </c>
      <c r="U40" s="30">
        <v>0</v>
      </c>
      <c r="V40" s="30">
        <f t="shared" si="21"/>
        <v>0</v>
      </c>
      <c r="W40" s="30">
        <v>0</v>
      </c>
      <c r="X40" s="30">
        <v>0</v>
      </c>
      <c r="Y40" s="30">
        <f t="shared" si="22"/>
        <v>0</v>
      </c>
      <c r="Z40" s="30">
        <v>0</v>
      </c>
      <c r="AA40" s="30">
        <v>0</v>
      </c>
      <c r="AB40" s="30">
        <f t="shared" si="23"/>
        <v>0</v>
      </c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</row>
    <row r="41" spans="1:249" x14ac:dyDescent="0.25">
      <c r="A41" s="29" t="s">
        <v>46</v>
      </c>
      <c r="B41" s="30">
        <f t="shared" si="0"/>
        <v>514343</v>
      </c>
      <c r="C41" s="30">
        <f t="shared" si="0"/>
        <v>514343</v>
      </c>
      <c r="D41" s="30">
        <f t="shared" si="1"/>
        <v>0</v>
      </c>
      <c r="E41" s="30">
        <v>0</v>
      </c>
      <c r="F41" s="30">
        <v>0</v>
      </c>
      <c r="G41" s="30">
        <f t="shared" si="16"/>
        <v>0</v>
      </c>
      <c r="H41" s="30">
        <v>0</v>
      </c>
      <c r="I41" s="30">
        <v>0</v>
      </c>
      <c r="J41" s="30">
        <f t="shared" si="17"/>
        <v>0</v>
      </c>
      <c r="K41" s="30"/>
      <c r="L41" s="30"/>
      <c r="M41" s="30">
        <f t="shared" si="18"/>
        <v>0</v>
      </c>
      <c r="N41" s="30">
        <v>0</v>
      </c>
      <c r="O41" s="30">
        <v>0</v>
      </c>
      <c r="P41" s="30">
        <f t="shared" si="19"/>
        <v>0</v>
      </c>
      <c r="Q41" s="30">
        <f>2400+339913+172030</f>
        <v>514343</v>
      </c>
      <c r="R41" s="30">
        <f t="shared" ref="R41" si="44">2400+339913+172030</f>
        <v>514343</v>
      </c>
      <c r="S41" s="30">
        <f t="shared" si="20"/>
        <v>0</v>
      </c>
      <c r="T41" s="30">
        <v>0</v>
      </c>
      <c r="U41" s="30">
        <v>0</v>
      </c>
      <c r="V41" s="30">
        <f t="shared" si="21"/>
        <v>0</v>
      </c>
      <c r="W41" s="30">
        <v>0</v>
      </c>
      <c r="X41" s="30">
        <v>0</v>
      </c>
      <c r="Y41" s="30">
        <f t="shared" si="22"/>
        <v>0</v>
      </c>
      <c r="Z41" s="30">
        <v>0</v>
      </c>
      <c r="AA41" s="30">
        <v>0</v>
      </c>
      <c r="AB41" s="30">
        <f t="shared" si="23"/>
        <v>0</v>
      </c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</row>
    <row r="42" spans="1:249" ht="31.5" x14ac:dyDescent="0.25">
      <c r="A42" s="29" t="s">
        <v>47</v>
      </c>
      <c r="B42" s="30">
        <f t="shared" si="0"/>
        <v>372422</v>
      </c>
      <c r="C42" s="30">
        <f t="shared" si="0"/>
        <v>372422</v>
      </c>
      <c r="D42" s="30">
        <f t="shared" si="1"/>
        <v>0</v>
      </c>
      <c r="E42" s="30">
        <v>0</v>
      </c>
      <c r="F42" s="30">
        <v>0</v>
      </c>
      <c r="G42" s="30">
        <f t="shared" si="16"/>
        <v>0</v>
      </c>
      <c r="H42" s="30">
        <v>0</v>
      </c>
      <c r="I42" s="30">
        <v>0</v>
      </c>
      <c r="J42" s="30">
        <f t="shared" si="17"/>
        <v>0</v>
      </c>
      <c r="K42" s="30"/>
      <c r="L42" s="30"/>
      <c r="M42" s="30">
        <f t="shared" si="18"/>
        <v>0</v>
      </c>
      <c r="N42" s="30">
        <v>0</v>
      </c>
      <c r="O42" s="30">
        <v>0</v>
      </c>
      <c r="P42" s="30">
        <f t="shared" si="19"/>
        <v>0</v>
      </c>
      <c r="Q42" s="30">
        <v>122422</v>
      </c>
      <c r="R42" s="30">
        <v>122422</v>
      </c>
      <c r="S42" s="30">
        <f t="shared" si="20"/>
        <v>0</v>
      </c>
      <c r="T42" s="30">
        <v>0</v>
      </c>
      <c r="U42" s="30">
        <v>0</v>
      </c>
      <c r="V42" s="30">
        <f t="shared" si="21"/>
        <v>0</v>
      </c>
      <c r="W42" s="30">
        <v>0</v>
      </c>
      <c r="X42" s="30">
        <v>0</v>
      </c>
      <c r="Y42" s="30">
        <f t="shared" si="22"/>
        <v>0</v>
      </c>
      <c r="Z42" s="30">
        <v>250000</v>
      </c>
      <c r="AA42" s="30">
        <v>250000</v>
      </c>
      <c r="AB42" s="30">
        <f t="shared" si="23"/>
        <v>0</v>
      </c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</row>
    <row r="43" spans="1:249" ht="31.5" x14ac:dyDescent="0.25">
      <c r="A43" s="23" t="s">
        <v>48</v>
      </c>
      <c r="B43" s="24">
        <f t="shared" si="0"/>
        <v>462429</v>
      </c>
      <c r="C43" s="24">
        <f t="shared" si="0"/>
        <v>462429</v>
      </c>
      <c r="D43" s="24">
        <f t="shared" si="1"/>
        <v>0</v>
      </c>
      <c r="E43" s="24">
        <f t="shared" ref="E43:AA43" si="45">SUM(E44)</f>
        <v>0</v>
      </c>
      <c r="F43" s="24">
        <f t="shared" si="45"/>
        <v>0</v>
      </c>
      <c r="G43" s="24">
        <f t="shared" si="16"/>
        <v>0</v>
      </c>
      <c r="H43" s="24">
        <f t="shared" si="45"/>
        <v>0</v>
      </c>
      <c r="I43" s="24">
        <f t="shared" si="45"/>
        <v>0</v>
      </c>
      <c r="J43" s="24">
        <f t="shared" si="17"/>
        <v>0</v>
      </c>
      <c r="K43" s="24">
        <f t="shared" si="45"/>
        <v>127708</v>
      </c>
      <c r="L43" s="24">
        <f t="shared" si="45"/>
        <v>127708</v>
      </c>
      <c r="M43" s="24">
        <f t="shared" si="18"/>
        <v>0</v>
      </c>
      <c r="N43" s="24">
        <f t="shared" si="45"/>
        <v>0</v>
      </c>
      <c r="O43" s="24">
        <f t="shared" si="45"/>
        <v>0</v>
      </c>
      <c r="P43" s="24">
        <f t="shared" si="19"/>
        <v>0</v>
      </c>
      <c r="Q43" s="24">
        <f t="shared" si="45"/>
        <v>334721</v>
      </c>
      <c r="R43" s="24">
        <f t="shared" si="45"/>
        <v>334721</v>
      </c>
      <c r="S43" s="24">
        <f t="shared" si="20"/>
        <v>0</v>
      </c>
      <c r="T43" s="24">
        <f t="shared" si="45"/>
        <v>0</v>
      </c>
      <c r="U43" s="24">
        <f t="shared" si="45"/>
        <v>0</v>
      </c>
      <c r="V43" s="24">
        <f t="shared" si="21"/>
        <v>0</v>
      </c>
      <c r="W43" s="24">
        <f t="shared" si="45"/>
        <v>0</v>
      </c>
      <c r="X43" s="24">
        <f t="shared" si="45"/>
        <v>0</v>
      </c>
      <c r="Y43" s="24">
        <f t="shared" si="22"/>
        <v>0</v>
      </c>
      <c r="Z43" s="24">
        <f t="shared" si="45"/>
        <v>0</v>
      </c>
      <c r="AA43" s="24">
        <f t="shared" si="45"/>
        <v>0</v>
      </c>
      <c r="AB43" s="24">
        <f t="shared" si="23"/>
        <v>0</v>
      </c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</row>
    <row r="44" spans="1:249" x14ac:dyDescent="0.25">
      <c r="A44" s="23" t="s">
        <v>19</v>
      </c>
      <c r="B44" s="24">
        <f t="shared" si="0"/>
        <v>462429</v>
      </c>
      <c r="C44" s="24">
        <f t="shared" si="0"/>
        <v>462429</v>
      </c>
      <c r="D44" s="24">
        <f t="shared" si="1"/>
        <v>0</v>
      </c>
      <c r="E44" s="24">
        <f>SUM(E45:E50)</f>
        <v>0</v>
      </c>
      <c r="F44" s="24">
        <f>SUM(F45:F50)</f>
        <v>0</v>
      </c>
      <c r="G44" s="24">
        <f t="shared" si="16"/>
        <v>0</v>
      </c>
      <c r="H44" s="24">
        <f>SUM(H45:H50)</f>
        <v>0</v>
      </c>
      <c r="I44" s="24">
        <f>SUM(I45:I50)</f>
        <v>0</v>
      </c>
      <c r="J44" s="24">
        <f t="shared" si="17"/>
        <v>0</v>
      </c>
      <c r="K44" s="24">
        <f>SUM(K45:K50)</f>
        <v>127708</v>
      </c>
      <c r="L44" s="24">
        <f>SUM(L45:L50)</f>
        <v>127708</v>
      </c>
      <c r="M44" s="24">
        <f t="shared" si="18"/>
        <v>0</v>
      </c>
      <c r="N44" s="24">
        <f>SUM(N45:N50)</f>
        <v>0</v>
      </c>
      <c r="O44" s="24">
        <f>SUM(O45:O50)</f>
        <v>0</v>
      </c>
      <c r="P44" s="24">
        <f t="shared" si="19"/>
        <v>0</v>
      </c>
      <c r="Q44" s="24">
        <f>SUM(Q45:Q50)</f>
        <v>334721</v>
      </c>
      <c r="R44" s="24">
        <f>SUM(R45:R50)</f>
        <v>334721</v>
      </c>
      <c r="S44" s="24">
        <f t="shared" si="20"/>
        <v>0</v>
      </c>
      <c r="T44" s="24">
        <f>SUM(T45:T50)</f>
        <v>0</v>
      </c>
      <c r="U44" s="24">
        <f>SUM(U45:U50)</f>
        <v>0</v>
      </c>
      <c r="V44" s="24">
        <f t="shared" si="21"/>
        <v>0</v>
      </c>
      <c r="W44" s="24">
        <f>SUM(W45:W50)</f>
        <v>0</v>
      </c>
      <c r="X44" s="24">
        <f>SUM(X45:X50)</f>
        <v>0</v>
      </c>
      <c r="Y44" s="24">
        <f t="shared" si="22"/>
        <v>0</v>
      </c>
      <c r="Z44" s="24">
        <f>SUM(Z45:Z50)</f>
        <v>0</v>
      </c>
      <c r="AA44" s="24">
        <f>SUM(AA45:AA50)</f>
        <v>0</v>
      </c>
      <c r="AB44" s="24">
        <f t="shared" si="23"/>
        <v>0</v>
      </c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</row>
    <row r="45" spans="1:249" ht="31.5" x14ac:dyDescent="0.25">
      <c r="A45" s="32" t="s">
        <v>49</v>
      </c>
      <c r="B45" s="34">
        <f t="shared" si="0"/>
        <v>3832</v>
      </c>
      <c r="C45" s="34">
        <f t="shared" si="0"/>
        <v>3832</v>
      </c>
      <c r="D45" s="34">
        <f t="shared" si="1"/>
        <v>0</v>
      </c>
      <c r="E45" s="34">
        <v>0</v>
      </c>
      <c r="F45" s="34">
        <v>0</v>
      </c>
      <c r="G45" s="34">
        <f t="shared" si="16"/>
        <v>0</v>
      </c>
      <c r="H45" s="34">
        <v>0</v>
      </c>
      <c r="I45" s="34">
        <v>0</v>
      </c>
      <c r="J45" s="34">
        <f t="shared" si="17"/>
        <v>0</v>
      </c>
      <c r="K45" s="34">
        <v>3832</v>
      </c>
      <c r="L45" s="34">
        <v>3832</v>
      </c>
      <c r="M45" s="34">
        <f t="shared" si="18"/>
        <v>0</v>
      </c>
      <c r="N45" s="34">
        <v>0</v>
      </c>
      <c r="O45" s="34">
        <v>0</v>
      </c>
      <c r="P45" s="34">
        <f t="shared" si="19"/>
        <v>0</v>
      </c>
      <c r="Q45" s="34">
        <v>0</v>
      </c>
      <c r="R45" s="34">
        <v>0</v>
      </c>
      <c r="S45" s="34">
        <f t="shared" si="20"/>
        <v>0</v>
      </c>
      <c r="T45" s="34">
        <v>0</v>
      </c>
      <c r="U45" s="34">
        <v>0</v>
      </c>
      <c r="V45" s="34">
        <f t="shared" si="21"/>
        <v>0</v>
      </c>
      <c r="W45" s="34">
        <v>0</v>
      </c>
      <c r="X45" s="34">
        <v>0</v>
      </c>
      <c r="Y45" s="34">
        <f t="shared" si="22"/>
        <v>0</v>
      </c>
      <c r="Z45" s="34">
        <v>0</v>
      </c>
      <c r="AA45" s="34">
        <v>0</v>
      </c>
      <c r="AB45" s="34">
        <f t="shared" si="23"/>
        <v>0</v>
      </c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</row>
    <row r="46" spans="1:249" ht="63" x14ac:dyDescent="0.25">
      <c r="A46" s="32" t="s">
        <v>50</v>
      </c>
      <c r="B46" s="34">
        <f t="shared" si="0"/>
        <v>87512</v>
      </c>
      <c r="C46" s="34">
        <f t="shared" si="0"/>
        <v>87512</v>
      </c>
      <c r="D46" s="34">
        <f t="shared" si="1"/>
        <v>0</v>
      </c>
      <c r="E46" s="34">
        <v>0</v>
      </c>
      <c r="F46" s="34">
        <v>0</v>
      </c>
      <c r="G46" s="34">
        <f t="shared" si="16"/>
        <v>0</v>
      </c>
      <c r="H46" s="34">
        <v>0</v>
      </c>
      <c r="I46" s="34">
        <v>0</v>
      </c>
      <c r="J46" s="34">
        <f t="shared" si="17"/>
        <v>0</v>
      </c>
      <c r="K46" s="34">
        <v>87512</v>
      </c>
      <c r="L46" s="34">
        <v>87512</v>
      </c>
      <c r="M46" s="34">
        <f t="shared" si="18"/>
        <v>0</v>
      </c>
      <c r="N46" s="34">
        <v>0</v>
      </c>
      <c r="O46" s="34">
        <v>0</v>
      </c>
      <c r="P46" s="34">
        <f t="shared" si="19"/>
        <v>0</v>
      </c>
      <c r="Q46" s="34">
        <v>0</v>
      </c>
      <c r="R46" s="34">
        <v>0</v>
      </c>
      <c r="S46" s="34">
        <f t="shared" si="20"/>
        <v>0</v>
      </c>
      <c r="T46" s="34">
        <v>0</v>
      </c>
      <c r="U46" s="34">
        <v>0</v>
      </c>
      <c r="V46" s="34">
        <f t="shared" si="21"/>
        <v>0</v>
      </c>
      <c r="W46" s="34">
        <v>0</v>
      </c>
      <c r="X46" s="34">
        <v>0</v>
      </c>
      <c r="Y46" s="34">
        <f t="shared" si="22"/>
        <v>0</v>
      </c>
      <c r="Z46" s="34">
        <v>0</v>
      </c>
      <c r="AA46" s="34">
        <v>0</v>
      </c>
      <c r="AB46" s="34">
        <f t="shared" si="23"/>
        <v>0</v>
      </c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</row>
    <row r="47" spans="1:249" ht="31.5" x14ac:dyDescent="0.25">
      <c r="A47" s="32" t="s">
        <v>51</v>
      </c>
      <c r="B47" s="34">
        <f t="shared" si="0"/>
        <v>22517</v>
      </c>
      <c r="C47" s="34">
        <f t="shared" si="0"/>
        <v>22517</v>
      </c>
      <c r="D47" s="34">
        <f t="shared" si="1"/>
        <v>0</v>
      </c>
      <c r="E47" s="34">
        <v>0</v>
      </c>
      <c r="F47" s="34">
        <v>0</v>
      </c>
      <c r="G47" s="34">
        <f t="shared" si="16"/>
        <v>0</v>
      </c>
      <c r="H47" s="34">
        <v>0</v>
      </c>
      <c r="I47" s="34">
        <v>0</v>
      </c>
      <c r="J47" s="34">
        <f t="shared" si="17"/>
        <v>0</v>
      </c>
      <c r="K47" s="34">
        <v>22517</v>
      </c>
      <c r="L47" s="34">
        <v>22517</v>
      </c>
      <c r="M47" s="34">
        <f t="shared" si="18"/>
        <v>0</v>
      </c>
      <c r="N47" s="34">
        <v>0</v>
      </c>
      <c r="O47" s="34">
        <v>0</v>
      </c>
      <c r="P47" s="34">
        <f t="shared" si="19"/>
        <v>0</v>
      </c>
      <c r="Q47" s="34">
        <v>0</v>
      </c>
      <c r="R47" s="34">
        <v>0</v>
      </c>
      <c r="S47" s="34">
        <f t="shared" si="20"/>
        <v>0</v>
      </c>
      <c r="T47" s="34">
        <v>0</v>
      </c>
      <c r="U47" s="34">
        <v>0</v>
      </c>
      <c r="V47" s="34">
        <f t="shared" si="21"/>
        <v>0</v>
      </c>
      <c r="W47" s="34">
        <v>0</v>
      </c>
      <c r="X47" s="34">
        <v>0</v>
      </c>
      <c r="Y47" s="34">
        <f t="shared" si="22"/>
        <v>0</v>
      </c>
      <c r="Z47" s="34">
        <v>0</v>
      </c>
      <c r="AA47" s="34">
        <v>0</v>
      </c>
      <c r="AB47" s="34">
        <f t="shared" si="23"/>
        <v>0</v>
      </c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</row>
    <row r="48" spans="1:249" ht="47.25" x14ac:dyDescent="0.25">
      <c r="A48" s="32" t="s">
        <v>52</v>
      </c>
      <c r="B48" s="34">
        <f t="shared" si="0"/>
        <v>2721</v>
      </c>
      <c r="C48" s="34">
        <f t="shared" si="0"/>
        <v>2721</v>
      </c>
      <c r="D48" s="34">
        <f t="shared" si="1"/>
        <v>0</v>
      </c>
      <c r="E48" s="34">
        <v>0</v>
      </c>
      <c r="F48" s="34">
        <v>0</v>
      </c>
      <c r="G48" s="34">
        <f t="shared" si="16"/>
        <v>0</v>
      </c>
      <c r="H48" s="34">
        <v>0</v>
      </c>
      <c r="I48" s="34">
        <v>0</v>
      </c>
      <c r="J48" s="34">
        <f t="shared" si="17"/>
        <v>0</v>
      </c>
      <c r="K48" s="34"/>
      <c r="L48" s="34"/>
      <c r="M48" s="34">
        <f t="shared" si="18"/>
        <v>0</v>
      </c>
      <c r="N48" s="34">
        <v>0</v>
      </c>
      <c r="O48" s="34">
        <v>0</v>
      </c>
      <c r="P48" s="34">
        <f t="shared" si="19"/>
        <v>0</v>
      </c>
      <c r="Q48" s="34">
        <v>2721</v>
      </c>
      <c r="R48" s="34">
        <v>2721</v>
      </c>
      <c r="S48" s="34">
        <f t="shared" si="20"/>
        <v>0</v>
      </c>
      <c r="T48" s="34">
        <v>0</v>
      </c>
      <c r="U48" s="34">
        <v>0</v>
      </c>
      <c r="V48" s="34">
        <f t="shared" si="21"/>
        <v>0</v>
      </c>
      <c r="W48" s="34">
        <v>0</v>
      </c>
      <c r="X48" s="34">
        <v>0</v>
      </c>
      <c r="Y48" s="34">
        <f t="shared" si="22"/>
        <v>0</v>
      </c>
      <c r="Z48" s="34">
        <v>0</v>
      </c>
      <c r="AA48" s="34">
        <v>0</v>
      </c>
      <c r="AB48" s="34">
        <f t="shared" si="23"/>
        <v>0</v>
      </c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</row>
    <row r="49" spans="1:249" ht="110.25" x14ac:dyDescent="0.25">
      <c r="A49" s="32" t="s">
        <v>53</v>
      </c>
      <c r="B49" s="34">
        <f t="shared" si="0"/>
        <v>332000</v>
      </c>
      <c r="C49" s="34">
        <f t="shared" si="0"/>
        <v>332000</v>
      </c>
      <c r="D49" s="34">
        <f t="shared" si="1"/>
        <v>0</v>
      </c>
      <c r="E49" s="34">
        <v>0</v>
      </c>
      <c r="F49" s="34">
        <v>0</v>
      </c>
      <c r="G49" s="34">
        <f t="shared" si="16"/>
        <v>0</v>
      </c>
      <c r="H49" s="34">
        <v>0</v>
      </c>
      <c r="I49" s="34">
        <v>0</v>
      </c>
      <c r="J49" s="34">
        <f t="shared" si="17"/>
        <v>0</v>
      </c>
      <c r="K49" s="34"/>
      <c r="L49" s="34"/>
      <c r="M49" s="34">
        <f t="shared" si="18"/>
        <v>0</v>
      </c>
      <c r="N49" s="34">
        <v>0</v>
      </c>
      <c r="O49" s="34">
        <v>0</v>
      </c>
      <c r="P49" s="34">
        <f t="shared" si="19"/>
        <v>0</v>
      </c>
      <c r="Q49" s="34">
        <v>332000</v>
      </c>
      <c r="R49" s="34">
        <v>332000</v>
      </c>
      <c r="S49" s="34">
        <f t="shared" si="20"/>
        <v>0</v>
      </c>
      <c r="T49" s="34">
        <v>0</v>
      </c>
      <c r="U49" s="34">
        <v>0</v>
      </c>
      <c r="V49" s="34">
        <f t="shared" si="21"/>
        <v>0</v>
      </c>
      <c r="W49" s="34">
        <v>0</v>
      </c>
      <c r="X49" s="34">
        <v>0</v>
      </c>
      <c r="Y49" s="34">
        <f t="shared" si="22"/>
        <v>0</v>
      </c>
      <c r="Z49" s="34">
        <v>0</v>
      </c>
      <c r="AA49" s="34">
        <v>0</v>
      </c>
      <c r="AB49" s="34">
        <f t="shared" si="23"/>
        <v>0</v>
      </c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</row>
    <row r="50" spans="1:249" ht="31.5" x14ac:dyDescent="0.25">
      <c r="A50" s="32" t="s">
        <v>54</v>
      </c>
      <c r="B50" s="34">
        <f t="shared" si="0"/>
        <v>13847</v>
      </c>
      <c r="C50" s="34">
        <f t="shared" si="0"/>
        <v>13847</v>
      </c>
      <c r="D50" s="34">
        <f t="shared" si="1"/>
        <v>0</v>
      </c>
      <c r="E50" s="34">
        <v>0</v>
      </c>
      <c r="F50" s="34">
        <v>0</v>
      </c>
      <c r="G50" s="34">
        <f t="shared" si="16"/>
        <v>0</v>
      </c>
      <c r="H50" s="34">
        <v>0</v>
      </c>
      <c r="I50" s="34">
        <v>0</v>
      </c>
      <c r="J50" s="34">
        <f t="shared" si="17"/>
        <v>0</v>
      </c>
      <c r="K50" s="34">
        <v>13847</v>
      </c>
      <c r="L50" s="34">
        <v>13847</v>
      </c>
      <c r="M50" s="34">
        <f t="shared" si="18"/>
        <v>0</v>
      </c>
      <c r="N50" s="34">
        <v>0</v>
      </c>
      <c r="O50" s="34">
        <v>0</v>
      </c>
      <c r="P50" s="34">
        <f t="shared" si="19"/>
        <v>0</v>
      </c>
      <c r="Q50" s="34">
        <v>0</v>
      </c>
      <c r="R50" s="34">
        <v>0</v>
      </c>
      <c r="S50" s="34">
        <f t="shared" si="20"/>
        <v>0</v>
      </c>
      <c r="T50" s="34">
        <v>0</v>
      </c>
      <c r="U50" s="34">
        <v>0</v>
      </c>
      <c r="V50" s="34">
        <f t="shared" si="21"/>
        <v>0</v>
      </c>
      <c r="W50" s="34">
        <v>0</v>
      </c>
      <c r="X50" s="34">
        <v>0</v>
      </c>
      <c r="Y50" s="34">
        <f t="shared" si="22"/>
        <v>0</v>
      </c>
      <c r="Z50" s="34">
        <v>0</v>
      </c>
      <c r="AA50" s="34">
        <v>0</v>
      </c>
      <c r="AB50" s="34">
        <f t="shared" si="23"/>
        <v>0</v>
      </c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</row>
    <row r="51" spans="1:249" ht="31.5" x14ac:dyDescent="0.25">
      <c r="A51" s="23" t="s">
        <v>55</v>
      </c>
      <c r="B51" s="24">
        <f t="shared" si="0"/>
        <v>10636348</v>
      </c>
      <c r="C51" s="24">
        <f t="shared" si="0"/>
        <v>13408428</v>
      </c>
      <c r="D51" s="24">
        <f t="shared" si="1"/>
        <v>2772080</v>
      </c>
      <c r="E51" s="24">
        <f t="shared" ref="E51:AA51" si="46">SUM(E52)</f>
        <v>3078829</v>
      </c>
      <c r="F51" s="24">
        <f t="shared" si="46"/>
        <v>3078829</v>
      </c>
      <c r="G51" s="24">
        <f t="shared" si="16"/>
        <v>0</v>
      </c>
      <c r="H51" s="24">
        <f t="shared" si="46"/>
        <v>154723</v>
      </c>
      <c r="I51" s="24">
        <f t="shared" si="46"/>
        <v>154723</v>
      </c>
      <c r="J51" s="24">
        <f t="shared" si="17"/>
        <v>0</v>
      </c>
      <c r="K51" s="24">
        <f t="shared" si="46"/>
        <v>395299</v>
      </c>
      <c r="L51" s="24">
        <f t="shared" si="46"/>
        <v>1426322</v>
      </c>
      <c r="M51" s="24">
        <f t="shared" si="18"/>
        <v>1031023</v>
      </c>
      <c r="N51" s="24">
        <f t="shared" si="46"/>
        <v>2110804</v>
      </c>
      <c r="O51" s="24">
        <f t="shared" si="46"/>
        <v>2110804</v>
      </c>
      <c r="P51" s="24">
        <f t="shared" si="19"/>
        <v>0</v>
      </c>
      <c r="Q51" s="24">
        <f t="shared" si="46"/>
        <v>0</v>
      </c>
      <c r="R51" s="24">
        <f t="shared" si="46"/>
        <v>0</v>
      </c>
      <c r="S51" s="24">
        <f t="shared" si="20"/>
        <v>0</v>
      </c>
      <c r="T51" s="24">
        <f t="shared" si="46"/>
        <v>2574380</v>
      </c>
      <c r="U51" s="24">
        <f t="shared" si="46"/>
        <v>2574380</v>
      </c>
      <c r="V51" s="24">
        <f t="shared" si="21"/>
        <v>0</v>
      </c>
      <c r="W51" s="24">
        <f t="shared" si="46"/>
        <v>0</v>
      </c>
      <c r="X51" s="24">
        <f t="shared" si="46"/>
        <v>0</v>
      </c>
      <c r="Y51" s="24">
        <f t="shared" si="22"/>
        <v>0</v>
      </c>
      <c r="Z51" s="24">
        <f t="shared" si="46"/>
        <v>2322313</v>
      </c>
      <c r="AA51" s="24">
        <f t="shared" si="46"/>
        <v>4063370</v>
      </c>
      <c r="AB51" s="24">
        <f t="shared" si="23"/>
        <v>1741057</v>
      </c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1:249" x14ac:dyDescent="0.25">
      <c r="A52" s="23" t="s">
        <v>19</v>
      </c>
      <c r="B52" s="24">
        <f t="shared" si="0"/>
        <v>10636348</v>
      </c>
      <c r="C52" s="24">
        <f t="shared" si="0"/>
        <v>13408428</v>
      </c>
      <c r="D52" s="24">
        <f t="shared" si="1"/>
        <v>2772080</v>
      </c>
      <c r="E52" s="24">
        <f>SUM(E53:E63)</f>
        <v>3078829</v>
      </c>
      <c r="F52" s="24">
        <f>SUM(F53:F63)</f>
        <v>3078829</v>
      </c>
      <c r="G52" s="24">
        <f t="shared" si="16"/>
        <v>0</v>
      </c>
      <c r="H52" s="24">
        <f>SUM(H53:H63)</f>
        <v>154723</v>
      </c>
      <c r="I52" s="24">
        <f>SUM(I53:I63)</f>
        <v>154723</v>
      </c>
      <c r="J52" s="24">
        <f t="shared" si="17"/>
        <v>0</v>
      </c>
      <c r="K52" s="24">
        <f>SUM(K53:K63)</f>
        <v>395299</v>
      </c>
      <c r="L52" s="24">
        <f>SUM(L53:L63)</f>
        <v>1426322</v>
      </c>
      <c r="M52" s="24">
        <f t="shared" si="18"/>
        <v>1031023</v>
      </c>
      <c r="N52" s="24">
        <f>SUM(N53:N63)</f>
        <v>2110804</v>
      </c>
      <c r="O52" s="24">
        <f>SUM(O53:O63)</f>
        <v>2110804</v>
      </c>
      <c r="P52" s="24">
        <f t="shared" si="19"/>
        <v>0</v>
      </c>
      <c r="Q52" s="24">
        <f>SUM(Q53:Q63)</f>
        <v>0</v>
      </c>
      <c r="R52" s="24">
        <f>SUM(R53:R63)</f>
        <v>0</v>
      </c>
      <c r="S52" s="24">
        <f t="shared" si="20"/>
        <v>0</v>
      </c>
      <c r="T52" s="24">
        <f>SUM(T53:T63)</f>
        <v>2574380</v>
      </c>
      <c r="U52" s="24">
        <f>SUM(U53:U63)</f>
        <v>2574380</v>
      </c>
      <c r="V52" s="24">
        <f t="shared" si="21"/>
        <v>0</v>
      </c>
      <c r="W52" s="24">
        <f>SUM(W53:W63)</f>
        <v>0</v>
      </c>
      <c r="X52" s="24">
        <f>SUM(X53:X63)</f>
        <v>0</v>
      </c>
      <c r="Y52" s="24">
        <f t="shared" si="22"/>
        <v>0</v>
      </c>
      <c r="Z52" s="24">
        <f>SUM(Z53:Z63)</f>
        <v>2322313</v>
      </c>
      <c r="AA52" s="24">
        <f>SUM(AA53:AA63)</f>
        <v>4063370</v>
      </c>
      <c r="AB52" s="24">
        <f t="shared" si="23"/>
        <v>1741057</v>
      </c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</row>
    <row r="53" spans="1:249" ht="47.25" x14ac:dyDescent="0.25">
      <c r="A53" s="31" t="s">
        <v>56</v>
      </c>
      <c r="B53" s="30">
        <f t="shared" si="0"/>
        <v>46230</v>
      </c>
      <c r="C53" s="30">
        <f t="shared" si="0"/>
        <v>46230</v>
      </c>
      <c r="D53" s="30">
        <f t="shared" si="1"/>
        <v>0</v>
      </c>
      <c r="E53" s="30">
        <v>0</v>
      </c>
      <c r="F53" s="30">
        <v>0</v>
      </c>
      <c r="G53" s="30">
        <f t="shared" si="16"/>
        <v>0</v>
      </c>
      <c r="H53" s="30">
        <v>0</v>
      </c>
      <c r="I53" s="30">
        <v>0</v>
      </c>
      <c r="J53" s="30">
        <f t="shared" si="17"/>
        <v>0</v>
      </c>
      <c r="K53" s="30">
        <v>46230</v>
      </c>
      <c r="L53" s="30">
        <v>46230</v>
      </c>
      <c r="M53" s="30">
        <f t="shared" si="18"/>
        <v>0</v>
      </c>
      <c r="N53" s="30">
        <v>0</v>
      </c>
      <c r="O53" s="30">
        <v>0</v>
      </c>
      <c r="P53" s="30">
        <f t="shared" si="19"/>
        <v>0</v>
      </c>
      <c r="Q53" s="30">
        <v>0</v>
      </c>
      <c r="R53" s="30">
        <v>0</v>
      </c>
      <c r="S53" s="30">
        <f t="shared" si="20"/>
        <v>0</v>
      </c>
      <c r="T53" s="30">
        <v>0</v>
      </c>
      <c r="U53" s="30">
        <v>0</v>
      </c>
      <c r="V53" s="30">
        <f t="shared" si="21"/>
        <v>0</v>
      </c>
      <c r="W53" s="30">
        <v>0</v>
      </c>
      <c r="X53" s="30">
        <v>0</v>
      </c>
      <c r="Y53" s="30">
        <f t="shared" si="22"/>
        <v>0</v>
      </c>
      <c r="Z53" s="30">
        <v>0</v>
      </c>
      <c r="AA53" s="30">
        <v>0</v>
      </c>
      <c r="AB53" s="30">
        <f t="shared" si="23"/>
        <v>0</v>
      </c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</row>
    <row r="54" spans="1:249" ht="47.25" x14ac:dyDescent="0.25">
      <c r="A54" s="29" t="s">
        <v>57</v>
      </c>
      <c r="B54" s="30">
        <f t="shared" si="0"/>
        <v>80445</v>
      </c>
      <c r="C54" s="30">
        <f t="shared" si="0"/>
        <v>80445</v>
      </c>
      <c r="D54" s="30">
        <f t="shared" si="1"/>
        <v>0</v>
      </c>
      <c r="E54" s="30">
        <v>0</v>
      </c>
      <c r="F54" s="30">
        <v>0</v>
      </c>
      <c r="G54" s="30">
        <f t="shared" si="16"/>
        <v>0</v>
      </c>
      <c r="H54" s="30">
        <v>0</v>
      </c>
      <c r="I54" s="30">
        <v>0</v>
      </c>
      <c r="J54" s="30">
        <f t="shared" si="17"/>
        <v>0</v>
      </c>
      <c r="K54" s="30">
        <v>80445</v>
      </c>
      <c r="L54" s="30">
        <v>80445</v>
      </c>
      <c r="M54" s="30">
        <f t="shared" si="18"/>
        <v>0</v>
      </c>
      <c r="N54" s="30">
        <v>0</v>
      </c>
      <c r="O54" s="30">
        <v>0</v>
      </c>
      <c r="P54" s="30">
        <f t="shared" si="19"/>
        <v>0</v>
      </c>
      <c r="Q54" s="30">
        <v>0</v>
      </c>
      <c r="R54" s="30">
        <v>0</v>
      </c>
      <c r="S54" s="30">
        <f t="shared" si="20"/>
        <v>0</v>
      </c>
      <c r="T54" s="30"/>
      <c r="U54" s="30"/>
      <c r="V54" s="30">
        <f t="shared" si="21"/>
        <v>0</v>
      </c>
      <c r="W54" s="30">
        <v>0</v>
      </c>
      <c r="X54" s="30">
        <v>0</v>
      </c>
      <c r="Y54" s="30">
        <f t="shared" si="22"/>
        <v>0</v>
      </c>
      <c r="Z54" s="30">
        <v>0</v>
      </c>
      <c r="AA54" s="30">
        <v>0</v>
      </c>
      <c r="AB54" s="30">
        <f t="shared" si="23"/>
        <v>0</v>
      </c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1:249" ht="47.25" x14ac:dyDescent="0.25">
      <c r="A55" s="29" t="s">
        <v>58</v>
      </c>
      <c r="B55" s="30">
        <f t="shared" si="0"/>
        <v>0</v>
      </c>
      <c r="C55" s="30">
        <f t="shared" si="0"/>
        <v>6916</v>
      </c>
      <c r="D55" s="30">
        <f t="shared" si="1"/>
        <v>6916</v>
      </c>
      <c r="E55" s="30">
        <v>0</v>
      </c>
      <c r="F55" s="30">
        <v>0</v>
      </c>
      <c r="G55" s="30">
        <f t="shared" si="16"/>
        <v>0</v>
      </c>
      <c r="H55" s="30">
        <v>0</v>
      </c>
      <c r="I55" s="30">
        <v>0</v>
      </c>
      <c r="J55" s="30">
        <f t="shared" si="17"/>
        <v>0</v>
      </c>
      <c r="K55" s="30">
        <v>0</v>
      </c>
      <c r="L55" s="30">
        <v>6916</v>
      </c>
      <c r="M55" s="30">
        <f t="shared" si="18"/>
        <v>6916</v>
      </c>
      <c r="N55" s="30">
        <v>0</v>
      </c>
      <c r="O55" s="30">
        <v>0</v>
      </c>
      <c r="P55" s="30">
        <f t="shared" si="19"/>
        <v>0</v>
      </c>
      <c r="Q55" s="30">
        <v>0</v>
      </c>
      <c r="R55" s="30">
        <v>0</v>
      </c>
      <c r="S55" s="30">
        <f t="shared" si="20"/>
        <v>0</v>
      </c>
      <c r="T55" s="30">
        <v>0</v>
      </c>
      <c r="U55" s="30">
        <v>0</v>
      </c>
      <c r="V55" s="30">
        <f t="shared" si="21"/>
        <v>0</v>
      </c>
      <c r="W55" s="30">
        <v>0</v>
      </c>
      <c r="X55" s="30">
        <v>0</v>
      </c>
      <c r="Y55" s="30">
        <f t="shared" si="22"/>
        <v>0</v>
      </c>
      <c r="Z55" s="30">
        <v>0</v>
      </c>
      <c r="AA55" s="30">
        <v>0</v>
      </c>
      <c r="AB55" s="30">
        <f t="shared" si="23"/>
        <v>0</v>
      </c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</row>
    <row r="56" spans="1:249" ht="31.5" x14ac:dyDescent="0.25">
      <c r="A56" s="31" t="s">
        <v>59</v>
      </c>
      <c r="B56" s="30">
        <f t="shared" si="0"/>
        <v>500000</v>
      </c>
      <c r="C56" s="30">
        <f t="shared" si="0"/>
        <v>500000</v>
      </c>
      <c r="D56" s="30">
        <f t="shared" si="1"/>
        <v>0</v>
      </c>
      <c r="E56" s="30">
        <v>0</v>
      </c>
      <c r="F56" s="30">
        <v>0</v>
      </c>
      <c r="G56" s="30">
        <f t="shared" si="16"/>
        <v>0</v>
      </c>
      <c r="H56" s="30">
        <v>0</v>
      </c>
      <c r="I56" s="30">
        <v>0</v>
      </c>
      <c r="J56" s="30">
        <f t="shared" si="17"/>
        <v>0</v>
      </c>
      <c r="K56" s="30"/>
      <c r="L56" s="30"/>
      <c r="M56" s="30">
        <f t="shared" si="18"/>
        <v>0</v>
      </c>
      <c r="N56" s="30">
        <v>0</v>
      </c>
      <c r="O56" s="30">
        <v>0</v>
      </c>
      <c r="P56" s="30">
        <f t="shared" si="19"/>
        <v>0</v>
      </c>
      <c r="Q56" s="30">
        <v>0</v>
      </c>
      <c r="R56" s="30">
        <v>0</v>
      </c>
      <c r="S56" s="30">
        <f t="shared" si="20"/>
        <v>0</v>
      </c>
      <c r="T56" s="30">
        <v>0</v>
      </c>
      <c r="U56" s="30">
        <v>0</v>
      </c>
      <c r="V56" s="30">
        <f t="shared" si="21"/>
        <v>0</v>
      </c>
      <c r="W56" s="30">
        <v>0</v>
      </c>
      <c r="X56" s="30">
        <v>0</v>
      </c>
      <c r="Y56" s="30">
        <f t="shared" si="22"/>
        <v>0</v>
      </c>
      <c r="Z56" s="30">
        <v>500000</v>
      </c>
      <c r="AA56" s="30">
        <v>500000</v>
      </c>
      <c r="AB56" s="30">
        <f t="shared" si="23"/>
        <v>0</v>
      </c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</row>
    <row r="57" spans="1:249" ht="63" x14ac:dyDescent="0.25">
      <c r="A57" s="31" t="s">
        <v>60</v>
      </c>
      <c r="B57" s="30">
        <f t="shared" si="0"/>
        <v>3192072</v>
      </c>
      <c r="C57" s="30">
        <f t="shared" si="0"/>
        <v>3192072</v>
      </c>
      <c r="D57" s="30">
        <f t="shared" si="1"/>
        <v>0</v>
      </c>
      <c r="E57" s="30"/>
      <c r="F57" s="30"/>
      <c r="G57" s="30">
        <f t="shared" si="16"/>
        <v>0</v>
      </c>
      <c r="H57" s="30">
        <v>0</v>
      </c>
      <c r="I57" s="30">
        <v>0</v>
      </c>
      <c r="J57" s="30">
        <f t="shared" si="17"/>
        <v>0</v>
      </c>
      <c r="K57" s="30">
        <f>573484-573484</f>
        <v>0</v>
      </c>
      <c r="L57" s="30">
        <f t="shared" ref="L57" si="47">573484-573484</f>
        <v>0</v>
      </c>
      <c r="M57" s="30">
        <f t="shared" si="18"/>
        <v>0</v>
      </c>
      <c r="N57" s="30">
        <v>0</v>
      </c>
      <c r="O57" s="30">
        <v>0</v>
      </c>
      <c r="P57" s="30">
        <f t="shared" si="19"/>
        <v>0</v>
      </c>
      <c r="Q57" s="30">
        <v>0</v>
      </c>
      <c r="R57" s="30">
        <v>0</v>
      </c>
      <c r="S57" s="30">
        <f t="shared" si="20"/>
        <v>0</v>
      </c>
      <c r="T57" s="30">
        <f>52258+1379739</f>
        <v>1431997</v>
      </c>
      <c r="U57" s="30">
        <f t="shared" ref="U57" si="48">52258+1379739</f>
        <v>1431997</v>
      </c>
      <c r="V57" s="30">
        <f t="shared" si="21"/>
        <v>0</v>
      </c>
      <c r="W57" s="30">
        <v>0</v>
      </c>
      <c r="X57" s="30">
        <v>0</v>
      </c>
      <c r="Y57" s="30">
        <f t="shared" si="22"/>
        <v>0</v>
      </c>
      <c r="Z57" s="30">
        <f>1510075+250000</f>
        <v>1760075</v>
      </c>
      <c r="AA57" s="30">
        <f t="shared" ref="AA57" si="49">1510075+250000</f>
        <v>1760075</v>
      </c>
      <c r="AB57" s="30">
        <f t="shared" si="23"/>
        <v>0</v>
      </c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</row>
    <row r="58" spans="1:249" ht="31.5" x14ac:dyDescent="0.25">
      <c r="A58" s="32" t="s">
        <v>61</v>
      </c>
      <c r="B58" s="30">
        <f t="shared" si="0"/>
        <v>0</v>
      </c>
      <c r="C58" s="30">
        <f>F58+I58+L58+O58+R58+U58+X58+AA58</f>
        <v>2741057</v>
      </c>
      <c r="D58" s="30">
        <f t="shared" si="1"/>
        <v>2741057</v>
      </c>
      <c r="E58" s="30"/>
      <c r="F58" s="30"/>
      <c r="G58" s="30">
        <f t="shared" si="16"/>
        <v>0</v>
      </c>
      <c r="H58" s="30">
        <v>0</v>
      </c>
      <c r="I58" s="30"/>
      <c r="J58" s="30">
        <f t="shared" si="17"/>
        <v>0</v>
      </c>
      <c r="K58" s="30">
        <v>0</v>
      </c>
      <c r="L58" s="30">
        <f>2741057-1741057</f>
        <v>1000000</v>
      </c>
      <c r="M58" s="30">
        <f t="shared" si="18"/>
        <v>1000000</v>
      </c>
      <c r="N58" s="30">
        <v>0</v>
      </c>
      <c r="O58" s="30"/>
      <c r="P58" s="30">
        <f t="shared" si="19"/>
        <v>0</v>
      </c>
      <c r="Q58" s="30">
        <v>0</v>
      </c>
      <c r="R58" s="30"/>
      <c r="S58" s="30">
        <f t="shared" si="20"/>
        <v>0</v>
      </c>
      <c r="T58" s="30"/>
      <c r="U58" s="30"/>
      <c r="V58" s="30">
        <f t="shared" si="21"/>
        <v>0</v>
      </c>
      <c r="W58" s="30">
        <v>0</v>
      </c>
      <c r="X58" s="30"/>
      <c r="Y58" s="30">
        <f t="shared" si="22"/>
        <v>0</v>
      </c>
      <c r="Z58" s="30">
        <v>0</v>
      </c>
      <c r="AA58" s="30">
        <f>1741057</f>
        <v>1741057</v>
      </c>
      <c r="AB58" s="30">
        <f t="shared" si="23"/>
        <v>1741057</v>
      </c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</row>
    <row r="59" spans="1:249" ht="78.75" x14ac:dyDescent="0.25">
      <c r="A59" s="31" t="s">
        <v>62</v>
      </c>
      <c r="B59" s="30">
        <f t="shared" si="0"/>
        <v>0</v>
      </c>
      <c r="C59" s="30">
        <f t="shared" si="0"/>
        <v>16792</v>
      </c>
      <c r="D59" s="30">
        <f t="shared" si="1"/>
        <v>16792</v>
      </c>
      <c r="E59" s="30">
        <v>0</v>
      </c>
      <c r="F59" s="30">
        <v>0</v>
      </c>
      <c r="G59" s="30">
        <f t="shared" si="16"/>
        <v>0</v>
      </c>
      <c r="H59" s="30">
        <v>0</v>
      </c>
      <c r="I59" s="30">
        <v>0</v>
      </c>
      <c r="J59" s="30">
        <f t="shared" si="17"/>
        <v>0</v>
      </c>
      <c r="K59" s="30">
        <v>0</v>
      </c>
      <c r="L59" s="30">
        <v>16792</v>
      </c>
      <c r="M59" s="30">
        <f t="shared" si="18"/>
        <v>16792</v>
      </c>
      <c r="N59" s="30">
        <v>0</v>
      </c>
      <c r="O59" s="30">
        <v>0</v>
      </c>
      <c r="P59" s="30">
        <f t="shared" si="19"/>
        <v>0</v>
      </c>
      <c r="Q59" s="30">
        <v>0</v>
      </c>
      <c r="R59" s="30">
        <v>0</v>
      </c>
      <c r="S59" s="30">
        <f t="shared" si="20"/>
        <v>0</v>
      </c>
      <c r="T59" s="30"/>
      <c r="U59" s="30">
        <v>0</v>
      </c>
      <c r="V59" s="30">
        <f t="shared" si="21"/>
        <v>0</v>
      </c>
      <c r="W59" s="30">
        <v>0</v>
      </c>
      <c r="X59" s="30">
        <v>0</v>
      </c>
      <c r="Y59" s="30">
        <f t="shared" si="22"/>
        <v>0</v>
      </c>
      <c r="Z59" s="30">
        <v>0</v>
      </c>
      <c r="AA59" s="30">
        <v>0</v>
      </c>
      <c r="AB59" s="30">
        <f t="shared" si="23"/>
        <v>0</v>
      </c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</row>
    <row r="60" spans="1:249" ht="78.75" x14ac:dyDescent="0.25">
      <c r="A60" s="31" t="s">
        <v>63</v>
      </c>
      <c r="B60" s="30">
        <f t="shared" si="0"/>
        <v>76154</v>
      </c>
      <c r="C60" s="30">
        <f t="shared" si="0"/>
        <v>76154</v>
      </c>
      <c r="D60" s="30">
        <f t="shared" si="1"/>
        <v>0</v>
      </c>
      <c r="E60" s="30">
        <v>0</v>
      </c>
      <c r="F60" s="30">
        <v>0</v>
      </c>
      <c r="G60" s="30">
        <f t="shared" si="16"/>
        <v>0</v>
      </c>
      <c r="H60" s="30">
        <v>0</v>
      </c>
      <c r="I60" s="30">
        <v>0</v>
      </c>
      <c r="J60" s="30">
        <f t="shared" si="17"/>
        <v>0</v>
      </c>
      <c r="K60" s="30">
        <v>76154</v>
      </c>
      <c r="L60" s="30">
        <v>76154</v>
      </c>
      <c r="M60" s="30">
        <f t="shared" si="18"/>
        <v>0</v>
      </c>
      <c r="N60" s="30">
        <v>0</v>
      </c>
      <c r="O60" s="30">
        <v>0</v>
      </c>
      <c r="P60" s="30">
        <f t="shared" si="19"/>
        <v>0</v>
      </c>
      <c r="Q60" s="30">
        <v>0</v>
      </c>
      <c r="R60" s="30">
        <v>0</v>
      </c>
      <c r="S60" s="30">
        <f t="shared" si="20"/>
        <v>0</v>
      </c>
      <c r="T60" s="30"/>
      <c r="U60" s="30"/>
      <c r="V60" s="30">
        <f t="shared" si="21"/>
        <v>0</v>
      </c>
      <c r="W60" s="30">
        <v>0</v>
      </c>
      <c r="X60" s="30">
        <v>0</v>
      </c>
      <c r="Y60" s="30">
        <f t="shared" si="22"/>
        <v>0</v>
      </c>
      <c r="Z60" s="30">
        <v>0</v>
      </c>
      <c r="AA60" s="30">
        <v>0</v>
      </c>
      <c r="AB60" s="30">
        <f t="shared" si="23"/>
        <v>0</v>
      </c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</row>
    <row r="61" spans="1:249" ht="78.75" x14ac:dyDescent="0.25">
      <c r="A61" s="31" t="s">
        <v>64</v>
      </c>
      <c r="B61" s="30">
        <f t="shared" si="0"/>
        <v>120120</v>
      </c>
      <c r="C61" s="30">
        <f t="shared" si="0"/>
        <v>120120</v>
      </c>
      <c r="D61" s="30">
        <f t="shared" si="1"/>
        <v>0</v>
      </c>
      <c r="E61" s="30">
        <v>0</v>
      </c>
      <c r="F61" s="30">
        <v>0</v>
      </c>
      <c r="G61" s="30">
        <f t="shared" si="16"/>
        <v>0</v>
      </c>
      <c r="H61" s="30">
        <v>0</v>
      </c>
      <c r="I61" s="30">
        <v>0</v>
      </c>
      <c r="J61" s="30">
        <f t="shared" si="17"/>
        <v>0</v>
      </c>
      <c r="K61" s="30">
        <v>120120</v>
      </c>
      <c r="L61" s="30">
        <v>120120</v>
      </c>
      <c r="M61" s="30">
        <f t="shared" si="18"/>
        <v>0</v>
      </c>
      <c r="N61" s="30">
        <v>0</v>
      </c>
      <c r="O61" s="30">
        <v>0</v>
      </c>
      <c r="P61" s="30">
        <f t="shared" si="19"/>
        <v>0</v>
      </c>
      <c r="Q61" s="30">
        <v>0</v>
      </c>
      <c r="R61" s="30">
        <v>0</v>
      </c>
      <c r="S61" s="30">
        <f t="shared" si="20"/>
        <v>0</v>
      </c>
      <c r="T61" s="30"/>
      <c r="U61" s="30"/>
      <c r="V61" s="30">
        <f t="shared" si="21"/>
        <v>0</v>
      </c>
      <c r="W61" s="30">
        <v>0</v>
      </c>
      <c r="X61" s="30">
        <v>0</v>
      </c>
      <c r="Y61" s="30">
        <f t="shared" si="22"/>
        <v>0</v>
      </c>
      <c r="Z61" s="30">
        <v>0</v>
      </c>
      <c r="AA61" s="30">
        <v>0</v>
      </c>
      <c r="AB61" s="30">
        <f t="shared" si="23"/>
        <v>0</v>
      </c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</row>
    <row r="62" spans="1:249" ht="173.25" x14ac:dyDescent="0.25">
      <c r="A62" s="26" t="s">
        <v>65</v>
      </c>
      <c r="B62" s="30">
        <f t="shared" si="0"/>
        <v>1431694</v>
      </c>
      <c r="C62" s="30">
        <f t="shared" si="0"/>
        <v>1431694</v>
      </c>
      <c r="D62" s="30">
        <f t="shared" si="1"/>
        <v>0</v>
      </c>
      <c r="E62" s="30"/>
      <c r="F62" s="30"/>
      <c r="G62" s="30">
        <f t="shared" si="16"/>
        <v>0</v>
      </c>
      <c r="H62" s="30">
        <f>227073-122350+50000</f>
        <v>154723</v>
      </c>
      <c r="I62" s="30">
        <f t="shared" ref="I62" si="50">227073-122350+50000</f>
        <v>154723</v>
      </c>
      <c r="J62" s="30">
        <f t="shared" si="17"/>
        <v>0</v>
      </c>
      <c r="K62" s="30">
        <f>122350-50000</f>
        <v>72350</v>
      </c>
      <c r="L62" s="30">
        <f t="shared" ref="L62" si="51">122350-50000</f>
        <v>72350</v>
      </c>
      <c r="M62" s="30">
        <f t="shared" si="18"/>
        <v>0</v>
      </c>
      <c r="N62" s="30">
        <v>0</v>
      </c>
      <c r="O62" s="30">
        <v>0</v>
      </c>
      <c r="P62" s="30">
        <f t="shared" si="19"/>
        <v>0</v>
      </c>
      <c r="Q62" s="30">
        <v>0</v>
      </c>
      <c r="R62" s="30">
        <v>0</v>
      </c>
      <c r="S62" s="30">
        <f t="shared" si="20"/>
        <v>0</v>
      </c>
      <c r="T62" s="30">
        <f>42+69263+1073078</f>
        <v>1142383</v>
      </c>
      <c r="U62" s="30">
        <f t="shared" ref="U62" si="52">42+69263+1073078</f>
        <v>1142383</v>
      </c>
      <c r="V62" s="30">
        <f t="shared" si="21"/>
        <v>0</v>
      </c>
      <c r="W62" s="30"/>
      <c r="X62" s="30"/>
      <c r="Y62" s="30">
        <f t="shared" si="22"/>
        <v>0</v>
      </c>
      <c r="Z62" s="30">
        <f>1456246-1394008</f>
        <v>62238</v>
      </c>
      <c r="AA62" s="30">
        <f t="shared" ref="AA62" si="53">1456246-1394008</f>
        <v>62238</v>
      </c>
      <c r="AB62" s="30">
        <f t="shared" si="23"/>
        <v>0</v>
      </c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</row>
    <row r="63" spans="1:249" ht="173.25" x14ac:dyDescent="0.25">
      <c r="A63" s="26" t="s">
        <v>66</v>
      </c>
      <c r="B63" s="30">
        <f t="shared" si="0"/>
        <v>5189633</v>
      </c>
      <c r="C63" s="30">
        <f t="shared" si="0"/>
        <v>5196948</v>
      </c>
      <c r="D63" s="30">
        <f t="shared" si="1"/>
        <v>7315</v>
      </c>
      <c r="E63" s="30">
        <f>4128600-1049771</f>
        <v>3078829</v>
      </c>
      <c r="F63" s="30">
        <f t="shared" ref="F63" si="54">4128600-1049771</f>
        <v>3078829</v>
      </c>
      <c r="G63" s="30">
        <f t="shared" si="16"/>
        <v>0</v>
      </c>
      <c r="H63" s="30">
        <v>0</v>
      </c>
      <c r="I63" s="30">
        <v>0</v>
      </c>
      <c r="J63" s="30">
        <f t="shared" si="17"/>
        <v>0</v>
      </c>
      <c r="K63" s="30">
        <v>0</v>
      </c>
      <c r="L63" s="30">
        <v>7315</v>
      </c>
      <c r="M63" s="30">
        <f t="shared" si="18"/>
        <v>7315</v>
      </c>
      <c r="N63" s="30">
        <f>5189633-3078829</f>
        <v>2110804</v>
      </c>
      <c r="O63" s="30">
        <f t="shared" ref="O63" si="55">5189633-3078829</f>
        <v>2110804</v>
      </c>
      <c r="P63" s="30">
        <f t="shared" si="19"/>
        <v>0</v>
      </c>
      <c r="Q63" s="30">
        <v>0</v>
      </c>
      <c r="R63" s="30">
        <v>0</v>
      </c>
      <c r="S63" s="30">
        <f t="shared" si="20"/>
        <v>0</v>
      </c>
      <c r="T63" s="30">
        <v>0</v>
      </c>
      <c r="U63" s="30">
        <v>0</v>
      </c>
      <c r="V63" s="30">
        <f t="shared" si="21"/>
        <v>0</v>
      </c>
      <c r="W63" s="30">
        <v>0</v>
      </c>
      <c r="X63" s="30">
        <v>0</v>
      </c>
      <c r="Y63" s="30">
        <f t="shared" si="22"/>
        <v>0</v>
      </c>
      <c r="Z63" s="30">
        <v>0</v>
      </c>
      <c r="AA63" s="30">
        <v>0</v>
      </c>
      <c r="AB63" s="30">
        <f t="shared" si="23"/>
        <v>0</v>
      </c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</row>
    <row r="64" spans="1:249" ht="31.5" x14ac:dyDescent="0.25">
      <c r="A64" s="23" t="s">
        <v>67</v>
      </c>
      <c r="B64" s="24">
        <f t="shared" si="0"/>
        <v>937880</v>
      </c>
      <c r="C64" s="24">
        <f t="shared" si="0"/>
        <v>937880</v>
      </c>
      <c r="D64" s="24">
        <f t="shared" si="1"/>
        <v>0</v>
      </c>
      <c r="E64" s="24">
        <f t="shared" ref="E64:AA64" si="56">SUM(E65)</f>
        <v>0</v>
      </c>
      <c r="F64" s="24">
        <f t="shared" si="56"/>
        <v>0</v>
      </c>
      <c r="G64" s="24">
        <f t="shared" si="16"/>
        <v>0</v>
      </c>
      <c r="H64" s="24">
        <f t="shared" si="56"/>
        <v>0</v>
      </c>
      <c r="I64" s="24">
        <f t="shared" si="56"/>
        <v>0</v>
      </c>
      <c r="J64" s="24">
        <f t="shared" si="17"/>
        <v>0</v>
      </c>
      <c r="K64" s="24">
        <f t="shared" si="56"/>
        <v>598739</v>
      </c>
      <c r="L64" s="24">
        <f t="shared" si="56"/>
        <v>598739</v>
      </c>
      <c r="M64" s="24">
        <f t="shared" si="18"/>
        <v>0</v>
      </c>
      <c r="N64" s="24">
        <f t="shared" si="56"/>
        <v>0</v>
      </c>
      <c r="O64" s="24">
        <f t="shared" si="56"/>
        <v>0</v>
      </c>
      <c r="P64" s="24">
        <f t="shared" si="19"/>
        <v>0</v>
      </c>
      <c r="Q64" s="24">
        <f t="shared" si="56"/>
        <v>0</v>
      </c>
      <c r="R64" s="24">
        <f t="shared" si="56"/>
        <v>0</v>
      </c>
      <c r="S64" s="24">
        <f t="shared" si="20"/>
        <v>0</v>
      </c>
      <c r="T64" s="24">
        <f t="shared" si="56"/>
        <v>0</v>
      </c>
      <c r="U64" s="24">
        <f t="shared" si="56"/>
        <v>0</v>
      </c>
      <c r="V64" s="24">
        <f t="shared" si="21"/>
        <v>0</v>
      </c>
      <c r="W64" s="24">
        <f t="shared" si="56"/>
        <v>0</v>
      </c>
      <c r="X64" s="24">
        <f t="shared" si="56"/>
        <v>0</v>
      </c>
      <c r="Y64" s="24">
        <f t="shared" si="22"/>
        <v>0</v>
      </c>
      <c r="Z64" s="24">
        <f t="shared" si="56"/>
        <v>339141</v>
      </c>
      <c r="AA64" s="24">
        <f t="shared" si="56"/>
        <v>339141</v>
      </c>
      <c r="AB64" s="24">
        <f t="shared" si="23"/>
        <v>0</v>
      </c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</row>
    <row r="65" spans="1:249" x14ac:dyDescent="0.25">
      <c r="A65" s="23" t="s">
        <v>19</v>
      </c>
      <c r="B65" s="24">
        <f t="shared" si="0"/>
        <v>937880</v>
      </c>
      <c r="C65" s="24">
        <f t="shared" si="0"/>
        <v>937880</v>
      </c>
      <c r="D65" s="24">
        <f t="shared" si="1"/>
        <v>0</v>
      </c>
      <c r="E65" s="24">
        <f>SUM(E66:E70)</f>
        <v>0</v>
      </c>
      <c r="F65" s="24">
        <f>SUM(F66:F70)</f>
        <v>0</v>
      </c>
      <c r="G65" s="24">
        <f t="shared" si="16"/>
        <v>0</v>
      </c>
      <c r="H65" s="24">
        <f>SUM(H66:H70)</f>
        <v>0</v>
      </c>
      <c r="I65" s="24">
        <f>SUM(I66:I70)</f>
        <v>0</v>
      </c>
      <c r="J65" s="24">
        <f t="shared" si="17"/>
        <v>0</v>
      </c>
      <c r="K65" s="24">
        <f>SUM(K66:K70)</f>
        <v>598739</v>
      </c>
      <c r="L65" s="24">
        <f>SUM(L66:L70)</f>
        <v>598739</v>
      </c>
      <c r="M65" s="24">
        <f t="shared" si="18"/>
        <v>0</v>
      </c>
      <c r="N65" s="24">
        <f>SUM(N66:N70)</f>
        <v>0</v>
      </c>
      <c r="O65" s="24">
        <f>SUM(O66:O70)</f>
        <v>0</v>
      </c>
      <c r="P65" s="24">
        <f t="shared" si="19"/>
        <v>0</v>
      </c>
      <c r="Q65" s="24">
        <f>SUM(Q66:Q70)</f>
        <v>0</v>
      </c>
      <c r="R65" s="24">
        <f>SUM(R66:R70)</f>
        <v>0</v>
      </c>
      <c r="S65" s="24">
        <f t="shared" si="20"/>
        <v>0</v>
      </c>
      <c r="T65" s="24">
        <f>SUM(T66:T70)</f>
        <v>0</v>
      </c>
      <c r="U65" s="24">
        <f>SUM(U66:U70)</f>
        <v>0</v>
      </c>
      <c r="V65" s="24">
        <f t="shared" si="21"/>
        <v>0</v>
      </c>
      <c r="W65" s="24">
        <f>SUM(W66:W70)</f>
        <v>0</v>
      </c>
      <c r="X65" s="24">
        <f>SUM(X66:X70)</f>
        <v>0</v>
      </c>
      <c r="Y65" s="24">
        <f t="shared" si="22"/>
        <v>0</v>
      </c>
      <c r="Z65" s="24">
        <f>SUM(Z66:Z70)</f>
        <v>339141</v>
      </c>
      <c r="AA65" s="24">
        <f>SUM(AA66:AA70)</f>
        <v>339141</v>
      </c>
      <c r="AB65" s="24">
        <f t="shared" si="23"/>
        <v>0</v>
      </c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</row>
    <row r="66" spans="1:249" x14ac:dyDescent="0.25">
      <c r="A66" s="31" t="s">
        <v>68</v>
      </c>
      <c r="B66" s="30">
        <f t="shared" si="0"/>
        <v>47960</v>
      </c>
      <c r="C66" s="30">
        <f t="shared" si="0"/>
        <v>47960</v>
      </c>
      <c r="D66" s="30">
        <f t="shared" si="1"/>
        <v>0</v>
      </c>
      <c r="E66" s="30">
        <v>0</v>
      </c>
      <c r="F66" s="30">
        <v>0</v>
      </c>
      <c r="G66" s="30">
        <f t="shared" si="16"/>
        <v>0</v>
      </c>
      <c r="H66" s="30">
        <v>0</v>
      </c>
      <c r="I66" s="30">
        <v>0</v>
      </c>
      <c r="J66" s="30">
        <f t="shared" si="17"/>
        <v>0</v>
      </c>
      <c r="K66" s="30">
        <v>47960</v>
      </c>
      <c r="L66" s="30">
        <v>47960</v>
      </c>
      <c r="M66" s="30">
        <f t="shared" si="18"/>
        <v>0</v>
      </c>
      <c r="N66" s="30">
        <v>0</v>
      </c>
      <c r="O66" s="30">
        <v>0</v>
      </c>
      <c r="P66" s="30">
        <f t="shared" si="19"/>
        <v>0</v>
      </c>
      <c r="Q66" s="30">
        <v>0</v>
      </c>
      <c r="R66" s="30">
        <v>0</v>
      </c>
      <c r="S66" s="30">
        <f t="shared" si="20"/>
        <v>0</v>
      </c>
      <c r="T66" s="30"/>
      <c r="U66" s="30"/>
      <c r="V66" s="30">
        <f t="shared" si="21"/>
        <v>0</v>
      </c>
      <c r="W66" s="30">
        <v>0</v>
      </c>
      <c r="X66" s="30">
        <v>0</v>
      </c>
      <c r="Y66" s="30">
        <f t="shared" si="22"/>
        <v>0</v>
      </c>
      <c r="Z66" s="30">
        <v>0</v>
      </c>
      <c r="AA66" s="30">
        <v>0</v>
      </c>
      <c r="AB66" s="30">
        <f t="shared" si="23"/>
        <v>0</v>
      </c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</row>
    <row r="67" spans="1:249" s="8" customFormat="1" ht="31.5" x14ac:dyDescent="0.25">
      <c r="A67" s="31" t="s">
        <v>69</v>
      </c>
      <c r="B67" s="30">
        <f t="shared" si="0"/>
        <v>99920</v>
      </c>
      <c r="C67" s="30">
        <f t="shared" si="0"/>
        <v>99920</v>
      </c>
      <c r="D67" s="30">
        <f t="shared" si="1"/>
        <v>0</v>
      </c>
      <c r="E67" s="30">
        <v>0</v>
      </c>
      <c r="F67" s="30">
        <v>0</v>
      </c>
      <c r="G67" s="30">
        <f t="shared" si="16"/>
        <v>0</v>
      </c>
      <c r="H67" s="30">
        <v>0</v>
      </c>
      <c r="I67" s="30">
        <v>0</v>
      </c>
      <c r="J67" s="30">
        <f t="shared" si="17"/>
        <v>0</v>
      </c>
      <c r="K67" s="30">
        <f>40779</f>
        <v>40779</v>
      </c>
      <c r="L67" s="30">
        <f>40779</f>
        <v>40779</v>
      </c>
      <c r="M67" s="30">
        <f t="shared" si="18"/>
        <v>0</v>
      </c>
      <c r="N67" s="30">
        <v>0</v>
      </c>
      <c r="O67" s="30">
        <v>0</v>
      </c>
      <c r="P67" s="30">
        <f t="shared" si="19"/>
        <v>0</v>
      </c>
      <c r="Q67" s="30">
        <v>0</v>
      </c>
      <c r="R67" s="30">
        <v>0</v>
      </c>
      <c r="S67" s="30">
        <f t="shared" si="20"/>
        <v>0</v>
      </c>
      <c r="T67" s="30"/>
      <c r="U67" s="30"/>
      <c r="V67" s="30">
        <f t="shared" si="21"/>
        <v>0</v>
      </c>
      <c r="W67" s="30">
        <v>0</v>
      </c>
      <c r="X67" s="30">
        <v>0</v>
      </c>
      <c r="Y67" s="30">
        <f t="shared" si="22"/>
        <v>0</v>
      </c>
      <c r="Z67" s="30">
        <v>59141</v>
      </c>
      <c r="AA67" s="30">
        <v>59141</v>
      </c>
      <c r="AB67" s="30">
        <f t="shared" si="23"/>
        <v>0</v>
      </c>
    </row>
    <row r="68" spans="1:249" ht="31.5" x14ac:dyDescent="0.25">
      <c r="A68" s="26" t="s">
        <v>70</v>
      </c>
      <c r="B68" s="27">
        <f t="shared" si="0"/>
        <v>310000</v>
      </c>
      <c r="C68" s="27">
        <f t="shared" si="0"/>
        <v>310000</v>
      </c>
      <c r="D68" s="27">
        <f t="shared" si="1"/>
        <v>0</v>
      </c>
      <c r="E68" s="27">
        <v>0</v>
      </c>
      <c r="F68" s="27">
        <v>0</v>
      </c>
      <c r="G68" s="27">
        <f t="shared" ref="G68:G135" si="57">F68-E68</f>
        <v>0</v>
      </c>
      <c r="H68" s="27">
        <v>0</v>
      </c>
      <c r="I68" s="27">
        <v>0</v>
      </c>
      <c r="J68" s="27">
        <f t="shared" ref="J68:J135" si="58">I68-H68</f>
        <v>0</v>
      </c>
      <c r="K68" s="30">
        <v>310000</v>
      </c>
      <c r="L68" s="30">
        <v>310000</v>
      </c>
      <c r="M68" s="27">
        <f t="shared" ref="M68:M135" si="59">L68-K68</f>
        <v>0</v>
      </c>
      <c r="N68" s="27">
        <v>0</v>
      </c>
      <c r="O68" s="27">
        <v>0</v>
      </c>
      <c r="P68" s="27">
        <f t="shared" ref="P68:P135" si="60">O68-N68</f>
        <v>0</v>
      </c>
      <c r="Q68" s="27">
        <v>0</v>
      </c>
      <c r="R68" s="27">
        <v>0</v>
      </c>
      <c r="S68" s="27">
        <f t="shared" ref="S68:S135" si="61">R68-Q68</f>
        <v>0</v>
      </c>
      <c r="T68" s="27">
        <v>0</v>
      </c>
      <c r="U68" s="27">
        <v>0</v>
      </c>
      <c r="V68" s="27">
        <f t="shared" ref="V68:V135" si="62">U68-T68</f>
        <v>0</v>
      </c>
      <c r="W68" s="27">
        <v>0</v>
      </c>
      <c r="X68" s="27">
        <v>0</v>
      </c>
      <c r="Y68" s="27">
        <f t="shared" ref="Y68:Y135" si="63">X68-W68</f>
        <v>0</v>
      </c>
      <c r="Z68" s="27">
        <f>310000-310000</f>
        <v>0</v>
      </c>
      <c r="AA68" s="27">
        <f t="shared" ref="AA68" si="64">310000-310000</f>
        <v>0</v>
      </c>
      <c r="AB68" s="27">
        <f t="shared" ref="AB68:AB135" si="65">AA68-Z68</f>
        <v>0</v>
      </c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</row>
    <row r="69" spans="1:249" ht="47.25" x14ac:dyDescent="0.25">
      <c r="A69" s="29" t="s">
        <v>71</v>
      </c>
      <c r="B69" s="30">
        <f t="shared" si="0"/>
        <v>400000</v>
      </c>
      <c r="C69" s="30">
        <f t="shared" si="0"/>
        <v>400000</v>
      </c>
      <c r="D69" s="30">
        <f t="shared" si="1"/>
        <v>0</v>
      </c>
      <c r="E69" s="30">
        <v>0</v>
      </c>
      <c r="F69" s="30">
        <v>0</v>
      </c>
      <c r="G69" s="30">
        <f t="shared" si="57"/>
        <v>0</v>
      </c>
      <c r="H69" s="30">
        <v>0</v>
      </c>
      <c r="I69" s="30">
        <v>0</v>
      </c>
      <c r="J69" s="30">
        <f t="shared" si="58"/>
        <v>0</v>
      </c>
      <c r="K69" s="30">
        <v>200000</v>
      </c>
      <c r="L69" s="30">
        <v>200000</v>
      </c>
      <c r="M69" s="30">
        <f t="shared" si="59"/>
        <v>0</v>
      </c>
      <c r="N69" s="30">
        <v>0</v>
      </c>
      <c r="O69" s="30">
        <v>0</v>
      </c>
      <c r="P69" s="30">
        <f t="shared" si="60"/>
        <v>0</v>
      </c>
      <c r="Q69" s="30">
        <v>0</v>
      </c>
      <c r="R69" s="30">
        <v>0</v>
      </c>
      <c r="S69" s="30">
        <f t="shared" si="61"/>
        <v>0</v>
      </c>
      <c r="T69" s="30">
        <v>0</v>
      </c>
      <c r="U69" s="30">
        <v>0</v>
      </c>
      <c r="V69" s="30">
        <f t="shared" si="62"/>
        <v>0</v>
      </c>
      <c r="W69" s="30">
        <v>0</v>
      </c>
      <c r="X69" s="30">
        <v>0</v>
      </c>
      <c r="Y69" s="30">
        <f t="shared" si="63"/>
        <v>0</v>
      </c>
      <c r="Z69" s="30">
        <v>200000</v>
      </c>
      <c r="AA69" s="30">
        <v>200000</v>
      </c>
      <c r="AB69" s="30">
        <f t="shared" si="65"/>
        <v>0</v>
      </c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</row>
    <row r="70" spans="1:249" ht="31.5" x14ac:dyDescent="0.25">
      <c r="A70" s="26" t="s">
        <v>72</v>
      </c>
      <c r="B70" s="27">
        <f t="shared" si="0"/>
        <v>80000</v>
      </c>
      <c r="C70" s="27">
        <f t="shared" si="0"/>
        <v>80000</v>
      </c>
      <c r="D70" s="27">
        <f t="shared" si="1"/>
        <v>0</v>
      </c>
      <c r="E70" s="27">
        <v>0</v>
      </c>
      <c r="F70" s="27">
        <v>0</v>
      </c>
      <c r="G70" s="27">
        <f t="shared" si="57"/>
        <v>0</v>
      </c>
      <c r="H70" s="27">
        <v>0</v>
      </c>
      <c r="I70" s="27">
        <v>0</v>
      </c>
      <c r="J70" s="27">
        <f t="shared" si="58"/>
        <v>0</v>
      </c>
      <c r="K70" s="27">
        <f>80000-80000</f>
        <v>0</v>
      </c>
      <c r="L70" s="27">
        <f t="shared" ref="L70" si="66">80000-80000</f>
        <v>0</v>
      </c>
      <c r="M70" s="27">
        <f t="shared" si="59"/>
        <v>0</v>
      </c>
      <c r="N70" s="27">
        <v>0</v>
      </c>
      <c r="O70" s="27">
        <v>0</v>
      </c>
      <c r="P70" s="27">
        <f t="shared" si="60"/>
        <v>0</v>
      </c>
      <c r="Q70" s="27">
        <v>0</v>
      </c>
      <c r="R70" s="27">
        <v>0</v>
      </c>
      <c r="S70" s="27">
        <f t="shared" si="61"/>
        <v>0</v>
      </c>
      <c r="T70" s="27">
        <v>0</v>
      </c>
      <c r="U70" s="27">
        <v>0</v>
      </c>
      <c r="V70" s="27">
        <f t="shared" si="62"/>
        <v>0</v>
      </c>
      <c r="W70" s="27">
        <v>0</v>
      </c>
      <c r="X70" s="27">
        <v>0</v>
      </c>
      <c r="Y70" s="27">
        <f t="shared" si="63"/>
        <v>0</v>
      </c>
      <c r="Z70" s="27">
        <f>0+80000</f>
        <v>80000</v>
      </c>
      <c r="AA70" s="27">
        <f t="shared" ref="AA70" si="67">0+80000</f>
        <v>80000</v>
      </c>
      <c r="AB70" s="27">
        <f t="shared" si="65"/>
        <v>0</v>
      </c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</row>
    <row r="71" spans="1:249" ht="31.5" x14ac:dyDescent="0.25">
      <c r="A71" s="23" t="s">
        <v>73</v>
      </c>
      <c r="B71" s="24">
        <f t="shared" ref="B71:D139" si="68">E71+H71+K71+N71+Q71+T71+W71+Z71</f>
        <v>10730733</v>
      </c>
      <c r="C71" s="24">
        <f t="shared" si="68"/>
        <v>10730733</v>
      </c>
      <c r="D71" s="24">
        <f t="shared" si="68"/>
        <v>0</v>
      </c>
      <c r="E71" s="24">
        <f t="shared" ref="E71:AA71" si="69">SUM(E72)</f>
        <v>0</v>
      </c>
      <c r="F71" s="24">
        <f t="shared" si="69"/>
        <v>0</v>
      </c>
      <c r="G71" s="24">
        <f t="shared" si="57"/>
        <v>0</v>
      </c>
      <c r="H71" s="24">
        <f t="shared" si="69"/>
        <v>0</v>
      </c>
      <c r="I71" s="24">
        <f t="shared" si="69"/>
        <v>0</v>
      </c>
      <c r="J71" s="24">
        <f t="shared" si="58"/>
        <v>0</v>
      </c>
      <c r="K71" s="24">
        <f t="shared" si="69"/>
        <v>35186</v>
      </c>
      <c r="L71" s="24">
        <f t="shared" si="69"/>
        <v>35186</v>
      </c>
      <c r="M71" s="24">
        <f t="shared" si="59"/>
        <v>0</v>
      </c>
      <c r="N71" s="24">
        <f t="shared" si="69"/>
        <v>0</v>
      </c>
      <c r="O71" s="24">
        <f t="shared" si="69"/>
        <v>0</v>
      </c>
      <c r="P71" s="24">
        <f t="shared" si="60"/>
        <v>0</v>
      </c>
      <c r="Q71" s="24">
        <f t="shared" si="69"/>
        <v>0</v>
      </c>
      <c r="R71" s="24">
        <f t="shared" si="69"/>
        <v>0</v>
      </c>
      <c r="S71" s="24">
        <f t="shared" si="61"/>
        <v>0</v>
      </c>
      <c r="T71" s="24">
        <f t="shared" si="69"/>
        <v>419601</v>
      </c>
      <c r="U71" s="24">
        <f t="shared" si="69"/>
        <v>419601</v>
      </c>
      <c r="V71" s="24">
        <f t="shared" si="62"/>
        <v>0</v>
      </c>
      <c r="W71" s="24">
        <f t="shared" si="69"/>
        <v>0</v>
      </c>
      <c r="X71" s="24">
        <f t="shared" si="69"/>
        <v>0</v>
      </c>
      <c r="Y71" s="24">
        <f t="shared" si="63"/>
        <v>0</v>
      </c>
      <c r="Z71" s="24">
        <f t="shared" si="69"/>
        <v>10275946</v>
      </c>
      <c r="AA71" s="24">
        <f t="shared" si="69"/>
        <v>10275946</v>
      </c>
      <c r="AB71" s="24">
        <f t="shared" si="65"/>
        <v>0</v>
      </c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</row>
    <row r="72" spans="1:249" x14ac:dyDescent="0.25">
      <c r="A72" s="23" t="s">
        <v>19</v>
      </c>
      <c r="B72" s="24">
        <f t="shared" si="68"/>
        <v>10730733</v>
      </c>
      <c r="C72" s="24">
        <f t="shared" si="68"/>
        <v>10730733</v>
      </c>
      <c r="D72" s="24">
        <f t="shared" si="68"/>
        <v>0</v>
      </c>
      <c r="E72" s="24">
        <f t="shared" ref="E72:AA72" si="70">SUM(E73:E79)</f>
        <v>0</v>
      </c>
      <c r="F72" s="24">
        <f t="shared" si="70"/>
        <v>0</v>
      </c>
      <c r="G72" s="24">
        <f t="shared" si="57"/>
        <v>0</v>
      </c>
      <c r="H72" s="24">
        <f t="shared" si="70"/>
        <v>0</v>
      </c>
      <c r="I72" s="24">
        <f t="shared" si="70"/>
        <v>0</v>
      </c>
      <c r="J72" s="24">
        <f t="shared" si="58"/>
        <v>0</v>
      </c>
      <c r="K72" s="24">
        <f t="shared" si="70"/>
        <v>35186</v>
      </c>
      <c r="L72" s="24">
        <f t="shared" si="70"/>
        <v>35186</v>
      </c>
      <c r="M72" s="24">
        <f t="shared" si="59"/>
        <v>0</v>
      </c>
      <c r="N72" s="24">
        <f t="shared" si="70"/>
        <v>0</v>
      </c>
      <c r="O72" s="24">
        <f t="shared" si="70"/>
        <v>0</v>
      </c>
      <c r="P72" s="24">
        <f t="shared" si="60"/>
        <v>0</v>
      </c>
      <c r="Q72" s="24">
        <f t="shared" si="70"/>
        <v>0</v>
      </c>
      <c r="R72" s="24">
        <f t="shared" si="70"/>
        <v>0</v>
      </c>
      <c r="S72" s="24">
        <f t="shared" si="61"/>
        <v>0</v>
      </c>
      <c r="T72" s="24">
        <f t="shared" si="70"/>
        <v>419601</v>
      </c>
      <c r="U72" s="24">
        <f t="shared" si="70"/>
        <v>419601</v>
      </c>
      <c r="V72" s="24">
        <f t="shared" si="62"/>
        <v>0</v>
      </c>
      <c r="W72" s="24">
        <f t="shared" si="70"/>
        <v>0</v>
      </c>
      <c r="X72" s="24">
        <f t="shared" si="70"/>
        <v>0</v>
      </c>
      <c r="Y72" s="24">
        <f t="shared" si="63"/>
        <v>0</v>
      </c>
      <c r="Z72" s="24">
        <f t="shared" si="70"/>
        <v>10275946</v>
      </c>
      <c r="AA72" s="24">
        <f t="shared" si="70"/>
        <v>10275946</v>
      </c>
      <c r="AB72" s="24">
        <f t="shared" si="65"/>
        <v>0</v>
      </c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</row>
    <row r="73" spans="1:249" ht="63" x14ac:dyDescent="0.25">
      <c r="A73" s="29" t="s">
        <v>74</v>
      </c>
      <c r="B73" s="30">
        <f t="shared" si="68"/>
        <v>419601</v>
      </c>
      <c r="C73" s="30">
        <f t="shared" si="68"/>
        <v>419601</v>
      </c>
      <c r="D73" s="30">
        <f t="shared" si="68"/>
        <v>0</v>
      </c>
      <c r="E73" s="30"/>
      <c r="F73" s="30"/>
      <c r="G73" s="30">
        <f t="shared" si="57"/>
        <v>0</v>
      </c>
      <c r="H73" s="30">
        <v>0</v>
      </c>
      <c r="I73" s="30">
        <v>0</v>
      </c>
      <c r="J73" s="30">
        <f t="shared" si="58"/>
        <v>0</v>
      </c>
      <c r="K73" s="30">
        <f>150000-55072+22779+5719+3434+37713+197761-317600-44734</f>
        <v>0</v>
      </c>
      <c r="L73" s="30">
        <f t="shared" ref="L73" si="71">150000-55072+22779+5719+3434+37713+197761-317600-44734</f>
        <v>0</v>
      </c>
      <c r="M73" s="30">
        <f t="shared" si="59"/>
        <v>0</v>
      </c>
      <c r="N73" s="30">
        <v>0</v>
      </c>
      <c r="O73" s="30">
        <v>0</v>
      </c>
      <c r="P73" s="30">
        <f t="shared" si="60"/>
        <v>0</v>
      </c>
      <c r="Q73" s="30">
        <v>0</v>
      </c>
      <c r="R73" s="30">
        <v>0</v>
      </c>
      <c r="S73" s="30">
        <f t="shared" si="61"/>
        <v>0</v>
      </c>
      <c r="T73" s="30">
        <v>419601</v>
      </c>
      <c r="U73" s="30">
        <v>419601</v>
      </c>
      <c r="V73" s="30">
        <f t="shared" si="62"/>
        <v>0</v>
      </c>
      <c r="W73" s="30">
        <v>0</v>
      </c>
      <c r="X73" s="30">
        <v>0</v>
      </c>
      <c r="Y73" s="30">
        <f t="shared" si="63"/>
        <v>0</v>
      </c>
      <c r="Z73" s="30">
        <f>288400-288400</f>
        <v>0</v>
      </c>
      <c r="AA73" s="30">
        <f t="shared" ref="AA73" si="72">288400-288400</f>
        <v>0</v>
      </c>
      <c r="AB73" s="30">
        <f t="shared" si="65"/>
        <v>0</v>
      </c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</row>
    <row r="74" spans="1:249" ht="31.5" x14ac:dyDescent="0.25">
      <c r="A74" s="32" t="s">
        <v>75</v>
      </c>
      <c r="B74" s="30">
        <f t="shared" si="68"/>
        <v>4329200</v>
      </c>
      <c r="C74" s="30">
        <f t="shared" si="68"/>
        <v>4329200</v>
      </c>
      <c r="D74" s="30">
        <f t="shared" si="68"/>
        <v>0</v>
      </c>
      <c r="E74" s="30">
        <v>0</v>
      </c>
      <c r="F74" s="30">
        <v>0</v>
      </c>
      <c r="G74" s="30">
        <f t="shared" si="57"/>
        <v>0</v>
      </c>
      <c r="H74" s="30">
        <v>0</v>
      </c>
      <c r="I74" s="30">
        <v>0</v>
      </c>
      <c r="J74" s="30">
        <f t="shared" si="58"/>
        <v>0</v>
      </c>
      <c r="K74" s="30">
        <v>0</v>
      </c>
      <c r="L74" s="30">
        <v>0</v>
      </c>
      <c r="M74" s="30">
        <f t="shared" si="59"/>
        <v>0</v>
      </c>
      <c r="N74" s="30">
        <v>0</v>
      </c>
      <c r="O74" s="30">
        <v>0</v>
      </c>
      <c r="P74" s="30">
        <f t="shared" si="60"/>
        <v>0</v>
      </c>
      <c r="Q74" s="30">
        <v>0</v>
      </c>
      <c r="R74" s="30">
        <v>0</v>
      </c>
      <c r="S74" s="30">
        <f t="shared" si="61"/>
        <v>0</v>
      </c>
      <c r="T74" s="30">
        <v>0</v>
      </c>
      <c r="U74" s="30">
        <v>0</v>
      </c>
      <c r="V74" s="30">
        <f t="shared" si="62"/>
        <v>0</v>
      </c>
      <c r="W74" s="30">
        <v>0</v>
      </c>
      <c r="X74" s="30">
        <v>0</v>
      </c>
      <c r="Y74" s="30">
        <f t="shared" si="63"/>
        <v>0</v>
      </c>
      <c r="Z74" s="30">
        <v>4329200</v>
      </c>
      <c r="AA74" s="30">
        <v>4329200</v>
      </c>
      <c r="AB74" s="30">
        <f t="shared" si="65"/>
        <v>0</v>
      </c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</row>
    <row r="75" spans="1:249" ht="47.25" x14ac:dyDescent="0.25">
      <c r="A75" s="32" t="s">
        <v>76</v>
      </c>
      <c r="B75" s="30">
        <f t="shared" si="68"/>
        <v>1617566</v>
      </c>
      <c r="C75" s="30">
        <f t="shared" si="68"/>
        <v>1617566</v>
      </c>
      <c r="D75" s="30">
        <f t="shared" si="68"/>
        <v>0</v>
      </c>
      <c r="E75" s="30">
        <v>0</v>
      </c>
      <c r="F75" s="30">
        <v>0</v>
      </c>
      <c r="G75" s="30">
        <f t="shared" si="57"/>
        <v>0</v>
      </c>
      <c r="H75" s="30">
        <v>0</v>
      </c>
      <c r="I75" s="30">
        <v>0</v>
      </c>
      <c r="J75" s="30">
        <f t="shared" si="58"/>
        <v>0</v>
      </c>
      <c r="K75" s="30">
        <v>0</v>
      </c>
      <c r="L75" s="30">
        <v>0</v>
      </c>
      <c r="M75" s="30">
        <f t="shared" si="59"/>
        <v>0</v>
      </c>
      <c r="N75" s="30">
        <v>0</v>
      </c>
      <c r="O75" s="30">
        <v>0</v>
      </c>
      <c r="P75" s="30">
        <f t="shared" si="60"/>
        <v>0</v>
      </c>
      <c r="Q75" s="30">
        <v>0</v>
      </c>
      <c r="R75" s="30">
        <v>0</v>
      </c>
      <c r="S75" s="30">
        <f t="shared" si="61"/>
        <v>0</v>
      </c>
      <c r="T75" s="30">
        <v>0</v>
      </c>
      <c r="U75" s="30">
        <v>0</v>
      </c>
      <c r="V75" s="30">
        <f t="shared" si="62"/>
        <v>0</v>
      </c>
      <c r="W75" s="30">
        <v>0</v>
      </c>
      <c r="X75" s="30">
        <v>0</v>
      </c>
      <c r="Y75" s="30">
        <f t="shared" si="63"/>
        <v>0</v>
      </c>
      <c r="Z75" s="30">
        <v>1617566</v>
      </c>
      <c r="AA75" s="30">
        <v>1617566</v>
      </c>
      <c r="AB75" s="30">
        <f t="shared" si="65"/>
        <v>0</v>
      </c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</row>
    <row r="76" spans="1:249" ht="63" x14ac:dyDescent="0.25">
      <c r="A76" s="32" t="s">
        <v>77</v>
      </c>
      <c r="B76" s="30">
        <f t="shared" si="68"/>
        <v>2109980</v>
      </c>
      <c r="C76" s="30">
        <f t="shared" si="68"/>
        <v>2109980</v>
      </c>
      <c r="D76" s="30">
        <f t="shared" si="68"/>
        <v>0</v>
      </c>
      <c r="E76" s="30">
        <v>0</v>
      </c>
      <c r="F76" s="30">
        <v>0</v>
      </c>
      <c r="G76" s="30">
        <f t="shared" si="57"/>
        <v>0</v>
      </c>
      <c r="H76" s="30">
        <v>0</v>
      </c>
      <c r="I76" s="30">
        <v>0</v>
      </c>
      <c r="J76" s="30">
        <f t="shared" si="58"/>
        <v>0</v>
      </c>
      <c r="K76" s="30">
        <v>0</v>
      </c>
      <c r="L76" s="30">
        <v>0</v>
      </c>
      <c r="M76" s="30">
        <f t="shared" si="59"/>
        <v>0</v>
      </c>
      <c r="N76" s="30">
        <v>0</v>
      </c>
      <c r="O76" s="30">
        <v>0</v>
      </c>
      <c r="P76" s="30">
        <f t="shared" si="60"/>
        <v>0</v>
      </c>
      <c r="Q76" s="30">
        <v>0</v>
      </c>
      <c r="R76" s="30">
        <v>0</v>
      </c>
      <c r="S76" s="30">
        <f t="shared" si="61"/>
        <v>0</v>
      </c>
      <c r="T76" s="30">
        <v>0</v>
      </c>
      <c r="U76" s="30">
        <v>0</v>
      </c>
      <c r="V76" s="30">
        <f t="shared" si="62"/>
        <v>0</v>
      </c>
      <c r="W76" s="30">
        <v>0</v>
      </c>
      <c r="X76" s="30">
        <v>0</v>
      </c>
      <c r="Y76" s="30">
        <f t="shared" si="63"/>
        <v>0</v>
      </c>
      <c r="Z76" s="30">
        <v>2109980</v>
      </c>
      <c r="AA76" s="30">
        <v>2109980</v>
      </c>
      <c r="AB76" s="30">
        <f t="shared" si="65"/>
        <v>0</v>
      </c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</row>
    <row r="77" spans="1:249" ht="31.5" x14ac:dyDescent="0.25">
      <c r="A77" s="32" t="s">
        <v>78</v>
      </c>
      <c r="B77" s="30">
        <f t="shared" si="68"/>
        <v>2219200</v>
      </c>
      <c r="C77" s="30">
        <f t="shared" si="68"/>
        <v>2219200</v>
      </c>
      <c r="D77" s="30">
        <f t="shared" si="68"/>
        <v>0</v>
      </c>
      <c r="E77" s="30">
        <v>0</v>
      </c>
      <c r="F77" s="30">
        <v>0</v>
      </c>
      <c r="G77" s="30">
        <f t="shared" si="57"/>
        <v>0</v>
      </c>
      <c r="H77" s="30">
        <v>0</v>
      </c>
      <c r="I77" s="30">
        <v>0</v>
      </c>
      <c r="J77" s="30">
        <f t="shared" si="58"/>
        <v>0</v>
      </c>
      <c r="K77" s="30">
        <v>0</v>
      </c>
      <c r="L77" s="30">
        <v>0</v>
      </c>
      <c r="M77" s="30">
        <f t="shared" si="59"/>
        <v>0</v>
      </c>
      <c r="N77" s="30">
        <v>0</v>
      </c>
      <c r="O77" s="30">
        <v>0</v>
      </c>
      <c r="P77" s="30">
        <f t="shared" si="60"/>
        <v>0</v>
      </c>
      <c r="Q77" s="30">
        <v>0</v>
      </c>
      <c r="R77" s="30">
        <v>0</v>
      </c>
      <c r="S77" s="30">
        <f t="shared" si="61"/>
        <v>0</v>
      </c>
      <c r="T77" s="30">
        <v>0</v>
      </c>
      <c r="U77" s="30">
        <v>0</v>
      </c>
      <c r="V77" s="30">
        <f t="shared" si="62"/>
        <v>0</v>
      </c>
      <c r="W77" s="30">
        <v>0</v>
      </c>
      <c r="X77" s="30">
        <v>0</v>
      </c>
      <c r="Y77" s="30">
        <f t="shared" si="63"/>
        <v>0</v>
      </c>
      <c r="Z77" s="30">
        <v>2219200</v>
      </c>
      <c r="AA77" s="30">
        <v>2219200</v>
      </c>
      <c r="AB77" s="30">
        <f t="shared" si="65"/>
        <v>0</v>
      </c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</row>
    <row r="78" spans="1:249" ht="63" x14ac:dyDescent="0.25">
      <c r="A78" s="35" t="s">
        <v>79</v>
      </c>
      <c r="B78" s="30">
        <f t="shared" si="68"/>
        <v>26436</v>
      </c>
      <c r="C78" s="30">
        <f t="shared" si="68"/>
        <v>26436</v>
      </c>
      <c r="D78" s="30">
        <f t="shared" si="68"/>
        <v>0</v>
      </c>
      <c r="E78" s="30"/>
      <c r="F78" s="30"/>
      <c r="G78" s="30">
        <f t="shared" si="57"/>
        <v>0</v>
      </c>
      <c r="H78" s="30">
        <v>0</v>
      </c>
      <c r="I78" s="30">
        <v>0</v>
      </c>
      <c r="J78" s="30">
        <f t="shared" si="58"/>
        <v>0</v>
      </c>
      <c r="K78" s="30">
        <v>26436</v>
      </c>
      <c r="L78" s="30">
        <v>26436</v>
      </c>
      <c r="M78" s="30">
        <f t="shared" si="59"/>
        <v>0</v>
      </c>
      <c r="N78" s="30"/>
      <c r="O78" s="30"/>
      <c r="P78" s="30">
        <f t="shared" si="60"/>
        <v>0</v>
      </c>
      <c r="Q78" s="30">
        <v>0</v>
      </c>
      <c r="R78" s="30">
        <v>0</v>
      </c>
      <c r="S78" s="30">
        <f t="shared" si="61"/>
        <v>0</v>
      </c>
      <c r="T78" s="30">
        <v>0</v>
      </c>
      <c r="U78" s="30">
        <v>0</v>
      </c>
      <c r="V78" s="30">
        <f t="shared" si="62"/>
        <v>0</v>
      </c>
      <c r="W78" s="30">
        <v>0</v>
      </c>
      <c r="X78" s="30">
        <v>0</v>
      </c>
      <c r="Y78" s="30">
        <f t="shared" si="63"/>
        <v>0</v>
      </c>
      <c r="Z78" s="30">
        <v>0</v>
      </c>
      <c r="AA78" s="30">
        <v>0</v>
      </c>
      <c r="AB78" s="30">
        <f t="shared" si="65"/>
        <v>0</v>
      </c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</row>
    <row r="79" spans="1:249" ht="47.25" x14ac:dyDescent="0.25">
      <c r="A79" s="35" t="s">
        <v>80</v>
      </c>
      <c r="B79" s="30">
        <f t="shared" si="68"/>
        <v>8750</v>
      </c>
      <c r="C79" s="30">
        <f t="shared" si="68"/>
        <v>8750</v>
      </c>
      <c r="D79" s="30">
        <f t="shared" si="68"/>
        <v>0</v>
      </c>
      <c r="E79" s="30"/>
      <c r="F79" s="30"/>
      <c r="G79" s="30">
        <f t="shared" si="57"/>
        <v>0</v>
      </c>
      <c r="H79" s="30">
        <v>0</v>
      </c>
      <c r="I79" s="30">
        <v>0</v>
      </c>
      <c r="J79" s="30">
        <f t="shared" si="58"/>
        <v>0</v>
      </c>
      <c r="K79" s="30">
        <v>8750</v>
      </c>
      <c r="L79" s="30">
        <v>8750</v>
      </c>
      <c r="M79" s="30">
        <f t="shared" si="59"/>
        <v>0</v>
      </c>
      <c r="N79" s="30"/>
      <c r="O79" s="30"/>
      <c r="P79" s="30">
        <f t="shared" si="60"/>
        <v>0</v>
      </c>
      <c r="Q79" s="30">
        <v>0</v>
      </c>
      <c r="R79" s="30">
        <v>0</v>
      </c>
      <c r="S79" s="30">
        <f t="shared" si="61"/>
        <v>0</v>
      </c>
      <c r="T79" s="30">
        <v>0</v>
      </c>
      <c r="U79" s="30">
        <v>0</v>
      </c>
      <c r="V79" s="30">
        <f t="shared" si="62"/>
        <v>0</v>
      </c>
      <c r="W79" s="30">
        <v>0</v>
      </c>
      <c r="X79" s="30">
        <v>0</v>
      </c>
      <c r="Y79" s="30">
        <f t="shared" si="63"/>
        <v>0</v>
      </c>
      <c r="Z79" s="30">
        <v>0</v>
      </c>
      <c r="AA79" s="30">
        <v>0</v>
      </c>
      <c r="AB79" s="30">
        <f t="shared" si="65"/>
        <v>0</v>
      </c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</row>
    <row r="80" spans="1:249" x14ac:dyDescent="0.25">
      <c r="A80" s="23" t="s">
        <v>81</v>
      </c>
      <c r="B80" s="24">
        <f t="shared" si="68"/>
        <v>26380734</v>
      </c>
      <c r="C80" s="24">
        <f t="shared" si="68"/>
        <v>24138597</v>
      </c>
      <c r="D80" s="24">
        <f t="shared" si="68"/>
        <v>-2242137</v>
      </c>
      <c r="E80" s="24">
        <f>SUM(E81,E98,E103,E142,E158,E217,E245,E135)</f>
        <v>1049771</v>
      </c>
      <c r="F80" s="24">
        <f>SUM(F81,F98,F103,F142,F158,F217,F245,F135)</f>
        <v>1049771</v>
      </c>
      <c r="G80" s="24">
        <f t="shared" si="57"/>
        <v>0</v>
      </c>
      <c r="H80" s="24">
        <f>SUM(H81,H98,H103,H142,H158,H217,H245,H135)</f>
        <v>252100</v>
      </c>
      <c r="I80" s="24">
        <f>SUM(I81,I98,I103,I142,I158,I217,I245,I135)</f>
        <v>252100</v>
      </c>
      <c r="J80" s="24">
        <f t="shared" si="58"/>
        <v>0</v>
      </c>
      <c r="K80" s="24">
        <f>SUM(K81,K98,K103,K142,K158,K217,K245,K135)</f>
        <v>3848303</v>
      </c>
      <c r="L80" s="24">
        <f>SUM(L81,L98,L103,L142,L158,L217,L245,L135)</f>
        <v>3267971</v>
      </c>
      <c r="M80" s="24">
        <f t="shared" si="59"/>
        <v>-580332</v>
      </c>
      <c r="N80" s="24">
        <f>SUM(N81,N98,N103,N142,N158,N217,N245,N135)</f>
        <v>237021</v>
      </c>
      <c r="O80" s="24">
        <f>SUM(O81,O98,O103,O142,O158,O217,O245,O135)</f>
        <v>237021</v>
      </c>
      <c r="P80" s="24">
        <f t="shared" si="60"/>
        <v>0</v>
      </c>
      <c r="Q80" s="24">
        <f>SUM(Q81,Q98,Q103,Q142,Q158,Q217,Q245,Q135)</f>
        <v>765899</v>
      </c>
      <c r="R80" s="24">
        <f>SUM(R81,R98,R103,R142,R158,R217,R245,R135)</f>
        <v>845151</v>
      </c>
      <c r="S80" s="24">
        <f t="shared" si="61"/>
        <v>79252</v>
      </c>
      <c r="T80" s="24">
        <f>SUM(T81,T98,T103,T142,T158,T217,T245,T135)</f>
        <v>2955976</v>
      </c>
      <c r="U80" s="24">
        <f>SUM(U81,U98,U103,U142,U158,U217,U245,U135)</f>
        <v>2955976</v>
      </c>
      <c r="V80" s="24">
        <f t="shared" si="62"/>
        <v>0</v>
      </c>
      <c r="W80" s="24">
        <f>SUM(W81,W98,W103,W142,W158,W217,W245,W135)</f>
        <v>0</v>
      </c>
      <c r="X80" s="24">
        <f>SUM(X81,X98,X103,X142,X158,X217,X245,X135)</f>
        <v>2179821</v>
      </c>
      <c r="Y80" s="24">
        <f t="shared" si="63"/>
        <v>2179821</v>
      </c>
      <c r="Z80" s="24">
        <f>SUM(Z81,Z98,Z103,Z142,Z158,Z217,Z245,Z135)</f>
        <v>17271664</v>
      </c>
      <c r="AA80" s="24">
        <f>SUM(AA81,AA98,AA103,AA142,AA158,AA217,AA245,AA135)</f>
        <v>13350786</v>
      </c>
      <c r="AB80" s="24">
        <f t="shared" si="65"/>
        <v>-3920878</v>
      </c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</row>
    <row r="81" spans="1:249" x14ac:dyDescent="0.25">
      <c r="A81" s="23" t="s">
        <v>18</v>
      </c>
      <c r="B81" s="24">
        <f t="shared" si="68"/>
        <v>302134</v>
      </c>
      <c r="C81" s="24">
        <f t="shared" si="68"/>
        <v>355686</v>
      </c>
      <c r="D81" s="24">
        <f t="shared" si="68"/>
        <v>53552</v>
      </c>
      <c r="E81" s="24">
        <f>SUM(E82,E90,E92,E96)</f>
        <v>0</v>
      </c>
      <c r="F81" s="24">
        <f>SUM(F82,F90,F92,F96)</f>
        <v>0</v>
      </c>
      <c r="G81" s="24">
        <f t="shared" si="57"/>
        <v>0</v>
      </c>
      <c r="H81" s="24">
        <f t="shared" ref="H81:I81" si="73">SUM(H82,H90,H92,H96)</f>
        <v>0</v>
      </c>
      <c r="I81" s="24">
        <f t="shared" si="73"/>
        <v>0</v>
      </c>
      <c r="J81" s="24">
        <f t="shared" si="58"/>
        <v>0</v>
      </c>
      <c r="K81" s="24">
        <f t="shared" ref="K81:L81" si="74">SUM(K82,K90,K92,K96)</f>
        <v>302134</v>
      </c>
      <c r="L81" s="24">
        <f t="shared" si="74"/>
        <v>355686</v>
      </c>
      <c r="M81" s="24">
        <f t="shared" si="59"/>
        <v>53552</v>
      </c>
      <c r="N81" s="24">
        <f t="shared" ref="N81:O81" si="75">SUM(N82,N90,N92,N96)</f>
        <v>0</v>
      </c>
      <c r="O81" s="24">
        <f t="shared" si="75"/>
        <v>0</v>
      </c>
      <c r="P81" s="24">
        <f t="shared" si="60"/>
        <v>0</v>
      </c>
      <c r="Q81" s="24">
        <f t="shared" ref="Q81:R81" si="76">SUM(Q82,Q90,Q92,Q96)</f>
        <v>0</v>
      </c>
      <c r="R81" s="24">
        <f t="shared" si="76"/>
        <v>0</v>
      </c>
      <c r="S81" s="24">
        <f t="shared" si="61"/>
        <v>0</v>
      </c>
      <c r="T81" s="24">
        <f t="shared" ref="T81:U81" si="77">SUM(T82,T90,T92,T96)</f>
        <v>0</v>
      </c>
      <c r="U81" s="24">
        <f t="shared" si="77"/>
        <v>0</v>
      </c>
      <c r="V81" s="24">
        <f t="shared" si="62"/>
        <v>0</v>
      </c>
      <c r="W81" s="24">
        <f t="shared" ref="W81:X81" si="78">SUM(W82,W90,W92,W96)</f>
        <v>0</v>
      </c>
      <c r="X81" s="24">
        <f t="shared" si="78"/>
        <v>0</v>
      </c>
      <c r="Y81" s="24">
        <f t="shared" si="63"/>
        <v>0</v>
      </c>
      <c r="Z81" s="24">
        <f t="shared" ref="Z81:AA81" si="79">SUM(Z82,Z90,Z92,Z96)</f>
        <v>0</v>
      </c>
      <c r="AA81" s="24">
        <f t="shared" si="79"/>
        <v>0</v>
      </c>
      <c r="AB81" s="24">
        <f t="shared" si="65"/>
        <v>0</v>
      </c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</row>
    <row r="82" spans="1:249" ht="31.5" x14ac:dyDescent="0.25">
      <c r="A82" s="23" t="s">
        <v>82</v>
      </c>
      <c r="B82" s="24">
        <f t="shared" si="68"/>
        <v>198710</v>
      </c>
      <c r="C82" s="24">
        <f t="shared" si="68"/>
        <v>232262</v>
      </c>
      <c r="D82" s="24">
        <f t="shared" si="68"/>
        <v>33552</v>
      </c>
      <c r="E82" s="24">
        <f t="shared" ref="E82:AA82" si="80">SUM(E83:E89)</f>
        <v>0</v>
      </c>
      <c r="F82" s="24">
        <f t="shared" si="80"/>
        <v>0</v>
      </c>
      <c r="G82" s="24">
        <f t="shared" si="57"/>
        <v>0</v>
      </c>
      <c r="H82" s="24">
        <f t="shared" si="80"/>
        <v>0</v>
      </c>
      <c r="I82" s="24">
        <f t="shared" si="80"/>
        <v>0</v>
      </c>
      <c r="J82" s="24">
        <f t="shared" si="58"/>
        <v>0</v>
      </c>
      <c r="K82" s="24">
        <f t="shared" si="80"/>
        <v>198710</v>
      </c>
      <c r="L82" s="24">
        <f t="shared" si="80"/>
        <v>232262</v>
      </c>
      <c r="M82" s="24">
        <f t="shared" si="59"/>
        <v>33552</v>
      </c>
      <c r="N82" s="24">
        <f t="shared" si="80"/>
        <v>0</v>
      </c>
      <c r="O82" s="24">
        <f t="shared" si="80"/>
        <v>0</v>
      </c>
      <c r="P82" s="24">
        <f t="shared" si="60"/>
        <v>0</v>
      </c>
      <c r="Q82" s="24">
        <f t="shared" si="80"/>
        <v>0</v>
      </c>
      <c r="R82" s="24">
        <f t="shared" si="80"/>
        <v>0</v>
      </c>
      <c r="S82" s="24">
        <f t="shared" si="61"/>
        <v>0</v>
      </c>
      <c r="T82" s="24">
        <f t="shared" si="80"/>
        <v>0</v>
      </c>
      <c r="U82" s="24">
        <f t="shared" si="80"/>
        <v>0</v>
      </c>
      <c r="V82" s="24">
        <f t="shared" si="62"/>
        <v>0</v>
      </c>
      <c r="W82" s="24">
        <f t="shared" si="80"/>
        <v>0</v>
      </c>
      <c r="X82" s="24">
        <f t="shared" si="80"/>
        <v>0</v>
      </c>
      <c r="Y82" s="24">
        <f t="shared" si="63"/>
        <v>0</v>
      </c>
      <c r="Z82" s="24">
        <f t="shared" si="80"/>
        <v>0</v>
      </c>
      <c r="AA82" s="24">
        <f t="shared" si="80"/>
        <v>0</v>
      </c>
      <c r="AB82" s="24">
        <f t="shared" si="65"/>
        <v>0</v>
      </c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</row>
    <row r="83" spans="1:249" ht="47.25" x14ac:dyDescent="0.25">
      <c r="A83" s="29" t="s">
        <v>83</v>
      </c>
      <c r="B83" s="30">
        <f t="shared" si="68"/>
        <v>70000</v>
      </c>
      <c r="C83" s="30">
        <f t="shared" si="68"/>
        <v>70000</v>
      </c>
      <c r="D83" s="30">
        <f t="shared" si="68"/>
        <v>0</v>
      </c>
      <c r="E83" s="30">
        <v>0</v>
      </c>
      <c r="F83" s="30">
        <v>0</v>
      </c>
      <c r="G83" s="30">
        <f t="shared" si="57"/>
        <v>0</v>
      </c>
      <c r="H83" s="30">
        <v>0</v>
      </c>
      <c r="I83" s="30">
        <v>0</v>
      </c>
      <c r="J83" s="30">
        <f t="shared" si="58"/>
        <v>0</v>
      </c>
      <c r="K83" s="30">
        <v>70000</v>
      </c>
      <c r="L83" s="30">
        <v>70000</v>
      </c>
      <c r="M83" s="30">
        <f t="shared" si="59"/>
        <v>0</v>
      </c>
      <c r="N83" s="30">
        <v>0</v>
      </c>
      <c r="O83" s="30">
        <v>0</v>
      </c>
      <c r="P83" s="30">
        <f t="shared" si="60"/>
        <v>0</v>
      </c>
      <c r="Q83" s="30">
        <v>0</v>
      </c>
      <c r="R83" s="30">
        <v>0</v>
      </c>
      <c r="S83" s="30">
        <f t="shared" si="61"/>
        <v>0</v>
      </c>
      <c r="T83" s="30">
        <v>0</v>
      </c>
      <c r="U83" s="30">
        <v>0</v>
      </c>
      <c r="V83" s="30">
        <f t="shared" si="62"/>
        <v>0</v>
      </c>
      <c r="W83" s="30">
        <v>0</v>
      </c>
      <c r="X83" s="30">
        <v>0</v>
      </c>
      <c r="Y83" s="30">
        <f t="shared" si="63"/>
        <v>0</v>
      </c>
      <c r="Z83" s="30">
        <v>0</v>
      </c>
      <c r="AA83" s="30">
        <v>0</v>
      </c>
      <c r="AB83" s="30">
        <f t="shared" si="65"/>
        <v>0</v>
      </c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</row>
    <row r="84" spans="1:249" ht="31.5" x14ac:dyDescent="0.25">
      <c r="A84" s="29" t="s">
        <v>84</v>
      </c>
      <c r="B84" s="30">
        <f t="shared" si="68"/>
        <v>0</v>
      </c>
      <c r="C84" s="30">
        <f t="shared" si="68"/>
        <v>33552</v>
      </c>
      <c r="D84" s="30">
        <f t="shared" si="68"/>
        <v>33552</v>
      </c>
      <c r="E84" s="30">
        <v>0</v>
      </c>
      <c r="F84" s="30">
        <v>0</v>
      </c>
      <c r="G84" s="30">
        <f t="shared" si="57"/>
        <v>0</v>
      </c>
      <c r="H84" s="30">
        <v>0</v>
      </c>
      <c r="I84" s="30">
        <v>0</v>
      </c>
      <c r="J84" s="30">
        <f t="shared" si="58"/>
        <v>0</v>
      </c>
      <c r="K84" s="30">
        <v>0</v>
      </c>
      <c r="L84" s="30">
        <v>33552</v>
      </c>
      <c r="M84" s="30">
        <f t="shared" si="59"/>
        <v>33552</v>
      </c>
      <c r="N84" s="30">
        <v>0</v>
      </c>
      <c r="O84" s="30">
        <v>0</v>
      </c>
      <c r="P84" s="30">
        <f t="shared" si="60"/>
        <v>0</v>
      </c>
      <c r="Q84" s="30">
        <v>0</v>
      </c>
      <c r="R84" s="30">
        <v>0</v>
      </c>
      <c r="S84" s="30">
        <f t="shared" si="61"/>
        <v>0</v>
      </c>
      <c r="T84" s="30">
        <v>0</v>
      </c>
      <c r="U84" s="30">
        <v>0</v>
      </c>
      <c r="V84" s="30">
        <f t="shared" si="62"/>
        <v>0</v>
      </c>
      <c r="W84" s="30">
        <v>0</v>
      </c>
      <c r="X84" s="30">
        <v>0</v>
      </c>
      <c r="Y84" s="30">
        <f t="shared" si="63"/>
        <v>0</v>
      </c>
      <c r="Z84" s="30">
        <v>0</v>
      </c>
      <c r="AA84" s="30">
        <v>0</v>
      </c>
      <c r="AB84" s="30">
        <f t="shared" si="65"/>
        <v>0</v>
      </c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</row>
    <row r="85" spans="1:249" ht="47.25" x14ac:dyDescent="0.25">
      <c r="A85" s="29" t="s">
        <v>85</v>
      </c>
      <c r="B85" s="30">
        <f t="shared" si="68"/>
        <v>120000</v>
      </c>
      <c r="C85" s="30">
        <f t="shared" si="68"/>
        <v>120000</v>
      </c>
      <c r="D85" s="30">
        <f t="shared" si="68"/>
        <v>0</v>
      </c>
      <c r="E85" s="30"/>
      <c r="F85" s="30"/>
      <c r="G85" s="30">
        <f t="shared" si="57"/>
        <v>0</v>
      </c>
      <c r="H85" s="30"/>
      <c r="I85" s="30"/>
      <c r="J85" s="30">
        <f t="shared" si="58"/>
        <v>0</v>
      </c>
      <c r="K85" s="30">
        <v>120000</v>
      </c>
      <c r="L85" s="30">
        <v>120000</v>
      </c>
      <c r="M85" s="30">
        <f t="shared" si="59"/>
        <v>0</v>
      </c>
      <c r="N85" s="30"/>
      <c r="O85" s="30"/>
      <c r="P85" s="30">
        <f t="shared" si="60"/>
        <v>0</v>
      </c>
      <c r="Q85" s="30"/>
      <c r="R85" s="30"/>
      <c r="S85" s="30">
        <f t="shared" si="61"/>
        <v>0</v>
      </c>
      <c r="T85" s="30"/>
      <c r="U85" s="30"/>
      <c r="V85" s="30">
        <f t="shared" si="62"/>
        <v>0</v>
      </c>
      <c r="W85" s="30"/>
      <c r="X85" s="30"/>
      <c r="Y85" s="30">
        <f t="shared" si="63"/>
        <v>0</v>
      </c>
      <c r="Z85" s="30"/>
      <c r="AA85" s="30"/>
      <c r="AB85" s="30">
        <f t="shared" si="65"/>
        <v>0</v>
      </c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</row>
    <row r="86" spans="1:249" ht="31.5" x14ac:dyDescent="0.25">
      <c r="A86" s="29" t="s">
        <v>86</v>
      </c>
      <c r="B86" s="30">
        <f t="shared" si="68"/>
        <v>1550</v>
      </c>
      <c r="C86" s="30">
        <f t="shared" si="68"/>
        <v>1550</v>
      </c>
      <c r="D86" s="30">
        <f t="shared" si="68"/>
        <v>0</v>
      </c>
      <c r="E86" s="30">
        <v>0</v>
      </c>
      <c r="F86" s="30">
        <v>0</v>
      </c>
      <c r="G86" s="30">
        <f t="shared" si="57"/>
        <v>0</v>
      </c>
      <c r="H86" s="30">
        <v>0</v>
      </c>
      <c r="I86" s="30">
        <v>0</v>
      </c>
      <c r="J86" s="30">
        <f t="shared" si="58"/>
        <v>0</v>
      </c>
      <c r="K86" s="30">
        <v>1550</v>
      </c>
      <c r="L86" s="30">
        <v>1550</v>
      </c>
      <c r="M86" s="30">
        <f t="shared" si="59"/>
        <v>0</v>
      </c>
      <c r="N86" s="30">
        <v>0</v>
      </c>
      <c r="O86" s="30">
        <v>0</v>
      </c>
      <c r="P86" s="30">
        <f t="shared" si="60"/>
        <v>0</v>
      </c>
      <c r="Q86" s="30">
        <v>0</v>
      </c>
      <c r="R86" s="30">
        <v>0</v>
      </c>
      <c r="S86" s="30">
        <f t="shared" si="61"/>
        <v>0</v>
      </c>
      <c r="T86" s="30">
        <v>0</v>
      </c>
      <c r="U86" s="30">
        <v>0</v>
      </c>
      <c r="V86" s="30">
        <f t="shared" si="62"/>
        <v>0</v>
      </c>
      <c r="W86" s="30">
        <v>0</v>
      </c>
      <c r="X86" s="30">
        <v>0</v>
      </c>
      <c r="Y86" s="30">
        <f t="shared" si="63"/>
        <v>0</v>
      </c>
      <c r="Z86" s="30">
        <v>0</v>
      </c>
      <c r="AA86" s="30">
        <v>0</v>
      </c>
      <c r="AB86" s="30">
        <f t="shared" si="65"/>
        <v>0</v>
      </c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</row>
    <row r="87" spans="1:249" ht="31.5" x14ac:dyDescent="0.25">
      <c r="A87" s="29" t="s">
        <v>87</v>
      </c>
      <c r="B87" s="30">
        <f t="shared" si="68"/>
        <v>1600</v>
      </c>
      <c r="C87" s="30">
        <f t="shared" si="68"/>
        <v>1600</v>
      </c>
      <c r="D87" s="30">
        <f t="shared" si="68"/>
        <v>0</v>
      </c>
      <c r="E87" s="30">
        <v>0</v>
      </c>
      <c r="F87" s="30">
        <v>0</v>
      </c>
      <c r="G87" s="30">
        <f t="shared" si="57"/>
        <v>0</v>
      </c>
      <c r="H87" s="30">
        <v>0</v>
      </c>
      <c r="I87" s="30">
        <v>0</v>
      </c>
      <c r="J87" s="30">
        <f t="shared" si="58"/>
        <v>0</v>
      </c>
      <c r="K87" s="30">
        <v>1600</v>
      </c>
      <c r="L87" s="30">
        <v>1600</v>
      </c>
      <c r="M87" s="30">
        <f t="shared" si="59"/>
        <v>0</v>
      </c>
      <c r="N87" s="30">
        <v>0</v>
      </c>
      <c r="O87" s="30">
        <v>0</v>
      </c>
      <c r="P87" s="30">
        <f t="shared" si="60"/>
        <v>0</v>
      </c>
      <c r="Q87" s="30">
        <v>0</v>
      </c>
      <c r="R87" s="30">
        <v>0</v>
      </c>
      <c r="S87" s="30">
        <f t="shared" si="61"/>
        <v>0</v>
      </c>
      <c r="T87" s="30">
        <v>0</v>
      </c>
      <c r="U87" s="30">
        <v>0</v>
      </c>
      <c r="V87" s="30">
        <f t="shared" si="62"/>
        <v>0</v>
      </c>
      <c r="W87" s="30">
        <v>0</v>
      </c>
      <c r="X87" s="30">
        <v>0</v>
      </c>
      <c r="Y87" s="30">
        <f t="shared" si="63"/>
        <v>0</v>
      </c>
      <c r="Z87" s="30">
        <v>0</v>
      </c>
      <c r="AA87" s="30">
        <v>0</v>
      </c>
      <c r="AB87" s="30">
        <f t="shared" si="65"/>
        <v>0</v>
      </c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</row>
    <row r="88" spans="1:249" ht="31.5" x14ac:dyDescent="0.25">
      <c r="A88" s="29" t="s">
        <v>88</v>
      </c>
      <c r="B88" s="30">
        <f t="shared" si="68"/>
        <v>3970</v>
      </c>
      <c r="C88" s="30">
        <f t="shared" si="68"/>
        <v>3970</v>
      </c>
      <c r="D88" s="30">
        <f t="shared" si="68"/>
        <v>0</v>
      </c>
      <c r="E88" s="30">
        <v>0</v>
      </c>
      <c r="F88" s="30">
        <v>0</v>
      </c>
      <c r="G88" s="30">
        <f t="shared" si="57"/>
        <v>0</v>
      </c>
      <c r="H88" s="30">
        <v>0</v>
      </c>
      <c r="I88" s="30">
        <v>0</v>
      </c>
      <c r="J88" s="30">
        <f t="shared" si="58"/>
        <v>0</v>
      </c>
      <c r="K88" s="30">
        <v>3970</v>
      </c>
      <c r="L88" s="30">
        <v>3970</v>
      </c>
      <c r="M88" s="30">
        <f t="shared" si="59"/>
        <v>0</v>
      </c>
      <c r="N88" s="30">
        <v>0</v>
      </c>
      <c r="O88" s="30">
        <v>0</v>
      </c>
      <c r="P88" s="30">
        <f t="shared" si="60"/>
        <v>0</v>
      </c>
      <c r="Q88" s="30">
        <v>0</v>
      </c>
      <c r="R88" s="30">
        <v>0</v>
      </c>
      <c r="S88" s="30">
        <f t="shared" si="61"/>
        <v>0</v>
      </c>
      <c r="T88" s="30">
        <v>0</v>
      </c>
      <c r="U88" s="30">
        <v>0</v>
      </c>
      <c r="V88" s="30">
        <f t="shared" si="62"/>
        <v>0</v>
      </c>
      <c r="W88" s="30">
        <v>0</v>
      </c>
      <c r="X88" s="30">
        <v>0</v>
      </c>
      <c r="Y88" s="30">
        <f t="shared" si="63"/>
        <v>0</v>
      </c>
      <c r="Z88" s="30">
        <v>0</v>
      </c>
      <c r="AA88" s="30">
        <v>0</v>
      </c>
      <c r="AB88" s="30">
        <f t="shared" si="65"/>
        <v>0</v>
      </c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</row>
    <row r="89" spans="1:249" ht="31.5" x14ac:dyDescent="0.25">
      <c r="A89" s="29" t="s">
        <v>89</v>
      </c>
      <c r="B89" s="30">
        <f t="shared" si="68"/>
        <v>1590</v>
      </c>
      <c r="C89" s="30">
        <f t="shared" si="68"/>
        <v>1590</v>
      </c>
      <c r="D89" s="30">
        <f t="shared" si="68"/>
        <v>0</v>
      </c>
      <c r="E89" s="30">
        <v>0</v>
      </c>
      <c r="F89" s="30">
        <v>0</v>
      </c>
      <c r="G89" s="30">
        <f t="shared" si="57"/>
        <v>0</v>
      </c>
      <c r="H89" s="30">
        <v>0</v>
      </c>
      <c r="I89" s="30">
        <v>0</v>
      </c>
      <c r="J89" s="30">
        <f t="shared" si="58"/>
        <v>0</v>
      </c>
      <c r="K89" s="30">
        <v>1590</v>
      </c>
      <c r="L89" s="30">
        <v>1590</v>
      </c>
      <c r="M89" s="30">
        <f t="shared" si="59"/>
        <v>0</v>
      </c>
      <c r="N89" s="30">
        <v>0</v>
      </c>
      <c r="O89" s="30">
        <v>0</v>
      </c>
      <c r="P89" s="30">
        <f t="shared" si="60"/>
        <v>0</v>
      </c>
      <c r="Q89" s="30">
        <v>0</v>
      </c>
      <c r="R89" s="30">
        <v>0</v>
      </c>
      <c r="S89" s="30">
        <f t="shared" si="61"/>
        <v>0</v>
      </c>
      <c r="T89" s="30">
        <v>0</v>
      </c>
      <c r="U89" s="30">
        <v>0</v>
      </c>
      <c r="V89" s="30">
        <f t="shared" si="62"/>
        <v>0</v>
      </c>
      <c r="W89" s="30">
        <v>0</v>
      </c>
      <c r="X89" s="30">
        <v>0</v>
      </c>
      <c r="Y89" s="30">
        <f t="shared" si="63"/>
        <v>0</v>
      </c>
      <c r="Z89" s="30">
        <v>0</v>
      </c>
      <c r="AA89" s="30">
        <v>0</v>
      </c>
      <c r="AB89" s="30">
        <f t="shared" si="65"/>
        <v>0</v>
      </c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</row>
    <row r="90" spans="1:249" x14ac:dyDescent="0.25">
      <c r="A90" s="23" t="s">
        <v>90</v>
      </c>
      <c r="B90" s="24">
        <f t="shared" si="68"/>
        <v>44144</v>
      </c>
      <c r="C90" s="24">
        <f t="shared" si="68"/>
        <v>44144</v>
      </c>
      <c r="D90" s="24">
        <f t="shared" si="68"/>
        <v>0</v>
      </c>
      <c r="E90" s="24">
        <f t="shared" ref="E90:AA90" si="81">SUM(E91:E91)</f>
        <v>0</v>
      </c>
      <c r="F90" s="24">
        <f t="shared" si="81"/>
        <v>0</v>
      </c>
      <c r="G90" s="24">
        <f t="shared" si="57"/>
        <v>0</v>
      </c>
      <c r="H90" s="24">
        <f t="shared" si="81"/>
        <v>0</v>
      </c>
      <c r="I90" s="24">
        <f t="shared" si="81"/>
        <v>0</v>
      </c>
      <c r="J90" s="24">
        <f t="shared" si="58"/>
        <v>0</v>
      </c>
      <c r="K90" s="24">
        <f t="shared" si="81"/>
        <v>44144</v>
      </c>
      <c r="L90" s="24">
        <f t="shared" si="81"/>
        <v>44144</v>
      </c>
      <c r="M90" s="24">
        <f t="shared" si="59"/>
        <v>0</v>
      </c>
      <c r="N90" s="24">
        <f t="shared" si="81"/>
        <v>0</v>
      </c>
      <c r="O90" s="24">
        <f t="shared" si="81"/>
        <v>0</v>
      </c>
      <c r="P90" s="24">
        <f t="shared" si="60"/>
        <v>0</v>
      </c>
      <c r="Q90" s="24">
        <f t="shared" si="81"/>
        <v>0</v>
      </c>
      <c r="R90" s="24">
        <f t="shared" si="81"/>
        <v>0</v>
      </c>
      <c r="S90" s="24">
        <f t="shared" si="61"/>
        <v>0</v>
      </c>
      <c r="T90" s="24">
        <f t="shared" si="81"/>
        <v>0</v>
      </c>
      <c r="U90" s="24">
        <f t="shared" si="81"/>
        <v>0</v>
      </c>
      <c r="V90" s="24">
        <f t="shared" si="62"/>
        <v>0</v>
      </c>
      <c r="W90" s="24">
        <f t="shared" si="81"/>
        <v>0</v>
      </c>
      <c r="X90" s="24">
        <f t="shared" si="81"/>
        <v>0</v>
      </c>
      <c r="Y90" s="24">
        <f t="shared" si="63"/>
        <v>0</v>
      </c>
      <c r="Z90" s="24">
        <f t="shared" si="81"/>
        <v>0</v>
      </c>
      <c r="AA90" s="24">
        <f t="shared" si="81"/>
        <v>0</v>
      </c>
      <c r="AB90" s="24">
        <f t="shared" si="65"/>
        <v>0</v>
      </c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</row>
    <row r="91" spans="1:249" ht="47.25" x14ac:dyDescent="0.25">
      <c r="A91" s="31" t="s">
        <v>91</v>
      </c>
      <c r="B91" s="30">
        <f t="shared" si="68"/>
        <v>44144</v>
      </c>
      <c r="C91" s="30">
        <f t="shared" si="68"/>
        <v>44144</v>
      </c>
      <c r="D91" s="30">
        <f t="shared" si="68"/>
        <v>0</v>
      </c>
      <c r="E91" s="30">
        <v>0</v>
      </c>
      <c r="F91" s="30">
        <v>0</v>
      </c>
      <c r="G91" s="30">
        <f t="shared" si="57"/>
        <v>0</v>
      </c>
      <c r="H91" s="30">
        <v>0</v>
      </c>
      <c r="I91" s="30">
        <v>0</v>
      </c>
      <c r="J91" s="30">
        <f t="shared" si="58"/>
        <v>0</v>
      </c>
      <c r="K91" s="30">
        <v>44144</v>
      </c>
      <c r="L91" s="30">
        <v>44144</v>
      </c>
      <c r="M91" s="30">
        <f t="shared" si="59"/>
        <v>0</v>
      </c>
      <c r="N91" s="30">
        <v>0</v>
      </c>
      <c r="O91" s="30">
        <v>0</v>
      </c>
      <c r="P91" s="30">
        <f t="shared" si="60"/>
        <v>0</v>
      </c>
      <c r="Q91" s="30">
        <v>0</v>
      </c>
      <c r="R91" s="30">
        <v>0</v>
      </c>
      <c r="S91" s="30">
        <f t="shared" si="61"/>
        <v>0</v>
      </c>
      <c r="T91" s="30">
        <v>0</v>
      </c>
      <c r="U91" s="30">
        <v>0</v>
      </c>
      <c r="V91" s="30">
        <f t="shared" si="62"/>
        <v>0</v>
      </c>
      <c r="W91" s="30">
        <v>0</v>
      </c>
      <c r="X91" s="30">
        <v>0</v>
      </c>
      <c r="Y91" s="30">
        <f t="shared" si="63"/>
        <v>0</v>
      </c>
      <c r="Z91" s="30"/>
      <c r="AA91" s="30"/>
      <c r="AB91" s="30">
        <f t="shared" si="65"/>
        <v>0</v>
      </c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</row>
    <row r="92" spans="1:249" ht="31.5" x14ac:dyDescent="0.25">
      <c r="A92" s="23" t="s">
        <v>92</v>
      </c>
      <c r="B92" s="24">
        <f t="shared" si="68"/>
        <v>33780</v>
      </c>
      <c r="C92" s="24">
        <f>F92+I92+L92+O92+R92+U92+X92+AA92</f>
        <v>53780</v>
      </c>
      <c r="D92" s="24">
        <f t="shared" si="68"/>
        <v>20000</v>
      </c>
      <c r="E92" s="24">
        <f>SUM(E93:E95)</f>
        <v>0</v>
      </c>
      <c r="F92" s="24">
        <f>SUM(F93:F95)</f>
        <v>0</v>
      </c>
      <c r="G92" s="24">
        <f t="shared" si="57"/>
        <v>0</v>
      </c>
      <c r="H92" s="24">
        <f t="shared" ref="H92:AA92" si="82">SUM(H93:H95)</f>
        <v>0</v>
      </c>
      <c r="I92" s="24">
        <f t="shared" si="82"/>
        <v>0</v>
      </c>
      <c r="J92" s="24">
        <f t="shared" si="58"/>
        <v>0</v>
      </c>
      <c r="K92" s="24">
        <f t="shared" si="82"/>
        <v>33780</v>
      </c>
      <c r="L92" s="24">
        <f t="shared" si="82"/>
        <v>53780</v>
      </c>
      <c r="M92" s="24">
        <f t="shared" si="59"/>
        <v>20000</v>
      </c>
      <c r="N92" s="24">
        <f t="shared" si="82"/>
        <v>0</v>
      </c>
      <c r="O92" s="24">
        <f t="shared" si="82"/>
        <v>0</v>
      </c>
      <c r="P92" s="24">
        <f t="shared" si="60"/>
        <v>0</v>
      </c>
      <c r="Q92" s="24">
        <f t="shared" si="82"/>
        <v>0</v>
      </c>
      <c r="R92" s="24">
        <f t="shared" si="82"/>
        <v>0</v>
      </c>
      <c r="S92" s="24">
        <f t="shared" si="61"/>
        <v>0</v>
      </c>
      <c r="T92" s="24">
        <f t="shared" si="82"/>
        <v>0</v>
      </c>
      <c r="U92" s="24">
        <f t="shared" si="82"/>
        <v>0</v>
      </c>
      <c r="V92" s="24">
        <f t="shared" si="62"/>
        <v>0</v>
      </c>
      <c r="W92" s="24">
        <f t="shared" si="82"/>
        <v>0</v>
      </c>
      <c r="X92" s="24">
        <f t="shared" si="82"/>
        <v>0</v>
      </c>
      <c r="Y92" s="24">
        <f t="shared" si="63"/>
        <v>0</v>
      </c>
      <c r="Z92" s="24">
        <f t="shared" si="82"/>
        <v>0</v>
      </c>
      <c r="AA92" s="24">
        <f t="shared" si="82"/>
        <v>0</v>
      </c>
      <c r="AB92" s="24">
        <f t="shared" si="65"/>
        <v>0</v>
      </c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</row>
    <row r="93" spans="1:249" ht="47.25" x14ac:dyDescent="0.25">
      <c r="A93" s="36" t="s">
        <v>93</v>
      </c>
      <c r="B93" s="30">
        <f t="shared" si="68"/>
        <v>30000</v>
      </c>
      <c r="C93" s="30">
        <f t="shared" si="68"/>
        <v>30000</v>
      </c>
      <c r="D93" s="30">
        <f t="shared" si="68"/>
        <v>0</v>
      </c>
      <c r="E93" s="30">
        <v>0</v>
      </c>
      <c r="F93" s="30">
        <v>0</v>
      </c>
      <c r="G93" s="30">
        <f t="shared" si="57"/>
        <v>0</v>
      </c>
      <c r="H93" s="30">
        <v>0</v>
      </c>
      <c r="I93" s="30">
        <v>0</v>
      </c>
      <c r="J93" s="30">
        <f t="shared" si="58"/>
        <v>0</v>
      </c>
      <c r="K93" s="30">
        <v>30000</v>
      </c>
      <c r="L93" s="30">
        <v>30000</v>
      </c>
      <c r="M93" s="30">
        <f t="shared" si="59"/>
        <v>0</v>
      </c>
      <c r="N93" s="30">
        <v>0</v>
      </c>
      <c r="O93" s="30">
        <v>0</v>
      </c>
      <c r="P93" s="30">
        <f t="shared" si="60"/>
        <v>0</v>
      </c>
      <c r="Q93" s="30">
        <v>0</v>
      </c>
      <c r="R93" s="30">
        <v>0</v>
      </c>
      <c r="S93" s="30">
        <f t="shared" si="61"/>
        <v>0</v>
      </c>
      <c r="T93" s="30">
        <v>0</v>
      </c>
      <c r="U93" s="30">
        <v>0</v>
      </c>
      <c r="V93" s="30">
        <f t="shared" si="62"/>
        <v>0</v>
      </c>
      <c r="W93" s="30">
        <v>0</v>
      </c>
      <c r="X93" s="30">
        <v>0</v>
      </c>
      <c r="Y93" s="30">
        <f t="shared" si="63"/>
        <v>0</v>
      </c>
      <c r="Z93" s="30">
        <v>0</v>
      </c>
      <c r="AA93" s="30">
        <v>0</v>
      </c>
      <c r="AB93" s="30">
        <f t="shared" si="65"/>
        <v>0</v>
      </c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</row>
    <row r="94" spans="1:249" ht="31.5" x14ac:dyDescent="0.25">
      <c r="A94" s="36" t="s">
        <v>94</v>
      </c>
      <c r="B94" s="30">
        <f t="shared" si="68"/>
        <v>3780</v>
      </c>
      <c r="C94" s="30">
        <f t="shared" si="68"/>
        <v>3780</v>
      </c>
      <c r="D94" s="30">
        <f t="shared" si="68"/>
        <v>0</v>
      </c>
      <c r="E94" s="30">
        <v>0</v>
      </c>
      <c r="F94" s="30">
        <v>0</v>
      </c>
      <c r="G94" s="30">
        <f t="shared" si="57"/>
        <v>0</v>
      </c>
      <c r="H94" s="30">
        <v>0</v>
      </c>
      <c r="I94" s="30">
        <v>0</v>
      </c>
      <c r="J94" s="30">
        <f t="shared" si="58"/>
        <v>0</v>
      </c>
      <c r="K94" s="30">
        <v>3780</v>
      </c>
      <c r="L94" s="30">
        <v>3780</v>
      </c>
      <c r="M94" s="30">
        <f t="shared" si="59"/>
        <v>0</v>
      </c>
      <c r="N94" s="30">
        <v>0</v>
      </c>
      <c r="O94" s="30">
        <v>0</v>
      </c>
      <c r="P94" s="30">
        <f t="shared" si="60"/>
        <v>0</v>
      </c>
      <c r="Q94" s="30">
        <v>0</v>
      </c>
      <c r="R94" s="30">
        <v>0</v>
      </c>
      <c r="S94" s="30">
        <f t="shared" si="61"/>
        <v>0</v>
      </c>
      <c r="T94" s="30">
        <v>0</v>
      </c>
      <c r="U94" s="30">
        <v>0</v>
      </c>
      <c r="V94" s="30">
        <f t="shared" si="62"/>
        <v>0</v>
      </c>
      <c r="W94" s="30">
        <v>0</v>
      </c>
      <c r="X94" s="30">
        <v>0</v>
      </c>
      <c r="Y94" s="30">
        <f t="shared" si="63"/>
        <v>0</v>
      </c>
      <c r="Z94" s="30">
        <v>0</v>
      </c>
      <c r="AA94" s="30">
        <v>0</v>
      </c>
      <c r="AB94" s="30">
        <f t="shared" si="65"/>
        <v>0</v>
      </c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</row>
    <row r="95" spans="1:249" ht="31.5" x14ac:dyDescent="0.25">
      <c r="A95" s="36" t="s">
        <v>95</v>
      </c>
      <c r="B95" s="30">
        <f t="shared" si="68"/>
        <v>0</v>
      </c>
      <c r="C95" s="30">
        <f t="shared" si="68"/>
        <v>20000</v>
      </c>
      <c r="D95" s="30">
        <f t="shared" si="68"/>
        <v>20000</v>
      </c>
      <c r="E95" s="30">
        <v>0</v>
      </c>
      <c r="F95" s="30">
        <v>0</v>
      </c>
      <c r="G95" s="30">
        <f t="shared" si="57"/>
        <v>0</v>
      </c>
      <c r="H95" s="30">
        <v>0</v>
      </c>
      <c r="I95" s="30">
        <v>0</v>
      </c>
      <c r="J95" s="30">
        <f t="shared" si="58"/>
        <v>0</v>
      </c>
      <c r="K95" s="30">
        <v>0</v>
      </c>
      <c r="L95" s="30">
        <v>20000</v>
      </c>
      <c r="M95" s="30">
        <f t="shared" si="59"/>
        <v>20000</v>
      </c>
      <c r="N95" s="30">
        <v>0</v>
      </c>
      <c r="O95" s="30">
        <v>0</v>
      </c>
      <c r="P95" s="30">
        <f t="shared" si="60"/>
        <v>0</v>
      </c>
      <c r="Q95" s="30">
        <v>0</v>
      </c>
      <c r="R95" s="30">
        <v>0</v>
      </c>
      <c r="S95" s="30">
        <f t="shared" si="61"/>
        <v>0</v>
      </c>
      <c r="T95" s="30">
        <v>0</v>
      </c>
      <c r="U95" s="30">
        <v>0</v>
      </c>
      <c r="V95" s="30">
        <f t="shared" si="62"/>
        <v>0</v>
      </c>
      <c r="W95" s="30">
        <v>0</v>
      </c>
      <c r="X95" s="30">
        <v>0</v>
      </c>
      <c r="Y95" s="30">
        <f t="shared" si="63"/>
        <v>0</v>
      </c>
      <c r="Z95" s="30">
        <v>0</v>
      </c>
      <c r="AA95" s="30">
        <v>0</v>
      </c>
      <c r="AB95" s="30">
        <f t="shared" si="65"/>
        <v>0</v>
      </c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</row>
    <row r="96" spans="1:249" ht="31.5" x14ac:dyDescent="0.25">
      <c r="A96" s="23" t="s">
        <v>96</v>
      </c>
      <c r="B96" s="24">
        <f t="shared" si="68"/>
        <v>25500</v>
      </c>
      <c r="C96" s="24">
        <f t="shared" si="68"/>
        <v>25500</v>
      </c>
      <c r="D96" s="24">
        <f t="shared" si="68"/>
        <v>0</v>
      </c>
      <c r="E96" s="24">
        <f t="shared" ref="E96:AA96" si="83">SUM(E97:E97)</f>
        <v>0</v>
      </c>
      <c r="F96" s="24">
        <f t="shared" si="83"/>
        <v>0</v>
      </c>
      <c r="G96" s="24">
        <f t="shared" si="57"/>
        <v>0</v>
      </c>
      <c r="H96" s="24">
        <f t="shared" si="83"/>
        <v>0</v>
      </c>
      <c r="I96" s="24">
        <f t="shared" si="83"/>
        <v>0</v>
      </c>
      <c r="J96" s="24">
        <f t="shared" si="58"/>
        <v>0</v>
      </c>
      <c r="K96" s="24">
        <f t="shared" si="83"/>
        <v>25500</v>
      </c>
      <c r="L96" s="24">
        <f t="shared" si="83"/>
        <v>25500</v>
      </c>
      <c r="M96" s="24">
        <f t="shared" si="59"/>
        <v>0</v>
      </c>
      <c r="N96" s="24">
        <f t="shared" si="83"/>
        <v>0</v>
      </c>
      <c r="O96" s="24">
        <f t="shared" si="83"/>
        <v>0</v>
      </c>
      <c r="P96" s="24">
        <f t="shared" si="60"/>
        <v>0</v>
      </c>
      <c r="Q96" s="24">
        <f t="shared" si="83"/>
        <v>0</v>
      </c>
      <c r="R96" s="24">
        <f t="shared" si="83"/>
        <v>0</v>
      </c>
      <c r="S96" s="24">
        <f t="shared" si="61"/>
        <v>0</v>
      </c>
      <c r="T96" s="24">
        <f t="shared" si="83"/>
        <v>0</v>
      </c>
      <c r="U96" s="24">
        <f t="shared" si="83"/>
        <v>0</v>
      </c>
      <c r="V96" s="24">
        <f t="shared" si="62"/>
        <v>0</v>
      </c>
      <c r="W96" s="24">
        <f t="shared" si="83"/>
        <v>0</v>
      </c>
      <c r="X96" s="24">
        <f t="shared" si="83"/>
        <v>0</v>
      </c>
      <c r="Y96" s="24">
        <f t="shared" si="63"/>
        <v>0</v>
      </c>
      <c r="Z96" s="24">
        <f t="shared" si="83"/>
        <v>0</v>
      </c>
      <c r="AA96" s="24">
        <f t="shared" si="83"/>
        <v>0</v>
      </c>
      <c r="AB96" s="24">
        <f t="shared" si="65"/>
        <v>0</v>
      </c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</row>
    <row r="97" spans="1:249" ht="31.5" x14ac:dyDescent="0.25">
      <c r="A97" s="29" t="s">
        <v>97</v>
      </c>
      <c r="B97" s="34">
        <f t="shared" si="68"/>
        <v>25500</v>
      </c>
      <c r="C97" s="34">
        <f t="shared" si="68"/>
        <v>25500</v>
      </c>
      <c r="D97" s="34">
        <f t="shared" si="68"/>
        <v>0</v>
      </c>
      <c r="E97" s="34">
        <v>0</v>
      </c>
      <c r="F97" s="34">
        <v>0</v>
      </c>
      <c r="G97" s="34">
        <f t="shared" si="57"/>
        <v>0</v>
      </c>
      <c r="H97" s="34">
        <v>0</v>
      </c>
      <c r="I97" s="34">
        <v>0</v>
      </c>
      <c r="J97" s="34">
        <f t="shared" si="58"/>
        <v>0</v>
      </c>
      <c r="K97" s="34">
        <v>25500</v>
      </c>
      <c r="L97" s="34">
        <v>25500</v>
      </c>
      <c r="M97" s="34">
        <f t="shared" si="59"/>
        <v>0</v>
      </c>
      <c r="N97" s="34">
        <v>0</v>
      </c>
      <c r="O97" s="34">
        <v>0</v>
      </c>
      <c r="P97" s="34">
        <f t="shared" si="60"/>
        <v>0</v>
      </c>
      <c r="Q97" s="34">
        <v>0</v>
      </c>
      <c r="R97" s="34">
        <v>0</v>
      </c>
      <c r="S97" s="34">
        <f t="shared" si="61"/>
        <v>0</v>
      </c>
      <c r="T97" s="34">
        <v>0</v>
      </c>
      <c r="U97" s="34">
        <v>0</v>
      </c>
      <c r="V97" s="34">
        <f t="shared" si="62"/>
        <v>0</v>
      </c>
      <c r="W97" s="34">
        <v>0</v>
      </c>
      <c r="X97" s="34">
        <v>0</v>
      </c>
      <c r="Y97" s="34">
        <f t="shared" si="63"/>
        <v>0</v>
      </c>
      <c r="Z97" s="34">
        <v>0</v>
      </c>
      <c r="AA97" s="34">
        <v>0</v>
      </c>
      <c r="AB97" s="34">
        <f t="shared" si="65"/>
        <v>0</v>
      </c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</row>
    <row r="98" spans="1:249" x14ac:dyDescent="0.25">
      <c r="A98" s="28" t="s">
        <v>22</v>
      </c>
      <c r="B98" s="25">
        <f t="shared" si="68"/>
        <v>20000</v>
      </c>
      <c r="C98" s="25">
        <f t="shared" si="68"/>
        <v>26334</v>
      </c>
      <c r="D98" s="25">
        <f t="shared" si="68"/>
        <v>6334</v>
      </c>
      <c r="E98" s="25">
        <f>SUM(E99)</f>
        <v>0</v>
      </c>
      <c r="F98" s="25">
        <f>SUM(F99)</f>
        <v>0</v>
      </c>
      <c r="G98" s="25">
        <f t="shared" si="57"/>
        <v>0</v>
      </c>
      <c r="H98" s="25">
        <f t="shared" ref="H98:I98" si="84">SUM(H99)</f>
        <v>0</v>
      </c>
      <c r="I98" s="25">
        <f t="shared" si="84"/>
        <v>0</v>
      </c>
      <c r="J98" s="25">
        <f t="shared" si="58"/>
        <v>0</v>
      </c>
      <c r="K98" s="25">
        <f t="shared" ref="K98:L98" si="85">SUM(K99)</f>
        <v>0</v>
      </c>
      <c r="L98" s="25">
        <f t="shared" si="85"/>
        <v>3810</v>
      </c>
      <c r="M98" s="25">
        <f t="shared" si="59"/>
        <v>3810</v>
      </c>
      <c r="N98" s="25">
        <f t="shared" ref="N98:O98" si="86">SUM(N99)</f>
        <v>0</v>
      </c>
      <c r="O98" s="25">
        <f t="shared" si="86"/>
        <v>0</v>
      </c>
      <c r="P98" s="25">
        <f t="shared" si="60"/>
        <v>0</v>
      </c>
      <c r="Q98" s="25">
        <f t="shared" ref="Q98:R98" si="87">SUM(Q99)</f>
        <v>20000</v>
      </c>
      <c r="R98" s="25">
        <f t="shared" si="87"/>
        <v>22524</v>
      </c>
      <c r="S98" s="25">
        <f t="shared" si="61"/>
        <v>2524</v>
      </c>
      <c r="T98" s="25">
        <f t="shared" ref="T98:U98" si="88">SUM(T99)</f>
        <v>0</v>
      </c>
      <c r="U98" s="25">
        <f t="shared" si="88"/>
        <v>0</v>
      </c>
      <c r="V98" s="25">
        <f t="shared" si="62"/>
        <v>0</v>
      </c>
      <c r="W98" s="25">
        <f t="shared" ref="W98:X98" si="89">SUM(W99)</f>
        <v>0</v>
      </c>
      <c r="X98" s="25">
        <f t="shared" si="89"/>
        <v>0</v>
      </c>
      <c r="Y98" s="25">
        <f t="shared" si="63"/>
        <v>0</v>
      </c>
      <c r="Z98" s="25">
        <f t="shared" ref="Z98:AA98" si="90">SUM(Z99)</f>
        <v>0</v>
      </c>
      <c r="AA98" s="25">
        <f t="shared" si="90"/>
        <v>0</v>
      </c>
      <c r="AB98" s="25">
        <f t="shared" si="65"/>
        <v>0</v>
      </c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</row>
    <row r="99" spans="1:249" ht="31.5" x14ac:dyDescent="0.25">
      <c r="A99" s="23" t="s">
        <v>92</v>
      </c>
      <c r="B99" s="25">
        <f t="shared" si="68"/>
        <v>20000</v>
      </c>
      <c r="C99" s="25">
        <f t="shared" si="68"/>
        <v>26334</v>
      </c>
      <c r="D99" s="25">
        <f t="shared" si="68"/>
        <v>6334</v>
      </c>
      <c r="E99" s="25">
        <f>SUM(E100:E102)</f>
        <v>0</v>
      </c>
      <c r="F99" s="25">
        <f>SUM(F100:F102)</f>
        <v>0</v>
      </c>
      <c r="G99" s="25">
        <f t="shared" si="57"/>
        <v>0</v>
      </c>
      <c r="H99" s="25">
        <f t="shared" ref="H99:I99" si="91">SUM(H100:H102)</f>
        <v>0</v>
      </c>
      <c r="I99" s="25">
        <f t="shared" si="91"/>
        <v>0</v>
      </c>
      <c r="J99" s="25">
        <f t="shared" si="58"/>
        <v>0</v>
      </c>
      <c r="K99" s="25">
        <f t="shared" ref="K99:L99" si="92">SUM(K100:K102)</f>
        <v>0</v>
      </c>
      <c r="L99" s="25">
        <f t="shared" si="92"/>
        <v>3810</v>
      </c>
      <c r="M99" s="25">
        <f t="shared" si="59"/>
        <v>3810</v>
      </c>
      <c r="N99" s="25">
        <f t="shared" ref="N99:O99" si="93">SUM(N100:N102)</f>
        <v>0</v>
      </c>
      <c r="O99" s="25">
        <f t="shared" si="93"/>
        <v>0</v>
      </c>
      <c r="P99" s="25">
        <f t="shared" si="60"/>
        <v>0</v>
      </c>
      <c r="Q99" s="25">
        <f t="shared" ref="Q99:R99" si="94">SUM(Q100:Q102)</f>
        <v>20000</v>
      </c>
      <c r="R99" s="25">
        <f t="shared" si="94"/>
        <v>22524</v>
      </c>
      <c r="S99" s="25">
        <f t="shared" si="61"/>
        <v>2524</v>
      </c>
      <c r="T99" s="25">
        <f t="shared" ref="T99:U99" si="95">SUM(T100:T102)</f>
        <v>0</v>
      </c>
      <c r="U99" s="25">
        <f t="shared" si="95"/>
        <v>0</v>
      </c>
      <c r="V99" s="25">
        <f t="shared" si="62"/>
        <v>0</v>
      </c>
      <c r="W99" s="25">
        <f t="shared" ref="W99:X99" si="96">SUM(W100:W102)</f>
        <v>0</v>
      </c>
      <c r="X99" s="25">
        <f t="shared" si="96"/>
        <v>0</v>
      </c>
      <c r="Y99" s="25">
        <f t="shared" si="63"/>
        <v>0</v>
      </c>
      <c r="Z99" s="25">
        <f t="shared" ref="Z99:AA99" si="97">SUM(Z100:Z102)</f>
        <v>0</v>
      </c>
      <c r="AA99" s="25">
        <f t="shared" si="97"/>
        <v>0</v>
      </c>
      <c r="AB99" s="25">
        <f t="shared" si="65"/>
        <v>0</v>
      </c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</row>
    <row r="100" spans="1:249" ht="31.5" x14ac:dyDescent="0.25">
      <c r="A100" s="36" t="s">
        <v>99</v>
      </c>
      <c r="B100" s="30">
        <f t="shared" si="68"/>
        <v>0</v>
      </c>
      <c r="C100" s="30">
        <f t="shared" si="68"/>
        <v>2524</v>
      </c>
      <c r="D100" s="30">
        <f t="shared" si="68"/>
        <v>2524</v>
      </c>
      <c r="E100" s="30">
        <v>0</v>
      </c>
      <c r="F100" s="30">
        <v>0</v>
      </c>
      <c r="G100" s="30">
        <f t="shared" si="57"/>
        <v>0</v>
      </c>
      <c r="H100" s="30">
        <v>0</v>
      </c>
      <c r="I100" s="30">
        <v>0</v>
      </c>
      <c r="J100" s="30">
        <f t="shared" si="58"/>
        <v>0</v>
      </c>
      <c r="K100" s="30">
        <v>0</v>
      </c>
      <c r="L100" s="30">
        <v>0</v>
      </c>
      <c r="M100" s="30">
        <f t="shared" si="59"/>
        <v>0</v>
      </c>
      <c r="N100" s="30">
        <v>0</v>
      </c>
      <c r="O100" s="30">
        <v>0</v>
      </c>
      <c r="P100" s="30">
        <f t="shared" si="60"/>
        <v>0</v>
      </c>
      <c r="Q100" s="30">
        <v>0</v>
      </c>
      <c r="R100" s="30">
        <v>2524</v>
      </c>
      <c r="S100" s="30">
        <f t="shared" si="61"/>
        <v>2524</v>
      </c>
      <c r="T100" s="30">
        <v>0</v>
      </c>
      <c r="U100" s="30">
        <v>0</v>
      </c>
      <c r="V100" s="30">
        <f t="shared" si="62"/>
        <v>0</v>
      </c>
      <c r="W100" s="30">
        <v>0</v>
      </c>
      <c r="X100" s="30">
        <v>0</v>
      </c>
      <c r="Y100" s="30">
        <f t="shared" si="63"/>
        <v>0</v>
      </c>
      <c r="Z100" s="30">
        <v>0</v>
      </c>
      <c r="AA100" s="30">
        <v>0</v>
      </c>
      <c r="AB100" s="30">
        <f t="shared" si="65"/>
        <v>0</v>
      </c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</row>
    <row r="101" spans="1:249" x14ac:dyDescent="0.25">
      <c r="A101" s="36" t="s">
        <v>100</v>
      </c>
      <c r="B101" s="30">
        <f t="shared" si="68"/>
        <v>20000</v>
      </c>
      <c r="C101" s="30">
        <f t="shared" si="68"/>
        <v>20000</v>
      </c>
      <c r="D101" s="30">
        <f t="shared" si="68"/>
        <v>0</v>
      </c>
      <c r="E101" s="30">
        <v>0</v>
      </c>
      <c r="F101" s="30">
        <v>0</v>
      </c>
      <c r="G101" s="30">
        <f t="shared" si="57"/>
        <v>0</v>
      </c>
      <c r="H101" s="30">
        <v>0</v>
      </c>
      <c r="I101" s="30">
        <v>0</v>
      </c>
      <c r="J101" s="30">
        <f t="shared" si="58"/>
        <v>0</v>
      </c>
      <c r="K101" s="30">
        <v>0</v>
      </c>
      <c r="L101" s="30">
        <v>0</v>
      </c>
      <c r="M101" s="30">
        <f t="shared" si="59"/>
        <v>0</v>
      </c>
      <c r="N101" s="30">
        <v>0</v>
      </c>
      <c r="O101" s="30">
        <v>0</v>
      </c>
      <c r="P101" s="30">
        <f t="shared" si="60"/>
        <v>0</v>
      </c>
      <c r="Q101" s="30">
        <v>20000</v>
      </c>
      <c r="R101" s="30">
        <v>20000</v>
      </c>
      <c r="S101" s="30">
        <f t="shared" si="61"/>
        <v>0</v>
      </c>
      <c r="T101" s="30">
        <v>0</v>
      </c>
      <c r="U101" s="30">
        <v>0</v>
      </c>
      <c r="V101" s="30">
        <f t="shared" si="62"/>
        <v>0</v>
      </c>
      <c r="W101" s="30">
        <v>0</v>
      </c>
      <c r="X101" s="30">
        <v>0</v>
      </c>
      <c r="Y101" s="30">
        <f t="shared" si="63"/>
        <v>0</v>
      </c>
      <c r="Z101" s="30">
        <v>0</v>
      </c>
      <c r="AA101" s="30">
        <v>0</v>
      </c>
      <c r="AB101" s="30">
        <f t="shared" si="65"/>
        <v>0</v>
      </c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</row>
    <row r="102" spans="1:249" ht="31.5" x14ac:dyDescent="0.25">
      <c r="A102" s="36" t="s">
        <v>101</v>
      </c>
      <c r="B102" s="30">
        <f t="shared" si="68"/>
        <v>0</v>
      </c>
      <c r="C102" s="30">
        <f t="shared" si="68"/>
        <v>3810</v>
      </c>
      <c r="D102" s="30">
        <f t="shared" si="68"/>
        <v>3810</v>
      </c>
      <c r="E102" s="30">
        <v>0</v>
      </c>
      <c r="F102" s="30">
        <v>0</v>
      </c>
      <c r="G102" s="30">
        <f t="shared" si="57"/>
        <v>0</v>
      </c>
      <c r="H102" s="30">
        <v>0</v>
      </c>
      <c r="I102" s="30">
        <v>0</v>
      </c>
      <c r="J102" s="30">
        <f t="shared" si="58"/>
        <v>0</v>
      </c>
      <c r="K102" s="30">
        <v>0</v>
      </c>
      <c r="L102" s="30">
        <v>3810</v>
      </c>
      <c r="M102" s="30">
        <f t="shared" si="59"/>
        <v>3810</v>
      </c>
      <c r="N102" s="30">
        <v>0</v>
      </c>
      <c r="O102" s="30">
        <v>0</v>
      </c>
      <c r="P102" s="30">
        <f t="shared" si="60"/>
        <v>0</v>
      </c>
      <c r="Q102" s="30">
        <v>0</v>
      </c>
      <c r="R102" s="30">
        <v>0</v>
      </c>
      <c r="S102" s="30">
        <f t="shared" si="61"/>
        <v>0</v>
      </c>
      <c r="T102" s="30">
        <v>0</v>
      </c>
      <c r="U102" s="30">
        <v>0</v>
      </c>
      <c r="V102" s="30">
        <f t="shared" si="62"/>
        <v>0</v>
      </c>
      <c r="W102" s="30">
        <v>0</v>
      </c>
      <c r="X102" s="30">
        <v>0</v>
      </c>
      <c r="Y102" s="30">
        <f t="shared" si="63"/>
        <v>0</v>
      </c>
      <c r="Z102" s="30">
        <v>0</v>
      </c>
      <c r="AA102" s="30">
        <v>0</v>
      </c>
      <c r="AB102" s="30">
        <f t="shared" si="65"/>
        <v>0</v>
      </c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</row>
    <row r="103" spans="1:249" x14ac:dyDescent="0.25">
      <c r="A103" s="23" t="s">
        <v>33</v>
      </c>
      <c r="B103" s="24">
        <f t="shared" si="68"/>
        <v>8724883</v>
      </c>
      <c r="C103" s="24">
        <f t="shared" si="68"/>
        <v>9059539</v>
      </c>
      <c r="D103" s="24">
        <f t="shared" si="68"/>
        <v>334656</v>
      </c>
      <c r="E103" s="24">
        <f>SUM(E104,E112,E127,E109,E133)</f>
        <v>0</v>
      </c>
      <c r="F103" s="24">
        <f>SUM(F104,F112,F127,F109,F133)</f>
        <v>0</v>
      </c>
      <c r="G103" s="24">
        <f t="shared" si="57"/>
        <v>0</v>
      </c>
      <c r="H103" s="24">
        <f>SUM(H104,H112,H127,H109,H133)</f>
        <v>0</v>
      </c>
      <c r="I103" s="24">
        <f>SUM(I104,I112,I127,I109,I133)</f>
        <v>0</v>
      </c>
      <c r="J103" s="24">
        <f t="shared" si="58"/>
        <v>0</v>
      </c>
      <c r="K103" s="24">
        <f>SUM(K104,K112,K127,K109,K133)</f>
        <v>206102</v>
      </c>
      <c r="L103" s="24">
        <f>SUM(L104,L112,L127,L109,L133)</f>
        <v>464030</v>
      </c>
      <c r="M103" s="24">
        <f t="shared" si="59"/>
        <v>257928</v>
      </c>
      <c r="N103" s="24">
        <f>SUM(N104,N112,N127,N109,N133)</f>
        <v>2400</v>
      </c>
      <c r="O103" s="24">
        <f>SUM(O104,O112,O127,O109,O133)</f>
        <v>2400</v>
      </c>
      <c r="P103" s="24">
        <f t="shared" si="60"/>
        <v>0</v>
      </c>
      <c r="Q103" s="24">
        <f>SUM(Q104,Q112,Q127,Q109,Q133)</f>
        <v>137157</v>
      </c>
      <c r="R103" s="24">
        <f>SUM(R104,R112,R127,R109,R133)</f>
        <v>213885</v>
      </c>
      <c r="S103" s="24">
        <f t="shared" si="61"/>
        <v>76728</v>
      </c>
      <c r="T103" s="24">
        <f>SUM(T104,T112,T127,T109,T133)</f>
        <v>0</v>
      </c>
      <c r="U103" s="24">
        <f>SUM(U104,U112,U127,U109,U133)</f>
        <v>0</v>
      </c>
      <c r="V103" s="24">
        <f t="shared" si="62"/>
        <v>0</v>
      </c>
      <c r="W103" s="24">
        <f>SUM(W104,W112,W127,W109,W133)</f>
        <v>0</v>
      </c>
      <c r="X103" s="24">
        <f>SUM(X104,X112,X127,X109,X133)</f>
        <v>0</v>
      </c>
      <c r="Y103" s="24">
        <f t="shared" si="63"/>
        <v>0</v>
      </c>
      <c r="Z103" s="24">
        <f>SUM(Z104,Z112,Z127,Z109,Z133)</f>
        <v>8379224</v>
      </c>
      <c r="AA103" s="24">
        <f>SUM(AA104,AA112,AA127,AA109,AA133)</f>
        <v>8379224</v>
      </c>
      <c r="AB103" s="24">
        <f t="shared" si="65"/>
        <v>0</v>
      </c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</row>
    <row r="104" spans="1:249" ht="31.5" x14ac:dyDescent="0.25">
      <c r="A104" s="23" t="s">
        <v>82</v>
      </c>
      <c r="B104" s="24">
        <f t="shared" si="68"/>
        <v>0</v>
      </c>
      <c r="C104" s="24">
        <f t="shared" si="68"/>
        <v>45872</v>
      </c>
      <c r="D104" s="24">
        <f t="shared" si="68"/>
        <v>45872</v>
      </c>
      <c r="E104" s="24">
        <f t="shared" ref="E104:AA104" si="98">SUM(E105:E108)</f>
        <v>0</v>
      </c>
      <c r="F104" s="24">
        <f t="shared" si="98"/>
        <v>0</v>
      </c>
      <c r="G104" s="24">
        <f t="shared" si="57"/>
        <v>0</v>
      </c>
      <c r="H104" s="24">
        <f t="shared" si="98"/>
        <v>0</v>
      </c>
      <c r="I104" s="24">
        <f t="shared" si="98"/>
        <v>0</v>
      </c>
      <c r="J104" s="24">
        <f t="shared" si="58"/>
        <v>0</v>
      </c>
      <c r="K104" s="24">
        <f t="shared" si="98"/>
        <v>0</v>
      </c>
      <c r="L104" s="24">
        <f t="shared" si="98"/>
        <v>0</v>
      </c>
      <c r="M104" s="24">
        <f t="shared" si="59"/>
        <v>0</v>
      </c>
      <c r="N104" s="24">
        <f t="shared" si="98"/>
        <v>0</v>
      </c>
      <c r="O104" s="24">
        <f t="shared" si="98"/>
        <v>0</v>
      </c>
      <c r="P104" s="24">
        <f t="shared" si="60"/>
        <v>0</v>
      </c>
      <c r="Q104" s="24">
        <f t="shared" si="98"/>
        <v>0</v>
      </c>
      <c r="R104" s="24">
        <f t="shared" si="98"/>
        <v>45872</v>
      </c>
      <c r="S104" s="24">
        <f t="shared" si="61"/>
        <v>45872</v>
      </c>
      <c r="T104" s="24">
        <f t="shared" si="98"/>
        <v>0</v>
      </c>
      <c r="U104" s="24">
        <f t="shared" si="98"/>
        <v>0</v>
      </c>
      <c r="V104" s="24">
        <f t="shared" si="62"/>
        <v>0</v>
      </c>
      <c r="W104" s="24">
        <f t="shared" si="98"/>
        <v>0</v>
      </c>
      <c r="X104" s="24">
        <f t="shared" si="98"/>
        <v>0</v>
      </c>
      <c r="Y104" s="24">
        <f t="shared" si="63"/>
        <v>0</v>
      </c>
      <c r="Z104" s="24">
        <f t="shared" si="98"/>
        <v>0</v>
      </c>
      <c r="AA104" s="24">
        <f t="shared" si="98"/>
        <v>0</v>
      </c>
      <c r="AB104" s="24">
        <f t="shared" si="65"/>
        <v>0</v>
      </c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</row>
    <row r="105" spans="1:249" ht="47.25" x14ac:dyDescent="0.25">
      <c r="A105" s="29" t="s">
        <v>102</v>
      </c>
      <c r="B105" s="30">
        <f t="shared" si="68"/>
        <v>0</v>
      </c>
      <c r="C105" s="30">
        <f t="shared" si="68"/>
        <v>30000</v>
      </c>
      <c r="D105" s="30">
        <f t="shared" si="68"/>
        <v>30000</v>
      </c>
      <c r="E105" s="30">
        <v>0</v>
      </c>
      <c r="F105" s="30">
        <v>0</v>
      </c>
      <c r="G105" s="30">
        <f t="shared" si="57"/>
        <v>0</v>
      </c>
      <c r="H105" s="30">
        <v>0</v>
      </c>
      <c r="I105" s="30">
        <v>0</v>
      </c>
      <c r="J105" s="30">
        <f t="shared" si="58"/>
        <v>0</v>
      </c>
      <c r="K105" s="30">
        <v>0</v>
      </c>
      <c r="L105" s="30">
        <v>0</v>
      </c>
      <c r="M105" s="30">
        <f t="shared" si="59"/>
        <v>0</v>
      </c>
      <c r="N105" s="30"/>
      <c r="O105" s="30"/>
      <c r="P105" s="30">
        <f t="shared" si="60"/>
        <v>0</v>
      </c>
      <c r="Q105" s="30">
        <v>0</v>
      </c>
      <c r="R105" s="30">
        <v>30000</v>
      </c>
      <c r="S105" s="30">
        <f t="shared" si="61"/>
        <v>30000</v>
      </c>
      <c r="T105" s="30">
        <v>0</v>
      </c>
      <c r="U105" s="30">
        <v>0</v>
      </c>
      <c r="V105" s="30">
        <f t="shared" si="62"/>
        <v>0</v>
      </c>
      <c r="W105" s="30">
        <v>0</v>
      </c>
      <c r="X105" s="30">
        <v>0</v>
      </c>
      <c r="Y105" s="30">
        <f t="shared" si="63"/>
        <v>0</v>
      </c>
      <c r="Z105" s="30">
        <v>0</v>
      </c>
      <c r="AA105" s="30">
        <v>0</v>
      </c>
      <c r="AB105" s="30">
        <f t="shared" si="65"/>
        <v>0</v>
      </c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</row>
    <row r="106" spans="1:249" ht="47.25" x14ac:dyDescent="0.25">
      <c r="A106" s="29" t="s">
        <v>103</v>
      </c>
      <c r="B106" s="30">
        <f t="shared" si="68"/>
        <v>0</v>
      </c>
      <c r="C106" s="30">
        <f t="shared" si="68"/>
        <v>3645</v>
      </c>
      <c r="D106" s="30">
        <f t="shared" si="68"/>
        <v>3645</v>
      </c>
      <c r="E106" s="30">
        <v>0</v>
      </c>
      <c r="F106" s="30">
        <v>0</v>
      </c>
      <c r="G106" s="30">
        <f t="shared" si="57"/>
        <v>0</v>
      </c>
      <c r="H106" s="30">
        <v>0</v>
      </c>
      <c r="I106" s="30">
        <v>0</v>
      </c>
      <c r="J106" s="30">
        <f t="shared" si="58"/>
        <v>0</v>
      </c>
      <c r="K106" s="30">
        <v>0</v>
      </c>
      <c r="L106" s="30">
        <v>0</v>
      </c>
      <c r="M106" s="30">
        <f t="shared" si="59"/>
        <v>0</v>
      </c>
      <c r="N106" s="30"/>
      <c r="O106" s="30"/>
      <c r="P106" s="30">
        <f t="shared" si="60"/>
        <v>0</v>
      </c>
      <c r="Q106" s="30">
        <v>0</v>
      </c>
      <c r="R106" s="30">
        <v>3645</v>
      </c>
      <c r="S106" s="30">
        <f t="shared" si="61"/>
        <v>3645</v>
      </c>
      <c r="T106" s="30">
        <v>0</v>
      </c>
      <c r="U106" s="30">
        <v>0</v>
      </c>
      <c r="V106" s="30">
        <f t="shared" si="62"/>
        <v>0</v>
      </c>
      <c r="W106" s="30">
        <v>0</v>
      </c>
      <c r="X106" s="30">
        <v>0</v>
      </c>
      <c r="Y106" s="30">
        <f t="shared" si="63"/>
        <v>0</v>
      </c>
      <c r="Z106" s="30">
        <v>0</v>
      </c>
      <c r="AA106" s="30">
        <v>0</v>
      </c>
      <c r="AB106" s="30">
        <f t="shared" si="65"/>
        <v>0</v>
      </c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</row>
    <row r="107" spans="1:249" ht="47.25" x14ac:dyDescent="0.25">
      <c r="A107" s="29" t="s">
        <v>104</v>
      </c>
      <c r="B107" s="30">
        <f t="shared" si="68"/>
        <v>0</v>
      </c>
      <c r="C107" s="30">
        <f t="shared" si="68"/>
        <v>11355</v>
      </c>
      <c r="D107" s="30">
        <f t="shared" si="68"/>
        <v>11355</v>
      </c>
      <c r="E107" s="30">
        <v>0</v>
      </c>
      <c r="F107" s="30">
        <v>0</v>
      </c>
      <c r="G107" s="30">
        <f t="shared" si="57"/>
        <v>0</v>
      </c>
      <c r="H107" s="30">
        <v>0</v>
      </c>
      <c r="I107" s="30">
        <v>0</v>
      </c>
      <c r="J107" s="30">
        <f t="shared" si="58"/>
        <v>0</v>
      </c>
      <c r="K107" s="30">
        <v>0</v>
      </c>
      <c r="L107" s="30">
        <v>0</v>
      </c>
      <c r="M107" s="30">
        <f t="shared" si="59"/>
        <v>0</v>
      </c>
      <c r="N107" s="30"/>
      <c r="O107" s="30"/>
      <c r="P107" s="30">
        <f t="shared" si="60"/>
        <v>0</v>
      </c>
      <c r="Q107" s="30">
        <v>0</v>
      </c>
      <c r="R107" s="30">
        <v>11355</v>
      </c>
      <c r="S107" s="30">
        <f t="shared" si="61"/>
        <v>11355</v>
      </c>
      <c r="T107" s="30">
        <v>0</v>
      </c>
      <c r="U107" s="30">
        <v>0</v>
      </c>
      <c r="V107" s="30">
        <f t="shared" si="62"/>
        <v>0</v>
      </c>
      <c r="W107" s="30">
        <v>0</v>
      </c>
      <c r="X107" s="30">
        <v>0</v>
      </c>
      <c r="Y107" s="30">
        <f t="shared" si="63"/>
        <v>0</v>
      </c>
      <c r="Z107" s="30">
        <v>0</v>
      </c>
      <c r="AA107" s="30">
        <v>0</v>
      </c>
      <c r="AB107" s="30">
        <f t="shared" si="65"/>
        <v>0</v>
      </c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</row>
    <row r="108" spans="1:249" ht="31.5" x14ac:dyDescent="0.25">
      <c r="A108" s="29" t="s">
        <v>105</v>
      </c>
      <c r="B108" s="30">
        <f t="shared" si="68"/>
        <v>0</v>
      </c>
      <c r="C108" s="30">
        <f t="shared" si="68"/>
        <v>872</v>
      </c>
      <c r="D108" s="30">
        <f t="shared" si="68"/>
        <v>872</v>
      </c>
      <c r="E108" s="30">
        <v>0</v>
      </c>
      <c r="F108" s="30">
        <v>0</v>
      </c>
      <c r="G108" s="30">
        <f t="shared" si="57"/>
        <v>0</v>
      </c>
      <c r="H108" s="30">
        <v>0</v>
      </c>
      <c r="I108" s="30">
        <v>0</v>
      </c>
      <c r="J108" s="30">
        <f t="shared" si="58"/>
        <v>0</v>
      </c>
      <c r="K108" s="30">
        <v>0</v>
      </c>
      <c r="L108" s="30">
        <v>0</v>
      </c>
      <c r="M108" s="30">
        <f t="shared" si="59"/>
        <v>0</v>
      </c>
      <c r="N108" s="30"/>
      <c r="O108" s="30"/>
      <c r="P108" s="30">
        <f t="shared" si="60"/>
        <v>0</v>
      </c>
      <c r="Q108" s="30">
        <v>0</v>
      </c>
      <c r="R108" s="30">
        <v>872</v>
      </c>
      <c r="S108" s="30">
        <f t="shared" si="61"/>
        <v>872</v>
      </c>
      <c r="T108" s="30">
        <v>0</v>
      </c>
      <c r="U108" s="30">
        <v>0</v>
      </c>
      <c r="V108" s="30">
        <f t="shared" si="62"/>
        <v>0</v>
      </c>
      <c r="W108" s="30">
        <v>0</v>
      </c>
      <c r="X108" s="30">
        <v>0</v>
      </c>
      <c r="Y108" s="30">
        <f t="shared" si="63"/>
        <v>0</v>
      </c>
      <c r="Z108" s="30">
        <v>0</v>
      </c>
      <c r="AA108" s="30">
        <v>0</v>
      </c>
      <c r="AB108" s="30">
        <f t="shared" si="65"/>
        <v>0</v>
      </c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</row>
    <row r="109" spans="1:249" x14ac:dyDescent="0.25">
      <c r="A109" s="23" t="s">
        <v>90</v>
      </c>
      <c r="B109" s="24">
        <f t="shared" si="68"/>
        <v>8380326</v>
      </c>
      <c r="C109" s="24">
        <f t="shared" si="68"/>
        <v>8380326</v>
      </c>
      <c r="D109" s="24">
        <f t="shared" si="68"/>
        <v>0</v>
      </c>
      <c r="E109" s="24">
        <f>SUM(E110:E111)</f>
        <v>0</v>
      </c>
      <c r="F109" s="24">
        <f t="shared" ref="F109" si="99">SUM(F110:F111)</f>
        <v>0</v>
      </c>
      <c r="G109" s="24">
        <f t="shared" si="57"/>
        <v>0</v>
      </c>
      <c r="H109" s="24">
        <f>SUM(H110:H111)</f>
        <v>0</v>
      </c>
      <c r="I109" s="24">
        <f t="shared" ref="I109" si="100">SUM(I110:I111)</f>
        <v>0</v>
      </c>
      <c r="J109" s="24">
        <f t="shared" si="58"/>
        <v>0</v>
      </c>
      <c r="K109" s="24">
        <f t="shared" ref="K109:AA109" si="101">SUM(K110:K111)</f>
        <v>1102</v>
      </c>
      <c r="L109" s="24">
        <f t="shared" si="101"/>
        <v>1102</v>
      </c>
      <c r="M109" s="24">
        <f t="shared" si="59"/>
        <v>0</v>
      </c>
      <c r="N109" s="24">
        <f t="shared" si="101"/>
        <v>0</v>
      </c>
      <c r="O109" s="24">
        <f t="shared" si="101"/>
        <v>0</v>
      </c>
      <c r="P109" s="24">
        <f t="shared" si="60"/>
        <v>0</v>
      </c>
      <c r="Q109" s="24">
        <f t="shared" si="101"/>
        <v>0</v>
      </c>
      <c r="R109" s="24">
        <f t="shared" si="101"/>
        <v>0</v>
      </c>
      <c r="S109" s="24">
        <f t="shared" si="61"/>
        <v>0</v>
      </c>
      <c r="T109" s="24">
        <f t="shared" si="101"/>
        <v>0</v>
      </c>
      <c r="U109" s="24">
        <f t="shared" si="101"/>
        <v>0</v>
      </c>
      <c r="V109" s="24">
        <f t="shared" si="62"/>
        <v>0</v>
      </c>
      <c r="W109" s="24">
        <f t="shared" si="101"/>
        <v>0</v>
      </c>
      <c r="X109" s="24">
        <f t="shared" si="101"/>
        <v>0</v>
      </c>
      <c r="Y109" s="24">
        <f t="shared" si="63"/>
        <v>0</v>
      </c>
      <c r="Z109" s="24">
        <f t="shared" si="101"/>
        <v>8379224</v>
      </c>
      <c r="AA109" s="24">
        <f t="shared" si="101"/>
        <v>8379224</v>
      </c>
      <c r="AB109" s="24">
        <f t="shared" si="65"/>
        <v>0</v>
      </c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</row>
    <row r="110" spans="1:249" ht="141.75" x14ac:dyDescent="0.25">
      <c r="A110" s="32" t="s">
        <v>106</v>
      </c>
      <c r="B110" s="30">
        <f t="shared" si="68"/>
        <v>1797512</v>
      </c>
      <c r="C110" s="30">
        <f t="shared" si="68"/>
        <v>1797512</v>
      </c>
      <c r="D110" s="30">
        <f t="shared" si="68"/>
        <v>0</v>
      </c>
      <c r="E110" s="30">
        <v>0</v>
      </c>
      <c r="F110" s="30">
        <v>0</v>
      </c>
      <c r="G110" s="30">
        <f t="shared" si="57"/>
        <v>0</v>
      </c>
      <c r="H110" s="30">
        <v>0</v>
      </c>
      <c r="I110" s="30">
        <v>0</v>
      </c>
      <c r="J110" s="30">
        <f t="shared" si="58"/>
        <v>0</v>
      </c>
      <c r="K110" s="30">
        <v>0</v>
      </c>
      <c r="L110" s="30">
        <v>0</v>
      </c>
      <c r="M110" s="30">
        <f t="shared" si="59"/>
        <v>0</v>
      </c>
      <c r="N110" s="30"/>
      <c r="O110" s="30"/>
      <c r="P110" s="30">
        <f t="shared" si="60"/>
        <v>0</v>
      </c>
      <c r="Q110" s="30">
        <v>0</v>
      </c>
      <c r="R110" s="30">
        <v>0</v>
      </c>
      <c r="S110" s="30">
        <f t="shared" si="61"/>
        <v>0</v>
      </c>
      <c r="T110" s="30">
        <v>0</v>
      </c>
      <c r="U110" s="30">
        <v>0</v>
      </c>
      <c r="V110" s="30">
        <f t="shared" si="62"/>
        <v>0</v>
      </c>
      <c r="W110" s="30">
        <v>0</v>
      </c>
      <c r="X110" s="30">
        <v>0</v>
      </c>
      <c r="Y110" s="30">
        <f t="shared" si="63"/>
        <v>0</v>
      </c>
      <c r="Z110" s="30">
        <v>1797512</v>
      </c>
      <c r="AA110" s="30">
        <v>1797512</v>
      </c>
      <c r="AB110" s="30">
        <f t="shared" si="65"/>
        <v>0</v>
      </c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</row>
    <row r="111" spans="1:249" ht="31.5" x14ac:dyDescent="0.25">
      <c r="A111" s="29" t="s">
        <v>107</v>
      </c>
      <c r="B111" s="30">
        <f t="shared" si="68"/>
        <v>6582814</v>
      </c>
      <c r="C111" s="30">
        <f t="shared" si="68"/>
        <v>6582814</v>
      </c>
      <c r="D111" s="30">
        <f t="shared" si="68"/>
        <v>0</v>
      </c>
      <c r="E111" s="30">
        <v>0</v>
      </c>
      <c r="F111" s="30">
        <v>0</v>
      </c>
      <c r="G111" s="30">
        <f t="shared" si="57"/>
        <v>0</v>
      </c>
      <c r="H111" s="30">
        <v>0</v>
      </c>
      <c r="I111" s="30">
        <v>0</v>
      </c>
      <c r="J111" s="30">
        <f t="shared" si="58"/>
        <v>0</v>
      </c>
      <c r="K111" s="30">
        <v>1102</v>
      </c>
      <c r="L111" s="30">
        <v>1102</v>
      </c>
      <c r="M111" s="30">
        <f t="shared" si="59"/>
        <v>0</v>
      </c>
      <c r="N111" s="30">
        <v>0</v>
      </c>
      <c r="O111" s="30">
        <v>0</v>
      </c>
      <c r="P111" s="30">
        <f t="shared" si="60"/>
        <v>0</v>
      </c>
      <c r="Q111" s="30">
        <v>0</v>
      </c>
      <c r="R111" s="30">
        <v>0</v>
      </c>
      <c r="S111" s="30">
        <f t="shared" si="61"/>
        <v>0</v>
      </c>
      <c r="T111" s="30">
        <v>0</v>
      </c>
      <c r="U111" s="30">
        <v>0</v>
      </c>
      <c r="V111" s="30">
        <f t="shared" si="62"/>
        <v>0</v>
      </c>
      <c r="W111" s="30"/>
      <c r="X111" s="30"/>
      <c r="Y111" s="30">
        <f t="shared" si="63"/>
        <v>0</v>
      </c>
      <c r="Z111" s="30">
        <f>6189541+407673-14400-1102</f>
        <v>6581712</v>
      </c>
      <c r="AA111" s="30">
        <f t="shared" ref="AA111" si="102">6189541+407673-14400-1102</f>
        <v>6581712</v>
      </c>
      <c r="AB111" s="30">
        <f t="shared" si="65"/>
        <v>0</v>
      </c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</row>
    <row r="112" spans="1:249" ht="31.5" x14ac:dyDescent="0.25">
      <c r="A112" s="23" t="s">
        <v>92</v>
      </c>
      <c r="B112" s="24">
        <f t="shared" si="68"/>
        <v>142220</v>
      </c>
      <c r="C112" s="24">
        <f t="shared" si="68"/>
        <v>421676</v>
      </c>
      <c r="D112" s="24">
        <f t="shared" si="68"/>
        <v>279456</v>
      </c>
      <c r="E112" s="24">
        <f t="shared" ref="E112:Z112" si="103">SUM(E113:E126)</f>
        <v>0</v>
      </c>
      <c r="F112" s="24">
        <f t="shared" ref="F112" si="104">SUM(F113:F126)</f>
        <v>0</v>
      </c>
      <c r="G112" s="24">
        <f t="shared" si="57"/>
        <v>0</v>
      </c>
      <c r="H112" s="24">
        <f t="shared" si="103"/>
        <v>0</v>
      </c>
      <c r="I112" s="24">
        <f t="shared" ref="I112" si="105">SUM(I113:I126)</f>
        <v>0</v>
      </c>
      <c r="J112" s="24">
        <f t="shared" si="58"/>
        <v>0</v>
      </c>
      <c r="K112" s="24">
        <f t="shared" si="103"/>
        <v>5000</v>
      </c>
      <c r="L112" s="24">
        <f t="shared" ref="L112" si="106">SUM(L113:L126)</f>
        <v>253600</v>
      </c>
      <c r="M112" s="24">
        <f t="shared" si="59"/>
        <v>248600</v>
      </c>
      <c r="N112" s="24">
        <f t="shared" si="103"/>
        <v>2400</v>
      </c>
      <c r="O112" s="24">
        <f t="shared" ref="O112" si="107">SUM(O113:O126)</f>
        <v>2400</v>
      </c>
      <c r="P112" s="24">
        <f t="shared" si="60"/>
        <v>0</v>
      </c>
      <c r="Q112" s="24">
        <f t="shared" si="103"/>
        <v>134820</v>
      </c>
      <c r="R112" s="24">
        <f t="shared" ref="R112" si="108">SUM(R113:R126)</f>
        <v>165676</v>
      </c>
      <c r="S112" s="24">
        <f t="shared" si="61"/>
        <v>30856</v>
      </c>
      <c r="T112" s="24">
        <f t="shared" si="103"/>
        <v>0</v>
      </c>
      <c r="U112" s="24">
        <f t="shared" ref="U112" si="109">SUM(U113:U126)</f>
        <v>0</v>
      </c>
      <c r="V112" s="24">
        <f t="shared" si="62"/>
        <v>0</v>
      </c>
      <c r="W112" s="24">
        <f t="shared" si="103"/>
        <v>0</v>
      </c>
      <c r="X112" s="24">
        <f t="shared" ref="X112" si="110">SUM(X113:X126)</f>
        <v>0</v>
      </c>
      <c r="Y112" s="24">
        <f t="shared" si="63"/>
        <v>0</v>
      </c>
      <c r="Z112" s="24">
        <f t="shared" si="103"/>
        <v>0</v>
      </c>
      <c r="AA112" s="24">
        <f t="shared" ref="AA112" si="111">SUM(AA113:AA126)</f>
        <v>0</v>
      </c>
      <c r="AB112" s="24">
        <f t="shared" si="65"/>
        <v>0</v>
      </c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</row>
    <row r="113" spans="1:249" ht="47.25" x14ac:dyDescent="0.25">
      <c r="A113" s="29" t="s">
        <v>108</v>
      </c>
      <c r="B113" s="30">
        <f t="shared" si="68"/>
        <v>30000</v>
      </c>
      <c r="C113" s="30">
        <f t="shared" si="68"/>
        <v>30000</v>
      </c>
      <c r="D113" s="30">
        <f t="shared" si="68"/>
        <v>0</v>
      </c>
      <c r="E113" s="30">
        <v>0</v>
      </c>
      <c r="F113" s="30">
        <v>0</v>
      </c>
      <c r="G113" s="30">
        <f t="shared" si="57"/>
        <v>0</v>
      </c>
      <c r="H113" s="30">
        <v>0</v>
      </c>
      <c r="I113" s="30">
        <v>0</v>
      </c>
      <c r="J113" s="30">
        <f t="shared" si="58"/>
        <v>0</v>
      </c>
      <c r="K113" s="30">
        <v>0</v>
      </c>
      <c r="L113" s="30">
        <v>0</v>
      </c>
      <c r="M113" s="30">
        <f t="shared" si="59"/>
        <v>0</v>
      </c>
      <c r="N113" s="30">
        <v>0</v>
      </c>
      <c r="O113" s="30">
        <v>0</v>
      </c>
      <c r="P113" s="30">
        <f t="shared" si="60"/>
        <v>0</v>
      </c>
      <c r="Q113" s="30">
        <v>30000</v>
      </c>
      <c r="R113" s="30">
        <v>30000</v>
      </c>
      <c r="S113" s="30">
        <f t="shared" si="61"/>
        <v>0</v>
      </c>
      <c r="T113" s="30">
        <v>0</v>
      </c>
      <c r="U113" s="30">
        <v>0</v>
      </c>
      <c r="V113" s="30">
        <f t="shared" si="62"/>
        <v>0</v>
      </c>
      <c r="W113" s="30">
        <v>0</v>
      </c>
      <c r="X113" s="30">
        <v>0</v>
      </c>
      <c r="Y113" s="30">
        <f t="shared" si="63"/>
        <v>0</v>
      </c>
      <c r="Z113" s="30">
        <v>0</v>
      </c>
      <c r="AA113" s="30">
        <v>0</v>
      </c>
      <c r="AB113" s="30">
        <f t="shared" si="65"/>
        <v>0</v>
      </c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</row>
    <row r="114" spans="1:249" ht="63" x14ac:dyDescent="0.25">
      <c r="A114" s="29" t="s">
        <v>109</v>
      </c>
      <c r="B114" s="30">
        <f t="shared" si="68"/>
        <v>0</v>
      </c>
      <c r="C114" s="30">
        <f t="shared" si="68"/>
        <v>224052</v>
      </c>
      <c r="D114" s="30">
        <f t="shared" si="68"/>
        <v>224052</v>
      </c>
      <c r="E114" s="30">
        <v>0</v>
      </c>
      <c r="F114" s="30">
        <v>0</v>
      </c>
      <c r="G114" s="30">
        <f t="shared" si="57"/>
        <v>0</v>
      </c>
      <c r="H114" s="30">
        <v>0</v>
      </c>
      <c r="I114" s="30">
        <v>0</v>
      </c>
      <c r="J114" s="30">
        <f t="shared" si="58"/>
        <v>0</v>
      </c>
      <c r="K114" s="30">
        <v>0</v>
      </c>
      <c r="L114" s="30">
        <v>224052</v>
      </c>
      <c r="M114" s="30">
        <f t="shared" si="59"/>
        <v>224052</v>
      </c>
      <c r="N114" s="30">
        <v>0</v>
      </c>
      <c r="O114" s="30">
        <v>0</v>
      </c>
      <c r="P114" s="30">
        <f t="shared" si="60"/>
        <v>0</v>
      </c>
      <c r="Q114" s="30">
        <v>0</v>
      </c>
      <c r="R114" s="30">
        <v>0</v>
      </c>
      <c r="S114" s="30">
        <f t="shared" si="61"/>
        <v>0</v>
      </c>
      <c r="T114" s="30">
        <v>0</v>
      </c>
      <c r="U114" s="30">
        <f>224052-224052</f>
        <v>0</v>
      </c>
      <c r="V114" s="30">
        <f t="shared" si="62"/>
        <v>0</v>
      </c>
      <c r="W114" s="30">
        <v>0</v>
      </c>
      <c r="X114" s="30">
        <v>0</v>
      </c>
      <c r="Y114" s="30">
        <f t="shared" si="63"/>
        <v>0</v>
      </c>
      <c r="Z114" s="30">
        <v>0</v>
      </c>
      <c r="AA114" s="30">
        <v>0</v>
      </c>
      <c r="AB114" s="30">
        <f t="shared" si="65"/>
        <v>0</v>
      </c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</row>
    <row r="115" spans="1:249" ht="31.5" x14ac:dyDescent="0.25">
      <c r="A115" s="29" t="s">
        <v>110</v>
      </c>
      <c r="B115" s="30">
        <f t="shared" si="68"/>
        <v>0</v>
      </c>
      <c r="C115" s="30">
        <f t="shared" si="68"/>
        <v>3061</v>
      </c>
      <c r="D115" s="30">
        <f t="shared" si="68"/>
        <v>3061</v>
      </c>
      <c r="E115" s="30">
        <v>0</v>
      </c>
      <c r="F115" s="30">
        <v>0</v>
      </c>
      <c r="G115" s="30">
        <f t="shared" si="57"/>
        <v>0</v>
      </c>
      <c r="H115" s="30">
        <v>0</v>
      </c>
      <c r="I115" s="30">
        <v>0</v>
      </c>
      <c r="J115" s="30">
        <f t="shared" si="58"/>
        <v>0</v>
      </c>
      <c r="K115" s="30">
        <v>0</v>
      </c>
      <c r="L115" s="30">
        <v>0</v>
      </c>
      <c r="M115" s="30">
        <f t="shared" si="59"/>
        <v>0</v>
      </c>
      <c r="N115" s="30">
        <v>0</v>
      </c>
      <c r="O115" s="30">
        <v>0</v>
      </c>
      <c r="P115" s="30">
        <f t="shared" si="60"/>
        <v>0</v>
      </c>
      <c r="Q115" s="30"/>
      <c r="R115" s="30">
        <v>3061</v>
      </c>
      <c r="S115" s="30">
        <f t="shared" si="61"/>
        <v>3061</v>
      </c>
      <c r="T115" s="30">
        <v>0</v>
      </c>
      <c r="U115" s="30">
        <v>0</v>
      </c>
      <c r="V115" s="30">
        <f t="shared" si="62"/>
        <v>0</v>
      </c>
      <c r="W115" s="30">
        <v>0</v>
      </c>
      <c r="X115" s="30">
        <v>0</v>
      </c>
      <c r="Y115" s="30">
        <f t="shared" si="63"/>
        <v>0</v>
      </c>
      <c r="Z115" s="30">
        <v>0</v>
      </c>
      <c r="AA115" s="30">
        <v>0</v>
      </c>
      <c r="AB115" s="30">
        <f t="shared" si="65"/>
        <v>0</v>
      </c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</row>
    <row r="116" spans="1:249" ht="47.25" x14ac:dyDescent="0.25">
      <c r="A116" s="29" t="s">
        <v>111</v>
      </c>
      <c r="B116" s="30">
        <f t="shared" si="68"/>
        <v>0</v>
      </c>
      <c r="C116" s="30">
        <f t="shared" si="68"/>
        <v>3000</v>
      </c>
      <c r="D116" s="30">
        <f t="shared" si="68"/>
        <v>3000</v>
      </c>
      <c r="E116" s="30">
        <v>0</v>
      </c>
      <c r="F116" s="30">
        <v>0</v>
      </c>
      <c r="G116" s="30">
        <f t="shared" si="57"/>
        <v>0</v>
      </c>
      <c r="H116" s="30">
        <v>0</v>
      </c>
      <c r="I116" s="30">
        <v>0</v>
      </c>
      <c r="J116" s="30">
        <f t="shared" si="58"/>
        <v>0</v>
      </c>
      <c r="K116" s="30">
        <v>0</v>
      </c>
      <c r="L116" s="30">
        <v>3000</v>
      </c>
      <c r="M116" s="30">
        <f t="shared" si="59"/>
        <v>3000</v>
      </c>
      <c r="N116" s="30">
        <v>0</v>
      </c>
      <c r="O116" s="30">
        <v>0</v>
      </c>
      <c r="P116" s="30">
        <f t="shared" si="60"/>
        <v>0</v>
      </c>
      <c r="Q116" s="30"/>
      <c r="R116" s="30"/>
      <c r="S116" s="30">
        <f t="shared" si="61"/>
        <v>0</v>
      </c>
      <c r="T116" s="30">
        <v>0</v>
      </c>
      <c r="U116" s="30">
        <v>0</v>
      </c>
      <c r="V116" s="30">
        <f t="shared" si="62"/>
        <v>0</v>
      </c>
      <c r="W116" s="30">
        <v>0</v>
      </c>
      <c r="X116" s="30">
        <v>0</v>
      </c>
      <c r="Y116" s="30">
        <f t="shared" si="63"/>
        <v>0</v>
      </c>
      <c r="Z116" s="30">
        <v>0</v>
      </c>
      <c r="AA116" s="30">
        <v>0</v>
      </c>
      <c r="AB116" s="30">
        <f t="shared" si="65"/>
        <v>0</v>
      </c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</row>
    <row r="117" spans="1:249" ht="31.5" x14ac:dyDescent="0.25">
      <c r="A117" s="29" t="s">
        <v>112</v>
      </c>
      <c r="B117" s="30">
        <f t="shared" si="68"/>
        <v>0</v>
      </c>
      <c r="C117" s="30">
        <f t="shared" si="68"/>
        <v>18949</v>
      </c>
      <c r="D117" s="30">
        <f t="shared" si="68"/>
        <v>18949</v>
      </c>
      <c r="E117" s="30">
        <v>0</v>
      </c>
      <c r="F117" s="30">
        <v>0</v>
      </c>
      <c r="G117" s="30">
        <f t="shared" si="57"/>
        <v>0</v>
      </c>
      <c r="H117" s="30">
        <v>0</v>
      </c>
      <c r="I117" s="30">
        <v>0</v>
      </c>
      <c r="J117" s="30">
        <f t="shared" si="58"/>
        <v>0</v>
      </c>
      <c r="K117" s="30">
        <v>0</v>
      </c>
      <c r="L117" s="30">
        <v>18949</v>
      </c>
      <c r="M117" s="30">
        <f t="shared" si="59"/>
        <v>18949</v>
      </c>
      <c r="N117" s="30">
        <v>0</v>
      </c>
      <c r="O117" s="30">
        <v>0</v>
      </c>
      <c r="P117" s="30">
        <f t="shared" si="60"/>
        <v>0</v>
      </c>
      <c r="Q117" s="30"/>
      <c r="R117" s="30"/>
      <c r="S117" s="30">
        <f t="shared" si="61"/>
        <v>0</v>
      </c>
      <c r="T117" s="30">
        <v>0</v>
      </c>
      <c r="U117" s="30">
        <v>0</v>
      </c>
      <c r="V117" s="30">
        <f t="shared" si="62"/>
        <v>0</v>
      </c>
      <c r="W117" s="30">
        <v>0</v>
      </c>
      <c r="X117" s="30">
        <v>0</v>
      </c>
      <c r="Y117" s="30">
        <f t="shared" si="63"/>
        <v>0</v>
      </c>
      <c r="Z117" s="30">
        <v>0</v>
      </c>
      <c r="AA117" s="30">
        <v>0</v>
      </c>
      <c r="AB117" s="30">
        <f t="shared" si="65"/>
        <v>0</v>
      </c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</row>
    <row r="118" spans="1:249" ht="47.25" x14ac:dyDescent="0.25">
      <c r="A118" s="29" t="s">
        <v>113</v>
      </c>
      <c r="B118" s="30">
        <f t="shared" si="68"/>
        <v>0</v>
      </c>
      <c r="C118" s="30">
        <f t="shared" si="68"/>
        <v>2599</v>
      </c>
      <c r="D118" s="30">
        <f t="shared" si="68"/>
        <v>2599</v>
      </c>
      <c r="E118" s="30">
        <v>0</v>
      </c>
      <c r="F118" s="30">
        <v>0</v>
      </c>
      <c r="G118" s="30">
        <f t="shared" si="57"/>
        <v>0</v>
      </c>
      <c r="H118" s="30">
        <v>0</v>
      </c>
      <c r="I118" s="30">
        <v>0</v>
      </c>
      <c r="J118" s="30">
        <f t="shared" si="58"/>
        <v>0</v>
      </c>
      <c r="K118" s="30">
        <v>0</v>
      </c>
      <c r="L118" s="30">
        <v>2599</v>
      </c>
      <c r="M118" s="30">
        <f t="shared" si="59"/>
        <v>2599</v>
      </c>
      <c r="N118" s="30">
        <v>0</v>
      </c>
      <c r="O118" s="30">
        <v>0</v>
      </c>
      <c r="P118" s="30">
        <f t="shared" si="60"/>
        <v>0</v>
      </c>
      <c r="Q118" s="30"/>
      <c r="R118" s="30"/>
      <c r="S118" s="30">
        <f t="shared" si="61"/>
        <v>0</v>
      </c>
      <c r="T118" s="30">
        <v>0</v>
      </c>
      <c r="U118" s="30">
        <v>0</v>
      </c>
      <c r="V118" s="30">
        <f t="shared" si="62"/>
        <v>0</v>
      </c>
      <c r="W118" s="30">
        <v>0</v>
      </c>
      <c r="X118" s="30">
        <v>0</v>
      </c>
      <c r="Y118" s="30">
        <f t="shared" si="63"/>
        <v>0</v>
      </c>
      <c r="Z118" s="30">
        <v>0</v>
      </c>
      <c r="AA118" s="30">
        <v>0</v>
      </c>
      <c r="AB118" s="30">
        <f t="shared" si="65"/>
        <v>0</v>
      </c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</row>
    <row r="119" spans="1:249" ht="94.5" x14ac:dyDescent="0.25">
      <c r="A119" s="29" t="s">
        <v>114</v>
      </c>
      <c r="B119" s="30">
        <f t="shared" si="68"/>
        <v>0</v>
      </c>
      <c r="C119" s="30">
        <f t="shared" si="68"/>
        <v>4052</v>
      </c>
      <c r="D119" s="30">
        <f t="shared" si="68"/>
        <v>4052</v>
      </c>
      <c r="E119" s="30">
        <v>0</v>
      </c>
      <c r="F119" s="30">
        <v>0</v>
      </c>
      <c r="G119" s="30">
        <f t="shared" si="57"/>
        <v>0</v>
      </c>
      <c r="H119" s="30">
        <v>0</v>
      </c>
      <c r="I119" s="30">
        <v>0</v>
      </c>
      <c r="J119" s="30">
        <f t="shared" si="58"/>
        <v>0</v>
      </c>
      <c r="K119" s="30">
        <v>0</v>
      </c>
      <c r="L119" s="30">
        <v>0</v>
      </c>
      <c r="M119" s="30">
        <f t="shared" si="59"/>
        <v>0</v>
      </c>
      <c r="N119" s="30">
        <v>0</v>
      </c>
      <c r="O119" s="30">
        <v>0</v>
      </c>
      <c r="P119" s="30">
        <f t="shared" si="60"/>
        <v>0</v>
      </c>
      <c r="Q119" s="30"/>
      <c r="R119" s="30">
        <v>4052</v>
      </c>
      <c r="S119" s="30">
        <f t="shared" si="61"/>
        <v>4052</v>
      </c>
      <c r="T119" s="30">
        <v>0</v>
      </c>
      <c r="U119" s="30">
        <v>0</v>
      </c>
      <c r="V119" s="30">
        <f t="shared" si="62"/>
        <v>0</v>
      </c>
      <c r="W119" s="30">
        <v>0</v>
      </c>
      <c r="X119" s="30">
        <v>0</v>
      </c>
      <c r="Y119" s="30">
        <f t="shared" si="63"/>
        <v>0</v>
      </c>
      <c r="Z119" s="30">
        <v>0</v>
      </c>
      <c r="AA119" s="30">
        <v>0</v>
      </c>
      <c r="AB119" s="30">
        <f t="shared" si="65"/>
        <v>0</v>
      </c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</row>
    <row r="120" spans="1:249" ht="78.75" x14ac:dyDescent="0.25">
      <c r="A120" s="29" t="s">
        <v>115</v>
      </c>
      <c r="B120" s="30">
        <f t="shared" si="68"/>
        <v>0</v>
      </c>
      <c r="C120" s="30">
        <f t="shared" si="68"/>
        <v>13167</v>
      </c>
      <c r="D120" s="30">
        <f t="shared" si="68"/>
        <v>13167</v>
      </c>
      <c r="E120" s="30">
        <v>0</v>
      </c>
      <c r="F120" s="30">
        <v>0</v>
      </c>
      <c r="G120" s="30">
        <f t="shared" si="57"/>
        <v>0</v>
      </c>
      <c r="H120" s="30">
        <v>0</v>
      </c>
      <c r="I120" s="30">
        <v>0</v>
      </c>
      <c r="J120" s="30">
        <f t="shared" si="58"/>
        <v>0</v>
      </c>
      <c r="K120" s="30">
        <v>0</v>
      </c>
      <c r="L120" s="30">
        <v>0</v>
      </c>
      <c r="M120" s="30">
        <f t="shared" si="59"/>
        <v>0</v>
      </c>
      <c r="N120" s="30">
        <v>0</v>
      </c>
      <c r="O120" s="30">
        <v>0</v>
      </c>
      <c r="P120" s="30">
        <f t="shared" si="60"/>
        <v>0</v>
      </c>
      <c r="Q120" s="30"/>
      <c r="R120" s="30">
        <v>13167</v>
      </c>
      <c r="S120" s="30">
        <f t="shared" si="61"/>
        <v>13167</v>
      </c>
      <c r="T120" s="30">
        <v>0</v>
      </c>
      <c r="U120" s="30">
        <v>0</v>
      </c>
      <c r="V120" s="30">
        <f t="shared" si="62"/>
        <v>0</v>
      </c>
      <c r="W120" s="30">
        <v>0</v>
      </c>
      <c r="X120" s="30">
        <v>0</v>
      </c>
      <c r="Y120" s="30">
        <f t="shared" si="63"/>
        <v>0</v>
      </c>
      <c r="Z120" s="30">
        <v>0</v>
      </c>
      <c r="AA120" s="30">
        <v>0</v>
      </c>
      <c r="AB120" s="30">
        <f t="shared" si="65"/>
        <v>0</v>
      </c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</row>
    <row r="121" spans="1:249" ht="78.75" x14ac:dyDescent="0.25">
      <c r="A121" s="29" t="s">
        <v>116</v>
      </c>
      <c r="B121" s="30">
        <f t="shared" si="68"/>
        <v>0</v>
      </c>
      <c r="C121" s="30">
        <f t="shared" si="68"/>
        <v>10576</v>
      </c>
      <c r="D121" s="30">
        <f t="shared" si="68"/>
        <v>10576</v>
      </c>
      <c r="E121" s="30">
        <v>0</v>
      </c>
      <c r="F121" s="30">
        <v>0</v>
      </c>
      <c r="G121" s="30">
        <f t="shared" si="57"/>
        <v>0</v>
      </c>
      <c r="H121" s="30">
        <v>0</v>
      </c>
      <c r="I121" s="30">
        <v>0</v>
      </c>
      <c r="J121" s="30">
        <f t="shared" si="58"/>
        <v>0</v>
      </c>
      <c r="K121" s="30">
        <v>0</v>
      </c>
      <c r="L121" s="30">
        <v>0</v>
      </c>
      <c r="M121" s="30">
        <f t="shared" si="59"/>
        <v>0</v>
      </c>
      <c r="N121" s="30">
        <v>0</v>
      </c>
      <c r="O121" s="30">
        <v>0</v>
      </c>
      <c r="P121" s="30">
        <f t="shared" si="60"/>
        <v>0</v>
      </c>
      <c r="Q121" s="30"/>
      <c r="R121" s="30">
        <v>10576</v>
      </c>
      <c r="S121" s="30">
        <f t="shared" si="61"/>
        <v>10576</v>
      </c>
      <c r="T121" s="30">
        <v>0</v>
      </c>
      <c r="U121" s="30">
        <v>0</v>
      </c>
      <c r="V121" s="30">
        <f t="shared" si="62"/>
        <v>0</v>
      </c>
      <c r="W121" s="30">
        <v>0</v>
      </c>
      <c r="X121" s="30">
        <v>0</v>
      </c>
      <c r="Y121" s="30">
        <f t="shared" si="63"/>
        <v>0</v>
      </c>
      <c r="Z121" s="30">
        <v>0</v>
      </c>
      <c r="AA121" s="30">
        <v>0</v>
      </c>
      <c r="AB121" s="30">
        <f t="shared" si="65"/>
        <v>0</v>
      </c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</row>
    <row r="122" spans="1:249" ht="47.25" x14ac:dyDescent="0.25">
      <c r="A122" s="32" t="s">
        <v>117</v>
      </c>
      <c r="B122" s="30">
        <f t="shared" si="68"/>
        <v>82100</v>
      </c>
      <c r="C122" s="30">
        <f t="shared" si="68"/>
        <v>82100</v>
      </c>
      <c r="D122" s="30">
        <f t="shared" si="68"/>
        <v>0</v>
      </c>
      <c r="E122" s="30">
        <v>0</v>
      </c>
      <c r="F122" s="30">
        <v>0</v>
      </c>
      <c r="G122" s="30">
        <f t="shared" si="57"/>
        <v>0</v>
      </c>
      <c r="H122" s="30">
        <v>0</v>
      </c>
      <c r="I122" s="30">
        <v>0</v>
      </c>
      <c r="J122" s="30">
        <f t="shared" si="58"/>
        <v>0</v>
      </c>
      <c r="K122" s="30">
        <v>0</v>
      </c>
      <c r="L122" s="30">
        <v>0</v>
      </c>
      <c r="M122" s="30">
        <f t="shared" si="59"/>
        <v>0</v>
      </c>
      <c r="N122" s="30">
        <v>0</v>
      </c>
      <c r="O122" s="30">
        <v>0</v>
      </c>
      <c r="P122" s="30">
        <f t="shared" si="60"/>
        <v>0</v>
      </c>
      <c r="Q122" s="30">
        <v>82100</v>
      </c>
      <c r="R122" s="30">
        <v>82100</v>
      </c>
      <c r="S122" s="30">
        <f t="shared" si="61"/>
        <v>0</v>
      </c>
      <c r="T122" s="30">
        <v>0</v>
      </c>
      <c r="U122" s="30">
        <v>0</v>
      </c>
      <c r="V122" s="30">
        <f t="shared" si="62"/>
        <v>0</v>
      </c>
      <c r="W122" s="30">
        <v>0</v>
      </c>
      <c r="X122" s="30">
        <v>0</v>
      </c>
      <c r="Y122" s="30">
        <f t="shared" si="63"/>
        <v>0</v>
      </c>
      <c r="Z122" s="30">
        <v>0</v>
      </c>
      <c r="AA122" s="30">
        <v>0</v>
      </c>
      <c r="AB122" s="30">
        <f t="shared" si="65"/>
        <v>0</v>
      </c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</row>
    <row r="123" spans="1:249" ht="31.5" x14ac:dyDescent="0.25">
      <c r="A123" s="29" t="s">
        <v>118</v>
      </c>
      <c r="B123" s="30">
        <f t="shared" si="68"/>
        <v>22720</v>
      </c>
      <c r="C123" s="30">
        <f t="shared" si="68"/>
        <v>22720</v>
      </c>
      <c r="D123" s="30">
        <f t="shared" si="68"/>
        <v>0</v>
      </c>
      <c r="E123" s="30">
        <v>0</v>
      </c>
      <c r="F123" s="30">
        <v>0</v>
      </c>
      <c r="G123" s="30">
        <f t="shared" si="57"/>
        <v>0</v>
      </c>
      <c r="H123" s="30">
        <v>0</v>
      </c>
      <c r="I123" s="30">
        <v>0</v>
      </c>
      <c r="J123" s="30">
        <f t="shared" si="58"/>
        <v>0</v>
      </c>
      <c r="K123" s="30">
        <v>0</v>
      </c>
      <c r="L123" s="30">
        <v>0</v>
      </c>
      <c r="M123" s="30">
        <f t="shared" si="59"/>
        <v>0</v>
      </c>
      <c r="N123" s="30"/>
      <c r="O123" s="30"/>
      <c r="P123" s="30">
        <f t="shared" si="60"/>
        <v>0</v>
      </c>
      <c r="Q123" s="30">
        <v>22720</v>
      </c>
      <c r="R123" s="30">
        <v>22720</v>
      </c>
      <c r="S123" s="30">
        <f t="shared" si="61"/>
        <v>0</v>
      </c>
      <c r="T123" s="30">
        <v>0</v>
      </c>
      <c r="U123" s="30">
        <v>0</v>
      </c>
      <c r="V123" s="30">
        <f t="shared" si="62"/>
        <v>0</v>
      </c>
      <c r="W123" s="30">
        <v>0</v>
      </c>
      <c r="X123" s="30">
        <v>0</v>
      </c>
      <c r="Y123" s="30">
        <f t="shared" si="63"/>
        <v>0</v>
      </c>
      <c r="Z123" s="30">
        <v>0</v>
      </c>
      <c r="AA123" s="30">
        <v>0</v>
      </c>
      <c r="AB123" s="30">
        <f t="shared" si="65"/>
        <v>0</v>
      </c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</row>
    <row r="124" spans="1:249" ht="141.75" x14ac:dyDescent="0.25">
      <c r="A124" s="32" t="s">
        <v>106</v>
      </c>
      <c r="B124" s="30">
        <f t="shared" si="68"/>
        <v>1200</v>
      </c>
      <c r="C124" s="30">
        <f t="shared" si="68"/>
        <v>1200</v>
      </c>
      <c r="D124" s="30">
        <f t="shared" si="68"/>
        <v>0</v>
      </c>
      <c r="E124" s="30">
        <v>0</v>
      </c>
      <c r="F124" s="30">
        <v>0</v>
      </c>
      <c r="G124" s="30">
        <f t="shared" si="57"/>
        <v>0</v>
      </c>
      <c r="H124" s="30">
        <v>0</v>
      </c>
      <c r="I124" s="30">
        <v>0</v>
      </c>
      <c r="J124" s="30">
        <f t="shared" si="58"/>
        <v>0</v>
      </c>
      <c r="K124" s="30">
        <v>0</v>
      </c>
      <c r="L124" s="30">
        <v>0</v>
      </c>
      <c r="M124" s="30">
        <f t="shared" si="59"/>
        <v>0</v>
      </c>
      <c r="N124" s="30">
        <v>1200</v>
      </c>
      <c r="O124" s="30">
        <v>1200</v>
      </c>
      <c r="P124" s="30">
        <f t="shared" si="60"/>
        <v>0</v>
      </c>
      <c r="Q124" s="30">
        <v>0</v>
      </c>
      <c r="R124" s="30">
        <v>0</v>
      </c>
      <c r="S124" s="30">
        <f t="shared" si="61"/>
        <v>0</v>
      </c>
      <c r="T124" s="30">
        <v>0</v>
      </c>
      <c r="U124" s="30">
        <v>0</v>
      </c>
      <c r="V124" s="30">
        <f t="shared" si="62"/>
        <v>0</v>
      </c>
      <c r="W124" s="30">
        <v>0</v>
      </c>
      <c r="X124" s="30">
        <v>0</v>
      </c>
      <c r="Y124" s="30">
        <f t="shared" si="63"/>
        <v>0</v>
      </c>
      <c r="Z124" s="30"/>
      <c r="AA124" s="30"/>
      <c r="AB124" s="30">
        <f t="shared" si="65"/>
        <v>0</v>
      </c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</row>
    <row r="125" spans="1:249" ht="78.75" x14ac:dyDescent="0.25">
      <c r="A125" s="33" t="s">
        <v>119</v>
      </c>
      <c r="B125" s="30">
        <f t="shared" si="68"/>
        <v>1200</v>
      </c>
      <c r="C125" s="30">
        <f t="shared" si="68"/>
        <v>1200</v>
      </c>
      <c r="D125" s="30">
        <f t="shared" si="68"/>
        <v>0</v>
      </c>
      <c r="E125" s="30">
        <v>0</v>
      </c>
      <c r="F125" s="30">
        <v>0</v>
      </c>
      <c r="G125" s="30">
        <f t="shared" si="57"/>
        <v>0</v>
      </c>
      <c r="H125" s="30">
        <v>0</v>
      </c>
      <c r="I125" s="30">
        <v>0</v>
      </c>
      <c r="J125" s="30">
        <f t="shared" si="58"/>
        <v>0</v>
      </c>
      <c r="K125" s="30">
        <v>0</v>
      </c>
      <c r="L125" s="30">
        <v>0</v>
      </c>
      <c r="M125" s="30">
        <f t="shared" si="59"/>
        <v>0</v>
      </c>
      <c r="N125" s="30">
        <v>1200</v>
      </c>
      <c r="O125" s="30">
        <v>1200</v>
      </c>
      <c r="P125" s="30">
        <f t="shared" si="60"/>
        <v>0</v>
      </c>
      <c r="Q125" s="30">
        <v>0</v>
      </c>
      <c r="R125" s="30">
        <v>0</v>
      </c>
      <c r="S125" s="30">
        <f t="shared" si="61"/>
        <v>0</v>
      </c>
      <c r="T125" s="30"/>
      <c r="U125" s="30"/>
      <c r="V125" s="30">
        <f t="shared" si="62"/>
        <v>0</v>
      </c>
      <c r="W125" s="30">
        <v>0</v>
      </c>
      <c r="X125" s="30">
        <v>0</v>
      </c>
      <c r="Y125" s="30">
        <f t="shared" si="63"/>
        <v>0</v>
      </c>
      <c r="Z125" s="30">
        <v>0</v>
      </c>
      <c r="AA125" s="30">
        <v>0</v>
      </c>
      <c r="AB125" s="30">
        <f t="shared" si="65"/>
        <v>0</v>
      </c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</row>
    <row r="126" spans="1:249" x14ac:dyDescent="0.25">
      <c r="A126" s="29" t="s">
        <v>120</v>
      </c>
      <c r="B126" s="30">
        <f t="shared" si="68"/>
        <v>5000</v>
      </c>
      <c r="C126" s="30">
        <f t="shared" si="68"/>
        <v>5000</v>
      </c>
      <c r="D126" s="30">
        <f t="shared" si="68"/>
        <v>0</v>
      </c>
      <c r="E126" s="30">
        <v>0</v>
      </c>
      <c r="F126" s="30">
        <v>0</v>
      </c>
      <c r="G126" s="30">
        <f t="shared" si="57"/>
        <v>0</v>
      </c>
      <c r="H126" s="30">
        <v>0</v>
      </c>
      <c r="I126" s="30">
        <v>0</v>
      </c>
      <c r="J126" s="30">
        <f t="shared" si="58"/>
        <v>0</v>
      </c>
      <c r="K126" s="30">
        <v>5000</v>
      </c>
      <c r="L126" s="30">
        <v>5000</v>
      </c>
      <c r="M126" s="30">
        <f t="shared" si="59"/>
        <v>0</v>
      </c>
      <c r="N126" s="30">
        <v>0</v>
      </c>
      <c r="O126" s="30">
        <v>0</v>
      </c>
      <c r="P126" s="30">
        <f t="shared" si="60"/>
        <v>0</v>
      </c>
      <c r="Q126" s="30"/>
      <c r="R126" s="30"/>
      <c r="S126" s="30">
        <f t="shared" si="61"/>
        <v>0</v>
      </c>
      <c r="T126" s="30">
        <v>0</v>
      </c>
      <c r="U126" s="30">
        <v>0</v>
      </c>
      <c r="V126" s="30">
        <f t="shared" si="62"/>
        <v>0</v>
      </c>
      <c r="W126" s="30">
        <v>0</v>
      </c>
      <c r="X126" s="30">
        <v>0</v>
      </c>
      <c r="Y126" s="30">
        <f t="shared" si="63"/>
        <v>0</v>
      </c>
      <c r="Z126" s="30">
        <v>0</v>
      </c>
      <c r="AA126" s="30">
        <v>0</v>
      </c>
      <c r="AB126" s="30">
        <f t="shared" si="65"/>
        <v>0</v>
      </c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</row>
    <row r="127" spans="1:249" ht="31.5" x14ac:dyDescent="0.25">
      <c r="A127" s="23" t="s">
        <v>98</v>
      </c>
      <c r="B127" s="24">
        <f t="shared" si="68"/>
        <v>2337</v>
      </c>
      <c r="C127" s="24">
        <f t="shared" si="68"/>
        <v>11665</v>
      </c>
      <c r="D127" s="24">
        <f t="shared" si="68"/>
        <v>9328</v>
      </c>
      <c r="E127" s="24">
        <f>SUM(E128:E132)</f>
        <v>0</v>
      </c>
      <c r="F127" s="24">
        <f>SUM(F128:F132)</f>
        <v>0</v>
      </c>
      <c r="G127" s="24">
        <f t="shared" si="57"/>
        <v>0</v>
      </c>
      <c r="H127" s="24">
        <f>SUM(H128:H132)</f>
        <v>0</v>
      </c>
      <c r="I127" s="24">
        <f>SUM(I128:I132)</f>
        <v>0</v>
      </c>
      <c r="J127" s="24">
        <f t="shared" si="58"/>
        <v>0</v>
      </c>
      <c r="K127" s="24">
        <f>SUM(K128:K132)</f>
        <v>0</v>
      </c>
      <c r="L127" s="24">
        <f>SUM(L128:L132)</f>
        <v>9328</v>
      </c>
      <c r="M127" s="24">
        <f t="shared" si="59"/>
        <v>9328</v>
      </c>
      <c r="N127" s="24">
        <f>SUM(N128:N132)</f>
        <v>0</v>
      </c>
      <c r="O127" s="24">
        <f>SUM(O128:O132)</f>
        <v>0</v>
      </c>
      <c r="P127" s="24">
        <f t="shared" si="60"/>
        <v>0</v>
      </c>
      <c r="Q127" s="24">
        <f>SUM(Q128:Q132)</f>
        <v>2337</v>
      </c>
      <c r="R127" s="24">
        <f>SUM(R128:R132)</f>
        <v>2337</v>
      </c>
      <c r="S127" s="24">
        <f t="shared" si="61"/>
        <v>0</v>
      </c>
      <c r="T127" s="24">
        <f>SUM(T128:T132)</f>
        <v>0</v>
      </c>
      <c r="U127" s="24">
        <f>SUM(U128:U132)</f>
        <v>0</v>
      </c>
      <c r="V127" s="24">
        <f t="shared" si="62"/>
        <v>0</v>
      </c>
      <c r="W127" s="24">
        <f>SUM(W128:W132)</f>
        <v>0</v>
      </c>
      <c r="X127" s="24">
        <f>SUM(X128:X132)</f>
        <v>0</v>
      </c>
      <c r="Y127" s="24">
        <f t="shared" si="63"/>
        <v>0</v>
      </c>
      <c r="Z127" s="24">
        <f>SUM(Z128:Z132)</f>
        <v>0</v>
      </c>
      <c r="AA127" s="24">
        <f>SUM(AA128:AA132)</f>
        <v>0</v>
      </c>
      <c r="AB127" s="24">
        <f t="shared" si="65"/>
        <v>0</v>
      </c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</row>
    <row r="128" spans="1:249" ht="31.5" x14ac:dyDescent="0.25">
      <c r="A128" s="29" t="s">
        <v>121</v>
      </c>
      <c r="B128" s="30">
        <f t="shared" si="68"/>
        <v>0</v>
      </c>
      <c r="C128" s="30">
        <f t="shared" si="68"/>
        <v>2199</v>
      </c>
      <c r="D128" s="30">
        <f t="shared" si="68"/>
        <v>2199</v>
      </c>
      <c r="E128" s="30">
        <v>0</v>
      </c>
      <c r="F128" s="30">
        <v>0</v>
      </c>
      <c r="G128" s="30">
        <f t="shared" si="57"/>
        <v>0</v>
      </c>
      <c r="H128" s="30">
        <v>0</v>
      </c>
      <c r="I128" s="30">
        <v>0</v>
      </c>
      <c r="J128" s="30">
        <f t="shared" si="58"/>
        <v>0</v>
      </c>
      <c r="K128" s="30">
        <v>0</v>
      </c>
      <c r="L128" s="30">
        <v>2199</v>
      </c>
      <c r="M128" s="30">
        <f t="shared" si="59"/>
        <v>2199</v>
      </c>
      <c r="N128" s="30">
        <v>0</v>
      </c>
      <c r="O128" s="30">
        <v>0</v>
      </c>
      <c r="P128" s="30">
        <f t="shared" si="60"/>
        <v>0</v>
      </c>
      <c r="Q128" s="30"/>
      <c r="R128" s="30"/>
      <c r="S128" s="30">
        <f t="shared" si="61"/>
        <v>0</v>
      </c>
      <c r="T128" s="30">
        <v>0</v>
      </c>
      <c r="U128" s="30">
        <v>0</v>
      </c>
      <c r="V128" s="30">
        <f t="shared" si="62"/>
        <v>0</v>
      </c>
      <c r="W128" s="30">
        <v>0</v>
      </c>
      <c r="X128" s="30">
        <v>0</v>
      </c>
      <c r="Y128" s="30">
        <f t="shared" si="63"/>
        <v>0</v>
      </c>
      <c r="Z128" s="30">
        <v>0</v>
      </c>
      <c r="AA128" s="30">
        <v>0</v>
      </c>
      <c r="AB128" s="30">
        <f t="shared" si="65"/>
        <v>0</v>
      </c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</row>
    <row r="129" spans="1:249" ht="47.25" x14ac:dyDescent="0.25">
      <c r="A129" s="29" t="s">
        <v>122</v>
      </c>
      <c r="B129" s="30">
        <f t="shared" si="68"/>
        <v>0</v>
      </c>
      <c r="C129" s="30">
        <f t="shared" si="68"/>
        <v>3282</v>
      </c>
      <c r="D129" s="30">
        <f t="shared" si="68"/>
        <v>3282</v>
      </c>
      <c r="E129" s="30">
        <v>0</v>
      </c>
      <c r="F129" s="30">
        <v>0</v>
      </c>
      <c r="G129" s="30">
        <f t="shared" si="57"/>
        <v>0</v>
      </c>
      <c r="H129" s="30">
        <v>0</v>
      </c>
      <c r="I129" s="30">
        <v>0</v>
      </c>
      <c r="J129" s="30">
        <f t="shared" si="58"/>
        <v>0</v>
      </c>
      <c r="K129" s="30">
        <v>0</v>
      </c>
      <c r="L129" s="30">
        <v>3282</v>
      </c>
      <c r="M129" s="30">
        <f t="shared" si="59"/>
        <v>3282</v>
      </c>
      <c r="N129" s="30">
        <v>0</v>
      </c>
      <c r="O129" s="30">
        <v>0</v>
      </c>
      <c r="P129" s="30">
        <f t="shared" si="60"/>
        <v>0</v>
      </c>
      <c r="Q129" s="30"/>
      <c r="R129" s="30"/>
      <c r="S129" s="30">
        <f t="shared" si="61"/>
        <v>0</v>
      </c>
      <c r="T129" s="30">
        <v>0</v>
      </c>
      <c r="U129" s="30">
        <v>0</v>
      </c>
      <c r="V129" s="30">
        <f t="shared" si="62"/>
        <v>0</v>
      </c>
      <c r="W129" s="30">
        <v>0</v>
      </c>
      <c r="X129" s="30">
        <v>0</v>
      </c>
      <c r="Y129" s="30">
        <f t="shared" si="63"/>
        <v>0</v>
      </c>
      <c r="Z129" s="30">
        <v>0</v>
      </c>
      <c r="AA129" s="30">
        <v>0</v>
      </c>
      <c r="AB129" s="30">
        <f t="shared" si="65"/>
        <v>0</v>
      </c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</row>
    <row r="130" spans="1:249" ht="31.5" x14ac:dyDescent="0.25">
      <c r="A130" s="29" t="s">
        <v>123</v>
      </c>
      <c r="B130" s="30">
        <f t="shared" si="68"/>
        <v>0</v>
      </c>
      <c r="C130" s="30">
        <f t="shared" si="68"/>
        <v>2175</v>
      </c>
      <c r="D130" s="30">
        <f t="shared" si="68"/>
        <v>2175</v>
      </c>
      <c r="E130" s="30">
        <v>0</v>
      </c>
      <c r="F130" s="30">
        <v>0</v>
      </c>
      <c r="G130" s="30">
        <f t="shared" si="57"/>
        <v>0</v>
      </c>
      <c r="H130" s="30">
        <v>0</v>
      </c>
      <c r="I130" s="30">
        <v>0</v>
      </c>
      <c r="J130" s="30">
        <f t="shared" si="58"/>
        <v>0</v>
      </c>
      <c r="K130" s="30">
        <v>0</v>
      </c>
      <c r="L130" s="30">
        <v>2175</v>
      </c>
      <c r="M130" s="30">
        <f t="shared" si="59"/>
        <v>2175</v>
      </c>
      <c r="N130" s="30">
        <v>0</v>
      </c>
      <c r="O130" s="30">
        <v>0</v>
      </c>
      <c r="P130" s="30">
        <f t="shared" si="60"/>
        <v>0</v>
      </c>
      <c r="Q130" s="30"/>
      <c r="R130" s="30"/>
      <c r="S130" s="30">
        <f t="shared" si="61"/>
        <v>0</v>
      </c>
      <c r="T130" s="30">
        <v>0</v>
      </c>
      <c r="U130" s="30">
        <v>0</v>
      </c>
      <c r="V130" s="30">
        <f t="shared" si="62"/>
        <v>0</v>
      </c>
      <c r="W130" s="30">
        <v>0</v>
      </c>
      <c r="X130" s="30">
        <v>0</v>
      </c>
      <c r="Y130" s="30">
        <f t="shared" si="63"/>
        <v>0</v>
      </c>
      <c r="Z130" s="30">
        <v>0</v>
      </c>
      <c r="AA130" s="30">
        <v>0</v>
      </c>
      <c r="AB130" s="30">
        <f t="shared" si="65"/>
        <v>0</v>
      </c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</row>
    <row r="131" spans="1:249" ht="31.5" x14ac:dyDescent="0.25">
      <c r="A131" s="29" t="s">
        <v>124</v>
      </c>
      <c r="B131" s="30">
        <f t="shared" si="68"/>
        <v>0</v>
      </c>
      <c r="C131" s="30">
        <f t="shared" si="68"/>
        <v>1672</v>
      </c>
      <c r="D131" s="30">
        <f t="shared" si="68"/>
        <v>1672</v>
      </c>
      <c r="E131" s="30">
        <v>0</v>
      </c>
      <c r="F131" s="30">
        <v>0</v>
      </c>
      <c r="G131" s="30">
        <f t="shared" si="57"/>
        <v>0</v>
      </c>
      <c r="H131" s="30">
        <v>0</v>
      </c>
      <c r="I131" s="30">
        <v>0</v>
      </c>
      <c r="J131" s="30">
        <f t="shared" si="58"/>
        <v>0</v>
      </c>
      <c r="K131" s="30">
        <v>0</v>
      </c>
      <c r="L131" s="30">
        <v>1672</v>
      </c>
      <c r="M131" s="30">
        <f t="shared" si="59"/>
        <v>1672</v>
      </c>
      <c r="N131" s="30">
        <v>0</v>
      </c>
      <c r="O131" s="30">
        <v>0</v>
      </c>
      <c r="P131" s="30">
        <f t="shared" si="60"/>
        <v>0</v>
      </c>
      <c r="Q131" s="30"/>
      <c r="R131" s="30"/>
      <c r="S131" s="30">
        <f t="shared" si="61"/>
        <v>0</v>
      </c>
      <c r="T131" s="30">
        <v>0</v>
      </c>
      <c r="U131" s="30">
        <v>0</v>
      </c>
      <c r="V131" s="30">
        <f t="shared" si="62"/>
        <v>0</v>
      </c>
      <c r="W131" s="30">
        <v>0</v>
      </c>
      <c r="X131" s="30">
        <v>0</v>
      </c>
      <c r="Y131" s="30">
        <f t="shared" si="63"/>
        <v>0</v>
      </c>
      <c r="Z131" s="30">
        <v>0</v>
      </c>
      <c r="AA131" s="30">
        <v>0</v>
      </c>
      <c r="AB131" s="30">
        <f t="shared" si="65"/>
        <v>0</v>
      </c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</row>
    <row r="132" spans="1:249" ht="31.5" x14ac:dyDescent="0.25">
      <c r="A132" s="29" t="s">
        <v>125</v>
      </c>
      <c r="B132" s="30">
        <f t="shared" si="68"/>
        <v>2337</v>
      </c>
      <c r="C132" s="30">
        <f t="shared" si="68"/>
        <v>2337</v>
      </c>
      <c r="D132" s="30">
        <f t="shared" si="68"/>
        <v>0</v>
      </c>
      <c r="E132" s="30">
        <v>0</v>
      </c>
      <c r="F132" s="30">
        <v>0</v>
      </c>
      <c r="G132" s="30">
        <f t="shared" si="57"/>
        <v>0</v>
      </c>
      <c r="H132" s="30">
        <v>0</v>
      </c>
      <c r="I132" s="30">
        <v>0</v>
      </c>
      <c r="J132" s="30">
        <f t="shared" si="58"/>
        <v>0</v>
      </c>
      <c r="K132" s="30"/>
      <c r="L132" s="30"/>
      <c r="M132" s="30">
        <f t="shared" si="59"/>
        <v>0</v>
      </c>
      <c r="N132" s="30">
        <v>0</v>
      </c>
      <c r="O132" s="30">
        <v>0</v>
      </c>
      <c r="P132" s="30">
        <f t="shared" si="60"/>
        <v>0</v>
      </c>
      <c r="Q132" s="30">
        <f>2337</f>
        <v>2337</v>
      </c>
      <c r="R132" s="30">
        <f>2337</f>
        <v>2337</v>
      </c>
      <c r="S132" s="30">
        <f t="shared" si="61"/>
        <v>0</v>
      </c>
      <c r="T132" s="30">
        <v>0</v>
      </c>
      <c r="U132" s="30">
        <v>0</v>
      </c>
      <c r="V132" s="30">
        <f t="shared" si="62"/>
        <v>0</v>
      </c>
      <c r="W132" s="30">
        <v>0</v>
      </c>
      <c r="X132" s="30">
        <v>0</v>
      </c>
      <c r="Y132" s="30">
        <f t="shared" si="63"/>
        <v>0</v>
      </c>
      <c r="Z132" s="30">
        <v>0</v>
      </c>
      <c r="AA132" s="30">
        <v>0</v>
      </c>
      <c r="AB132" s="30">
        <f t="shared" si="65"/>
        <v>0</v>
      </c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</row>
    <row r="133" spans="1:249" x14ac:dyDescent="0.25">
      <c r="A133" s="23" t="s">
        <v>126</v>
      </c>
      <c r="B133" s="24">
        <f t="shared" si="68"/>
        <v>200000</v>
      </c>
      <c r="C133" s="24">
        <f t="shared" si="68"/>
        <v>200000</v>
      </c>
      <c r="D133" s="24">
        <f t="shared" si="68"/>
        <v>0</v>
      </c>
      <c r="E133" s="24">
        <f t="shared" ref="E133:AA133" si="112">SUM(E134:E134)</f>
        <v>0</v>
      </c>
      <c r="F133" s="24">
        <f t="shared" si="112"/>
        <v>0</v>
      </c>
      <c r="G133" s="24">
        <f t="shared" si="57"/>
        <v>0</v>
      </c>
      <c r="H133" s="24">
        <f t="shared" si="112"/>
        <v>0</v>
      </c>
      <c r="I133" s="24">
        <f t="shared" si="112"/>
        <v>0</v>
      </c>
      <c r="J133" s="24">
        <f t="shared" si="58"/>
        <v>0</v>
      </c>
      <c r="K133" s="24">
        <f t="shared" si="112"/>
        <v>200000</v>
      </c>
      <c r="L133" s="24">
        <f t="shared" si="112"/>
        <v>200000</v>
      </c>
      <c r="M133" s="24">
        <f t="shared" si="59"/>
        <v>0</v>
      </c>
      <c r="N133" s="24">
        <f t="shared" si="112"/>
        <v>0</v>
      </c>
      <c r="O133" s="24">
        <f t="shared" si="112"/>
        <v>0</v>
      </c>
      <c r="P133" s="24">
        <f t="shared" si="60"/>
        <v>0</v>
      </c>
      <c r="Q133" s="24">
        <f t="shared" si="112"/>
        <v>0</v>
      </c>
      <c r="R133" s="24">
        <f t="shared" si="112"/>
        <v>0</v>
      </c>
      <c r="S133" s="24">
        <f t="shared" si="61"/>
        <v>0</v>
      </c>
      <c r="T133" s="24">
        <f t="shared" si="112"/>
        <v>0</v>
      </c>
      <c r="U133" s="24">
        <f t="shared" si="112"/>
        <v>0</v>
      </c>
      <c r="V133" s="24">
        <f t="shared" si="62"/>
        <v>0</v>
      </c>
      <c r="W133" s="24">
        <f t="shared" si="112"/>
        <v>0</v>
      </c>
      <c r="X133" s="24">
        <f t="shared" si="112"/>
        <v>0</v>
      </c>
      <c r="Y133" s="24">
        <f t="shared" si="63"/>
        <v>0</v>
      </c>
      <c r="Z133" s="24">
        <f t="shared" si="112"/>
        <v>0</v>
      </c>
      <c r="AA133" s="24">
        <f t="shared" si="112"/>
        <v>0</v>
      </c>
      <c r="AB133" s="24">
        <f t="shared" si="65"/>
        <v>0</v>
      </c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</row>
    <row r="134" spans="1:249" ht="31.5" x14ac:dyDescent="0.25">
      <c r="A134" s="29" t="s">
        <v>127</v>
      </c>
      <c r="B134" s="30">
        <f t="shared" si="68"/>
        <v>200000</v>
      </c>
      <c r="C134" s="30">
        <f t="shared" si="68"/>
        <v>200000</v>
      </c>
      <c r="D134" s="30">
        <f t="shared" si="68"/>
        <v>0</v>
      </c>
      <c r="E134" s="30">
        <v>0</v>
      </c>
      <c r="F134" s="30">
        <v>0</v>
      </c>
      <c r="G134" s="30">
        <f t="shared" si="57"/>
        <v>0</v>
      </c>
      <c r="H134" s="30">
        <v>0</v>
      </c>
      <c r="I134" s="30">
        <v>0</v>
      </c>
      <c r="J134" s="30">
        <f t="shared" si="58"/>
        <v>0</v>
      </c>
      <c r="K134" s="30">
        <v>200000</v>
      </c>
      <c r="L134" s="30">
        <v>200000</v>
      </c>
      <c r="M134" s="30">
        <f t="shared" si="59"/>
        <v>0</v>
      </c>
      <c r="N134" s="30">
        <v>0</v>
      </c>
      <c r="O134" s="30">
        <v>0</v>
      </c>
      <c r="P134" s="30">
        <f t="shared" si="60"/>
        <v>0</v>
      </c>
      <c r="Q134" s="30"/>
      <c r="R134" s="30"/>
      <c r="S134" s="30">
        <f t="shared" si="61"/>
        <v>0</v>
      </c>
      <c r="T134" s="30">
        <v>0</v>
      </c>
      <c r="U134" s="30">
        <v>0</v>
      </c>
      <c r="V134" s="30">
        <f t="shared" si="62"/>
        <v>0</v>
      </c>
      <c r="W134" s="30">
        <v>0</v>
      </c>
      <c r="X134" s="30">
        <v>0</v>
      </c>
      <c r="Y134" s="30">
        <f t="shared" si="63"/>
        <v>0</v>
      </c>
      <c r="Z134" s="30">
        <v>0</v>
      </c>
      <c r="AA134" s="30">
        <v>0</v>
      </c>
      <c r="AB134" s="30">
        <f t="shared" si="65"/>
        <v>0</v>
      </c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</row>
    <row r="135" spans="1:249" x14ac:dyDescent="0.25">
      <c r="A135" s="23" t="s">
        <v>41</v>
      </c>
      <c r="B135" s="24">
        <f t="shared" si="68"/>
        <v>197680</v>
      </c>
      <c r="C135" s="24">
        <f t="shared" si="68"/>
        <v>197680</v>
      </c>
      <c r="D135" s="24">
        <f t="shared" si="68"/>
        <v>0</v>
      </c>
      <c r="E135" s="24">
        <f>SUM(E138,E136)</f>
        <v>0</v>
      </c>
      <c r="F135" s="24">
        <f>SUM(F138,F136)</f>
        <v>0</v>
      </c>
      <c r="G135" s="24">
        <f t="shared" si="57"/>
        <v>0</v>
      </c>
      <c r="H135" s="24">
        <f t="shared" ref="H135:I135" si="113">SUM(H138,H136)</f>
        <v>0</v>
      </c>
      <c r="I135" s="24">
        <f t="shared" si="113"/>
        <v>0</v>
      </c>
      <c r="J135" s="24">
        <f t="shared" si="58"/>
        <v>0</v>
      </c>
      <c r="K135" s="24">
        <f t="shared" ref="K135:L135" si="114">SUM(K138,K136)</f>
        <v>0</v>
      </c>
      <c r="L135" s="24">
        <f t="shared" si="114"/>
        <v>0</v>
      </c>
      <c r="M135" s="24">
        <f t="shared" si="59"/>
        <v>0</v>
      </c>
      <c r="N135" s="24">
        <f t="shared" ref="N135:O135" si="115">SUM(N138,N136)</f>
        <v>17356</v>
      </c>
      <c r="O135" s="24">
        <f t="shared" si="115"/>
        <v>17356</v>
      </c>
      <c r="P135" s="24">
        <f t="shared" si="60"/>
        <v>0</v>
      </c>
      <c r="Q135" s="24">
        <f t="shared" ref="Q135:R135" si="116">SUM(Q138,Q136)</f>
        <v>180324</v>
      </c>
      <c r="R135" s="24">
        <f t="shared" si="116"/>
        <v>180324</v>
      </c>
      <c r="S135" s="24">
        <f t="shared" si="61"/>
        <v>0</v>
      </c>
      <c r="T135" s="24">
        <f t="shared" ref="T135:U135" si="117">SUM(T138,T136)</f>
        <v>0</v>
      </c>
      <c r="U135" s="24">
        <f t="shared" si="117"/>
        <v>0</v>
      </c>
      <c r="V135" s="24">
        <f t="shared" si="62"/>
        <v>0</v>
      </c>
      <c r="W135" s="24">
        <f t="shared" ref="W135:X135" si="118">SUM(W138,W136)</f>
        <v>0</v>
      </c>
      <c r="X135" s="24">
        <f t="shared" si="118"/>
        <v>0</v>
      </c>
      <c r="Y135" s="24">
        <f t="shared" si="63"/>
        <v>0</v>
      </c>
      <c r="Z135" s="24">
        <f t="shared" ref="Z135:AA135" si="119">SUM(Z138,Z136)</f>
        <v>0</v>
      </c>
      <c r="AA135" s="24">
        <f t="shared" si="119"/>
        <v>0</v>
      </c>
      <c r="AB135" s="24">
        <f t="shared" si="65"/>
        <v>0</v>
      </c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</row>
    <row r="136" spans="1:249" x14ac:dyDescent="0.25">
      <c r="A136" s="23" t="s">
        <v>90</v>
      </c>
      <c r="B136" s="24">
        <f t="shared" si="68"/>
        <v>17356</v>
      </c>
      <c r="C136" s="24">
        <f t="shared" si="68"/>
        <v>17356</v>
      </c>
      <c r="D136" s="24">
        <f t="shared" si="68"/>
        <v>0</v>
      </c>
      <c r="E136" s="24">
        <f t="shared" ref="E136:AA136" si="120">SUM(E137:E137)</f>
        <v>0</v>
      </c>
      <c r="F136" s="24">
        <f t="shared" si="120"/>
        <v>0</v>
      </c>
      <c r="G136" s="24">
        <f t="shared" ref="G136:G183" si="121">F136-E136</f>
        <v>0</v>
      </c>
      <c r="H136" s="24">
        <f t="shared" si="120"/>
        <v>0</v>
      </c>
      <c r="I136" s="24">
        <f t="shared" si="120"/>
        <v>0</v>
      </c>
      <c r="J136" s="24">
        <f t="shared" ref="J136:J183" si="122">I136-H136</f>
        <v>0</v>
      </c>
      <c r="K136" s="24">
        <f t="shared" si="120"/>
        <v>0</v>
      </c>
      <c r="L136" s="24">
        <f t="shared" si="120"/>
        <v>0</v>
      </c>
      <c r="M136" s="24">
        <f t="shared" ref="M136:M183" si="123">L136-K136</f>
        <v>0</v>
      </c>
      <c r="N136" s="24">
        <f t="shared" si="120"/>
        <v>17356</v>
      </c>
      <c r="O136" s="24">
        <f t="shared" si="120"/>
        <v>17356</v>
      </c>
      <c r="P136" s="24">
        <f t="shared" ref="P136:P183" si="124">O136-N136</f>
        <v>0</v>
      </c>
      <c r="Q136" s="24">
        <f t="shared" si="120"/>
        <v>0</v>
      </c>
      <c r="R136" s="24">
        <f t="shared" si="120"/>
        <v>0</v>
      </c>
      <c r="S136" s="24">
        <f t="shared" ref="S136:S183" si="125">R136-Q136</f>
        <v>0</v>
      </c>
      <c r="T136" s="24">
        <f t="shared" si="120"/>
        <v>0</v>
      </c>
      <c r="U136" s="24">
        <f t="shared" si="120"/>
        <v>0</v>
      </c>
      <c r="V136" s="24">
        <f t="shared" ref="V136:V183" si="126">U136-T136</f>
        <v>0</v>
      </c>
      <c r="W136" s="24">
        <f t="shared" si="120"/>
        <v>0</v>
      </c>
      <c r="X136" s="24">
        <f t="shared" si="120"/>
        <v>0</v>
      </c>
      <c r="Y136" s="24">
        <f t="shared" ref="Y136:Y183" si="127">X136-W136</f>
        <v>0</v>
      </c>
      <c r="Z136" s="24">
        <f t="shared" si="120"/>
        <v>0</v>
      </c>
      <c r="AA136" s="24">
        <f t="shared" si="120"/>
        <v>0</v>
      </c>
      <c r="AB136" s="24">
        <f t="shared" ref="AB136:AB183" si="128">AA136-Z136</f>
        <v>0</v>
      </c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</row>
    <row r="137" spans="1:249" ht="94.5" x14ac:dyDescent="0.25">
      <c r="A137" s="29" t="s">
        <v>128</v>
      </c>
      <c r="B137" s="30">
        <f t="shared" si="68"/>
        <v>17356</v>
      </c>
      <c r="C137" s="30">
        <f t="shared" si="68"/>
        <v>17356</v>
      </c>
      <c r="D137" s="30">
        <f t="shared" si="68"/>
        <v>0</v>
      </c>
      <c r="E137" s="30">
        <v>0</v>
      </c>
      <c r="F137" s="30">
        <v>0</v>
      </c>
      <c r="G137" s="30">
        <f t="shared" si="121"/>
        <v>0</v>
      </c>
      <c r="H137" s="30">
        <v>0</v>
      </c>
      <c r="I137" s="30">
        <v>0</v>
      </c>
      <c r="J137" s="30">
        <f t="shared" si="122"/>
        <v>0</v>
      </c>
      <c r="K137" s="30"/>
      <c r="L137" s="30"/>
      <c r="M137" s="30">
        <f t="shared" si="123"/>
        <v>0</v>
      </c>
      <c r="N137" s="30">
        <v>17356</v>
      </c>
      <c r="O137" s="30">
        <v>17356</v>
      </c>
      <c r="P137" s="30">
        <f t="shared" si="124"/>
        <v>0</v>
      </c>
      <c r="Q137" s="30">
        <v>0</v>
      </c>
      <c r="R137" s="30">
        <v>0</v>
      </c>
      <c r="S137" s="30">
        <f t="shared" si="125"/>
        <v>0</v>
      </c>
      <c r="T137" s="30">
        <v>0</v>
      </c>
      <c r="U137" s="30">
        <v>0</v>
      </c>
      <c r="V137" s="30">
        <f t="shared" si="126"/>
        <v>0</v>
      </c>
      <c r="W137" s="30">
        <v>0</v>
      </c>
      <c r="X137" s="30">
        <v>0</v>
      </c>
      <c r="Y137" s="30">
        <f t="shared" si="127"/>
        <v>0</v>
      </c>
      <c r="Z137" s="30">
        <v>0</v>
      </c>
      <c r="AA137" s="30">
        <v>0</v>
      </c>
      <c r="AB137" s="30">
        <f t="shared" si="128"/>
        <v>0</v>
      </c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</row>
    <row r="138" spans="1:249" ht="31.5" x14ac:dyDescent="0.25">
      <c r="A138" s="23" t="s">
        <v>92</v>
      </c>
      <c r="B138" s="24">
        <f t="shared" si="68"/>
        <v>180324</v>
      </c>
      <c r="C138" s="24">
        <f t="shared" si="68"/>
        <v>180324</v>
      </c>
      <c r="D138" s="24">
        <f t="shared" si="68"/>
        <v>0</v>
      </c>
      <c r="E138" s="24">
        <f t="shared" ref="E138:AA138" si="129">SUM(E139:E141)</f>
        <v>0</v>
      </c>
      <c r="F138" s="24">
        <f t="shared" si="129"/>
        <v>0</v>
      </c>
      <c r="G138" s="24">
        <f t="shared" si="121"/>
        <v>0</v>
      </c>
      <c r="H138" s="24">
        <f t="shared" si="129"/>
        <v>0</v>
      </c>
      <c r="I138" s="24">
        <f t="shared" si="129"/>
        <v>0</v>
      </c>
      <c r="J138" s="24">
        <f t="shared" si="122"/>
        <v>0</v>
      </c>
      <c r="K138" s="24">
        <f t="shared" si="129"/>
        <v>0</v>
      </c>
      <c r="L138" s="24">
        <f t="shared" si="129"/>
        <v>0</v>
      </c>
      <c r="M138" s="24">
        <f t="shared" si="123"/>
        <v>0</v>
      </c>
      <c r="N138" s="24">
        <f t="shared" si="129"/>
        <v>0</v>
      </c>
      <c r="O138" s="24">
        <f t="shared" si="129"/>
        <v>0</v>
      </c>
      <c r="P138" s="24">
        <f t="shared" si="124"/>
        <v>0</v>
      </c>
      <c r="Q138" s="24">
        <f t="shared" si="129"/>
        <v>180324</v>
      </c>
      <c r="R138" s="24">
        <f t="shared" si="129"/>
        <v>180324</v>
      </c>
      <c r="S138" s="24">
        <f t="shared" si="125"/>
        <v>0</v>
      </c>
      <c r="T138" s="24">
        <f t="shared" si="129"/>
        <v>0</v>
      </c>
      <c r="U138" s="24">
        <f t="shared" si="129"/>
        <v>0</v>
      </c>
      <c r="V138" s="24">
        <f t="shared" si="126"/>
        <v>0</v>
      </c>
      <c r="W138" s="24">
        <f t="shared" si="129"/>
        <v>0</v>
      </c>
      <c r="X138" s="24">
        <f t="shared" si="129"/>
        <v>0</v>
      </c>
      <c r="Y138" s="24">
        <f t="shared" si="127"/>
        <v>0</v>
      </c>
      <c r="Z138" s="24">
        <f t="shared" si="129"/>
        <v>0</v>
      </c>
      <c r="AA138" s="24">
        <f t="shared" si="129"/>
        <v>0</v>
      </c>
      <c r="AB138" s="24">
        <f t="shared" si="128"/>
        <v>0</v>
      </c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</row>
    <row r="139" spans="1:249" ht="31.5" x14ac:dyDescent="0.25">
      <c r="A139" s="29" t="s">
        <v>129</v>
      </c>
      <c r="B139" s="30">
        <f t="shared" si="68"/>
        <v>14761</v>
      </c>
      <c r="C139" s="30">
        <f t="shared" si="68"/>
        <v>14761</v>
      </c>
      <c r="D139" s="30">
        <f t="shared" si="68"/>
        <v>0</v>
      </c>
      <c r="E139" s="30">
        <v>0</v>
      </c>
      <c r="F139" s="30">
        <v>0</v>
      </c>
      <c r="G139" s="30">
        <f t="shared" si="121"/>
        <v>0</v>
      </c>
      <c r="H139" s="30">
        <v>0</v>
      </c>
      <c r="I139" s="30">
        <v>0</v>
      </c>
      <c r="J139" s="30">
        <f t="shared" si="122"/>
        <v>0</v>
      </c>
      <c r="K139" s="30"/>
      <c r="L139" s="30"/>
      <c r="M139" s="30">
        <f t="shared" si="123"/>
        <v>0</v>
      </c>
      <c r="N139" s="30">
        <v>0</v>
      </c>
      <c r="O139" s="30">
        <v>0</v>
      </c>
      <c r="P139" s="30">
        <f t="shared" si="124"/>
        <v>0</v>
      </c>
      <c r="Q139" s="30">
        <v>14761</v>
      </c>
      <c r="R139" s="30">
        <v>14761</v>
      </c>
      <c r="S139" s="30">
        <f t="shared" si="125"/>
        <v>0</v>
      </c>
      <c r="T139" s="30">
        <v>0</v>
      </c>
      <c r="U139" s="30">
        <v>0</v>
      </c>
      <c r="V139" s="30">
        <f t="shared" si="126"/>
        <v>0</v>
      </c>
      <c r="W139" s="30">
        <v>0</v>
      </c>
      <c r="X139" s="30">
        <v>0</v>
      </c>
      <c r="Y139" s="30">
        <f t="shared" si="127"/>
        <v>0</v>
      </c>
      <c r="Z139" s="30">
        <v>0</v>
      </c>
      <c r="AA139" s="30">
        <v>0</v>
      </c>
      <c r="AB139" s="30">
        <f t="shared" si="128"/>
        <v>0</v>
      </c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</row>
    <row r="140" spans="1:249" ht="31.5" x14ac:dyDescent="0.25">
      <c r="A140" s="29" t="s">
        <v>130</v>
      </c>
      <c r="B140" s="30">
        <f t="shared" ref="B140:D197" si="130">E140+H140+K140+N140+Q140+T140+W140+Z140</f>
        <v>18540</v>
      </c>
      <c r="C140" s="30">
        <f t="shared" si="130"/>
        <v>18540</v>
      </c>
      <c r="D140" s="30">
        <f t="shared" si="130"/>
        <v>0</v>
      </c>
      <c r="E140" s="30">
        <v>0</v>
      </c>
      <c r="F140" s="30">
        <v>0</v>
      </c>
      <c r="G140" s="30">
        <f t="shared" si="121"/>
        <v>0</v>
      </c>
      <c r="H140" s="30">
        <v>0</v>
      </c>
      <c r="I140" s="30">
        <v>0</v>
      </c>
      <c r="J140" s="30">
        <f t="shared" si="122"/>
        <v>0</v>
      </c>
      <c r="K140" s="30"/>
      <c r="L140" s="30"/>
      <c r="M140" s="30">
        <f t="shared" si="123"/>
        <v>0</v>
      </c>
      <c r="N140" s="30">
        <v>0</v>
      </c>
      <c r="O140" s="30">
        <v>0</v>
      </c>
      <c r="P140" s="30">
        <f t="shared" si="124"/>
        <v>0</v>
      </c>
      <c r="Q140" s="30">
        <v>18540</v>
      </c>
      <c r="R140" s="30">
        <v>18540</v>
      </c>
      <c r="S140" s="30">
        <f t="shared" si="125"/>
        <v>0</v>
      </c>
      <c r="T140" s="30">
        <v>0</v>
      </c>
      <c r="U140" s="30">
        <v>0</v>
      </c>
      <c r="V140" s="30">
        <f t="shared" si="126"/>
        <v>0</v>
      </c>
      <c r="W140" s="30">
        <v>0</v>
      </c>
      <c r="X140" s="30">
        <v>0</v>
      </c>
      <c r="Y140" s="30">
        <f t="shared" si="127"/>
        <v>0</v>
      </c>
      <c r="Z140" s="30">
        <v>0</v>
      </c>
      <c r="AA140" s="30">
        <v>0</v>
      </c>
      <c r="AB140" s="30">
        <f t="shared" si="128"/>
        <v>0</v>
      </c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</row>
    <row r="141" spans="1:249" ht="47.25" x14ac:dyDescent="0.25">
      <c r="A141" s="29" t="s">
        <v>131</v>
      </c>
      <c r="B141" s="30">
        <f t="shared" si="130"/>
        <v>147023</v>
      </c>
      <c r="C141" s="30">
        <f t="shared" si="130"/>
        <v>147023</v>
      </c>
      <c r="D141" s="30">
        <f t="shared" si="130"/>
        <v>0</v>
      </c>
      <c r="E141" s="30">
        <v>0</v>
      </c>
      <c r="F141" s="30">
        <v>0</v>
      </c>
      <c r="G141" s="30">
        <f t="shared" si="121"/>
        <v>0</v>
      </c>
      <c r="H141" s="30">
        <v>0</v>
      </c>
      <c r="I141" s="30">
        <v>0</v>
      </c>
      <c r="J141" s="30">
        <f t="shared" si="122"/>
        <v>0</v>
      </c>
      <c r="K141" s="30">
        <v>0</v>
      </c>
      <c r="L141" s="30">
        <v>0</v>
      </c>
      <c r="M141" s="30">
        <f t="shared" si="123"/>
        <v>0</v>
      </c>
      <c r="N141" s="30"/>
      <c r="O141" s="30"/>
      <c r="P141" s="30">
        <f t="shared" si="124"/>
        <v>0</v>
      </c>
      <c r="Q141" s="30">
        <v>147023</v>
      </c>
      <c r="R141" s="30">
        <v>147023</v>
      </c>
      <c r="S141" s="30">
        <f t="shared" si="125"/>
        <v>0</v>
      </c>
      <c r="T141" s="30">
        <v>0</v>
      </c>
      <c r="U141" s="30">
        <v>0</v>
      </c>
      <c r="V141" s="30">
        <f t="shared" si="126"/>
        <v>0</v>
      </c>
      <c r="W141" s="30">
        <v>0</v>
      </c>
      <c r="X141" s="30">
        <v>0</v>
      </c>
      <c r="Y141" s="30">
        <f t="shared" si="127"/>
        <v>0</v>
      </c>
      <c r="Z141" s="30">
        <v>0</v>
      </c>
      <c r="AA141" s="30">
        <v>0</v>
      </c>
      <c r="AB141" s="30">
        <f t="shared" si="128"/>
        <v>0</v>
      </c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</row>
    <row r="142" spans="1:249" ht="31.5" x14ac:dyDescent="0.25">
      <c r="A142" s="23" t="s">
        <v>48</v>
      </c>
      <c r="B142" s="24">
        <f t="shared" si="130"/>
        <v>701671</v>
      </c>
      <c r="C142" s="24">
        <f t="shared" si="130"/>
        <v>701671</v>
      </c>
      <c r="D142" s="24">
        <f t="shared" si="130"/>
        <v>0</v>
      </c>
      <c r="E142" s="24">
        <f>SUM(E143,E153,E156)</f>
        <v>0</v>
      </c>
      <c r="F142" s="24">
        <f>SUM(F143,F153,F156)</f>
        <v>0</v>
      </c>
      <c r="G142" s="24">
        <f t="shared" si="121"/>
        <v>0</v>
      </c>
      <c r="H142" s="24">
        <f t="shared" ref="H142:I142" si="131">SUM(H143,H153,H156)</f>
        <v>0</v>
      </c>
      <c r="I142" s="24">
        <f t="shared" si="131"/>
        <v>0</v>
      </c>
      <c r="J142" s="24">
        <f t="shared" si="122"/>
        <v>0</v>
      </c>
      <c r="K142" s="24">
        <f t="shared" ref="K142:L142" si="132">SUM(K143,K153,K156)</f>
        <v>29772</v>
      </c>
      <c r="L142" s="24">
        <f t="shared" si="132"/>
        <v>29772</v>
      </c>
      <c r="M142" s="24">
        <f t="shared" si="123"/>
        <v>0</v>
      </c>
      <c r="N142" s="24">
        <f t="shared" ref="N142:O142" si="133">SUM(N143,N153,N156)</f>
        <v>0</v>
      </c>
      <c r="O142" s="24">
        <f t="shared" si="133"/>
        <v>0</v>
      </c>
      <c r="P142" s="24">
        <f t="shared" si="124"/>
        <v>0</v>
      </c>
      <c r="Q142" s="24">
        <f t="shared" ref="Q142:R142" si="134">SUM(Q143,Q153,Q156)</f>
        <v>343010</v>
      </c>
      <c r="R142" s="24">
        <f t="shared" si="134"/>
        <v>343010</v>
      </c>
      <c r="S142" s="24">
        <f t="shared" si="125"/>
        <v>0</v>
      </c>
      <c r="T142" s="24">
        <f t="shared" ref="T142:U142" si="135">SUM(T143,T153,T156)</f>
        <v>0</v>
      </c>
      <c r="U142" s="24">
        <f t="shared" si="135"/>
        <v>0</v>
      </c>
      <c r="V142" s="24">
        <f t="shared" si="126"/>
        <v>0</v>
      </c>
      <c r="W142" s="24">
        <f t="shared" ref="W142:X142" si="136">SUM(W143,W153,W156)</f>
        <v>0</v>
      </c>
      <c r="X142" s="24">
        <f t="shared" si="136"/>
        <v>0</v>
      </c>
      <c r="Y142" s="24">
        <f t="shared" si="127"/>
        <v>0</v>
      </c>
      <c r="Z142" s="24">
        <f t="shared" ref="Z142:AA142" si="137">SUM(Z143,Z153,Z156)</f>
        <v>328889</v>
      </c>
      <c r="AA142" s="24">
        <f t="shared" si="137"/>
        <v>328889</v>
      </c>
      <c r="AB142" s="24">
        <f t="shared" si="128"/>
        <v>0</v>
      </c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</row>
    <row r="143" spans="1:249" ht="31.5" x14ac:dyDescent="0.25">
      <c r="A143" s="23" t="s">
        <v>92</v>
      </c>
      <c r="B143" s="24">
        <f t="shared" si="130"/>
        <v>372782</v>
      </c>
      <c r="C143" s="24">
        <f t="shared" si="130"/>
        <v>372782</v>
      </c>
      <c r="D143" s="24">
        <f t="shared" si="130"/>
        <v>0</v>
      </c>
      <c r="E143" s="24">
        <f>SUM(E144:E152)</f>
        <v>0</v>
      </c>
      <c r="F143" s="24">
        <f>SUM(F144:F152)</f>
        <v>0</v>
      </c>
      <c r="G143" s="24">
        <f t="shared" si="121"/>
        <v>0</v>
      </c>
      <c r="H143" s="24">
        <f>SUM(H144:H152)</f>
        <v>0</v>
      </c>
      <c r="I143" s="24">
        <f>SUM(I144:I152)</f>
        <v>0</v>
      </c>
      <c r="J143" s="24">
        <f t="shared" si="122"/>
        <v>0</v>
      </c>
      <c r="K143" s="24">
        <f>SUM(K144:K152)</f>
        <v>29772</v>
      </c>
      <c r="L143" s="24">
        <f>SUM(L144:L152)</f>
        <v>29772</v>
      </c>
      <c r="M143" s="24">
        <f t="shared" si="123"/>
        <v>0</v>
      </c>
      <c r="N143" s="24">
        <f>SUM(N144:N152)</f>
        <v>0</v>
      </c>
      <c r="O143" s="24">
        <f>SUM(O144:O152)</f>
        <v>0</v>
      </c>
      <c r="P143" s="24">
        <f t="shared" si="124"/>
        <v>0</v>
      </c>
      <c r="Q143" s="24">
        <f>SUM(Q144:Q152)</f>
        <v>343010</v>
      </c>
      <c r="R143" s="24">
        <f>SUM(R144:R152)</f>
        <v>343010</v>
      </c>
      <c r="S143" s="24">
        <f t="shared" si="125"/>
        <v>0</v>
      </c>
      <c r="T143" s="24">
        <f>SUM(T144:T152)</f>
        <v>0</v>
      </c>
      <c r="U143" s="24">
        <f>SUM(U144:U152)</f>
        <v>0</v>
      </c>
      <c r="V143" s="24">
        <f t="shared" si="126"/>
        <v>0</v>
      </c>
      <c r="W143" s="24">
        <f>SUM(W144:W152)</f>
        <v>0</v>
      </c>
      <c r="X143" s="24">
        <f>SUM(X144:X152)</f>
        <v>0</v>
      </c>
      <c r="Y143" s="24">
        <f t="shared" si="127"/>
        <v>0</v>
      </c>
      <c r="Z143" s="24">
        <f>SUM(Z144:Z152)</f>
        <v>0</v>
      </c>
      <c r="AA143" s="24">
        <f>SUM(AA144:AA152)</f>
        <v>0</v>
      </c>
      <c r="AB143" s="24">
        <f t="shared" si="128"/>
        <v>0</v>
      </c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</row>
    <row r="144" spans="1:249" ht="31.5" x14ac:dyDescent="0.25">
      <c r="A144" s="32" t="s">
        <v>132</v>
      </c>
      <c r="B144" s="34">
        <f t="shared" si="130"/>
        <v>3145</v>
      </c>
      <c r="C144" s="34">
        <f t="shared" si="130"/>
        <v>3145</v>
      </c>
      <c r="D144" s="34">
        <f t="shared" si="130"/>
        <v>0</v>
      </c>
      <c r="E144" s="34">
        <v>0</v>
      </c>
      <c r="F144" s="34">
        <v>0</v>
      </c>
      <c r="G144" s="34">
        <f t="shared" si="121"/>
        <v>0</v>
      </c>
      <c r="H144" s="34">
        <v>0</v>
      </c>
      <c r="I144" s="34">
        <v>0</v>
      </c>
      <c r="J144" s="34">
        <f t="shared" si="122"/>
        <v>0</v>
      </c>
      <c r="K144" s="34">
        <v>0</v>
      </c>
      <c r="L144" s="34">
        <v>0</v>
      </c>
      <c r="M144" s="34">
        <f t="shared" si="123"/>
        <v>0</v>
      </c>
      <c r="N144" s="34">
        <v>0</v>
      </c>
      <c r="O144" s="34">
        <v>0</v>
      </c>
      <c r="P144" s="34">
        <f t="shared" si="124"/>
        <v>0</v>
      </c>
      <c r="Q144" s="34">
        <v>3145</v>
      </c>
      <c r="R144" s="34">
        <v>3145</v>
      </c>
      <c r="S144" s="34">
        <f t="shared" si="125"/>
        <v>0</v>
      </c>
      <c r="T144" s="34">
        <v>0</v>
      </c>
      <c r="U144" s="34">
        <v>0</v>
      </c>
      <c r="V144" s="34">
        <f t="shared" si="126"/>
        <v>0</v>
      </c>
      <c r="W144" s="34">
        <v>0</v>
      </c>
      <c r="X144" s="34">
        <v>0</v>
      </c>
      <c r="Y144" s="34">
        <f t="shared" si="127"/>
        <v>0</v>
      </c>
      <c r="Z144" s="34">
        <v>0</v>
      </c>
      <c r="AA144" s="34">
        <v>0</v>
      </c>
      <c r="AB144" s="34">
        <f t="shared" si="128"/>
        <v>0</v>
      </c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  <c r="GK144" s="22"/>
      <c r="GL144" s="22"/>
      <c r="GM144" s="22"/>
      <c r="GN144" s="22"/>
      <c r="GO144" s="22"/>
      <c r="GP144" s="22"/>
      <c r="GQ144" s="22"/>
      <c r="GR144" s="22"/>
      <c r="GS144" s="22"/>
      <c r="GT144" s="22"/>
      <c r="GU144" s="22"/>
      <c r="GV144" s="22"/>
      <c r="GW144" s="22"/>
      <c r="GX144" s="22"/>
      <c r="GY144" s="22"/>
      <c r="GZ144" s="22"/>
      <c r="HA144" s="22"/>
      <c r="HB144" s="22"/>
      <c r="HC144" s="22"/>
      <c r="HD144" s="22"/>
      <c r="HE144" s="22"/>
      <c r="HF144" s="22"/>
      <c r="HG144" s="22"/>
      <c r="HH144" s="22"/>
      <c r="HI144" s="22"/>
      <c r="HJ144" s="22"/>
      <c r="HK144" s="22"/>
      <c r="HL144" s="22"/>
      <c r="HM144" s="22"/>
      <c r="HN144" s="22"/>
      <c r="HO144" s="22"/>
      <c r="HP144" s="22"/>
      <c r="HQ144" s="22"/>
      <c r="HR144" s="22"/>
      <c r="HS144" s="22"/>
      <c r="HT144" s="22"/>
      <c r="HU144" s="22"/>
      <c r="HV144" s="22"/>
      <c r="HW144" s="22"/>
      <c r="HX144" s="22"/>
      <c r="HY144" s="22"/>
      <c r="HZ144" s="22"/>
      <c r="IA144" s="22"/>
      <c r="IB144" s="22"/>
      <c r="IC144" s="22"/>
      <c r="ID144" s="22"/>
      <c r="IE144" s="22"/>
      <c r="IF144" s="22"/>
      <c r="IG144" s="22"/>
      <c r="IH144" s="22"/>
      <c r="II144" s="22"/>
      <c r="IJ144" s="22"/>
      <c r="IK144" s="22"/>
      <c r="IL144" s="22"/>
      <c r="IM144" s="22"/>
      <c r="IN144" s="22"/>
      <c r="IO144" s="22"/>
    </row>
    <row r="145" spans="1:249" ht="47.25" x14ac:dyDescent="0.25">
      <c r="A145" s="29" t="s">
        <v>133</v>
      </c>
      <c r="B145" s="30">
        <f t="shared" si="130"/>
        <v>9114</v>
      </c>
      <c r="C145" s="30">
        <f t="shared" si="130"/>
        <v>9114</v>
      </c>
      <c r="D145" s="30">
        <f t="shared" si="130"/>
        <v>0</v>
      </c>
      <c r="E145" s="30">
        <v>0</v>
      </c>
      <c r="F145" s="30">
        <v>0</v>
      </c>
      <c r="G145" s="30">
        <f t="shared" si="121"/>
        <v>0</v>
      </c>
      <c r="H145" s="30">
        <v>0</v>
      </c>
      <c r="I145" s="30">
        <v>0</v>
      </c>
      <c r="J145" s="30">
        <f t="shared" si="122"/>
        <v>0</v>
      </c>
      <c r="K145" s="30">
        <v>9114</v>
      </c>
      <c r="L145" s="30">
        <v>9114</v>
      </c>
      <c r="M145" s="30">
        <f t="shared" si="123"/>
        <v>0</v>
      </c>
      <c r="N145" s="30">
        <v>0</v>
      </c>
      <c r="O145" s="30">
        <v>0</v>
      </c>
      <c r="P145" s="30">
        <f t="shared" si="124"/>
        <v>0</v>
      </c>
      <c r="Q145" s="30"/>
      <c r="R145" s="30"/>
      <c r="S145" s="30">
        <f t="shared" si="125"/>
        <v>0</v>
      </c>
      <c r="T145" s="30">
        <v>0</v>
      </c>
      <c r="U145" s="30">
        <v>0</v>
      </c>
      <c r="V145" s="30">
        <f t="shared" si="126"/>
        <v>0</v>
      </c>
      <c r="W145" s="30">
        <v>0</v>
      </c>
      <c r="X145" s="30">
        <v>0</v>
      </c>
      <c r="Y145" s="30">
        <f t="shared" si="127"/>
        <v>0</v>
      </c>
      <c r="Z145" s="30">
        <v>0</v>
      </c>
      <c r="AA145" s="30">
        <v>0</v>
      </c>
      <c r="AB145" s="30">
        <f t="shared" si="128"/>
        <v>0</v>
      </c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</row>
    <row r="146" spans="1:249" ht="47.25" x14ac:dyDescent="0.25">
      <c r="A146" s="29" t="s">
        <v>134</v>
      </c>
      <c r="B146" s="30">
        <f t="shared" si="130"/>
        <v>11851</v>
      </c>
      <c r="C146" s="30">
        <f t="shared" si="130"/>
        <v>11851</v>
      </c>
      <c r="D146" s="30">
        <f t="shared" si="130"/>
        <v>0</v>
      </c>
      <c r="E146" s="30">
        <v>0</v>
      </c>
      <c r="F146" s="30">
        <v>0</v>
      </c>
      <c r="G146" s="30">
        <f t="shared" si="121"/>
        <v>0</v>
      </c>
      <c r="H146" s="30">
        <v>0</v>
      </c>
      <c r="I146" s="30">
        <v>0</v>
      </c>
      <c r="J146" s="30">
        <f t="shared" si="122"/>
        <v>0</v>
      </c>
      <c r="K146" s="30">
        <v>11851</v>
      </c>
      <c r="L146" s="30">
        <v>11851</v>
      </c>
      <c r="M146" s="30">
        <f t="shared" si="123"/>
        <v>0</v>
      </c>
      <c r="N146" s="30">
        <v>0</v>
      </c>
      <c r="O146" s="30">
        <v>0</v>
      </c>
      <c r="P146" s="30">
        <f t="shared" si="124"/>
        <v>0</v>
      </c>
      <c r="Q146" s="30"/>
      <c r="R146" s="30"/>
      <c r="S146" s="30">
        <f t="shared" si="125"/>
        <v>0</v>
      </c>
      <c r="T146" s="30">
        <v>0</v>
      </c>
      <c r="U146" s="30">
        <v>0</v>
      </c>
      <c r="V146" s="30">
        <f t="shared" si="126"/>
        <v>0</v>
      </c>
      <c r="W146" s="30">
        <v>0</v>
      </c>
      <c r="X146" s="30">
        <v>0</v>
      </c>
      <c r="Y146" s="30">
        <f t="shared" si="127"/>
        <v>0</v>
      </c>
      <c r="Z146" s="30">
        <v>0</v>
      </c>
      <c r="AA146" s="30">
        <v>0</v>
      </c>
      <c r="AB146" s="30">
        <f t="shared" si="128"/>
        <v>0</v>
      </c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</row>
    <row r="147" spans="1:249" ht="31.5" x14ac:dyDescent="0.25">
      <c r="A147" s="29" t="s">
        <v>135</v>
      </c>
      <c r="B147" s="30">
        <f t="shared" si="130"/>
        <v>2890</v>
      </c>
      <c r="C147" s="30">
        <f t="shared" si="130"/>
        <v>2890</v>
      </c>
      <c r="D147" s="30">
        <f t="shared" si="130"/>
        <v>0</v>
      </c>
      <c r="E147" s="30">
        <v>0</v>
      </c>
      <c r="F147" s="30">
        <v>0</v>
      </c>
      <c r="G147" s="30">
        <f t="shared" si="121"/>
        <v>0</v>
      </c>
      <c r="H147" s="30">
        <v>0</v>
      </c>
      <c r="I147" s="30">
        <v>0</v>
      </c>
      <c r="J147" s="30">
        <f t="shared" si="122"/>
        <v>0</v>
      </c>
      <c r="K147" s="30">
        <v>2890</v>
      </c>
      <c r="L147" s="30">
        <v>2890</v>
      </c>
      <c r="M147" s="30">
        <f t="shared" si="123"/>
        <v>0</v>
      </c>
      <c r="N147" s="30">
        <v>0</v>
      </c>
      <c r="O147" s="30">
        <v>0</v>
      </c>
      <c r="P147" s="30">
        <f t="shared" si="124"/>
        <v>0</v>
      </c>
      <c r="Q147" s="30"/>
      <c r="R147" s="30"/>
      <c r="S147" s="30">
        <f t="shared" si="125"/>
        <v>0</v>
      </c>
      <c r="T147" s="30">
        <v>0</v>
      </c>
      <c r="U147" s="30">
        <v>0</v>
      </c>
      <c r="V147" s="30">
        <f t="shared" si="126"/>
        <v>0</v>
      </c>
      <c r="W147" s="30">
        <v>0</v>
      </c>
      <c r="X147" s="30">
        <v>0</v>
      </c>
      <c r="Y147" s="30">
        <f t="shared" si="127"/>
        <v>0</v>
      </c>
      <c r="Z147" s="30">
        <v>0</v>
      </c>
      <c r="AA147" s="30">
        <v>0</v>
      </c>
      <c r="AB147" s="30">
        <f t="shared" si="128"/>
        <v>0</v>
      </c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</row>
    <row r="148" spans="1:249" ht="31.5" x14ac:dyDescent="0.25">
      <c r="A148" s="29" t="s">
        <v>136</v>
      </c>
      <c r="B148" s="30">
        <f t="shared" si="130"/>
        <v>2195</v>
      </c>
      <c r="C148" s="30">
        <f t="shared" si="130"/>
        <v>2195</v>
      </c>
      <c r="D148" s="30">
        <f t="shared" si="130"/>
        <v>0</v>
      </c>
      <c r="E148" s="30">
        <v>0</v>
      </c>
      <c r="F148" s="30">
        <v>0</v>
      </c>
      <c r="G148" s="30">
        <f t="shared" si="121"/>
        <v>0</v>
      </c>
      <c r="H148" s="30">
        <v>0</v>
      </c>
      <c r="I148" s="30">
        <v>0</v>
      </c>
      <c r="J148" s="30">
        <f t="shared" si="122"/>
        <v>0</v>
      </c>
      <c r="K148" s="30">
        <v>0</v>
      </c>
      <c r="L148" s="30">
        <v>0</v>
      </c>
      <c r="M148" s="30">
        <f t="shared" si="123"/>
        <v>0</v>
      </c>
      <c r="N148" s="30">
        <v>0</v>
      </c>
      <c r="O148" s="30">
        <v>0</v>
      </c>
      <c r="P148" s="30">
        <f t="shared" si="124"/>
        <v>0</v>
      </c>
      <c r="Q148" s="30">
        <v>2195</v>
      </c>
      <c r="R148" s="30">
        <v>2195</v>
      </c>
      <c r="S148" s="30">
        <f t="shared" si="125"/>
        <v>0</v>
      </c>
      <c r="T148" s="30">
        <v>0</v>
      </c>
      <c r="U148" s="30">
        <v>0</v>
      </c>
      <c r="V148" s="30">
        <f t="shared" si="126"/>
        <v>0</v>
      </c>
      <c r="W148" s="30">
        <v>0</v>
      </c>
      <c r="X148" s="30">
        <v>0</v>
      </c>
      <c r="Y148" s="30">
        <f t="shared" si="127"/>
        <v>0</v>
      </c>
      <c r="Z148" s="30">
        <v>0</v>
      </c>
      <c r="AA148" s="30">
        <v>0</v>
      </c>
      <c r="AB148" s="30">
        <f t="shared" si="128"/>
        <v>0</v>
      </c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</row>
    <row r="149" spans="1:249" ht="31.5" x14ac:dyDescent="0.25">
      <c r="A149" s="29" t="s">
        <v>136</v>
      </c>
      <c r="B149" s="30">
        <f t="shared" si="130"/>
        <v>17328</v>
      </c>
      <c r="C149" s="30">
        <f t="shared" si="130"/>
        <v>17328</v>
      </c>
      <c r="D149" s="30">
        <f t="shared" si="130"/>
        <v>0</v>
      </c>
      <c r="E149" s="30">
        <v>0</v>
      </c>
      <c r="F149" s="30">
        <v>0</v>
      </c>
      <c r="G149" s="30">
        <f t="shared" si="121"/>
        <v>0</v>
      </c>
      <c r="H149" s="30">
        <v>0</v>
      </c>
      <c r="I149" s="30">
        <v>0</v>
      </c>
      <c r="J149" s="30">
        <f t="shared" si="122"/>
        <v>0</v>
      </c>
      <c r="K149" s="30">
        <v>0</v>
      </c>
      <c r="L149" s="30">
        <v>0</v>
      </c>
      <c r="M149" s="30">
        <f t="shared" si="123"/>
        <v>0</v>
      </c>
      <c r="N149" s="30">
        <v>0</v>
      </c>
      <c r="O149" s="30">
        <v>0</v>
      </c>
      <c r="P149" s="30">
        <f t="shared" si="124"/>
        <v>0</v>
      </c>
      <c r="Q149" s="30">
        <v>17328</v>
      </c>
      <c r="R149" s="30">
        <v>17328</v>
      </c>
      <c r="S149" s="30">
        <f t="shared" si="125"/>
        <v>0</v>
      </c>
      <c r="T149" s="30">
        <v>0</v>
      </c>
      <c r="U149" s="30">
        <v>0</v>
      </c>
      <c r="V149" s="30">
        <f t="shared" si="126"/>
        <v>0</v>
      </c>
      <c r="W149" s="30">
        <v>0</v>
      </c>
      <c r="X149" s="30">
        <v>0</v>
      </c>
      <c r="Y149" s="30">
        <f t="shared" si="127"/>
        <v>0</v>
      </c>
      <c r="Z149" s="30">
        <v>0</v>
      </c>
      <c r="AA149" s="30">
        <v>0</v>
      </c>
      <c r="AB149" s="30">
        <f t="shared" si="128"/>
        <v>0</v>
      </c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</row>
    <row r="150" spans="1:249" ht="47.25" x14ac:dyDescent="0.25">
      <c r="A150" s="29" t="s">
        <v>137</v>
      </c>
      <c r="B150" s="30">
        <f t="shared" si="130"/>
        <v>290620</v>
      </c>
      <c r="C150" s="30">
        <f t="shared" si="130"/>
        <v>290620</v>
      </c>
      <c r="D150" s="30">
        <f t="shared" si="130"/>
        <v>0</v>
      </c>
      <c r="E150" s="30">
        <v>0</v>
      </c>
      <c r="F150" s="30">
        <v>0</v>
      </c>
      <c r="G150" s="30">
        <f t="shared" si="121"/>
        <v>0</v>
      </c>
      <c r="H150" s="30">
        <v>0</v>
      </c>
      <c r="I150" s="30">
        <v>0</v>
      </c>
      <c r="J150" s="30">
        <f t="shared" si="122"/>
        <v>0</v>
      </c>
      <c r="K150" s="30">
        <v>0</v>
      </c>
      <c r="L150" s="30">
        <v>0</v>
      </c>
      <c r="M150" s="30">
        <f t="shared" si="123"/>
        <v>0</v>
      </c>
      <c r="N150" s="30">
        <v>0</v>
      </c>
      <c r="O150" s="30">
        <v>0</v>
      </c>
      <c r="P150" s="30">
        <f t="shared" si="124"/>
        <v>0</v>
      </c>
      <c r="Q150" s="30">
        <f>285500+5120</f>
        <v>290620</v>
      </c>
      <c r="R150" s="30">
        <f t="shared" ref="R150" si="138">285500+5120</f>
        <v>290620</v>
      </c>
      <c r="S150" s="30">
        <f t="shared" si="125"/>
        <v>0</v>
      </c>
      <c r="T150" s="30">
        <v>0</v>
      </c>
      <c r="U150" s="30">
        <v>0</v>
      </c>
      <c r="V150" s="30">
        <f t="shared" si="126"/>
        <v>0</v>
      </c>
      <c r="W150" s="30">
        <v>0</v>
      </c>
      <c r="X150" s="30">
        <v>0</v>
      </c>
      <c r="Y150" s="30">
        <f t="shared" si="127"/>
        <v>0</v>
      </c>
      <c r="Z150" s="30">
        <v>0</v>
      </c>
      <c r="AA150" s="30">
        <v>0</v>
      </c>
      <c r="AB150" s="30">
        <f t="shared" si="128"/>
        <v>0</v>
      </c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</row>
    <row r="151" spans="1:249" ht="31.5" x14ac:dyDescent="0.25">
      <c r="A151" s="32" t="s">
        <v>138</v>
      </c>
      <c r="B151" s="27">
        <f t="shared" si="130"/>
        <v>5917</v>
      </c>
      <c r="C151" s="27">
        <f t="shared" si="130"/>
        <v>5917</v>
      </c>
      <c r="D151" s="27">
        <f t="shared" si="130"/>
        <v>0</v>
      </c>
      <c r="E151" s="27">
        <v>0</v>
      </c>
      <c r="F151" s="27">
        <v>0</v>
      </c>
      <c r="G151" s="27">
        <f t="shared" si="121"/>
        <v>0</v>
      </c>
      <c r="H151" s="27">
        <v>0</v>
      </c>
      <c r="I151" s="27">
        <v>0</v>
      </c>
      <c r="J151" s="27">
        <f t="shared" si="122"/>
        <v>0</v>
      </c>
      <c r="K151" s="27">
        <v>5917</v>
      </c>
      <c r="L151" s="27">
        <v>5917</v>
      </c>
      <c r="M151" s="27">
        <f t="shared" si="123"/>
        <v>0</v>
      </c>
      <c r="N151" s="27">
        <v>0</v>
      </c>
      <c r="O151" s="27">
        <v>0</v>
      </c>
      <c r="P151" s="27">
        <f t="shared" si="124"/>
        <v>0</v>
      </c>
      <c r="Q151" s="27"/>
      <c r="R151" s="27"/>
      <c r="S151" s="27">
        <f t="shared" si="125"/>
        <v>0</v>
      </c>
      <c r="T151" s="27">
        <v>0</v>
      </c>
      <c r="U151" s="27">
        <v>0</v>
      </c>
      <c r="V151" s="27">
        <f t="shared" si="126"/>
        <v>0</v>
      </c>
      <c r="W151" s="27">
        <v>0</v>
      </c>
      <c r="X151" s="27">
        <v>0</v>
      </c>
      <c r="Y151" s="27">
        <f t="shared" si="127"/>
        <v>0</v>
      </c>
      <c r="Z151" s="27">
        <v>0</v>
      </c>
      <c r="AA151" s="27">
        <v>0</v>
      </c>
      <c r="AB151" s="27">
        <f t="shared" si="128"/>
        <v>0</v>
      </c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</row>
    <row r="152" spans="1:249" ht="31.5" x14ac:dyDescent="0.25">
      <c r="A152" s="29" t="s">
        <v>139</v>
      </c>
      <c r="B152" s="30">
        <f t="shared" si="130"/>
        <v>29722</v>
      </c>
      <c r="C152" s="30">
        <f t="shared" si="130"/>
        <v>29722</v>
      </c>
      <c r="D152" s="30">
        <f t="shared" si="130"/>
        <v>0</v>
      </c>
      <c r="E152" s="30">
        <v>0</v>
      </c>
      <c r="F152" s="30">
        <v>0</v>
      </c>
      <c r="G152" s="30">
        <f t="shared" si="121"/>
        <v>0</v>
      </c>
      <c r="H152" s="30">
        <v>0</v>
      </c>
      <c r="I152" s="30">
        <v>0</v>
      </c>
      <c r="J152" s="30">
        <f t="shared" si="122"/>
        <v>0</v>
      </c>
      <c r="K152" s="30">
        <v>0</v>
      </c>
      <c r="L152" s="30">
        <v>0</v>
      </c>
      <c r="M152" s="30">
        <f t="shared" si="123"/>
        <v>0</v>
      </c>
      <c r="N152" s="30">
        <v>0</v>
      </c>
      <c r="O152" s="30">
        <v>0</v>
      </c>
      <c r="P152" s="30">
        <f t="shared" si="124"/>
        <v>0</v>
      </c>
      <c r="Q152" s="30">
        <v>29722</v>
      </c>
      <c r="R152" s="30">
        <v>29722</v>
      </c>
      <c r="S152" s="30">
        <f t="shared" si="125"/>
        <v>0</v>
      </c>
      <c r="T152" s="30">
        <v>0</v>
      </c>
      <c r="U152" s="30">
        <v>0</v>
      </c>
      <c r="V152" s="30">
        <f t="shared" si="126"/>
        <v>0</v>
      </c>
      <c r="W152" s="30">
        <v>0</v>
      </c>
      <c r="X152" s="30">
        <v>0</v>
      </c>
      <c r="Y152" s="30">
        <f t="shared" si="127"/>
        <v>0</v>
      </c>
      <c r="Z152" s="30">
        <v>0</v>
      </c>
      <c r="AA152" s="30">
        <v>0</v>
      </c>
      <c r="AB152" s="30">
        <f t="shared" si="128"/>
        <v>0</v>
      </c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</row>
    <row r="153" spans="1:249" ht="31.5" x14ac:dyDescent="0.25">
      <c r="A153" s="23" t="s">
        <v>96</v>
      </c>
      <c r="B153" s="24">
        <f t="shared" si="130"/>
        <v>148889</v>
      </c>
      <c r="C153" s="24">
        <f t="shared" si="130"/>
        <v>148889</v>
      </c>
      <c r="D153" s="24">
        <f t="shared" si="130"/>
        <v>0</v>
      </c>
      <c r="E153" s="24">
        <f t="shared" ref="E153:AA153" si="139">SUM(E154:E155)</f>
        <v>0</v>
      </c>
      <c r="F153" s="24">
        <f t="shared" si="139"/>
        <v>0</v>
      </c>
      <c r="G153" s="24">
        <f t="shared" si="121"/>
        <v>0</v>
      </c>
      <c r="H153" s="24">
        <f t="shared" si="139"/>
        <v>0</v>
      </c>
      <c r="I153" s="24">
        <f t="shared" si="139"/>
        <v>0</v>
      </c>
      <c r="J153" s="24">
        <f t="shared" si="122"/>
        <v>0</v>
      </c>
      <c r="K153" s="24">
        <f t="shared" si="139"/>
        <v>0</v>
      </c>
      <c r="L153" s="24">
        <f t="shared" si="139"/>
        <v>0</v>
      </c>
      <c r="M153" s="24">
        <f t="shared" si="123"/>
        <v>0</v>
      </c>
      <c r="N153" s="24">
        <f t="shared" si="139"/>
        <v>0</v>
      </c>
      <c r="O153" s="24">
        <f t="shared" si="139"/>
        <v>0</v>
      </c>
      <c r="P153" s="24">
        <f t="shared" si="124"/>
        <v>0</v>
      </c>
      <c r="Q153" s="24">
        <f t="shared" si="139"/>
        <v>0</v>
      </c>
      <c r="R153" s="24">
        <f t="shared" si="139"/>
        <v>0</v>
      </c>
      <c r="S153" s="24">
        <f t="shared" si="125"/>
        <v>0</v>
      </c>
      <c r="T153" s="24">
        <f t="shared" si="139"/>
        <v>0</v>
      </c>
      <c r="U153" s="24">
        <f t="shared" si="139"/>
        <v>0</v>
      </c>
      <c r="V153" s="24">
        <f t="shared" si="126"/>
        <v>0</v>
      </c>
      <c r="W153" s="24">
        <f t="shared" si="139"/>
        <v>0</v>
      </c>
      <c r="X153" s="24">
        <f t="shared" si="139"/>
        <v>0</v>
      </c>
      <c r="Y153" s="24">
        <f t="shared" si="127"/>
        <v>0</v>
      </c>
      <c r="Z153" s="24">
        <f t="shared" si="139"/>
        <v>148889</v>
      </c>
      <c r="AA153" s="24">
        <f t="shared" si="139"/>
        <v>148889</v>
      </c>
      <c r="AB153" s="24">
        <f t="shared" si="128"/>
        <v>0</v>
      </c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</row>
    <row r="154" spans="1:249" ht="31.5" x14ac:dyDescent="0.25">
      <c r="A154" s="32" t="s">
        <v>140</v>
      </c>
      <c r="B154" s="34">
        <f t="shared" si="130"/>
        <v>96079</v>
      </c>
      <c r="C154" s="34">
        <f t="shared" si="130"/>
        <v>96079</v>
      </c>
      <c r="D154" s="34">
        <f t="shared" si="130"/>
        <v>0</v>
      </c>
      <c r="E154" s="34">
        <v>0</v>
      </c>
      <c r="F154" s="34">
        <v>0</v>
      </c>
      <c r="G154" s="34">
        <f t="shared" si="121"/>
        <v>0</v>
      </c>
      <c r="H154" s="34">
        <v>0</v>
      </c>
      <c r="I154" s="34">
        <v>0</v>
      </c>
      <c r="J154" s="34">
        <f t="shared" si="122"/>
        <v>0</v>
      </c>
      <c r="K154" s="34"/>
      <c r="L154" s="34"/>
      <c r="M154" s="34">
        <f t="shared" si="123"/>
        <v>0</v>
      </c>
      <c r="N154" s="34">
        <v>0</v>
      </c>
      <c r="O154" s="34">
        <v>0</v>
      </c>
      <c r="P154" s="34">
        <f t="shared" si="124"/>
        <v>0</v>
      </c>
      <c r="Q154" s="34">
        <v>0</v>
      </c>
      <c r="R154" s="34">
        <v>0</v>
      </c>
      <c r="S154" s="34">
        <f t="shared" si="125"/>
        <v>0</v>
      </c>
      <c r="T154" s="34">
        <v>0</v>
      </c>
      <c r="U154" s="34">
        <v>0</v>
      </c>
      <c r="V154" s="34">
        <f t="shared" si="126"/>
        <v>0</v>
      </c>
      <c r="W154" s="34"/>
      <c r="X154" s="34"/>
      <c r="Y154" s="34">
        <f t="shared" si="127"/>
        <v>0</v>
      </c>
      <c r="Z154" s="34">
        <v>96079</v>
      </c>
      <c r="AA154" s="34">
        <v>96079</v>
      </c>
      <c r="AB154" s="34">
        <f t="shared" si="128"/>
        <v>0</v>
      </c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  <c r="GK154" s="22"/>
      <c r="GL154" s="22"/>
      <c r="GM154" s="22"/>
      <c r="GN154" s="22"/>
      <c r="GO154" s="22"/>
      <c r="GP154" s="22"/>
      <c r="GQ154" s="22"/>
      <c r="GR154" s="22"/>
      <c r="GS154" s="22"/>
      <c r="GT154" s="22"/>
      <c r="GU154" s="22"/>
      <c r="GV154" s="22"/>
      <c r="GW154" s="22"/>
      <c r="GX154" s="22"/>
      <c r="GY154" s="22"/>
      <c r="GZ154" s="22"/>
      <c r="HA154" s="22"/>
      <c r="HB154" s="22"/>
      <c r="HC154" s="22"/>
      <c r="HD154" s="22"/>
      <c r="HE154" s="22"/>
      <c r="HF154" s="22"/>
      <c r="HG154" s="22"/>
      <c r="HH154" s="22"/>
      <c r="HI154" s="22"/>
      <c r="HJ154" s="22"/>
      <c r="HK154" s="22"/>
      <c r="HL154" s="22"/>
      <c r="HM154" s="22"/>
      <c r="HN154" s="22"/>
      <c r="HO154" s="22"/>
      <c r="HP154" s="22"/>
      <c r="HQ154" s="22"/>
      <c r="HR154" s="22"/>
      <c r="HS154" s="22"/>
      <c r="HT154" s="22"/>
      <c r="HU154" s="22"/>
      <c r="HV154" s="22"/>
      <c r="HW154" s="22"/>
      <c r="HX154" s="22"/>
      <c r="HY154" s="22"/>
      <c r="HZ154" s="22"/>
      <c r="IA154" s="22"/>
      <c r="IB154" s="22"/>
      <c r="IC154" s="22"/>
      <c r="ID154" s="22"/>
      <c r="IE154" s="22"/>
      <c r="IF154" s="22"/>
      <c r="IG154" s="22"/>
      <c r="IH154" s="22"/>
      <c r="II154" s="22"/>
      <c r="IJ154" s="22"/>
      <c r="IK154" s="22"/>
      <c r="IL154" s="22"/>
      <c r="IM154" s="22"/>
      <c r="IN154" s="22"/>
      <c r="IO154" s="22"/>
    </row>
    <row r="155" spans="1:249" ht="31.5" x14ac:dyDescent="0.25">
      <c r="A155" s="32" t="s">
        <v>141</v>
      </c>
      <c r="B155" s="34">
        <f t="shared" si="130"/>
        <v>52810</v>
      </c>
      <c r="C155" s="34">
        <f t="shared" si="130"/>
        <v>52810</v>
      </c>
      <c r="D155" s="34">
        <f t="shared" si="130"/>
        <v>0</v>
      </c>
      <c r="E155" s="34">
        <v>0</v>
      </c>
      <c r="F155" s="34">
        <v>0</v>
      </c>
      <c r="G155" s="34">
        <f t="shared" si="121"/>
        <v>0</v>
      </c>
      <c r="H155" s="34">
        <v>0</v>
      </c>
      <c r="I155" s="34">
        <v>0</v>
      </c>
      <c r="J155" s="34">
        <f t="shared" si="122"/>
        <v>0</v>
      </c>
      <c r="K155" s="34"/>
      <c r="L155" s="34"/>
      <c r="M155" s="34">
        <f t="shared" si="123"/>
        <v>0</v>
      </c>
      <c r="N155" s="34">
        <v>0</v>
      </c>
      <c r="O155" s="34">
        <v>0</v>
      </c>
      <c r="P155" s="34">
        <f t="shared" si="124"/>
        <v>0</v>
      </c>
      <c r="Q155" s="34">
        <v>0</v>
      </c>
      <c r="R155" s="34">
        <v>0</v>
      </c>
      <c r="S155" s="34">
        <f t="shared" si="125"/>
        <v>0</v>
      </c>
      <c r="T155" s="34">
        <v>0</v>
      </c>
      <c r="U155" s="34">
        <v>0</v>
      </c>
      <c r="V155" s="34">
        <f t="shared" si="126"/>
        <v>0</v>
      </c>
      <c r="W155" s="34"/>
      <c r="X155" s="34"/>
      <c r="Y155" s="34">
        <f t="shared" si="127"/>
        <v>0</v>
      </c>
      <c r="Z155" s="34">
        <v>52810</v>
      </c>
      <c r="AA155" s="34">
        <v>52810</v>
      </c>
      <c r="AB155" s="34">
        <f t="shared" si="128"/>
        <v>0</v>
      </c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  <c r="GK155" s="22"/>
      <c r="GL155" s="22"/>
      <c r="GM155" s="22"/>
      <c r="GN155" s="22"/>
      <c r="GO155" s="22"/>
      <c r="GP155" s="22"/>
      <c r="GQ155" s="22"/>
      <c r="GR155" s="22"/>
      <c r="GS155" s="22"/>
      <c r="GT155" s="22"/>
      <c r="GU155" s="22"/>
      <c r="GV155" s="22"/>
      <c r="GW155" s="22"/>
      <c r="GX155" s="22"/>
      <c r="GY155" s="22"/>
      <c r="GZ155" s="22"/>
      <c r="HA155" s="22"/>
      <c r="HB155" s="22"/>
      <c r="HC155" s="22"/>
      <c r="HD155" s="22"/>
      <c r="HE155" s="22"/>
      <c r="HF155" s="22"/>
      <c r="HG155" s="22"/>
      <c r="HH155" s="22"/>
      <c r="HI155" s="22"/>
      <c r="HJ155" s="22"/>
      <c r="HK155" s="22"/>
      <c r="HL155" s="22"/>
      <c r="HM155" s="22"/>
      <c r="HN155" s="22"/>
      <c r="HO155" s="22"/>
      <c r="HP155" s="22"/>
      <c r="HQ155" s="22"/>
      <c r="HR155" s="22"/>
      <c r="HS155" s="22"/>
      <c r="HT155" s="22"/>
      <c r="HU155" s="22"/>
      <c r="HV155" s="22"/>
      <c r="HW155" s="22"/>
      <c r="HX155" s="22"/>
      <c r="HY155" s="22"/>
      <c r="HZ155" s="22"/>
      <c r="IA155" s="22"/>
      <c r="IB155" s="22"/>
      <c r="IC155" s="22"/>
      <c r="ID155" s="22"/>
      <c r="IE155" s="22"/>
      <c r="IF155" s="22"/>
      <c r="IG155" s="22"/>
      <c r="IH155" s="22"/>
      <c r="II155" s="22"/>
      <c r="IJ155" s="22"/>
      <c r="IK155" s="22"/>
      <c r="IL155" s="22"/>
      <c r="IM155" s="22"/>
      <c r="IN155" s="22"/>
      <c r="IO155" s="22"/>
    </row>
    <row r="156" spans="1:249" x14ac:dyDescent="0.25">
      <c r="A156" s="23" t="s">
        <v>126</v>
      </c>
      <c r="B156" s="24">
        <f t="shared" si="130"/>
        <v>180000</v>
      </c>
      <c r="C156" s="24">
        <f t="shared" si="130"/>
        <v>180000</v>
      </c>
      <c r="D156" s="24">
        <f t="shared" si="130"/>
        <v>0</v>
      </c>
      <c r="E156" s="24">
        <f t="shared" ref="E156:AA156" si="140">SUM(E157)</f>
        <v>0</v>
      </c>
      <c r="F156" s="24">
        <f t="shared" si="140"/>
        <v>0</v>
      </c>
      <c r="G156" s="24">
        <f t="shared" si="121"/>
        <v>0</v>
      </c>
      <c r="H156" s="24">
        <f t="shared" si="140"/>
        <v>0</v>
      </c>
      <c r="I156" s="24">
        <f t="shared" si="140"/>
        <v>0</v>
      </c>
      <c r="J156" s="24">
        <f t="shared" si="122"/>
        <v>0</v>
      </c>
      <c r="K156" s="24">
        <f t="shared" si="140"/>
        <v>0</v>
      </c>
      <c r="L156" s="24">
        <f t="shared" si="140"/>
        <v>0</v>
      </c>
      <c r="M156" s="24">
        <f t="shared" si="123"/>
        <v>0</v>
      </c>
      <c r="N156" s="24">
        <f t="shared" si="140"/>
        <v>0</v>
      </c>
      <c r="O156" s="24">
        <f t="shared" si="140"/>
        <v>0</v>
      </c>
      <c r="P156" s="24">
        <f t="shared" si="124"/>
        <v>0</v>
      </c>
      <c r="Q156" s="24">
        <f t="shared" si="140"/>
        <v>0</v>
      </c>
      <c r="R156" s="24">
        <f t="shared" si="140"/>
        <v>0</v>
      </c>
      <c r="S156" s="24">
        <f t="shared" si="125"/>
        <v>0</v>
      </c>
      <c r="T156" s="24">
        <f t="shared" si="140"/>
        <v>0</v>
      </c>
      <c r="U156" s="24">
        <f t="shared" si="140"/>
        <v>0</v>
      </c>
      <c r="V156" s="24">
        <f t="shared" si="126"/>
        <v>0</v>
      </c>
      <c r="W156" s="24">
        <f t="shared" si="140"/>
        <v>0</v>
      </c>
      <c r="X156" s="24">
        <f t="shared" si="140"/>
        <v>0</v>
      </c>
      <c r="Y156" s="24">
        <f t="shared" si="127"/>
        <v>0</v>
      </c>
      <c r="Z156" s="24">
        <f t="shared" si="140"/>
        <v>180000</v>
      </c>
      <c r="AA156" s="24">
        <f t="shared" si="140"/>
        <v>180000</v>
      </c>
      <c r="AB156" s="24">
        <f t="shared" si="128"/>
        <v>0</v>
      </c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</row>
    <row r="157" spans="1:249" ht="47.25" x14ac:dyDescent="0.25">
      <c r="A157" s="32" t="s">
        <v>142</v>
      </c>
      <c r="B157" s="27">
        <f t="shared" si="130"/>
        <v>180000</v>
      </c>
      <c r="C157" s="27">
        <f t="shared" si="130"/>
        <v>180000</v>
      </c>
      <c r="D157" s="27">
        <f t="shared" si="130"/>
        <v>0</v>
      </c>
      <c r="E157" s="27">
        <v>0</v>
      </c>
      <c r="F157" s="27">
        <v>0</v>
      </c>
      <c r="G157" s="27">
        <f t="shared" si="121"/>
        <v>0</v>
      </c>
      <c r="H157" s="27">
        <v>0</v>
      </c>
      <c r="I157" s="27">
        <v>0</v>
      </c>
      <c r="J157" s="27">
        <f t="shared" si="122"/>
        <v>0</v>
      </c>
      <c r="K157" s="27"/>
      <c r="L157" s="27"/>
      <c r="M157" s="27">
        <f t="shared" si="123"/>
        <v>0</v>
      </c>
      <c r="N157" s="27"/>
      <c r="O157" s="27"/>
      <c r="P157" s="27">
        <f t="shared" si="124"/>
        <v>0</v>
      </c>
      <c r="Q157" s="27"/>
      <c r="R157" s="27"/>
      <c r="S157" s="27">
        <f t="shared" si="125"/>
        <v>0</v>
      </c>
      <c r="T157" s="27">
        <v>0</v>
      </c>
      <c r="U157" s="27">
        <v>0</v>
      </c>
      <c r="V157" s="27">
        <f t="shared" si="126"/>
        <v>0</v>
      </c>
      <c r="W157" s="27">
        <v>0</v>
      </c>
      <c r="X157" s="27">
        <v>0</v>
      </c>
      <c r="Y157" s="27">
        <f t="shared" si="127"/>
        <v>0</v>
      </c>
      <c r="Z157" s="27">
        <v>180000</v>
      </c>
      <c r="AA157" s="27">
        <v>180000</v>
      </c>
      <c r="AB157" s="27">
        <f t="shared" si="128"/>
        <v>0</v>
      </c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</row>
    <row r="158" spans="1:249" ht="31.5" x14ac:dyDescent="0.25">
      <c r="A158" s="23" t="s">
        <v>55</v>
      </c>
      <c r="B158" s="24">
        <f t="shared" si="130"/>
        <v>15666744</v>
      </c>
      <c r="C158" s="24">
        <f t="shared" si="130"/>
        <v>13024483</v>
      </c>
      <c r="D158" s="24">
        <f t="shared" si="130"/>
        <v>-2642261</v>
      </c>
      <c r="E158" s="24">
        <f>SUM(E161,E163,E180,E171,E159)</f>
        <v>1049771</v>
      </c>
      <c r="F158" s="24">
        <f>SUM(F161,F163,F180,F171,F159)</f>
        <v>1049771</v>
      </c>
      <c r="G158" s="24">
        <f t="shared" si="121"/>
        <v>0</v>
      </c>
      <c r="H158" s="24">
        <f t="shared" ref="H158:I158" si="141">SUM(H161,H163,H180,H171,H159)</f>
        <v>252100</v>
      </c>
      <c r="I158" s="24">
        <f t="shared" si="141"/>
        <v>252100</v>
      </c>
      <c r="J158" s="24">
        <f t="shared" si="122"/>
        <v>0</v>
      </c>
      <c r="K158" s="24">
        <f t="shared" ref="K158:L158" si="142">SUM(K161,K163,K180,K171,K159)</f>
        <v>2818685</v>
      </c>
      <c r="L158" s="24">
        <f t="shared" si="142"/>
        <v>1917481</v>
      </c>
      <c r="M158" s="24">
        <f t="shared" si="123"/>
        <v>-901204</v>
      </c>
      <c r="N158" s="24">
        <f t="shared" ref="N158:O158" si="143">SUM(N161,N163,N180,N171,N159)</f>
        <v>217265</v>
      </c>
      <c r="O158" s="24">
        <f t="shared" si="143"/>
        <v>217265</v>
      </c>
      <c r="P158" s="24">
        <f t="shared" si="124"/>
        <v>0</v>
      </c>
      <c r="Q158" s="24">
        <f t="shared" ref="Q158:R158" si="144">SUM(Q161,Q163,Q180,Q171,Q159)</f>
        <v>0</v>
      </c>
      <c r="R158" s="24">
        <f t="shared" si="144"/>
        <v>0</v>
      </c>
      <c r="S158" s="24">
        <f t="shared" si="125"/>
        <v>0</v>
      </c>
      <c r="T158" s="24">
        <f t="shared" ref="T158:U158" si="145">SUM(T161,T163,T180,T171,T159)</f>
        <v>2765372</v>
      </c>
      <c r="U158" s="24">
        <f t="shared" si="145"/>
        <v>2765372</v>
      </c>
      <c r="V158" s="24">
        <f t="shared" si="126"/>
        <v>0</v>
      </c>
      <c r="W158" s="24">
        <f t="shared" ref="W158:X158" si="146">SUM(W161,W163,W180,W171,W159)</f>
        <v>0</v>
      </c>
      <c r="X158" s="24">
        <f t="shared" si="146"/>
        <v>2179821</v>
      </c>
      <c r="Y158" s="24">
        <f t="shared" si="127"/>
        <v>2179821</v>
      </c>
      <c r="Z158" s="24">
        <f t="shared" ref="Z158:AA158" si="147">SUM(Z161,Z163,Z180,Z171,Z159)</f>
        <v>8563551</v>
      </c>
      <c r="AA158" s="24">
        <f t="shared" si="147"/>
        <v>4642673</v>
      </c>
      <c r="AB158" s="24">
        <f t="shared" si="128"/>
        <v>-3920878</v>
      </c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</row>
    <row r="159" spans="1:249" ht="31.5" x14ac:dyDescent="0.25">
      <c r="A159" s="23" t="s">
        <v>82</v>
      </c>
      <c r="B159" s="24">
        <f t="shared" si="130"/>
        <v>17000</v>
      </c>
      <c r="C159" s="24">
        <f t="shared" si="130"/>
        <v>17000</v>
      </c>
      <c r="D159" s="24">
        <f t="shared" si="130"/>
        <v>0</v>
      </c>
      <c r="E159" s="24">
        <f>SUM(E160:E160)</f>
        <v>0</v>
      </c>
      <c r="F159" s="24">
        <f>SUM(F160:F160)</f>
        <v>0</v>
      </c>
      <c r="G159" s="24">
        <f t="shared" si="121"/>
        <v>0</v>
      </c>
      <c r="H159" s="24">
        <f>SUM(H160:H160)</f>
        <v>0</v>
      </c>
      <c r="I159" s="24">
        <f>SUM(I160:I160)</f>
        <v>0</v>
      </c>
      <c r="J159" s="24">
        <f t="shared" si="122"/>
        <v>0</v>
      </c>
      <c r="K159" s="24">
        <f>SUM(K160:K160)</f>
        <v>0</v>
      </c>
      <c r="L159" s="24">
        <f>SUM(L160:L160)</f>
        <v>0</v>
      </c>
      <c r="M159" s="24">
        <f t="shared" si="123"/>
        <v>0</v>
      </c>
      <c r="N159" s="24">
        <f>SUM(N160:N160)</f>
        <v>17000</v>
      </c>
      <c r="O159" s="24">
        <f>SUM(O160:O160)</f>
        <v>17000</v>
      </c>
      <c r="P159" s="24">
        <f t="shared" si="124"/>
        <v>0</v>
      </c>
      <c r="Q159" s="24">
        <f>SUM(Q160:Q160)</f>
        <v>0</v>
      </c>
      <c r="R159" s="24">
        <f>SUM(R160:R160)</f>
        <v>0</v>
      </c>
      <c r="S159" s="24">
        <f t="shared" si="125"/>
        <v>0</v>
      </c>
      <c r="T159" s="24">
        <f>SUM(T160:T160)</f>
        <v>0</v>
      </c>
      <c r="U159" s="24">
        <f>SUM(U160:U160)</f>
        <v>0</v>
      </c>
      <c r="V159" s="24">
        <f t="shared" si="126"/>
        <v>0</v>
      </c>
      <c r="W159" s="24">
        <f>SUM(W160:W160)</f>
        <v>0</v>
      </c>
      <c r="X159" s="24">
        <f>SUM(X160:X160)</f>
        <v>0</v>
      </c>
      <c r="Y159" s="24">
        <f t="shared" si="127"/>
        <v>0</v>
      </c>
      <c r="Z159" s="24">
        <f>SUM(Z160:Z160)</f>
        <v>0</v>
      </c>
      <c r="AA159" s="24">
        <f>SUM(AA160:AA160)</f>
        <v>0</v>
      </c>
      <c r="AB159" s="24">
        <f t="shared" si="128"/>
        <v>0</v>
      </c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</row>
    <row r="160" spans="1:249" ht="94.5" x14ac:dyDescent="0.25">
      <c r="A160" s="29" t="s">
        <v>143</v>
      </c>
      <c r="B160" s="30">
        <f t="shared" si="130"/>
        <v>17000</v>
      </c>
      <c r="C160" s="30">
        <f t="shared" si="130"/>
        <v>17000</v>
      </c>
      <c r="D160" s="30">
        <f t="shared" si="130"/>
        <v>0</v>
      </c>
      <c r="E160" s="30">
        <v>0</v>
      </c>
      <c r="F160" s="30">
        <v>0</v>
      </c>
      <c r="G160" s="30">
        <f t="shared" si="121"/>
        <v>0</v>
      </c>
      <c r="H160" s="30">
        <v>0</v>
      </c>
      <c r="I160" s="30">
        <v>0</v>
      </c>
      <c r="J160" s="30">
        <f t="shared" si="122"/>
        <v>0</v>
      </c>
      <c r="K160" s="30">
        <v>0</v>
      </c>
      <c r="L160" s="30">
        <v>0</v>
      </c>
      <c r="M160" s="30">
        <f t="shared" si="123"/>
        <v>0</v>
      </c>
      <c r="N160" s="30">
        <v>17000</v>
      </c>
      <c r="O160" s="30">
        <v>17000</v>
      </c>
      <c r="P160" s="30">
        <f t="shared" si="124"/>
        <v>0</v>
      </c>
      <c r="Q160" s="30">
        <v>0</v>
      </c>
      <c r="R160" s="30">
        <v>0</v>
      </c>
      <c r="S160" s="30">
        <f t="shared" si="125"/>
        <v>0</v>
      </c>
      <c r="T160" s="30">
        <v>0</v>
      </c>
      <c r="U160" s="30">
        <v>0</v>
      </c>
      <c r="V160" s="30">
        <f t="shared" si="126"/>
        <v>0</v>
      </c>
      <c r="W160" s="30">
        <v>0</v>
      </c>
      <c r="X160" s="30">
        <v>0</v>
      </c>
      <c r="Y160" s="30">
        <f t="shared" si="127"/>
        <v>0</v>
      </c>
      <c r="Z160" s="30">
        <v>0</v>
      </c>
      <c r="AA160" s="30">
        <v>0</v>
      </c>
      <c r="AB160" s="30">
        <f t="shared" si="128"/>
        <v>0</v>
      </c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</row>
    <row r="161" spans="1:249" ht="31.5" x14ac:dyDescent="0.25">
      <c r="A161" s="23" t="s">
        <v>92</v>
      </c>
      <c r="B161" s="24">
        <f t="shared" si="130"/>
        <v>200265</v>
      </c>
      <c r="C161" s="24">
        <f t="shared" si="130"/>
        <v>200265</v>
      </c>
      <c r="D161" s="24">
        <f t="shared" si="130"/>
        <v>0</v>
      </c>
      <c r="E161" s="24">
        <f>SUM(E162:E162)</f>
        <v>0</v>
      </c>
      <c r="F161" s="24">
        <f>SUM(F162:F162)</f>
        <v>0</v>
      </c>
      <c r="G161" s="24">
        <f t="shared" si="121"/>
        <v>0</v>
      </c>
      <c r="H161" s="24">
        <f>SUM(H162:H162)</f>
        <v>0</v>
      </c>
      <c r="I161" s="24">
        <f>SUM(I162:I162)</f>
        <v>0</v>
      </c>
      <c r="J161" s="24">
        <f t="shared" si="122"/>
        <v>0</v>
      </c>
      <c r="K161" s="24">
        <f>SUM(K162:K162)</f>
        <v>0</v>
      </c>
      <c r="L161" s="24">
        <f>SUM(L162:L162)</f>
        <v>0</v>
      </c>
      <c r="M161" s="24">
        <f t="shared" si="123"/>
        <v>0</v>
      </c>
      <c r="N161" s="24">
        <f>SUM(N162:N162)</f>
        <v>200265</v>
      </c>
      <c r="O161" s="24">
        <f>SUM(O162:O162)</f>
        <v>200265</v>
      </c>
      <c r="P161" s="24">
        <f t="shared" si="124"/>
        <v>0</v>
      </c>
      <c r="Q161" s="24">
        <f>SUM(Q162:Q162)</f>
        <v>0</v>
      </c>
      <c r="R161" s="24">
        <f>SUM(R162:R162)</f>
        <v>0</v>
      </c>
      <c r="S161" s="24">
        <f t="shared" si="125"/>
        <v>0</v>
      </c>
      <c r="T161" s="24">
        <f>SUM(T162:T162)</f>
        <v>0</v>
      </c>
      <c r="U161" s="24">
        <f>SUM(U162:U162)</f>
        <v>0</v>
      </c>
      <c r="V161" s="24">
        <f t="shared" si="126"/>
        <v>0</v>
      </c>
      <c r="W161" s="24">
        <f>SUM(W162:W162)</f>
        <v>0</v>
      </c>
      <c r="X161" s="24">
        <f>SUM(X162:X162)</f>
        <v>0</v>
      </c>
      <c r="Y161" s="24">
        <f t="shared" si="127"/>
        <v>0</v>
      </c>
      <c r="Z161" s="24">
        <f>SUM(Z162:Z162)</f>
        <v>0</v>
      </c>
      <c r="AA161" s="24">
        <f>SUM(AA162:AA162)</f>
        <v>0</v>
      </c>
      <c r="AB161" s="24">
        <f t="shared" si="128"/>
        <v>0</v>
      </c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2"/>
      <c r="IN161" s="22"/>
      <c r="IO161" s="22"/>
    </row>
    <row r="162" spans="1:249" ht="94.5" x14ac:dyDescent="0.25">
      <c r="A162" s="31" t="s">
        <v>144</v>
      </c>
      <c r="B162" s="30">
        <f t="shared" si="130"/>
        <v>200265</v>
      </c>
      <c r="C162" s="30">
        <f t="shared" si="130"/>
        <v>200265</v>
      </c>
      <c r="D162" s="30">
        <f t="shared" si="130"/>
        <v>0</v>
      </c>
      <c r="E162" s="30">
        <v>0</v>
      </c>
      <c r="F162" s="30">
        <v>0</v>
      </c>
      <c r="G162" s="30">
        <f t="shared" si="121"/>
        <v>0</v>
      </c>
      <c r="H162" s="30">
        <v>0</v>
      </c>
      <c r="I162" s="30">
        <v>0</v>
      </c>
      <c r="J162" s="30">
        <f t="shared" si="122"/>
        <v>0</v>
      </c>
      <c r="K162" s="30">
        <v>0</v>
      </c>
      <c r="L162" s="30">
        <v>0</v>
      </c>
      <c r="M162" s="30">
        <f t="shared" si="123"/>
        <v>0</v>
      </c>
      <c r="N162" s="30">
        <v>200265</v>
      </c>
      <c r="O162" s="30">
        <v>200265</v>
      </c>
      <c r="P162" s="30">
        <f t="shared" si="124"/>
        <v>0</v>
      </c>
      <c r="Q162" s="30">
        <v>0</v>
      </c>
      <c r="R162" s="30">
        <v>0</v>
      </c>
      <c r="S162" s="30">
        <f t="shared" si="125"/>
        <v>0</v>
      </c>
      <c r="T162" s="30">
        <v>0</v>
      </c>
      <c r="U162" s="30">
        <v>0</v>
      </c>
      <c r="V162" s="30">
        <f t="shared" si="126"/>
        <v>0</v>
      </c>
      <c r="W162" s="30">
        <v>0</v>
      </c>
      <c r="X162" s="30">
        <v>0</v>
      </c>
      <c r="Y162" s="30">
        <f t="shared" si="127"/>
        <v>0</v>
      </c>
      <c r="Z162" s="30">
        <v>0</v>
      </c>
      <c r="AA162" s="30">
        <v>0</v>
      </c>
      <c r="AB162" s="30">
        <f t="shared" si="128"/>
        <v>0</v>
      </c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</row>
    <row r="163" spans="1:249" ht="31.5" x14ac:dyDescent="0.25">
      <c r="A163" s="23" t="s">
        <v>96</v>
      </c>
      <c r="B163" s="24">
        <f t="shared" si="130"/>
        <v>898760</v>
      </c>
      <c r="C163" s="24">
        <f t="shared" si="130"/>
        <v>898760</v>
      </c>
      <c r="D163" s="24">
        <f t="shared" si="130"/>
        <v>0</v>
      </c>
      <c r="E163" s="24">
        <f t="shared" ref="E163:AA163" si="148">SUM(E164:E170)</f>
        <v>0</v>
      </c>
      <c r="F163" s="24">
        <f t="shared" si="148"/>
        <v>0</v>
      </c>
      <c r="G163" s="24">
        <f t="shared" si="121"/>
        <v>0</v>
      </c>
      <c r="H163" s="24">
        <f t="shared" si="148"/>
        <v>0</v>
      </c>
      <c r="I163" s="24">
        <f t="shared" si="148"/>
        <v>0</v>
      </c>
      <c r="J163" s="24">
        <f t="shared" si="122"/>
        <v>0</v>
      </c>
      <c r="K163" s="24">
        <f t="shared" si="148"/>
        <v>898760</v>
      </c>
      <c r="L163" s="24">
        <f t="shared" si="148"/>
        <v>898760</v>
      </c>
      <c r="M163" s="24">
        <f t="shared" si="123"/>
        <v>0</v>
      </c>
      <c r="N163" s="24">
        <f t="shared" si="148"/>
        <v>0</v>
      </c>
      <c r="O163" s="24">
        <f t="shared" si="148"/>
        <v>0</v>
      </c>
      <c r="P163" s="24">
        <f t="shared" si="124"/>
        <v>0</v>
      </c>
      <c r="Q163" s="24">
        <f t="shared" si="148"/>
        <v>0</v>
      </c>
      <c r="R163" s="24">
        <f t="shared" si="148"/>
        <v>0</v>
      </c>
      <c r="S163" s="24">
        <f t="shared" si="125"/>
        <v>0</v>
      </c>
      <c r="T163" s="24">
        <f t="shared" si="148"/>
        <v>0</v>
      </c>
      <c r="U163" s="24">
        <f t="shared" si="148"/>
        <v>0</v>
      </c>
      <c r="V163" s="24">
        <f t="shared" si="126"/>
        <v>0</v>
      </c>
      <c r="W163" s="24">
        <f t="shared" si="148"/>
        <v>0</v>
      </c>
      <c r="X163" s="24">
        <f t="shared" si="148"/>
        <v>0</v>
      </c>
      <c r="Y163" s="24">
        <f t="shared" si="127"/>
        <v>0</v>
      </c>
      <c r="Z163" s="24">
        <f t="shared" si="148"/>
        <v>0</v>
      </c>
      <c r="AA163" s="24">
        <f t="shared" si="148"/>
        <v>0</v>
      </c>
      <c r="AB163" s="24">
        <f t="shared" si="128"/>
        <v>0</v>
      </c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</row>
    <row r="164" spans="1:249" x14ac:dyDescent="0.25">
      <c r="A164" s="31" t="s">
        <v>145</v>
      </c>
      <c r="B164" s="30">
        <f t="shared" si="130"/>
        <v>29880</v>
      </c>
      <c r="C164" s="30">
        <f t="shared" si="130"/>
        <v>29880</v>
      </c>
      <c r="D164" s="30">
        <f t="shared" si="130"/>
        <v>0</v>
      </c>
      <c r="E164" s="30">
        <v>0</v>
      </c>
      <c r="F164" s="30">
        <v>0</v>
      </c>
      <c r="G164" s="30">
        <f t="shared" si="121"/>
        <v>0</v>
      </c>
      <c r="H164" s="30">
        <v>0</v>
      </c>
      <c r="I164" s="30">
        <v>0</v>
      </c>
      <c r="J164" s="30">
        <f t="shared" si="122"/>
        <v>0</v>
      </c>
      <c r="K164" s="30">
        <v>29880</v>
      </c>
      <c r="L164" s="30">
        <v>29880</v>
      </c>
      <c r="M164" s="30">
        <f t="shared" si="123"/>
        <v>0</v>
      </c>
      <c r="N164" s="30">
        <v>0</v>
      </c>
      <c r="O164" s="30">
        <v>0</v>
      </c>
      <c r="P164" s="30">
        <f t="shared" si="124"/>
        <v>0</v>
      </c>
      <c r="Q164" s="30">
        <v>0</v>
      </c>
      <c r="R164" s="30">
        <v>0</v>
      </c>
      <c r="S164" s="30">
        <f t="shared" si="125"/>
        <v>0</v>
      </c>
      <c r="T164" s="30">
        <v>0</v>
      </c>
      <c r="U164" s="30">
        <v>0</v>
      </c>
      <c r="V164" s="30">
        <f t="shared" si="126"/>
        <v>0</v>
      </c>
      <c r="W164" s="30">
        <v>0</v>
      </c>
      <c r="X164" s="30">
        <v>0</v>
      </c>
      <c r="Y164" s="30">
        <f t="shared" si="127"/>
        <v>0</v>
      </c>
      <c r="Z164" s="30">
        <v>0</v>
      </c>
      <c r="AA164" s="30">
        <v>0</v>
      </c>
      <c r="AB164" s="30">
        <f t="shared" si="128"/>
        <v>0</v>
      </c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</row>
    <row r="165" spans="1:249" ht="31.5" x14ac:dyDescent="0.25">
      <c r="A165" s="31" t="s">
        <v>146</v>
      </c>
      <c r="B165" s="30">
        <f t="shared" si="130"/>
        <v>35000</v>
      </c>
      <c r="C165" s="30">
        <f t="shared" si="130"/>
        <v>35000</v>
      </c>
      <c r="D165" s="30">
        <f t="shared" si="130"/>
        <v>0</v>
      </c>
      <c r="E165" s="30">
        <v>0</v>
      </c>
      <c r="F165" s="30">
        <v>0</v>
      </c>
      <c r="G165" s="30">
        <f t="shared" si="121"/>
        <v>0</v>
      </c>
      <c r="H165" s="30">
        <v>0</v>
      </c>
      <c r="I165" s="30">
        <v>0</v>
      </c>
      <c r="J165" s="30">
        <f t="shared" si="122"/>
        <v>0</v>
      </c>
      <c r="K165" s="30">
        <v>35000</v>
      </c>
      <c r="L165" s="30">
        <v>35000</v>
      </c>
      <c r="M165" s="30">
        <f t="shared" si="123"/>
        <v>0</v>
      </c>
      <c r="N165" s="30">
        <v>0</v>
      </c>
      <c r="O165" s="30">
        <v>0</v>
      </c>
      <c r="P165" s="30">
        <f t="shared" si="124"/>
        <v>0</v>
      </c>
      <c r="Q165" s="30">
        <v>0</v>
      </c>
      <c r="R165" s="30">
        <v>0</v>
      </c>
      <c r="S165" s="30">
        <f t="shared" si="125"/>
        <v>0</v>
      </c>
      <c r="T165" s="30">
        <v>0</v>
      </c>
      <c r="U165" s="30">
        <v>0</v>
      </c>
      <c r="V165" s="30">
        <f t="shared" si="126"/>
        <v>0</v>
      </c>
      <c r="W165" s="30">
        <v>0</v>
      </c>
      <c r="X165" s="30">
        <v>0</v>
      </c>
      <c r="Y165" s="30">
        <f t="shared" si="127"/>
        <v>0</v>
      </c>
      <c r="Z165" s="30">
        <v>0</v>
      </c>
      <c r="AA165" s="30">
        <v>0</v>
      </c>
      <c r="AB165" s="30">
        <f t="shared" si="128"/>
        <v>0</v>
      </c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</row>
    <row r="166" spans="1:249" ht="31.5" x14ac:dyDescent="0.25">
      <c r="A166" s="31" t="s">
        <v>147</v>
      </c>
      <c r="B166" s="30">
        <f t="shared" si="130"/>
        <v>46560</v>
      </c>
      <c r="C166" s="30">
        <f t="shared" si="130"/>
        <v>46560</v>
      </c>
      <c r="D166" s="30">
        <f t="shared" si="130"/>
        <v>0</v>
      </c>
      <c r="E166" s="30">
        <v>0</v>
      </c>
      <c r="F166" s="30">
        <v>0</v>
      </c>
      <c r="G166" s="30">
        <f t="shared" si="121"/>
        <v>0</v>
      </c>
      <c r="H166" s="30">
        <v>0</v>
      </c>
      <c r="I166" s="30">
        <v>0</v>
      </c>
      <c r="J166" s="30">
        <f t="shared" si="122"/>
        <v>0</v>
      </c>
      <c r="K166" s="30">
        <v>46560</v>
      </c>
      <c r="L166" s="30">
        <v>46560</v>
      </c>
      <c r="M166" s="30">
        <f t="shared" si="123"/>
        <v>0</v>
      </c>
      <c r="N166" s="30">
        <v>0</v>
      </c>
      <c r="O166" s="30">
        <v>0</v>
      </c>
      <c r="P166" s="30">
        <f t="shared" si="124"/>
        <v>0</v>
      </c>
      <c r="Q166" s="30">
        <v>0</v>
      </c>
      <c r="R166" s="30">
        <v>0</v>
      </c>
      <c r="S166" s="30">
        <f t="shared" si="125"/>
        <v>0</v>
      </c>
      <c r="T166" s="30">
        <v>0</v>
      </c>
      <c r="U166" s="30">
        <v>0</v>
      </c>
      <c r="V166" s="30">
        <f t="shared" si="126"/>
        <v>0</v>
      </c>
      <c r="W166" s="30">
        <v>0</v>
      </c>
      <c r="X166" s="30">
        <v>0</v>
      </c>
      <c r="Y166" s="30">
        <f t="shared" si="127"/>
        <v>0</v>
      </c>
      <c r="Z166" s="30">
        <v>0</v>
      </c>
      <c r="AA166" s="30">
        <v>0</v>
      </c>
      <c r="AB166" s="30">
        <f t="shared" si="128"/>
        <v>0</v>
      </c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</row>
    <row r="167" spans="1:249" x14ac:dyDescent="0.25">
      <c r="A167" s="31" t="s">
        <v>148</v>
      </c>
      <c r="B167" s="30">
        <f t="shared" si="130"/>
        <v>31320</v>
      </c>
      <c r="C167" s="30">
        <f t="shared" si="130"/>
        <v>31320</v>
      </c>
      <c r="D167" s="30">
        <f t="shared" si="130"/>
        <v>0</v>
      </c>
      <c r="E167" s="30">
        <v>0</v>
      </c>
      <c r="F167" s="30">
        <v>0</v>
      </c>
      <c r="G167" s="30">
        <f t="shared" si="121"/>
        <v>0</v>
      </c>
      <c r="H167" s="30">
        <v>0</v>
      </c>
      <c r="I167" s="30">
        <v>0</v>
      </c>
      <c r="J167" s="30">
        <f t="shared" si="122"/>
        <v>0</v>
      </c>
      <c r="K167" s="30">
        <v>31320</v>
      </c>
      <c r="L167" s="30">
        <v>31320</v>
      </c>
      <c r="M167" s="30">
        <f t="shared" si="123"/>
        <v>0</v>
      </c>
      <c r="N167" s="30">
        <v>0</v>
      </c>
      <c r="O167" s="30">
        <v>0</v>
      </c>
      <c r="P167" s="30">
        <f t="shared" si="124"/>
        <v>0</v>
      </c>
      <c r="Q167" s="30">
        <v>0</v>
      </c>
      <c r="R167" s="30">
        <v>0</v>
      </c>
      <c r="S167" s="30">
        <f t="shared" si="125"/>
        <v>0</v>
      </c>
      <c r="T167" s="30">
        <v>0</v>
      </c>
      <c r="U167" s="30">
        <v>0</v>
      </c>
      <c r="V167" s="30">
        <f t="shared" si="126"/>
        <v>0</v>
      </c>
      <c r="W167" s="30">
        <v>0</v>
      </c>
      <c r="X167" s="30">
        <v>0</v>
      </c>
      <c r="Y167" s="30">
        <f t="shared" si="127"/>
        <v>0</v>
      </c>
      <c r="Z167" s="30">
        <v>0</v>
      </c>
      <c r="AA167" s="30">
        <v>0</v>
      </c>
      <c r="AB167" s="30">
        <f t="shared" si="128"/>
        <v>0</v>
      </c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</row>
    <row r="168" spans="1:249" ht="31.5" x14ac:dyDescent="0.25">
      <c r="A168" s="29" t="s">
        <v>149</v>
      </c>
      <c r="B168" s="30">
        <f t="shared" si="130"/>
        <v>30000</v>
      </c>
      <c r="C168" s="30">
        <f t="shared" si="130"/>
        <v>30000</v>
      </c>
      <c r="D168" s="30">
        <f t="shared" si="130"/>
        <v>0</v>
      </c>
      <c r="E168" s="30">
        <v>0</v>
      </c>
      <c r="F168" s="30">
        <v>0</v>
      </c>
      <c r="G168" s="30">
        <f t="shared" si="121"/>
        <v>0</v>
      </c>
      <c r="H168" s="30">
        <v>0</v>
      </c>
      <c r="I168" s="30">
        <v>0</v>
      </c>
      <c r="J168" s="30">
        <f t="shared" si="122"/>
        <v>0</v>
      </c>
      <c r="K168" s="30">
        <v>30000</v>
      </c>
      <c r="L168" s="30">
        <v>30000</v>
      </c>
      <c r="M168" s="30">
        <f t="shared" si="123"/>
        <v>0</v>
      </c>
      <c r="N168" s="30">
        <v>0</v>
      </c>
      <c r="O168" s="30">
        <v>0</v>
      </c>
      <c r="P168" s="30">
        <f t="shared" si="124"/>
        <v>0</v>
      </c>
      <c r="Q168" s="30"/>
      <c r="R168" s="30"/>
      <c r="S168" s="30">
        <f t="shared" si="125"/>
        <v>0</v>
      </c>
      <c r="T168" s="30">
        <v>0</v>
      </c>
      <c r="U168" s="30">
        <v>0</v>
      </c>
      <c r="V168" s="30">
        <f t="shared" si="126"/>
        <v>0</v>
      </c>
      <c r="W168" s="30">
        <v>0</v>
      </c>
      <c r="X168" s="30">
        <v>0</v>
      </c>
      <c r="Y168" s="30">
        <f t="shared" si="127"/>
        <v>0</v>
      </c>
      <c r="Z168" s="30">
        <v>0</v>
      </c>
      <c r="AA168" s="30">
        <v>0</v>
      </c>
      <c r="AB168" s="30">
        <f t="shared" si="128"/>
        <v>0</v>
      </c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</row>
    <row r="169" spans="1:249" ht="31.5" x14ac:dyDescent="0.25">
      <c r="A169" s="31" t="s">
        <v>150</v>
      </c>
      <c r="B169" s="30">
        <f t="shared" si="130"/>
        <v>280000</v>
      </c>
      <c r="C169" s="30">
        <f t="shared" si="130"/>
        <v>280000</v>
      </c>
      <c r="D169" s="30">
        <f t="shared" si="130"/>
        <v>0</v>
      </c>
      <c r="E169" s="30">
        <v>0</v>
      </c>
      <c r="F169" s="30">
        <v>0</v>
      </c>
      <c r="G169" s="30">
        <f t="shared" si="121"/>
        <v>0</v>
      </c>
      <c r="H169" s="30">
        <v>0</v>
      </c>
      <c r="I169" s="30">
        <v>0</v>
      </c>
      <c r="J169" s="30">
        <f t="shared" si="122"/>
        <v>0</v>
      </c>
      <c r="K169" s="30">
        <v>280000</v>
      </c>
      <c r="L169" s="30">
        <v>280000</v>
      </c>
      <c r="M169" s="30">
        <f t="shared" si="123"/>
        <v>0</v>
      </c>
      <c r="N169" s="30">
        <v>0</v>
      </c>
      <c r="O169" s="30">
        <v>0</v>
      </c>
      <c r="P169" s="30">
        <f t="shared" si="124"/>
        <v>0</v>
      </c>
      <c r="Q169" s="30">
        <v>0</v>
      </c>
      <c r="R169" s="30">
        <v>0</v>
      </c>
      <c r="S169" s="30">
        <f t="shared" si="125"/>
        <v>0</v>
      </c>
      <c r="T169" s="30">
        <v>0</v>
      </c>
      <c r="U169" s="30">
        <v>0</v>
      </c>
      <c r="V169" s="30">
        <f t="shared" si="126"/>
        <v>0</v>
      </c>
      <c r="W169" s="30">
        <v>0</v>
      </c>
      <c r="X169" s="30">
        <v>0</v>
      </c>
      <c r="Y169" s="30">
        <f t="shared" si="127"/>
        <v>0</v>
      </c>
      <c r="Z169" s="30">
        <v>0</v>
      </c>
      <c r="AA169" s="30">
        <v>0</v>
      </c>
      <c r="AB169" s="30">
        <f t="shared" si="128"/>
        <v>0</v>
      </c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</row>
    <row r="170" spans="1:249" ht="31.5" x14ac:dyDescent="0.25">
      <c r="A170" s="31" t="s">
        <v>151</v>
      </c>
      <c r="B170" s="30">
        <f t="shared" si="130"/>
        <v>446000</v>
      </c>
      <c r="C170" s="30">
        <f t="shared" si="130"/>
        <v>446000</v>
      </c>
      <c r="D170" s="30">
        <f t="shared" si="130"/>
        <v>0</v>
      </c>
      <c r="E170" s="30">
        <v>0</v>
      </c>
      <c r="F170" s="30">
        <v>0</v>
      </c>
      <c r="G170" s="30">
        <f t="shared" si="121"/>
        <v>0</v>
      </c>
      <c r="H170" s="30">
        <v>0</v>
      </c>
      <c r="I170" s="30">
        <v>0</v>
      </c>
      <c r="J170" s="30">
        <f t="shared" si="122"/>
        <v>0</v>
      </c>
      <c r="K170" s="30">
        <v>446000</v>
      </c>
      <c r="L170" s="30">
        <v>446000</v>
      </c>
      <c r="M170" s="30">
        <f t="shared" si="123"/>
        <v>0</v>
      </c>
      <c r="N170" s="30">
        <v>0</v>
      </c>
      <c r="O170" s="30">
        <v>0</v>
      </c>
      <c r="P170" s="30">
        <f t="shared" si="124"/>
        <v>0</v>
      </c>
      <c r="Q170" s="30">
        <v>0</v>
      </c>
      <c r="R170" s="30">
        <v>0</v>
      </c>
      <c r="S170" s="30">
        <f t="shared" si="125"/>
        <v>0</v>
      </c>
      <c r="T170" s="30">
        <v>0</v>
      </c>
      <c r="U170" s="30">
        <v>0</v>
      </c>
      <c r="V170" s="30">
        <f t="shared" si="126"/>
        <v>0</v>
      </c>
      <c r="W170" s="30">
        <v>0</v>
      </c>
      <c r="X170" s="30">
        <v>0</v>
      </c>
      <c r="Y170" s="30">
        <f t="shared" si="127"/>
        <v>0</v>
      </c>
      <c r="Z170" s="30">
        <v>0</v>
      </c>
      <c r="AA170" s="30">
        <v>0</v>
      </c>
      <c r="AB170" s="30">
        <f t="shared" si="128"/>
        <v>0</v>
      </c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</row>
    <row r="171" spans="1:249" ht="31.5" x14ac:dyDescent="0.25">
      <c r="A171" s="23" t="s">
        <v>98</v>
      </c>
      <c r="B171" s="24">
        <f t="shared" si="130"/>
        <v>63383</v>
      </c>
      <c r="C171" s="24">
        <f t="shared" si="130"/>
        <v>70805</v>
      </c>
      <c r="D171" s="24">
        <f t="shared" si="130"/>
        <v>7422</v>
      </c>
      <c r="E171" s="24">
        <f t="shared" ref="E171:Z171" si="149">SUM(E172:E179)</f>
        <v>0</v>
      </c>
      <c r="F171" s="24">
        <f t="shared" ref="F171" si="150">SUM(F172:F179)</f>
        <v>0</v>
      </c>
      <c r="G171" s="24">
        <f t="shared" si="121"/>
        <v>0</v>
      </c>
      <c r="H171" s="24">
        <f t="shared" si="149"/>
        <v>0</v>
      </c>
      <c r="I171" s="24">
        <f t="shared" ref="I171" si="151">SUM(I172:I179)</f>
        <v>0</v>
      </c>
      <c r="J171" s="24">
        <f t="shared" si="122"/>
        <v>0</v>
      </c>
      <c r="K171" s="24">
        <f>SUM(K172:K179)</f>
        <v>63383</v>
      </c>
      <c r="L171" s="24">
        <f t="shared" ref="L171" si="152">SUM(L172:L179)</f>
        <v>70805</v>
      </c>
      <c r="M171" s="24">
        <f t="shared" si="123"/>
        <v>7422</v>
      </c>
      <c r="N171" s="24">
        <f t="shared" si="149"/>
        <v>0</v>
      </c>
      <c r="O171" s="24">
        <f t="shared" ref="O171" si="153">SUM(O172:O179)</f>
        <v>0</v>
      </c>
      <c r="P171" s="24">
        <f t="shared" si="124"/>
        <v>0</v>
      </c>
      <c r="Q171" s="24">
        <f t="shared" si="149"/>
        <v>0</v>
      </c>
      <c r="R171" s="24">
        <f t="shared" ref="R171" si="154">SUM(R172:R179)</f>
        <v>0</v>
      </c>
      <c r="S171" s="24">
        <f t="shared" si="125"/>
        <v>0</v>
      </c>
      <c r="T171" s="24">
        <f t="shared" si="149"/>
        <v>0</v>
      </c>
      <c r="U171" s="24">
        <f t="shared" ref="U171" si="155">SUM(U172:U179)</f>
        <v>0</v>
      </c>
      <c r="V171" s="24">
        <f t="shared" si="126"/>
        <v>0</v>
      </c>
      <c r="W171" s="24">
        <f t="shared" si="149"/>
        <v>0</v>
      </c>
      <c r="X171" s="24">
        <f t="shared" ref="X171" si="156">SUM(X172:X179)</f>
        <v>0</v>
      </c>
      <c r="Y171" s="24">
        <f t="shared" si="127"/>
        <v>0</v>
      </c>
      <c r="Z171" s="24">
        <f t="shared" si="149"/>
        <v>0</v>
      </c>
      <c r="AA171" s="24">
        <f t="shared" ref="AA171" si="157">SUM(AA172:AA179)</f>
        <v>0</v>
      </c>
      <c r="AB171" s="24">
        <f t="shared" si="128"/>
        <v>0</v>
      </c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</row>
    <row r="172" spans="1:249" ht="31.5" x14ac:dyDescent="0.25">
      <c r="A172" s="31" t="s">
        <v>152</v>
      </c>
      <c r="B172" s="30">
        <f t="shared" si="130"/>
        <v>46703</v>
      </c>
      <c r="C172" s="30">
        <f t="shared" si="130"/>
        <v>46703</v>
      </c>
      <c r="D172" s="30">
        <f t="shared" si="130"/>
        <v>0</v>
      </c>
      <c r="E172" s="30">
        <v>0</v>
      </c>
      <c r="F172" s="30">
        <v>0</v>
      </c>
      <c r="G172" s="30">
        <f t="shared" si="121"/>
        <v>0</v>
      </c>
      <c r="H172" s="30">
        <v>0</v>
      </c>
      <c r="I172" s="30">
        <v>0</v>
      </c>
      <c r="J172" s="30">
        <f t="shared" si="122"/>
        <v>0</v>
      </c>
      <c r="K172" s="30">
        <v>46703</v>
      </c>
      <c r="L172" s="30">
        <v>46703</v>
      </c>
      <c r="M172" s="30">
        <f t="shared" si="123"/>
        <v>0</v>
      </c>
      <c r="N172" s="30">
        <v>0</v>
      </c>
      <c r="O172" s="30">
        <v>0</v>
      </c>
      <c r="P172" s="30">
        <f t="shared" si="124"/>
        <v>0</v>
      </c>
      <c r="Q172" s="30">
        <v>0</v>
      </c>
      <c r="R172" s="30">
        <v>0</v>
      </c>
      <c r="S172" s="30">
        <f t="shared" si="125"/>
        <v>0</v>
      </c>
      <c r="T172" s="30">
        <v>0</v>
      </c>
      <c r="U172" s="30">
        <v>0</v>
      </c>
      <c r="V172" s="30">
        <f t="shared" si="126"/>
        <v>0</v>
      </c>
      <c r="W172" s="30">
        <v>0</v>
      </c>
      <c r="X172" s="30">
        <v>0</v>
      </c>
      <c r="Y172" s="30">
        <f t="shared" si="127"/>
        <v>0</v>
      </c>
      <c r="Z172" s="30">
        <v>0</v>
      </c>
      <c r="AA172" s="30">
        <v>0</v>
      </c>
      <c r="AB172" s="30">
        <f t="shared" si="128"/>
        <v>0</v>
      </c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</row>
    <row r="173" spans="1:249" ht="47.25" x14ac:dyDescent="0.25">
      <c r="A173" s="31" t="s">
        <v>153</v>
      </c>
      <c r="B173" s="30">
        <f t="shared" si="130"/>
        <v>8280</v>
      </c>
      <c r="C173" s="30">
        <f t="shared" si="130"/>
        <v>8280</v>
      </c>
      <c r="D173" s="30">
        <f t="shared" si="130"/>
        <v>0</v>
      </c>
      <c r="E173" s="30">
        <v>0</v>
      </c>
      <c r="F173" s="30">
        <v>0</v>
      </c>
      <c r="G173" s="30">
        <f t="shared" si="121"/>
        <v>0</v>
      </c>
      <c r="H173" s="30">
        <v>0</v>
      </c>
      <c r="I173" s="30">
        <v>0</v>
      </c>
      <c r="J173" s="30">
        <f t="shared" si="122"/>
        <v>0</v>
      </c>
      <c r="K173" s="30">
        <v>8280</v>
      </c>
      <c r="L173" s="30">
        <v>8280</v>
      </c>
      <c r="M173" s="30">
        <f t="shared" si="123"/>
        <v>0</v>
      </c>
      <c r="N173" s="30">
        <v>0</v>
      </c>
      <c r="O173" s="30">
        <v>0</v>
      </c>
      <c r="P173" s="30">
        <f t="shared" si="124"/>
        <v>0</v>
      </c>
      <c r="Q173" s="30">
        <v>0</v>
      </c>
      <c r="R173" s="30">
        <v>0</v>
      </c>
      <c r="S173" s="30">
        <f t="shared" si="125"/>
        <v>0</v>
      </c>
      <c r="T173" s="30">
        <v>0</v>
      </c>
      <c r="U173" s="30">
        <v>0</v>
      </c>
      <c r="V173" s="30">
        <f t="shared" si="126"/>
        <v>0</v>
      </c>
      <c r="W173" s="30">
        <v>0</v>
      </c>
      <c r="X173" s="30">
        <v>0</v>
      </c>
      <c r="Y173" s="30">
        <f t="shared" si="127"/>
        <v>0</v>
      </c>
      <c r="Z173" s="30">
        <v>0</v>
      </c>
      <c r="AA173" s="30">
        <v>0</v>
      </c>
      <c r="AB173" s="30">
        <f t="shared" si="128"/>
        <v>0</v>
      </c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</row>
    <row r="174" spans="1:249" x14ac:dyDescent="0.25">
      <c r="A174" s="31" t="s">
        <v>154</v>
      </c>
      <c r="B174" s="30">
        <f t="shared" si="130"/>
        <v>6500</v>
      </c>
      <c r="C174" s="30">
        <f t="shared" si="130"/>
        <v>6500</v>
      </c>
      <c r="D174" s="30">
        <f t="shared" si="130"/>
        <v>0</v>
      </c>
      <c r="E174" s="30">
        <v>0</v>
      </c>
      <c r="F174" s="30">
        <v>0</v>
      </c>
      <c r="G174" s="30">
        <f t="shared" si="121"/>
        <v>0</v>
      </c>
      <c r="H174" s="30">
        <v>0</v>
      </c>
      <c r="I174" s="30">
        <v>0</v>
      </c>
      <c r="J174" s="30">
        <f t="shared" si="122"/>
        <v>0</v>
      </c>
      <c r="K174" s="30">
        <v>6500</v>
      </c>
      <c r="L174" s="30">
        <v>6500</v>
      </c>
      <c r="M174" s="30">
        <f t="shared" si="123"/>
        <v>0</v>
      </c>
      <c r="N174" s="30"/>
      <c r="O174" s="30"/>
      <c r="P174" s="30">
        <f t="shared" si="124"/>
        <v>0</v>
      </c>
      <c r="Q174" s="30">
        <v>0</v>
      </c>
      <c r="R174" s="30">
        <v>0</v>
      </c>
      <c r="S174" s="30">
        <f t="shared" si="125"/>
        <v>0</v>
      </c>
      <c r="T174" s="30">
        <v>0</v>
      </c>
      <c r="U174" s="30">
        <v>0</v>
      </c>
      <c r="V174" s="30">
        <f t="shared" si="126"/>
        <v>0</v>
      </c>
      <c r="W174" s="30">
        <v>0</v>
      </c>
      <c r="X174" s="30">
        <v>0</v>
      </c>
      <c r="Y174" s="30">
        <f t="shared" si="127"/>
        <v>0</v>
      </c>
      <c r="Z174" s="30">
        <v>0</v>
      </c>
      <c r="AA174" s="30">
        <v>0</v>
      </c>
      <c r="AB174" s="30">
        <f t="shared" si="128"/>
        <v>0</v>
      </c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</row>
    <row r="175" spans="1:249" x14ac:dyDescent="0.25">
      <c r="A175" s="31" t="s">
        <v>155</v>
      </c>
      <c r="B175" s="30">
        <f t="shared" si="130"/>
        <v>0</v>
      </c>
      <c r="C175" s="30">
        <f t="shared" si="130"/>
        <v>1614</v>
      </c>
      <c r="D175" s="30">
        <f t="shared" si="130"/>
        <v>1614</v>
      </c>
      <c r="E175" s="30">
        <v>0</v>
      </c>
      <c r="F175" s="30">
        <v>0</v>
      </c>
      <c r="G175" s="30">
        <f t="shared" si="121"/>
        <v>0</v>
      </c>
      <c r="H175" s="30">
        <v>0</v>
      </c>
      <c r="I175" s="30">
        <v>0</v>
      </c>
      <c r="J175" s="30">
        <f t="shared" si="122"/>
        <v>0</v>
      </c>
      <c r="K175" s="30">
        <v>0</v>
      </c>
      <c r="L175" s="30">
        <v>1614</v>
      </c>
      <c r="M175" s="30">
        <f t="shared" si="123"/>
        <v>1614</v>
      </c>
      <c r="N175" s="30"/>
      <c r="O175" s="30">
        <v>0</v>
      </c>
      <c r="P175" s="30">
        <f t="shared" si="124"/>
        <v>0</v>
      </c>
      <c r="Q175" s="30">
        <v>0</v>
      </c>
      <c r="R175" s="30">
        <v>0</v>
      </c>
      <c r="S175" s="30">
        <f t="shared" si="125"/>
        <v>0</v>
      </c>
      <c r="T175" s="30">
        <v>0</v>
      </c>
      <c r="U175" s="30">
        <v>0</v>
      </c>
      <c r="V175" s="30">
        <f t="shared" si="126"/>
        <v>0</v>
      </c>
      <c r="W175" s="30">
        <v>0</v>
      </c>
      <c r="X175" s="30">
        <v>0</v>
      </c>
      <c r="Y175" s="30">
        <f t="shared" si="127"/>
        <v>0</v>
      </c>
      <c r="Z175" s="30">
        <v>0</v>
      </c>
      <c r="AA175" s="30">
        <v>0</v>
      </c>
      <c r="AB175" s="30">
        <f t="shared" si="128"/>
        <v>0</v>
      </c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</row>
    <row r="176" spans="1:249" x14ac:dyDescent="0.25">
      <c r="A176" s="31" t="s">
        <v>156</v>
      </c>
      <c r="B176" s="30">
        <f t="shared" si="130"/>
        <v>0</v>
      </c>
      <c r="C176" s="30">
        <f t="shared" si="130"/>
        <v>1614</v>
      </c>
      <c r="D176" s="30">
        <f t="shared" si="130"/>
        <v>1614</v>
      </c>
      <c r="E176" s="30">
        <v>0</v>
      </c>
      <c r="F176" s="30">
        <v>0</v>
      </c>
      <c r="G176" s="30">
        <f t="shared" si="121"/>
        <v>0</v>
      </c>
      <c r="H176" s="30">
        <v>0</v>
      </c>
      <c r="I176" s="30">
        <v>0</v>
      </c>
      <c r="J176" s="30">
        <f t="shared" si="122"/>
        <v>0</v>
      </c>
      <c r="K176" s="30">
        <v>0</v>
      </c>
      <c r="L176" s="30">
        <v>1614</v>
      </c>
      <c r="M176" s="30">
        <f t="shared" si="123"/>
        <v>1614</v>
      </c>
      <c r="N176" s="30"/>
      <c r="O176" s="30">
        <v>0</v>
      </c>
      <c r="P176" s="30">
        <f t="shared" si="124"/>
        <v>0</v>
      </c>
      <c r="Q176" s="30">
        <v>0</v>
      </c>
      <c r="R176" s="30">
        <v>0</v>
      </c>
      <c r="S176" s="30">
        <f t="shared" si="125"/>
        <v>0</v>
      </c>
      <c r="T176" s="30">
        <v>0</v>
      </c>
      <c r="U176" s="30">
        <v>0</v>
      </c>
      <c r="V176" s="30">
        <f t="shared" si="126"/>
        <v>0</v>
      </c>
      <c r="W176" s="30">
        <v>0</v>
      </c>
      <c r="X176" s="30">
        <v>0</v>
      </c>
      <c r="Y176" s="30">
        <f t="shared" si="127"/>
        <v>0</v>
      </c>
      <c r="Z176" s="30">
        <v>0</v>
      </c>
      <c r="AA176" s="30">
        <v>0</v>
      </c>
      <c r="AB176" s="30">
        <f t="shared" si="128"/>
        <v>0</v>
      </c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</row>
    <row r="177" spans="1:249" x14ac:dyDescent="0.25">
      <c r="A177" s="31" t="s">
        <v>157</v>
      </c>
      <c r="B177" s="30">
        <f t="shared" si="130"/>
        <v>0</v>
      </c>
      <c r="C177" s="30">
        <f t="shared" si="130"/>
        <v>1614</v>
      </c>
      <c r="D177" s="30">
        <f t="shared" si="130"/>
        <v>1614</v>
      </c>
      <c r="E177" s="30">
        <v>0</v>
      </c>
      <c r="F177" s="30">
        <v>0</v>
      </c>
      <c r="G177" s="30">
        <f t="shared" si="121"/>
        <v>0</v>
      </c>
      <c r="H177" s="30">
        <v>0</v>
      </c>
      <c r="I177" s="30">
        <v>0</v>
      </c>
      <c r="J177" s="30">
        <f t="shared" si="122"/>
        <v>0</v>
      </c>
      <c r="K177" s="30">
        <v>0</v>
      </c>
      <c r="L177" s="30">
        <v>1614</v>
      </c>
      <c r="M177" s="30">
        <f t="shared" si="123"/>
        <v>1614</v>
      </c>
      <c r="N177" s="30"/>
      <c r="O177" s="30">
        <v>0</v>
      </c>
      <c r="P177" s="30">
        <f t="shared" si="124"/>
        <v>0</v>
      </c>
      <c r="Q177" s="30">
        <v>0</v>
      </c>
      <c r="R177" s="30">
        <v>0</v>
      </c>
      <c r="S177" s="30">
        <f t="shared" si="125"/>
        <v>0</v>
      </c>
      <c r="T177" s="30">
        <v>0</v>
      </c>
      <c r="U177" s="30">
        <v>0</v>
      </c>
      <c r="V177" s="30">
        <f t="shared" si="126"/>
        <v>0</v>
      </c>
      <c r="W177" s="30">
        <v>0</v>
      </c>
      <c r="X177" s="30">
        <v>0</v>
      </c>
      <c r="Y177" s="30">
        <f t="shared" si="127"/>
        <v>0</v>
      </c>
      <c r="Z177" s="30">
        <v>0</v>
      </c>
      <c r="AA177" s="30">
        <v>0</v>
      </c>
      <c r="AB177" s="30">
        <f t="shared" si="128"/>
        <v>0</v>
      </c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</row>
    <row r="178" spans="1:249" ht="31.5" x14ac:dyDescent="0.25">
      <c r="A178" s="31" t="s">
        <v>158</v>
      </c>
      <c r="B178" s="30">
        <f t="shared" si="130"/>
        <v>0</v>
      </c>
      <c r="C178" s="30">
        <f t="shared" si="130"/>
        <v>2580</v>
      </c>
      <c r="D178" s="30">
        <f t="shared" si="130"/>
        <v>2580</v>
      </c>
      <c r="E178" s="30">
        <v>0</v>
      </c>
      <c r="F178" s="30">
        <v>0</v>
      </c>
      <c r="G178" s="30">
        <f t="shared" si="121"/>
        <v>0</v>
      </c>
      <c r="H178" s="30">
        <v>0</v>
      </c>
      <c r="I178" s="30">
        <v>0</v>
      </c>
      <c r="J178" s="30">
        <f t="shared" si="122"/>
        <v>0</v>
      </c>
      <c r="K178" s="30">
        <v>0</v>
      </c>
      <c r="L178" s="30">
        <v>2580</v>
      </c>
      <c r="M178" s="30">
        <f t="shared" si="123"/>
        <v>2580</v>
      </c>
      <c r="N178" s="30"/>
      <c r="O178" s="30">
        <v>0</v>
      </c>
      <c r="P178" s="30">
        <f t="shared" si="124"/>
        <v>0</v>
      </c>
      <c r="Q178" s="30">
        <v>0</v>
      </c>
      <c r="R178" s="30">
        <v>0</v>
      </c>
      <c r="S178" s="30">
        <f t="shared" si="125"/>
        <v>0</v>
      </c>
      <c r="T178" s="30">
        <v>0</v>
      </c>
      <c r="U178" s="30">
        <v>0</v>
      </c>
      <c r="V178" s="30">
        <f t="shared" si="126"/>
        <v>0</v>
      </c>
      <c r="W178" s="30">
        <v>0</v>
      </c>
      <c r="X178" s="30">
        <v>0</v>
      </c>
      <c r="Y178" s="30">
        <f t="shared" si="127"/>
        <v>0</v>
      </c>
      <c r="Z178" s="30">
        <v>0</v>
      </c>
      <c r="AA178" s="30">
        <v>0</v>
      </c>
      <c r="AB178" s="30">
        <f t="shared" si="128"/>
        <v>0</v>
      </c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</row>
    <row r="179" spans="1:249" ht="31.5" x14ac:dyDescent="0.25">
      <c r="A179" s="31" t="s">
        <v>159</v>
      </c>
      <c r="B179" s="30">
        <f t="shared" si="130"/>
        <v>1900</v>
      </c>
      <c r="C179" s="30">
        <f t="shared" si="130"/>
        <v>1900</v>
      </c>
      <c r="D179" s="30">
        <f t="shared" si="130"/>
        <v>0</v>
      </c>
      <c r="E179" s="30">
        <v>0</v>
      </c>
      <c r="F179" s="30">
        <v>0</v>
      </c>
      <c r="G179" s="30">
        <f t="shared" si="121"/>
        <v>0</v>
      </c>
      <c r="H179" s="30">
        <v>0</v>
      </c>
      <c r="I179" s="30">
        <v>0</v>
      </c>
      <c r="J179" s="30">
        <f t="shared" si="122"/>
        <v>0</v>
      </c>
      <c r="K179" s="30">
        <v>1900</v>
      </c>
      <c r="L179" s="30">
        <v>1900</v>
      </c>
      <c r="M179" s="30">
        <f t="shared" si="123"/>
        <v>0</v>
      </c>
      <c r="N179" s="30">
        <v>0</v>
      </c>
      <c r="O179" s="30">
        <v>0</v>
      </c>
      <c r="P179" s="30">
        <f t="shared" si="124"/>
        <v>0</v>
      </c>
      <c r="Q179" s="30">
        <v>0</v>
      </c>
      <c r="R179" s="30">
        <v>0</v>
      </c>
      <c r="S179" s="30">
        <f t="shared" si="125"/>
        <v>0</v>
      </c>
      <c r="T179" s="30">
        <v>0</v>
      </c>
      <c r="U179" s="30">
        <v>0</v>
      </c>
      <c r="V179" s="30">
        <f t="shared" si="126"/>
        <v>0</v>
      </c>
      <c r="W179" s="30">
        <v>0</v>
      </c>
      <c r="X179" s="30">
        <v>0</v>
      </c>
      <c r="Y179" s="30">
        <f t="shared" si="127"/>
        <v>0</v>
      </c>
      <c r="Z179" s="30">
        <v>0</v>
      </c>
      <c r="AA179" s="30">
        <v>0</v>
      </c>
      <c r="AB179" s="30">
        <f t="shared" si="128"/>
        <v>0</v>
      </c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</row>
    <row r="180" spans="1:249" x14ac:dyDescent="0.25">
      <c r="A180" s="23" t="s">
        <v>160</v>
      </c>
      <c r="B180" s="24">
        <f t="shared" si="130"/>
        <v>14487336</v>
      </c>
      <c r="C180" s="24">
        <f t="shared" si="130"/>
        <v>11837653</v>
      </c>
      <c r="D180" s="24">
        <f t="shared" si="130"/>
        <v>-2649683</v>
      </c>
      <c r="E180" s="24">
        <f t="shared" ref="E180:AA180" si="158">SUM(E181:E216)</f>
        <v>1049771</v>
      </c>
      <c r="F180" s="24">
        <f t="shared" si="158"/>
        <v>1049771</v>
      </c>
      <c r="G180" s="24">
        <f t="shared" si="121"/>
        <v>0</v>
      </c>
      <c r="H180" s="24">
        <f t="shared" si="158"/>
        <v>252100</v>
      </c>
      <c r="I180" s="24">
        <f t="shared" si="158"/>
        <v>252100</v>
      </c>
      <c r="J180" s="24">
        <f t="shared" si="122"/>
        <v>0</v>
      </c>
      <c r="K180" s="24">
        <f t="shared" si="158"/>
        <v>1856542</v>
      </c>
      <c r="L180" s="24">
        <f t="shared" si="158"/>
        <v>947916</v>
      </c>
      <c r="M180" s="24">
        <f t="shared" si="123"/>
        <v>-908626</v>
      </c>
      <c r="N180" s="24">
        <f t="shared" si="158"/>
        <v>0</v>
      </c>
      <c r="O180" s="24">
        <f t="shared" si="158"/>
        <v>0</v>
      </c>
      <c r="P180" s="24">
        <f t="shared" si="124"/>
        <v>0</v>
      </c>
      <c r="Q180" s="24">
        <f t="shared" si="158"/>
        <v>0</v>
      </c>
      <c r="R180" s="24">
        <f t="shared" si="158"/>
        <v>0</v>
      </c>
      <c r="S180" s="24">
        <f t="shared" si="125"/>
        <v>0</v>
      </c>
      <c r="T180" s="24">
        <f t="shared" si="158"/>
        <v>2765372</v>
      </c>
      <c r="U180" s="24">
        <f t="shared" si="158"/>
        <v>2765372</v>
      </c>
      <c r="V180" s="24">
        <f t="shared" si="126"/>
        <v>0</v>
      </c>
      <c r="W180" s="24">
        <f t="shared" si="158"/>
        <v>0</v>
      </c>
      <c r="X180" s="24">
        <f t="shared" si="158"/>
        <v>2179821</v>
      </c>
      <c r="Y180" s="24">
        <f t="shared" si="127"/>
        <v>2179821</v>
      </c>
      <c r="Z180" s="24">
        <f t="shared" si="158"/>
        <v>8563551</v>
      </c>
      <c r="AA180" s="24">
        <f t="shared" si="158"/>
        <v>4642673</v>
      </c>
      <c r="AB180" s="24">
        <f t="shared" si="128"/>
        <v>-3920878</v>
      </c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</row>
    <row r="181" spans="1:249" ht="31.5" x14ac:dyDescent="0.25">
      <c r="A181" s="29" t="s">
        <v>161</v>
      </c>
      <c r="B181" s="30">
        <f t="shared" si="130"/>
        <v>15000</v>
      </c>
      <c r="C181" s="30">
        <f t="shared" si="130"/>
        <v>15000</v>
      </c>
      <c r="D181" s="30">
        <f t="shared" si="130"/>
        <v>0</v>
      </c>
      <c r="E181" s="30">
        <v>0</v>
      </c>
      <c r="F181" s="30">
        <v>0</v>
      </c>
      <c r="G181" s="30">
        <f t="shared" si="121"/>
        <v>0</v>
      </c>
      <c r="H181" s="30">
        <v>0</v>
      </c>
      <c r="I181" s="30">
        <v>0</v>
      </c>
      <c r="J181" s="30">
        <f t="shared" si="122"/>
        <v>0</v>
      </c>
      <c r="K181" s="30">
        <v>15000</v>
      </c>
      <c r="L181" s="30">
        <v>15000</v>
      </c>
      <c r="M181" s="30">
        <f t="shared" si="123"/>
        <v>0</v>
      </c>
      <c r="N181" s="30">
        <v>0</v>
      </c>
      <c r="O181" s="30">
        <v>0</v>
      </c>
      <c r="P181" s="30">
        <f t="shared" si="124"/>
        <v>0</v>
      </c>
      <c r="Q181" s="30">
        <v>0</v>
      </c>
      <c r="R181" s="30">
        <v>0</v>
      </c>
      <c r="S181" s="30">
        <f t="shared" si="125"/>
        <v>0</v>
      </c>
      <c r="T181" s="30">
        <v>0</v>
      </c>
      <c r="U181" s="30">
        <v>0</v>
      </c>
      <c r="V181" s="30">
        <f t="shared" si="126"/>
        <v>0</v>
      </c>
      <c r="W181" s="30">
        <v>0</v>
      </c>
      <c r="X181" s="30">
        <v>0</v>
      </c>
      <c r="Y181" s="30">
        <f t="shared" si="127"/>
        <v>0</v>
      </c>
      <c r="Z181" s="30">
        <v>0</v>
      </c>
      <c r="AA181" s="30">
        <v>0</v>
      </c>
      <c r="AB181" s="30">
        <f t="shared" si="128"/>
        <v>0</v>
      </c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</row>
    <row r="182" spans="1:249" ht="31.5" x14ac:dyDescent="0.25">
      <c r="A182" s="29" t="s">
        <v>162</v>
      </c>
      <c r="B182" s="30">
        <f t="shared" si="130"/>
        <v>143000</v>
      </c>
      <c r="C182" s="30">
        <f t="shared" si="130"/>
        <v>143000</v>
      </c>
      <c r="D182" s="30">
        <f t="shared" si="130"/>
        <v>0</v>
      </c>
      <c r="E182" s="30">
        <v>0</v>
      </c>
      <c r="F182" s="30">
        <v>0</v>
      </c>
      <c r="G182" s="30">
        <f t="shared" si="121"/>
        <v>0</v>
      </c>
      <c r="H182" s="30">
        <v>0</v>
      </c>
      <c r="I182" s="30">
        <v>0</v>
      </c>
      <c r="J182" s="30">
        <f t="shared" si="122"/>
        <v>0</v>
      </c>
      <c r="K182" s="30">
        <v>143000</v>
      </c>
      <c r="L182" s="30">
        <v>143000</v>
      </c>
      <c r="M182" s="30">
        <f t="shared" si="123"/>
        <v>0</v>
      </c>
      <c r="N182" s="30">
        <v>0</v>
      </c>
      <c r="O182" s="30">
        <v>0</v>
      </c>
      <c r="P182" s="30">
        <f t="shared" si="124"/>
        <v>0</v>
      </c>
      <c r="Q182" s="30">
        <v>0</v>
      </c>
      <c r="R182" s="30">
        <v>0</v>
      </c>
      <c r="S182" s="30">
        <f t="shared" si="125"/>
        <v>0</v>
      </c>
      <c r="T182" s="30">
        <v>0</v>
      </c>
      <c r="U182" s="30">
        <v>0</v>
      </c>
      <c r="V182" s="30">
        <f t="shared" si="126"/>
        <v>0</v>
      </c>
      <c r="W182" s="30">
        <v>0</v>
      </c>
      <c r="X182" s="30">
        <v>0</v>
      </c>
      <c r="Y182" s="30">
        <f t="shared" si="127"/>
        <v>0</v>
      </c>
      <c r="Z182" s="30"/>
      <c r="AA182" s="30"/>
      <c r="AB182" s="30">
        <f t="shared" si="128"/>
        <v>0</v>
      </c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</row>
    <row r="183" spans="1:249" ht="31.5" x14ac:dyDescent="0.25">
      <c r="A183" s="31" t="s">
        <v>163</v>
      </c>
      <c r="B183" s="30">
        <f t="shared" si="130"/>
        <v>0</v>
      </c>
      <c r="C183" s="30">
        <f t="shared" si="130"/>
        <v>5400</v>
      </c>
      <c r="D183" s="30">
        <f t="shared" si="130"/>
        <v>5400</v>
      </c>
      <c r="E183" s="30">
        <v>0</v>
      </c>
      <c r="F183" s="30">
        <v>0</v>
      </c>
      <c r="G183" s="30">
        <f t="shared" si="121"/>
        <v>0</v>
      </c>
      <c r="H183" s="30">
        <v>0</v>
      </c>
      <c r="I183" s="30">
        <v>0</v>
      </c>
      <c r="J183" s="30">
        <f t="shared" si="122"/>
        <v>0</v>
      </c>
      <c r="K183" s="30">
        <v>0</v>
      </c>
      <c r="L183" s="30">
        <v>5400</v>
      </c>
      <c r="M183" s="30">
        <f t="shared" si="123"/>
        <v>5400</v>
      </c>
      <c r="N183" s="30"/>
      <c r="O183" s="30">
        <v>0</v>
      </c>
      <c r="P183" s="30">
        <f t="shared" si="124"/>
        <v>0</v>
      </c>
      <c r="Q183" s="30">
        <v>0</v>
      </c>
      <c r="R183" s="30">
        <v>0</v>
      </c>
      <c r="S183" s="30">
        <f t="shared" si="125"/>
        <v>0</v>
      </c>
      <c r="T183" s="30">
        <v>0</v>
      </c>
      <c r="U183" s="30">
        <v>0</v>
      </c>
      <c r="V183" s="30">
        <f t="shared" si="126"/>
        <v>0</v>
      </c>
      <c r="W183" s="30">
        <v>0</v>
      </c>
      <c r="X183" s="30">
        <v>0</v>
      </c>
      <c r="Y183" s="30">
        <f t="shared" si="127"/>
        <v>0</v>
      </c>
      <c r="Z183" s="30">
        <v>0</v>
      </c>
      <c r="AA183" s="30">
        <v>0</v>
      </c>
      <c r="AB183" s="30">
        <f t="shared" si="128"/>
        <v>0</v>
      </c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</row>
    <row r="184" spans="1:249" x14ac:dyDescent="0.25">
      <c r="A184" s="31" t="s">
        <v>164</v>
      </c>
      <c r="B184" s="30">
        <f t="shared" si="130"/>
        <v>0</v>
      </c>
      <c r="C184" s="30">
        <f t="shared" si="130"/>
        <v>1440</v>
      </c>
      <c r="D184" s="30">
        <f t="shared" si="130"/>
        <v>1440</v>
      </c>
      <c r="E184" s="30">
        <v>0</v>
      </c>
      <c r="F184" s="30">
        <v>0</v>
      </c>
      <c r="G184" s="30">
        <f t="shared" ref="G184:G243" si="159">F184-E184</f>
        <v>0</v>
      </c>
      <c r="H184" s="30">
        <v>0</v>
      </c>
      <c r="I184" s="30">
        <v>0</v>
      </c>
      <c r="J184" s="30">
        <f t="shared" ref="J184:J243" si="160">I184-H184</f>
        <v>0</v>
      </c>
      <c r="K184" s="30"/>
      <c r="L184" s="30">
        <v>1440</v>
      </c>
      <c r="M184" s="30">
        <f t="shared" ref="M184:M243" si="161">L184-K184</f>
        <v>1440</v>
      </c>
      <c r="N184" s="30"/>
      <c r="O184" s="30"/>
      <c r="P184" s="30">
        <f t="shared" ref="P184:P243" si="162">O184-N184</f>
        <v>0</v>
      </c>
      <c r="Q184" s="30">
        <v>0</v>
      </c>
      <c r="R184" s="30">
        <v>0</v>
      </c>
      <c r="S184" s="30">
        <f t="shared" ref="S184:S243" si="163">R184-Q184</f>
        <v>0</v>
      </c>
      <c r="T184" s="30">
        <v>0</v>
      </c>
      <c r="U184" s="30">
        <v>0</v>
      </c>
      <c r="V184" s="30">
        <f t="shared" ref="V184:V243" si="164">U184-T184</f>
        <v>0</v>
      </c>
      <c r="W184" s="30">
        <v>0</v>
      </c>
      <c r="X184" s="30">
        <v>0</v>
      </c>
      <c r="Y184" s="30">
        <f t="shared" ref="Y184:Y243" si="165">X184-W184</f>
        <v>0</v>
      </c>
      <c r="Z184" s="30">
        <v>0</v>
      </c>
      <c r="AA184" s="30">
        <v>0</v>
      </c>
      <c r="AB184" s="30">
        <f t="shared" ref="AB184:AB243" si="166">AA184-Z184</f>
        <v>0</v>
      </c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</row>
    <row r="185" spans="1:249" ht="31.5" x14ac:dyDescent="0.25">
      <c r="A185" s="29" t="s">
        <v>165</v>
      </c>
      <c r="B185" s="30">
        <f t="shared" si="130"/>
        <v>18045</v>
      </c>
      <c r="C185" s="30">
        <f t="shared" si="130"/>
        <v>18045</v>
      </c>
      <c r="D185" s="30">
        <f t="shared" si="130"/>
        <v>0</v>
      </c>
      <c r="E185" s="30">
        <v>0</v>
      </c>
      <c r="F185" s="30">
        <v>0</v>
      </c>
      <c r="G185" s="30">
        <f t="shared" si="159"/>
        <v>0</v>
      </c>
      <c r="H185" s="30">
        <v>0</v>
      </c>
      <c r="I185" s="30">
        <v>0</v>
      </c>
      <c r="J185" s="30">
        <f t="shared" si="160"/>
        <v>0</v>
      </c>
      <c r="K185" s="30">
        <v>18045</v>
      </c>
      <c r="L185" s="30">
        <v>18045</v>
      </c>
      <c r="M185" s="30">
        <f t="shared" si="161"/>
        <v>0</v>
      </c>
      <c r="N185" s="30">
        <v>0</v>
      </c>
      <c r="O185" s="30">
        <v>0</v>
      </c>
      <c r="P185" s="30">
        <f t="shared" si="162"/>
        <v>0</v>
      </c>
      <c r="Q185" s="30">
        <v>0</v>
      </c>
      <c r="R185" s="30">
        <v>0</v>
      </c>
      <c r="S185" s="30">
        <f t="shared" si="163"/>
        <v>0</v>
      </c>
      <c r="T185" s="30">
        <v>0</v>
      </c>
      <c r="U185" s="30">
        <v>0</v>
      </c>
      <c r="V185" s="30">
        <f t="shared" si="164"/>
        <v>0</v>
      </c>
      <c r="W185" s="30">
        <v>0</v>
      </c>
      <c r="X185" s="30">
        <v>0</v>
      </c>
      <c r="Y185" s="30">
        <f t="shared" si="165"/>
        <v>0</v>
      </c>
      <c r="Z185" s="30">
        <v>0</v>
      </c>
      <c r="AA185" s="30">
        <v>0</v>
      </c>
      <c r="AB185" s="30">
        <f t="shared" si="166"/>
        <v>0</v>
      </c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</row>
    <row r="186" spans="1:249" ht="31.5" x14ac:dyDescent="0.25">
      <c r="A186" s="29" t="s">
        <v>166</v>
      </c>
      <c r="B186" s="30">
        <f t="shared" si="130"/>
        <v>21663</v>
      </c>
      <c r="C186" s="30">
        <f t="shared" si="130"/>
        <v>21663</v>
      </c>
      <c r="D186" s="30">
        <f t="shared" si="130"/>
        <v>0</v>
      </c>
      <c r="E186" s="30">
        <v>0</v>
      </c>
      <c r="F186" s="30">
        <v>0</v>
      </c>
      <c r="G186" s="30">
        <f t="shared" si="159"/>
        <v>0</v>
      </c>
      <c r="H186" s="30">
        <v>0</v>
      </c>
      <c r="I186" s="30">
        <v>0</v>
      </c>
      <c r="J186" s="30">
        <f t="shared" si="160"/>
        <v>0</v>
      </c>
      <c r="K186" s="30">
        <v>21663</v>
      </c>
      <c r="L186" s="30">
        <v>21663</v>
      </c>
      <c r="M186" s="30">
        <f t="shared" si="161"/>
        <v>0</v>
      </c>
      <c r="N186" s="30">
        <v>0</v>
      </c>
      <c r="O186" s="30">
        <v>0</v>
      </c>
      <c r="P186" s="30">
        <f t="shared" si="162"/>
        <v>0</v>
      </c>
      <c r="Q186" s="30">
        <v>0</v>
      </c>
      <c r="R186" s="30">
        <v>0</v>
      </c>
      <c r="S186" s="30">
        <f t="shared" si="163"/>
        <v>0</v>
      </c>
      <c r="T186" s="30">
        <v>0</v>
      </c>
      <c r="U186" s="30">
        <v>0</v>
      </c>
      <c r="V186" s="30">
        <f t="shared" si="164"/>
        <v>0</v>
      </c>
      <c r="W186" s="30">
        <v>0</v>
      </c>
      <c r="X186" s="30">
        <v>0</v>
      </c>
      <c r="Y186" s="30">
        <f t="shared" si="165"/>
        <v>0</v>
      </c>
      <c r="Z186" s="30">
        <v>0</v>
      </c>
      <c r="AA186" s="30">
        <v>0</v>
      </c>
      <c r="AB186" s="30">
        <f t="shared" si="166"/>
        <v>0</v>
      </c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</row>
    <row r="187" spans="1:249" ht="47.25" x14ac:dyDescent="0.25">
      <c r="A187" s="29" t="s">
        <v>167</v>
      </c>
      <c r="B187" s="30">
        <f t="shared" si="130"/>
        <v>7514</v>
      </c>
      <c r="C187" s="30">
        <f t="shared" si="130"/>
        <v>7514</v>
      </c>
      <c r="D187" s="30">
        <f t="shared" si="130"/>
        <v>0</v>
      </c>
      <c r="E187" s="30">
        <v>0</v>
      </c>
      <c r="F187" s="30">
        <v>0</v>
      </c>
      <c r="G187" s="30">
        <f t="shared" si="159"/>
        <v>0</v>
      </c>
      <c r="H187" s="30">
        <v>0</v>
      </c>
      <c r="I187" s="30">
        <v>0</v>
      </c>
      <c r="J187" s="30">
        <f t="shared" si="160"/>
        <v>0</v>
      </c>
      <c r="K187" s="30">
        <v>7514</v>
      </c>
      <c r="L187" s="30">
        <v>7514</v>
      </c>
      <c r="M187" s="30">
        <f t="shared" si="161"/>
        <v>0</v>
      </c>
      <c r="N187" s="30">
        <v>0</v>
      </c>
      <c r="O187" s="30">
        <v>0</v>
      </c>
      <c r="P187" s="30">
        <f t="shared" si="162"/>
        <v>0</v>
      </c>
      <c r="Q187" s="30">
        <v>0</v>
      </c>
      <c r="R187" s="30">
        <v>0</v>
      </c>
      <c r="S187" s="30">
        <f t="shared" si="163"/>
        <v>0</v>
      </c>
      <c r="T187" s="30">
        <v>0</v>
      </c>
      <c r="U187" s="30">
        <v>0</v>
      </c>
      <c r="V187" s="30">
        <f t="shared" si="164"/>
        <v>0</v>
      </c>
      <c r="W187" s="30">
        <v>0</v>
      </c>
      <c r="X187" s="30">
        <v>0</v>
      </c>
      <c r="Y187" s="30">
        <f t="shared" si="165"/>
        <v>0</v>
      </c>
      <c r="Z187" s="30">
        <v>0</v>
      </c>
      <c r="AA187" s="30">
        <v>0</v>
      </c>
      <c r="AB187" s="30">
        <f t="shared" si="166"/>
        <v>0</v>
      </c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</row>
    <row r="188" spans="1:249" ht="47.25" x14ac:dyDescent="0.25">
      <c r="A188" s="29" t="s">
        <v>168</v>
      </c>
      <c r="B188" s="30">
        <f t="shared" si="130"/>
        <v>8987</v>
      </c>
      <c r="C188" s="30">
        <f t="shared" si="130"/>
        <v>8987</v>
      </c>
      <c r="D188" s="30">
        <f t="shared" si="130"/>
        <v>0</v>
      </c>
      <c r="E188" s="30">
        <v>0</v>
      </c>
      <c r="F188" s="30">
        <v>0</v>
      </c>
      <c r="G188" s="30">
        <f t="shared" si="159"/>
        <v>0</v>
      </c>
      <c r="H188" s="30">
        <v>0</v>
      </c>
      <c r="I188" s="30">
        <v>0</v>
      </c>
      <c r="J188" s="30">
        <f t="shared" si="160"/>
        <v>0</v>
      </c>
      <c r="K188" s="30">
        <v>8987</v>
      </c>
      <c r="L188" s="30">
        <v>8987</v>
      </c>
      <c r="M188" s="30">
        <f t="shared" si="161"/>
        <v>0</v>
      </c>
      <c r="N188" s="30">
        <v>0</v>
      </c>
      <c r="O188" s="30">
        <v>0</v>
      </c>
      <c r="P188" s="30">
        <f t="shared" si="162"/>
        <v>0</v>
      </c>
      <c r="Q188" s="30">
        <v>0</v>
      </c>
      <c r="R188" s="30">
        <v>0</v>
      </c>
      <c r="S188" s="30">
        <f t="shared" si="163"/>
        <v>0</v>
      </c>
      <c r="T188" s="30">
        <v>0</v>
      </c>
      <c r="U188" s="30">
        <v>0</v>
      </c>
      <c r="V188" s="30">
        <f t="shared" si="164"/>
        <v>0</v>
      </c>
      <c r="W188" s="30">
        <v>0</v>
      </c>
      <c r="X188" s="30">
        <v>0</v>
      </c>
      <c r="Y188" s="30">
        <f t="shared" si="165"/>
        <v>0</v>
      </c>
      <c r="Z188" s="30">
        <v>0</v>
      </c>
      <c r="AA188" s="30">
        <v>0</v>
      </c>
      <c r="AB188" s="30">
        <f t="shared" si="166"/>
        <v>0</v>
      </c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</row>
    <row r="189" spans="1:249" ht="47.25" x14ac:dyDescent="0.25">
      <c r="A189" s="31" t="s">
        <v>169</v>
      </c>
      <c r="B189" s="30">
        <f t="shared" si="130"/>
        <v>327000</v>
      </c>
      <c r="C189" s="30">
        <f t="shared" si="130"/>
        <v>327000</v>
      </c>
      <c r="D189" s="30">
        <f t="shared" si="130"/>
        <v>0</v>
      </c>
      <c r="E189" s="30">
        <v>0</v>
      </c>
      <c r="F189" s="30">
        <v>0</v>
      </c>
      <c r="G189" s="30">
        <f t="shared" si="159"/>
        <v>0</v>
      </c>
      <c r="H189" s="30">
        <v>0</v>
      </c>
      <c r="I189" s="30">
        <v>0</v>
      </c>
      <c r="J189" s="30">
        <f t="shared" si="160"/>
        <v>0</v>
      </c>
      <c r="K189" s="30">
        <v>27000</v>
      </c>
      <c r="L189" s="30">
        <v>27000</v>
      </c>
      <c r="M189" s="30">
        <f t="shared" si="161"/>
        <v>0</v>
      </c>
      <c r="N189" s="30"/>
      <c r="O189" s="30"/>
      <c r="P189" s="30">
        <f t="shared" si="162"/>
        <v>0</v>
      </c>
      <c r="Q189" s="30">
        <v>0</v>
      </c>
      <c r="R189" s="30">
        <v>0</v>
      </c>
      <c r="S189" s="30">
        <f t="shared" si="163"/>
        <v>0</v>
      </c>
      <c r="T189" s="30">
        <v>0</v>
      </c>
      <c r="U189" s="30">
        <v>0</v>
      </c>
      <c r="V189" s="30">
        <f t="shared" si="164"/>
        <v>0</v>
      </c>
      <c r="W189" s="30">
        <v>0</v>
      </c>
      <c r="X189" s="30">
        <v>0</v>
      </c>
      <c r="Y189" s="30">
        <f t="shared" si="165"/>
        <v>0</v>
      </c>
      <c r="Z189" s="30">
        <v>300000</v>
      </c>
      <c r="AA189" s="30">
        <v>300000</v>
      </c>
      <c r="AB189" s="30">
        <f t="shared" si="166"/>
        <v>0</v>
      </c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</row>
    <row r="190" spans="1:249" ht="31.5" x14ac:dyDescent="0.25">
      <c r="A190" s="29" t="s">
        <v>170</v>
      </c>
      <c r="B190" s="30">
        <f t="shared" si="130"/>
        <v>0</v>
      </c>
      <c r="C190" s="30">
        <f t="shared" si="130"/>
        <v>12437</v>
      </c>
      <c r="D190" s="30">
        <f t="shared" si="130"/>
        <v>12437</v>
      </c>
      <c r="E190" s="30">
        <v>0</v>
      </c>
      <c r="F190" s="30">
        <v>0</v>
      </c>
      <c r="G190" s="30">
        <f t="shared" si="159"/>
        <v>0</v>
      </c>
      <c r="H190" s="30">
        <v>0</v>
      </c>
      <c r="I190" s="30">
        <v>0</v>
      </c>
      <c r="J190" s="30">
        <f t="shared" si="160"/>
        <v>0</v>
      </c>
      <c r="K190" s="30">
        <v>0</v>
      </c>
      <c r="L190" s="30">
        <v>12437</v>
      </c>
      <c r="M190" s="30">
        <f t="shared" si="161"/>
        <v>12437</v>
      </c>
      <c r="N190" s="30">
        <v>0</v>
      </c>
      <c r="O190" s="30">
        <v>0</v>
      </c>
      <c r="P190" s="30">
        <f t="shared" si="162"/>
        <v>0</v>
      </c>
      <c r="Q190" s="30">
        <v>0</v>
      </c>
      <c r="R190" s="30">
        <v>0</v>
      </c>
      <c r="S190" s="30">
        <f t="shared" si="163"/>
        <v>0</v>
      </c>
      <c r="T190" s="30">
        <v>0</v>
      </c>
      <c r="U190" s="30">
        <v>0</v>
      </c>
      <c r="V190" s="30">
        <f t="shared" si="164"/>
        <v>0</v>
      </c>
      <c r="W190" s="30">
        <v>0</v>
      </c>
      <c r="X190" s="30">
        <v>0</v>
      </c>
      <c r="Y190" s="30">
        <f t="shared" si="165"/>
        <v>0</v>
      </c>
      <c r="Z190" s="30">
        <f t="shared" ref="Z190:AA192" si="167">21000-21000</f>
        <v>0</v>
      </c>
      <c r="AA190" s="30">
        <v>0</v>
      </c>
      <c r="AB190" s="30">
        <f t="shared" si="166"/>
        <v>0</v>
      </c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</row>
    <row r="191" spans="1:249" ht="31.5" x14ac:dyDescent="0.25">
      <c r="A191" s="29" t="s">
        <v>171</v>
      </c>
      <c r="B191" s="30">
        <f t="shared" si="130"/>
        <v>0</v>
      </c>
      <c r="C191" s="30">
        <f t="shared" si="130"/>
        <v>27278</v>
      </c>
      <c r="D191" s="30">
        <f t="shared" si="130"/>
        <v>27278</v>
      </c>
      <c r="E191" s="30">
        <v>0</v>
      </c>
      <c r="F191" s="30">
        <v>0</v>
      </c>
      <c r="G191" s="30">
        <f t="shared" si="159"/>
        <v>0</v>
      </c>
      <c r="H191" s="30">
        <v>0</v>
      </c>
      <c r="I191" s="30">
        <v>0</v>
      </c>
      <c r="J191" s="30">
        <f t="shared" si="160"/>
        <v>0</v>
      </c>
      <c r="K191" s="30">
        <v>0</v>
      </c>
      <c r="L191" s="30">
        <v>27278</v>
      </c>
      <c r="M191" s="30">
        <f t="shared" si="161"/>
        <v>27278</v>
      </c>
      <c r="N191" s="30">
        <v>0</v>
      </c>
      <c r="O191" s="30">
        <v>0</v>
      </c>
      <c r="P191" s="30">
        <f t="shared" si="162"/>
        <v>0</v>
      </c>
      <c r="Q191" s="30">
        <v>0</v>
      </c>
      <c r="R191" s="30">
        <v>0</v>
      </c>
      <c r="S191" s="30">
        <f t="shared" si="163"/>
        <v>0</v>
      </c>
      <c r="T191" s="30">
        <v>0</v>
      </c>
      <c r="U191" s="30">
        <v>0</v>
      </c>
      <c r="V191" s="30">
        <f t="shared" si="164"/>
        <v>0</v>
      </c>
      <c r="W191" s="30">
        <v>0</v>
      </c>
      <c r="X191" s="30">
        <v>0</v>
      </c>
      <c r="Y191" s="30">
        <f t="shared" si="165"/>
        <v>0</v>
      </c>
      <c r="Z191" s="30">
        <f t="shared" si="167"/>
        <v>0</v>
      </c>
      <c r="AA191" s="30">
        <v>0</v>
      </c>
      <c r="AB191" s="30">
        <f t="shared" si="166"/>
        <v>0</v>
      </c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</row>
    <row r="192" spans="1:249" ht="47.25" x14ac:dyDescent="0.25">
      <c r="A192" s="29" t="s">
        <v>172</v>
      </c>
      <c r="B192" s="30">
        <f t="shared" si="130"/>
        <v>113005</v>
      </c>
      <c r="C192" s="30">
        <f t="shared" si="130"/>
        <v>113005</v>
      </c>
      <c r="D192" s="30">
        <f t="shared" si="130"/>
        <v>0</v>
      </c>
      <c r="E192" s="30">
        <v>0</v>
      </c>
      <c r="F192" s="30">
        <v>0</v>
      </c>
      <c r="G192" s="30">
        <f t="shared" si="159"/>
        <v>0</v>
      </c>
      <c r="H192" s="30">
        <v>0</v>
      </c>
      <c r="I192" s="30">
        <v>0</v>
      </c>
      <c r="J192" s="30">
        <f t="shared" si="160"/>
        <v>0</v>
      </c>
      <c r="K192" s="30">
        <f>35500+7505+70000</f>
        <v>113005</v>
      </c>
      <c r="L192" s="30">
        <f t="shared" ref="L192" si="168">35500+7505+70000</f>
        <v>113005</v>
      </c>
      <c r="M192" s="30">
        <f t="shared" si="161"/>
        <v>0</v>
      </c>
      <c r="N192" s="30">
        <v>0</v>
      </c>
      <c r="O192" s="30">
        <v>0</v>
      </c>
      <c r="P192" s="30">
        <f t="shared" si="162"/>
        <v>0</v>
      </c>
      <c r="Q192" s="30">
        <v>0</v>
      </c>
      <c r="R192" s="30">
        <v>0</v>
      </c>
      <c r="S192" s="30">
        <f t="shared" si="163"/>
        <v>0</v>
      </c>
      <c r="T192" s="30">
        <v>0</v>
      </c>
      <c r="U192" s="30">
        <v>0</v>
      </c>
      <c r="V192" s="30">
        <f t="shared" si="164"/>
        <v>0</v>
      </c>
      <c r="W192" s="30">
        <v>0</v>
      </c>
      <c r="X192" s="30">
        <v>0</v>
      </c>
      <c r="Y192" s="30">
        <f t="shared" si="165"/>
        <v>0</v>
      </c>
      <c r="Z192" s="30">
        <f t="shared" si="167"/>
        <v>0</v>
      </c>
      <c r="AA192" s="30">
        <f t="shared" si="167"/>
        <v>0</v>
      </c>
      <c r="AB192" s="30">
        <f t="shared" si="166"/>
        <v>0</v>
      </c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</row>
    <row r="193" spans="1:249" ht="31.5" x14ac:dyDescent="0.25">
      <c r="A193" s="32" t="s">
        <v>173</v>
      </c>
      <c r="B193" s="30">
        <f t="shared" si="130"/>
        <v>275627</v>
      </c>
      <c r="C193" s="30">
        <f t="shared" si="130"/>
        <v>275627</v>
      </c>
      <c r="D193" s="30">
        <f t="shared" si="130"/>
        <v>0</v>
      </c>
      <c r="E193" s="30"/>
      <c r="F193" s="30"/>
      <c r="G193" s="30">
        <f t="shared" si="159"/>
        <v>0</v>
      </c>
      <c r="H193" s="30">
        <v>0</v>
      </c>
      <c r="I193" s="30">
        <v>0</v>
      </c>
      <c r="J193" s="30">
        <f t="shared" si="160"/>
        <v>0</v>
      </c>
      <c r="K193" s="30">
        <v>0</v>
      </c>
      <c r="L193" s="30">
        <v>0</v>
      </c>
      <c r="M193" s="30">
        <f t="shared" si="161"/>
        <v>0</v>
      </c>
      <c r="N193" s="30">
        <v>0</v>
      </c>
      <c r="O193" s="30">
        <v>0</v>
      </c>
      <c r="P193" s="30">
        <f t="shared" si="162"/>
        <v>0</v>
      </c>
      <c r="Q193" s="30">
        <v>0</v>
      </c>
      <c r="R193" s="30">
        <v>0</v>
      </c>
      <c r="S193" s="30">
        <f t="shared" si="163"/>
        <v>0</v>
      </c>
      <c r="T193" s="30">
        <v>275627</v>
      </c>
      <c r="U193" s="30">
        <v>275627</v>
      </c>
      <c r="V193" s="30">
        <f t="shared" si="164"/>
        <v>0</v>
      </c>
      <c r="W193" s="30">
        <v>0</v>
      </c>
      <c r="X193" s="30">
        <v>0</v>
      </c>
      <c r="Y193" s="30">
        <f t="shared" si="165"/>
        <v>0</v>
      </c>
      <c r="Z193" s="30">
        <f>275627-275627</f>
        <v>0</v>
      </c>
      <c r="AA193" s="30">
        <f t="shared" ref="AA193" si="169">275627-275627</f>
        <v>0</v>
      </c>
      <c r="AB193" s="30">
        <f t="shared" si="166"/>
        <v>0</v>
      </c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</row>
    <row r="194" spans="1:249" ht="47.25" x14ac:dyDescent="0.25">
      <c r="A194" s="32" t="s">
        <v>174</v>
      </c>
      <c r="B194" s="30">
        <f t="shared" si="130"/>
        <v>77227</v>
      </c>
      <c r="C194" s="30">
        <f t="shared" si="130"/>
        <v>77227</v>
      </c>
      <c r="D194" s="30">
        <f t="shared" si="130"/>
        <v>0</v>
      </c>
      <c r="E194" s="30"/>
      <c r="F194" s="30"/>
      <c r="G194" s="30">
        <f t="shared" si="159"/>
        <v>0</v>
      </c>
      <c r="H194" s="30">
        <v>0</v>
      </c>
      <c r="I194" s="30">
        <v>0</v>
      </c>
      <c r="J194" s="30">
        <f t="shared" si="160"/>
        <v>0</v>
      </c>
      <c r="K194" s="30">
        <v>0</v>
      </c>
      <c r="L194" s="30">
        <v>0</v>
      </c>
      <c r="M194" s="30">
        <f t="shared" si="161"/>
        <v>0</v>
      </c>
      <c r="N194" s="30">
        <v>0</v>
      </c>
      <c r="O194" s="30">
        <v>0</v>
      </c>
      <c r="P194" s="30">
        <f t="shared" si="162"/>
        <v>0</v>
      </c>
      <c r="Q194" s="30">
        <v>0</v>
      </c>
      <c r="R194" s="30">
        <v>0</v>
      </c>
      <c r="S194" s="30">
        <f t="shared" si="163"/>
        <v>0</v>
      </c>
      <c r="T194" s="30">
        <v>77227</v>
      </c>
      <c r="U194" s="30">
        <v>77227</v>
      </c>
      <c r="V194" s="30">
        <f t="shared" si="164"/>
        <v>0</v>
      </c>
      <c r="W194" s="30">
        <v>0</v>
      </c>
      <c r="X194" s="30">
        <v>0</v>
      </c>
      <c r="Y194" s="30">
        <f t="shared" si="165"/>
        <v>0</v>
      </c>
      <c r="Z194" s="30">
        <f t="shared" ref="Z194:AA197" si="170">75615-75615</f>
        <v>0</v>
      </c>
      <c r="AA194" s="30">
        <f t="shared" si="170"/>
        <v>0</v>
      </c>
      <c r="AB194" s="30">
        <f t="shared" si="166"/>
        <v>0</v>
      </c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</row>
    <row r="195" spans="1:249" ht="47.25" x14ac:dyDescent="0.25">
      <c r="A195" s="32" t="s">
        <v>175</v>
      </c>
      <c r="B195" s="30">
        <f t="shared" si="130"/>
        <v>49824</v>
      </c>
      <c r="C195" s="30">
        <f t="shared" si="130"/>
        <v>49824</v>
      </c>
      <c r="D195" s="30">
        <f t="shared" si="130"/>
        <v>0</v>
      </c>
      <c r="E195" s="30"/>
      <c r="F195" s="30"/>
      <c r="G195" s="30">
        <f t="shared" si="159"/>
        <v>0</v>
      </c>
      <c r="H195" s="30">
        <v>0</v>
      </c>
      <c r="I195" s="30">
        <v>0</v>
      </c>
      <c r="J195" s="30">
        <f t="shared" si="160"/>
        <v>0</v>
      </c>
      <c r="K195" s="30">
        <v>0</v>
      </c>
      <c r="L195" s="30">
        <v>0</v>
      </c>
      <c r="M195" s="30">
        <f t="shared" si="161"/>
        <v>0</v>
      </c>
      <c r="N195" s="30">
        <v>0</v>
      </c>
      <c r="O195" s="30">
        <v>0</v>
      </c>
      <c r="P195" s="30">
        <f t="shared" si="162"/>
        <v>0</v>
      </c>
      <c r="Q195" s="30">
        <v>0</v>
      </c>
      <c r="R195" s="30">
        <v>0</v>
      </c>
      <c r="S195" s="30">
        <f t="shared" si="163"/>
        <v>0</v>
      </c>
      <c r="T195" s="30">
        <v>49824</v>
      </c>
      <c r="U195" s="30">
        <v>49824</v>
      </c>
      <c r="V195" s="30">
        <f t="shared" si="164"/>
        <v>0</v>
      </c>
      <c r="W195" s="30">
        <v>0</v>
      </c>
      <c r="X195" s="30">
        <v>0</v>
      </c>
      <c r="Y195" s="30">
        <f t="shared" si="165"/>
        <v>0</v>
      </c>
      <c r="Z195" s="30">
        <f t="shared" si="170"/>
        <v>0</v>
      </c>
      <c r="AA195" s="30">
        <f t="shared" si="170"/>
        <v>0</v>
      </c>
      <c r="AB195" s="30">
        <f t="shared" si="166"/>
        <v>0</v>
      </c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</row>
    <row r="196" spans="1:249" ht="47.25" x14ac:dyDescent="0.25">
      <c r="A196" s="32" t="s">
        <v>176</v>
      </c>
      <c r="B196" s="30">
        <f t="shared" si="130"/>
        <v>46087</v>
      </c>
      <c r="C196" s="30">
        <f t="shared" si="130"/>
        <v>46087</v>
      </c>
      <c r="D196" s="30">
        <f t="shared" si="130"/>
        <v>0</v>
      </c>
      <c r="E196" s="30"/>
      <c r="F196" s="30"/>
      <c r="G196" s="30">
        <f t="shared" si="159"/>
        <v>0</v>
      </c>
      <c r="H196" s="30">
        <v>0</v>
      </c>
      <c r="I196" s="30">
        <v>0</v>
      </c>
      <c r="J196" s="30">
        <f t="shared" si="160"/>
        <v>0</v>
      </c>
      <c r="K196" s="30">
        <v>0</v>
      </c>
      <c r="L196" s="30">
        <v>0</v>
      </c>
      <c r="M196" s="30">
        <f t="shared" si="161"/>
        <v>0</v>
      </c>
      <c r="N196" s="30">
        <v>0</v>
      </c>
      <c r="O196" s="30">
        <v>0</v>
      </c>
      <c r="P196" s="30">
        <f t="shared" si="162"/>
        <v>0</v>
      </c>
      <c r="Q196" s="30">
        <v>0</v>
      </c>
      <c r="R196" s="30">
        <v>0</v>
      </c>
      <c r="S196" s="30">
        <f t="shared" si="163"/>
        <v>0</v>
      </c>
      <c r="T196" s="30">
        <v>46087</v>
      </c>
      <c r="U196" s="30">
        <v>46087</v>
      </c>
      <c r="V196" s="30">
        <f t="shared" si="164"/>
        <v>0</v>
      </c>
      <c r="W196" s="30">
        <v>0</v>
      </c>
      <c r="X196" s="30">
        <v>0</v>
      </c>
      <c r="Y196" s="30">
        <f t="shared" si="165"/>
        <v>0</v>
      </c>
      <c r="Z196" s="30">
        <f t="shared" si="170"/>
        <v>0</v>
      </c>
      <c r="AA196" s="30">
        <f t="shared" si="170"/>
        <v>0</v>
      </c>
      <c r="AB196" s="30">
        <f t="shared" si="166"/>
        <v>0</v>
      </c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</row>
    <row r="197" spans="1:249" ht="47.25" x14ac:dyDescent="0.25">
      <c r="A197" s="32" t="s">
        <v>177</v>
      </c>
      <c r="B197" s="30">
        <f t="shared" si="130"/>
        <v>83454</v>
      </c>
      <c r="C197" s="30">
        <f t="shared" si="130"/>
        <v>83454</v>
      </c>
      <c r="D197" s="30">
        <f t="shared" si="130"/>
        <v>0</v>
      </c>
      <c r="E197" s="30"/>
      <c r="F197" s="30"/>
      <c r="G197" s="30">
        <f t="shared" si="159"/>
        <v>0</v>
      </c>
      <c r="H197" s="30">
        <v>0</v>
      </c>
      <c r="I197" s="30">
        <v>0</v>
      </c>
      <c r="J197" s="30">
        <f t="shared" si="160"/>
        <v>0</v>
      </c>
      <c r="K197" s="30">
        <v>0</v>
      </c>
      <c r="L197" s="30">
        <v>0</v>
      </c>
      <c r="M197" s="30">
        <f t="shared" si="161"/>
        <v>0</v>
      </c>
      <c r="N197" s="30">
        <v>0</v>
      </c>
      <c r="O197" s="30">
        <v>0</v>
      </c>
      <c r="P197" s="30">
        <f t="shared" si="162"/>
        <v>0</v>
      </c>
      <c r="Q197" s="30">
        <v>0</v>
      </c>
      <c r="R197" s="30">
        <v>0</v>
      </c>
      <c r="S197" s="30">
        <f t="shared" si="163"/>
        <v>0</v>
      </c>
      <c r="T197" s="30">
        <v>83454</v>
      </c>
      <c r="U197" s="30">
        <v>83454</v>
      </c>
      <c r="V197" s="30">
        <f t="shared" si="164"/>
        <v>0</v>
      </c>
      <c r="W197" s="30">
        <v>0</v>
      </c>
      <c r="X197" s="30">
        <v>0</v>
      </c>
      <c r="Y197" s="30">
        <f t="shared" si="165"/>
        <v>0</v>
      </c>
      <c r="Z197" s="30">
        <f t="shared" si="170"/>
        <v>0</v>
      </c>
      <c r="AA197" s="30">
        <f t="shared" si="170"/>
        <v>0</v>
      </c>
      <c r="AB197" s="30">
        <f t="shared" si="166"/>
        <v>0</v>
      </c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</row>
    <row r="198" spans="1:249" ht="31.5" x14ac:dyDescent="0.25">
      <c r="A198" s="32" t="s">
        <v>178</v>
      </c>
      <c r="B198" s="30">
        <f t="shared" ref="B198:D255" si="171">E198+H198+K198+N198+Q198+T198+W198+Z198</f>
        <v>347470</v>
      </c>
      <c r="C198" s="30">
        <f t="shared" si="171"/>
        <v>347470</v>
      </c>
      <c r="D198" s="30">
        <f t="shared" si="171"/>
        <v>0</v>
      </c>
      <c r="E198" s="30"/>
      <c r="F198" s="30"/>
      <c r="G198" s="30">
        <f t="shared" si="159"/>
        <v>0</v>
      </c>
      <c r="H198" s="30">
        <v>0</v>
      </c>
      <c r="I198" s="30">
        <v>0</v>
      </c>
      <c r="J198" s="30">
        <f t="shared" si="160"/>
        <v>0</v>
      </c>
      <c r="K198" s="30">
        <f>21831</f>
        <v>21831</v>
      </c>
      <c r="L198" s="30">
        <f>21831</f>
        <v>21831</v>
      </c>
      <c r="M198" s="30">
        <f t="shared" si="161"/>
        <v>0</v>
      </c>
      <c r="N198" s="30">
        <v>0</v>
      </c>
      <c r="O198" s="30">
        <v>0</v>
      </c>
      <c r="P198" s="30">
        <f t="shared" si="162"/>
        <v>0</v>
      </c>
      <c r="Q198" s="30">
        <v>0</v>
      </c>
      <c r="R198" s="30">
        <v>0</v>
      </c>
      <c r="S198" s="30">
        <f t="shared" si="163"/>
        <v>0</v>
      </c>
      <c r="T198" s="30"/>
      <c r="U198" s="30"/>
      <c r="V198" s="30">
        <f t="shared" si="164"/>
        <v>0</v>
      </c>
      <c r="W198" s="30">
        <v>0</v>
      </c>
      <c r="X198" s="30">
        <v>0</v>
      </c>
      <c r="Y198" s="30">
        <f t="shared" si="165"/>
        <v>0</v>
      </c>
      <c r="Z198" s="30">
        <v>325639</v>
      </c>
      <c r="AA198" s="30">
        <v>325639</v>
      </c>
      <c r="AB198" s="30">
        <f t="shared" si="166"/>
        <v>0</v>
      </c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</row>
    <row r="199" spans="1:249" ht="31.5" x14ac:dyDescent="0.25">
      <c r="A199" s="32" t="s">
        <v>61</v>
      </c>
      <c r="B199" s="30">
        <f t="shared" si="171"/>
        <v>2741057</v>
      </c>
      <c r="C199" s="30">
        <f t="shared" si="171"/>
        <v>0</v>
      </c>
      <c r="D199" s="30">
        <f t="shared" si="171"/>
        <v>-2741057</v>
      </c>
      <c r="E199" s="30"/>
      <c r="F199" s="30"/>
      <c r="G199" s="30">
        <f t="shared" si="159"/>
        <v>0</v>
      </c>
      <c r="H199" s="30">
        <v>0</v>
      </c>
      <c r="I199" s="30">
        <v>0</v>
      </c>
      <c r="J199" s="30">
        <f t="shared" si="160"/>
        <v>0</v>
      </c>
      <c r="K199" s="30">
        <f>2741057-1741057</f>
        <v>1000000</v>
      </c>
      <c r="L199" s="30">
        <v>0</v>
      </c>
      <c r="M199" s="30">
        <f t="shared" si="161"/>
        <v>-1000000</v>
      </c>
      <c r="N199" s="30">
        <v>0</v>
      </c>
      <c r="O199" s="30">
        <v>0</v>
      </c>
      <c r="P199" s="30">
        <f t="shared" si="162"/>
        <v>0</v>
      </c>
      <c r="Q199" s="30">
        <v>0</v>
      </c>
      <c r="R199" s="30">
        <v>0</v>
      </c>
      <c r="S199" s="30">
        <f t="shared" si="163"/>
        <v>0</v>
      </c>
      <c r="T199" s="30"/>
      <c r="U199" s="30"/>
      <c r="V199" s="30">
        <f t="shared" si="164"/>
        <v>0</v>
      </c>
      <c r="W199" s="30">
        <v>0</v>
      </c>
      <c r="X199" s="30">
        <v>0</v>
      </c>
      <c r="Y199" s="30">
        <f t="shared" si="165"/>
        <v>0</v>
      </c>
      <c r="Z199" s="30">
        <f>1741057</f>
        <v>1741057</v>
      </c>
      <c r="AA199" s="30">
        <v>0</v>
      </c>
      <c r="AB199" s="30">
        <f t="shared" si="166"/>
        <v>-1741057</v>
      </c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</row>
    <row r="200" spans="1:249" ht="31.5" x14ac:dyDescent="0.25">
      <c r="A200" s="32" t="s">
        <v>179</v>
      </c>
      <c r="B200" s="30">
        <f t="shared" si="171"/>
        <v>65000</v>
      </c>
      <c r="C200" s="30">
        <f t="shared" si="171"/>
        <v>65000</v>
      </c>
      <c r="D200" s="30">
        <f t="shared" si="171"/>
        <v>0</v>
      </c>
      <c r="E200" s="30"/>
      <c r="F200" s="30"/>
      <c r="G200" s="30">
        <f t="shared" si="159"/>
        <v>0</v>
      </c>
      <c r="H200" s="30">
        <v>0</v>
      </c>
      <c r="I200" s="30">
        <v>0</v>
      </c>
      <c r="J200" s="30">
        <f t="shared" si="160"/>
        <v>0</v>
      </c>
      <c r="K200" s="30">
        <v>65000</v>
      </c>
      <c r="L200" s="30">
        <v>65000</v>
      </c>
      <c r="M200" s="30">
        <f t="shared" si="161"/>
        <v>0</v>
      </c>
      <c r="N200" s="30">
        <v>0</v>
      </c>
      <c r="O200" s="30">
        <v>0</v>
      </c>
      <c r="P200" s="30">
        <f t="shared" si="162"/>
        <v>0</v>
      </c>
      <c r="Q200" s="30">
        <v>0</v>
      </c>
      <c r="R200" s="30">
        <v>0</v>
      </c>
      <c r="S200" s="30">
        <f t="shared" si="163"/>
        <v>0</v>
      </c>
      <c r="T200" s="30"/>
      <c r="U200" s="30"/>
      <c r="V200" s="30">
        <f t="shared" si="164"/>
        <v>0</v>
      </c>
      <c r="W200" s="30">
        <v>0</v>
      </c>
      <c r="X200" s="30">
        <v>0</v>
      </c>
      <c r="Y200" s="30">
        <f t="shared" si="165"/>
        <v>0</v>
      </c>
      <c r="Z200" s="30">
        <f>151023-151023</f>
        <v>0</v>
      </c>
      <c r="AA200" s="30">
        <f t="shared" ref="AA200:AA201" si="172">151023-151023</f>
        <v>0</v>
      </c>
      <c r="AB200" s="30">
        <f t="shared" si="166"/>
        <v>0</v>
      </c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</row>
    <row r="201" spans="1:249" ht="31.5" x14ac:dyDescent="0.25">
      <c r="A201" s="32" t="s">
        <v>180</v>
      </c>
      <c r="B201" s="30">
        <f t="shared" si="171"/>
        <v>257993</v>
      </c>
      <c r="C201" s="30">
        <f t="shared" si="171"/>
        <v>257993</v>
      </c>
      <c r="D201" s="30">
        <f t="shared" si="171"/>
        <v>0</v>
      </c>
      <c r="E201" s="30"/>
      <c r="F201" s="30"/>
      <c r="G201" s="30">
        <f t="shared" si="159"/>
        <v>0</v>
      </c>
      <c r="H201" s="30">
        <v>0</v>
      </c>
      <c r="I201" s="30">
        <v>0</v>
      </c>
      <c r="J201" s="30">
        <f t="shared" si="160"/>
        <v>0</v>
      </c>
      <c r="K201" s="30">
        <v>0</v>
      </c>
      <c r="L201" s="30">
        <v>0</v>
      </c>
      <c r="M201" s="30">
        <f t="shared" si="161"/>
        <v>0</v>
      </c>
      <c r="N201" s="30">
        <v>0</v>
      </c>
      <c r="O201" s="30">
        <v>0</v>
      </c>
      <c r="P201" s="30">
        <f t="shared" si="162"/>
        <v>0</v>
      </c>
      <c r="Q201" s="30">
        <v>0</v>
      </c>
      <c r="R201" s="30">
        <v>0</v>
      </c>
      <c r="S201" s="30">
        <f t="shared" si="163"/>
        <v>0</v>
      </c>
      <c r="T201" s="30">
        <v>257993</v>
      </c>
      <c r="U201" s="30">
        <v>257993</v>
      </c>
      <c r="V201" s="30">
        <f t="shared" si="164"/>
        <v>0</v>
      </c>
      <c r="W201" s="30">
        <v>0</v>
      </c>
      <c r="X201" s="30">
        <v>0</v>
      </c>
      <c r="Y201" s="30">
        <f t="shared" si="165"/>
        <v>0</v>
      </c>
      <c r="Z201" s="30">
        <f>151023-151023</f>
        <v>0</v>
      </c>
      <c r="AA201" s="30">
        <f t="shared" si="172"/>
        <v>0</v>
      </c>
      <c r="AB201" s="30">
        <f t="shared" si="166"/>
        <v>0</v>
      </c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</row>
    <row r="202" spans="1:249" x14ac:dyDescent="0.25">
      <c r="A202" s="37" t="s">
        <v>181</v>
      </c>
      <c r="B202" s="30">
        <f t="shared" si="171"/>
        <v>17390</v>
      </c>
      <c r="C202" s="30">
        <f t="shared" si="171"/>
        <v>17390</v>
      </c>
      <c r="D202" s="30">
        <f t="shared" si="171"/>
        <v>0</v>
      </c>
      <c r="E202" s="30">
        <v>0</v>
      </c>
      <c r="F202" s="30">
        <v>0</v>
      </c>
      <c r="G202" s="30">
        <f t="shared" si="159"/>
        <v>0</v>
      </c>
      <c r="H202" s="30">
        <v>0</v>
      </c>
      <c r="I202" s="30">
        <v>0</v>
      </c>
      <c r="J202" s="30">
        <f t="shared" si="160"/>
        <v>0</v>
      </c>
      <c r="K202" s="30">
        <v>0</v>
      </c>
      <c r="L202" s="30">
        <v>0</v>
      </c>
      <c r="M202" s="30">
        <f t="shared" si="161"/>
        <v>0</v>
      </c>
      <c r="N202" s="30">
        <v>0</v>
      </c>
      <c r="O202" s="30">
        <v>0</v>
      </c>
      <c r="P202" s="30">
        <f t="shared" si="162"/>
        <v>0</v>
      </c>
      <c r="Q202" s="30">
        <v>0</v>
      </c>
      <c r="R202" s="30">
        <v>0</v>
      </c>
      <c r="S202" s="30">
        <f t="shared" si="163"/>
        <v>0</v>
      </c>
      <c r="T202" s="30">
        <v>17390</v>
      </c>
      <c r="U202" s="30">
        <v>17390</v>
      </c>
      <c r="V202" s="30">
        <f t="shared" si="164"/>
        <v>0</v>
      </c>
      <c r="W202" s="30">
        <v>0</v>
      </c>
      <c r="X202" s="30">
        <v>0</v>
      </c>
      <c r="Y202" s="30">
        <f t="shared" si="165"/>
        <v>0</v>
      </c>
      <c r="Z202" s="30">
        <v>0</v>
      </c>
      <c r="AA202" s="30">
        <v>0</v>
      </c>
      <c r="AB202" s="30">
        <f t="shared" si="166"/>
        <v>0</v>
      </c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</row>
    <row r="203" spans="1:249" ht="110.25" x14ac:dyDescent="0.25">
      <c r="A203" s="26" t="s">
        <v>182</v>
      </c>
      <c r="B203" s="30">
        <f t="shared" si="171"/>
        <v>2114682</v>
      </c>
      <c r="C203" s="30">
        <f t="shared" si="171"/>
        <v>2114682</v>
      </c>
      <c r="D203" s="30">
        <f t="shared" si="171"/>
        <v>0</v>
      </c>
      <c r="E203" s="30"/>
      <c r="F203" s="30"/>
      <c r="G203" s="30">
        <f t="shared" si="159"/>
        <v>0</v>
      </c>
      <c r="H203" s="30">
        <f>322000-120000+50100</f>
        <v>252100</v>
      </c>
      <c r="I203" s="30">
        <f t="shared" ref="I203" si="173">322000-120000+50100</f>
        <v>252100</v>
      </c>
      <c r="J203" s="30">
        <f t="shared" si="160"/>
        <v>0</v>
      </c>
      <c r="K203" s="30">
        <f>120000-50100</f>
        <v>69900</v>
      </c>
      <c r="L203" s="30">
        <f t="shared" ref="L203" si="174">120000-50100</f>
        <v>69900</v>
      </c>
      <c r="M203" s="30">
        <f t="shared" si="161"/>
        <v>0</v>
      </c>
      <c r="N203" s="30">
        <v>0</v>
      </c>
      <c r="O203" s="30">
        <v>0</v>
      </c>
      <c r="P203" s="30">
        <f t="shared" si="162"/>
        <v>0</v>
      </c>
      <c r="Q203" s="30">
        <v>0</v>
      </c>
      <c r="R203" s="30">
        <v>0</v>
      </c>
      <c r="S203" s="30">
        <f t="shared" si="163"/>
        <v>0</v>
      </c>
      <c r="T203" s="30">
        <f>652613+136049+961108</f>
        <v>1749770</v>
      </c>
      <c r="U203" s="30">
        <f t="shared" ref="U203" si="175">652613+136049+961108</f>
        <v>1749770</v>
      </c>
      <c r="V203" s="30">
        <f t="shared" si="164"/>
        <v>0</v>
      </c>
      <c r="W203" s="30"/>
      <c r="X203" s="30"/>
      <c r="Y203" s="30">
        <f t="shared" si="165"/>
        <v>0</v>
      </c>
      <c r="Z203" s="30">
        <f>1004020-961108</f>
        <v>42912</v>
      </c>
      <c r="AA203" s="30">
        <f t="shared" ref="AA203" si="176">1004020-961108</f>
        <v>42912</v>
      </c>
      <c r="AB203" s="30">
        <f t="shared" si="166"/>
        <v>0</v>
      </c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</row>
    <row r="204" spans="1:249" ht="110.25" x14ac:dyDescent="0.25">
      <c r="A204" s="26" t="s">
        <v>183</v>
      </c>
      <c r="B204" s="30">
        <f t="shared" si="171"/>
        <v>96000</v>
      </c>
      <c r="C204" s="30">
        <f t="shared" si="171"/>
        <v>96000</v>
      </c>
      <c r="D204" s="30">
        <f t="shared" si="171"/>
        <v>0</v>
      </c>
      <c r="E204" s="30">
        <v>0</v>
      </c>
      <c r="F204" s="30">
        <v>0</v>
      </c>
      <c r="G204" s="30">
        <f t="shared" si="159"/>
        <v>0</v>
      </c>
      <c r="H204" s="30">
        <v>0</v>
      </c>
      <c r="I204" s="30">
        <v>0</v>
      </c>
      <c r="J204" s="30">
        <f t="shared" si="160"/>
        <v>0</v>
      </c>
      <c r="K204" s="30">
        <v>0</v>
      </c>
      <c r="L204" s="30">
        <v>0</v>
      </c>
      <c r="M204" s="30">
        <f t="shared" si="161"/>
        <v>0</v>
      </c>
      <c r="N204" s="30">
        <v>0</v>
      </c>
      <c r="O204" s="30">
        <v>0</v>
      </c>
      <c r="P204" s="30">
        <f t="shared" si="162"/>
        <v>0</v>
      </c>
      <c r="Q204" s="30">
        <v>0</v>
      </c>
      <c r="R204" s="30">
        <v>0</v>
      </c>
      <c r="S204" s="30">
        <f t="shared" si="163"/>
        <v>0</v>
      </c>
      <c r="T204" s="30">
        <v>68000</v>
      </c>
      <c r="U204" s="30">
        <v>68000</v>
      </c>
      <c r="V204" s="30">
        <f t="shared" si="164"/>
        <v>0</v>
      </c>
      <c r="W204" s="30">
        <v>0</v>
      </c>
      <c r="X204" s="30">
        <v>0</v>
      </c>
      <c r="Y204" s="30">
        <f t="shared" si="165"/>
        <v>0</v>
      </c>
      <c r="Z204" s="30">
        <v>28000</v>
      </c>
      <c r="AA204" s="30">
        <v>28000</v>
      </c>
      <c r="AB204" s="30">
        <f t="shared" si="166"/>
        <v>0</v>
      </c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</row>
    <row r="205" spans="1:249" ht="78.75" x14ac:dyDescent="0.25">
      <c r="A205" s="26" t="s">
        <v>184</v>
      </c>
      <c r="B205" s="30">
        <f t="shared" si="171"/>
        <v>96000</v>
      </c>
      <c r="C205" s="30">
        <f t="shared" si="171"/>
        <v>96000</v>
      </c>
      <c r="D205" s="30">
        <f t="shared" si="171"/>
        <v>0</v>
      </c>
      <c r="E205" s="30">
        <v>0</v>
      </c>
      <c r="F205" s="30">
        <v>0</v>
      </c>
      <c r="G205" s="30">
        <f t="shared" si="159"/>
        <v>0</v>
      </c>
      <c r="H205" s="30">
        <v>0</v>
      </c>
      <c r="I205" s="30">
        <v>0</v>
      </c>
      <c r="J205" s="30">
        <f t="shared" si="160"/>
        <v>0</v>
      </c>
      <c r="K205" s="30">
        <v>0</v>
      </c>
      <c r="L205" s="30">
        <v>0</v>
      </c>
      <c r="M205" s="30">
        <f t="shared" si="161"/>
        <v>0</v>
      </c>
      <c r="N205" s="30">
        <v>0</v>
      </c>
      <c r="O205" s="30">
        <v>0</v>
      </c>
      <c r="P205" s="30">
        <f t="shared" si="162"/>
        <v>0</v>
      </c>
      <c r="Q205" s="30">
        <v>0</v>
      </c>
      <c r="R205" s="30">
        <v>0</v>
      </c>
      <c r="S205" s="30">
        <f t="shared" si="163"/>
        <v>0</v>
      </c>
      <c r="T205" s="30">
        <v>68000</v>
      </c>
      <c r="U205" s="30">
        <v>68000</v>
      </c>
      <c r="V205" s="30">
        <f t="shared" si="164"/>
        <v>0</v>
      </c>
      <c r="W205" s="30">
        <v>0</v>
      </c>
      <c r="X205" s="30">
        <v>0</v>
      </c>
      <c r="Y205" s="30">
        <f t="shared" si="165"/>
        <v>0</v>
      </c>
      <c r="Z205" s="30">
        <v>28000</v>
      </c>
      <c r="AA205" s="30">
        <v>28000</v>
      </c>
      <c r="AB205" s="30">
        <f t="shared" si="166"/>
        <v>0</v>
      </c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</row>
    <row r="206" spans="1:249" ht="78.75" x14ac:dyDescent="0.25">
      <c r="A206" s="26" t="s">
        <v>185</v>
      </c>
      <c r="B206" s="30">
        <f t="shared" si="171"/>
        <v>102000</v>
      </c>
      <c r="C206" s="30">
        <f t="shared" si="171"/>
        <v>102000</v>
      </c>
      <c r="D206" s="30">
        <f t="shared" si="171"/>
        <v>0</v>
      </c>
      <c r="E206" s="30">
        <v>0</v>
      </c>
      <c r="F206" s="30">
        <v>0</v>
      </c>
      <c r="G206" s="30">
        <f t="shared" si="159"/>
        <v>0</v>
      </c>
      <c r="H206" s="30">
        <v>0</v>
      </c>
      <c r="I206" s="30">
        <v>0</v>
      </c>
      <c r="J206" s="30">
        <f t="shared" si="160"/>
        <v>0</v>
      </c>
      <c r="K206" s="30">
        <v>0</v>
      </c>
      <c r="L206" s="30">
        <v>0</v>
      </c>
      <c r="M206" s="30">
        <f t="shared" si="161"/>
        <v>0</v>
      </c>
      <c r="N206" s="30">
        <v>0</v>
      </c>
      <c r="O206" s="30">
        <v>0</v>
      </c>
      <c r="P206" s="30">
        <f t="shared" si="162"/>
        <v>0</v>
      </c>
      <c r="Q206" s="30">
        <v>0</v>
      </c>
      <c r="R206" s="30">
        <v>0</v>
      </c>
      <c r="S206" s="30">
        <f t="shared" si="163"/>
        <v>0</v>
      </c>
      <c r="T206" s="30">
        <v>72000</v>
      </c>
      <c r="U206" s="30">
        <v>72000</v>
      </c>
      <c r="V206" s="30">
        <f t="shared" si="164"/>
        <v>0</v>
      </c>
      <c r="W206" s="30">
        <v>0</v>
      </c>
      <c r="X206" s="30">
        <v>0</v>
      </c>
      <c r="Y206" s="30">
        <f t="shared" si="165"/>
        <v>0</v>
      </c>
      <c r="Z206" s="30">
        <v>30000</v>
      </c>
      <c r="AA206" s="30">
        <v>30000</v>
      </c>
      <c r="AB206" s="30">
        <f t="shared" si="166"/>
        <v>0</v>
      </c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</row>
    <row r="207" spans="1:249" ht="110.25" x14ac:dyDescent="0.25">
      <c r="A207" s="29" t="s">
        <v>186</v>
      </c>
      <c r="B207" s="30">
        <f t="shared" si="171"/>
        <v>560000</v>
      </c>
      <c r="C207" s="30">
        <f t="shared" si="171"/>
        <v>580793</v>
      </c>
      <c r="D207" s="30">
        <f t="shared" si="171"/>
        <v>20793</v>
      </c>
      <c r="E207" s="30">
        <v>0</v>
      </c>
      <c r="F207" s="30">
        <v>0</v>
      </c>
      <c r="G207" s="30">
        <f t="shared" si="159"/>
        <v>0</v>
      </c>
      <c r="H207" s="30">
        <v>0</v>
      </c>
      <c r="I207" s="30">
        <v>0</v>
      </c>
      <c r="J207" s="30">
        <f t="shared" si="160"/>
        <v>0</v>
      </c>
      <c r="K207" s="30"/>
      <c r="L207" s="30">
        <v>20793</v>
      </c>
      <c r="M207" s="30">
        <f t="shared" si="161"/>
        <v>20793</v>
      </c>
      <c r="N207" s="30">
        <v>0</v>
      </c>
      <c r="O207" s="30">
        <v>0</v>
      </c>
      <c r="P207" s="30">
        <f t="shared" si="162"/>
        <v>0</v>
      </c>
      <c r="Q207" s="30">
        <v>0</v>
      </c>
      <c r="R207" s="30">
        <v>0</v>
      </c>
      <c r="S207" s="30">
        <f t="shared" si="163"/>
        <v>0</v>
      </c>
      <c r="T207" s="30"/>
      <c r="U207" s="30"/>
      <c r="V207" s="30">
        <f t="shared" si="164"/>
        <v>0</v>
      </c>
      <c r="W207" s="30">
        <v>0</v>
      </c>
      <c r="X207" s="30">
        <v>0</v>
      </c>
      <c r="Y207" s="30">
        <f t="shared" si="165"/>
        <v>0</v>
      </c>
      <c r="Z207" s="30">
        <v>560000</v>
      </c>
      <c r="AA207" s="30">
        <v>560000</v>
      </c>
      <c r="AB207" s="30">
        <f t="shared" si="166"/>
        <v>0</v>
      </c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</row>
    <row r="208" spans="1:249" ht="126" x14ac:dyDescent="0.25">
      <c r="A208" s="26" t="s">
        <v>187</v>
      </c>
      <c r="B208" s="30">
        <f t="shared" si="171"/>
        <v>61206</v>
      </c>
      <c r="C208" s="30">
        <f t="shared" si="171"/>
        <v>85232</v>
      </c>
      <c r="D208" s="30">
        <f t="shared" si="171"/>
        <v>24026</v>
      </c>
      <c r="E208" s="30">
        <f>106970+151023-257993</f>
        <v>0</v>
      </c>
      <c r="F208" s="30">
        <f t="shared" ref="F208" si="177">106970+151023-257993</f>
        <v>0</v>
      </c>
      <c r="G208" s="30">
        <f t="shared" si="159"/>
        <v>0</v>
      </c>
      <c r="H208" s="30">
        <v>0</v>
      </c>
      <c r="I208" s="30">
        <v>0</v>
      </c>
      <c r="J208" s="30">
        <f t="shared" si="160"/>
        <v>0</v>
      </c>
      <c r="K208" s="30">
        <v>61206</v>
      </c>
      <c r="L208" s="30">
        <v>85232</v>
      </c>
      <c r="M208" s="30">
        <f t="shared" si="161"/>
        <v>24026</v>
      </c>
      <c r="N208" s="30">
        <v>0</v>
      </c>
      <c r="O208" s="30">
        <v>0</v>
      </c>
      <c r="P208" s="30">
        <f t="shared" si="162"/>
        <v>0</v>
      </c>
      <c r="Q208" s="30">
        <v>0</v>
      </c>
      <c r="R208" s="30">
        <v>0</v>
      </c>
      <c r="S208" s="30">
        <f t="shared" si="163"/>
        <v>0</v>
      </c>
      <c r="T208" s="30"/>
      <c r="U208" s="30"/>
      <c r="V208" s="30">
        <f t="shared" si="164"/>
        <v>0</v>
      </c>
      <c r="W208" s="30">
        <v>0</v>
      </c>
      <c r="X208" s="30">
        <v>0</v>
      </c>
      <c r="Y208" s="30">
        <f t="shared" si="165"/>
        <v>0</v>
      </c>
      <c r="Z208" s="30">
        <v>0</v>
      </c>
      <c r="AA208" s="30">
        <v>0</v>
      </c>
      <c r="AB208" s="30">
        <f t="shared" si="166"/>
        <v>0</v>
      </c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</row>
    <row r="209" spans="1:249" ht="126" x14ac:dyDescent="0.25">
      <c r="A209" s="26" t="s">
        <v>188</v>
      </c>
      <c r="B209" s="30">
        <f t="shared" si="171"/>
        <v>100017</v>
      </c>
      <c r="C209" s="30">
        <f t="shared" si="171"/>
        <v>100017</v>
      </c>
      <c r="D209" s="30">
        <f t="shared" si="171"/>
        <v>0</v>
      </c>
      <c r="E209" s="30">
        <v>0</v>
      </c>
      <c r="F209" s="30">
        <v>0</v>
      </c>
      <c r="G209" s="30">
        <f t="shared" si="159"/>
        <v>0</v>
      </c>
      <c r="H209" s="30"/>
      <c r="I209" s="30"/>
      <c r="J209" s="30">
        <f t="shared" si="160"/>
        <v>0</v>
      </c>
      <c r="K209" s="30"/>
      <c r="L209" s="30"/>
      <c r="M209" s="30">
        <f t="shared" si="161"/>
        <v>0</v>
      </c>
      <c r="N209" s="30">
        <v>0</v>
      </c>
      <c r="O209" s="30">
        <v>0</v>
      </c>
      <c r="P209" s="30">
        <f t="shared" si="162"/>
        <v>0</v>
      </c>
      <c r="Q209" s="30">
        <v>0</v>
      </c>
      <c r="R209" s="30">
        <v>0</v>
      </c>
      <c r="S209" s="30">
        <f t="shared" si="163"/>
        <v>0</v>
      </c>
      <c r="T209" s="30">
        <v>0</v>
      </c>
      <c r="U209" s="30">
        <v>0</v>
      </c>
      <c r="V209" s="30">
        <f t="shared" si="164"/>
        <v>0</v>
      </c>
      <c r="W209" s="30">
        <v>0</v>
      </c>
      <c r="X209" s="30">
        <v>0</v>
      </c>
      <c r="Y209" s="30">
        <f t="shared" si="165"/>
        <v>0</v>
      </c>
      <c r="Z209" s="30">
        <v>100017</v>
      </c>
      <c r="AA209" s="30">
        <v>100017</v>
      </c>
      <c r="AB209" s="30">
        <f t="shared" si="166"/>
        <v>0</v>
      </c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</row>
    <row r="210" spans="1:249" ht="31.5" x14ac:dyDescent="0.25">
      <c r="A210" s="26" t="s">
        <v>189</v>
      </c>
      <c r="B210" s="30">
        <f t="shared" si="171"/>
        <v>152000</v>
      </c>
      <c r="C210" s="30">
        <f t="shared" si="171"/>
        <v>152000</v>
      </c>
      <c r="D210" s="30">
        <f t="shared" si="171"/>
        <v>0</v>
      </c>
      <c r="E210" s="30">
        <v>0</v>
      </c>
      <c r="F210" s="30">
        <v>0</v>
      </c>
      <c r="G210" s="30">
        <f t="shared" si="159"/>
        <v>0</v>
      </c>
      <c r="H210" s="30">
        <v>0</v>
      </c>
      <c r="I210" s="30">
        <v>0</v>
      </c>
      <c r="J210" s="30">
        <f t="shared" si="160"/>
        <v>0</v>
      </c>
      <c r="K210" s="30">
        <v>152000</v>
      </c>
      <c r="L210" s="30">
        <v>152000</v>
      </c>
      <c r="M210" s="30">
        <f t="shared" si="161"/>
        <v>0</v>
      </c>
      <c r="N210" s="30">
        <v>0</v>
      </c>
      <c r="O210" s="30">
        <v>0</v>
      </c>
      <c r="P210" s="30">
        <f t="shared" si="162"/>
        <v>0</v>
      </c>
      <c r="Q210" s="30">
        <v>0</v>
      </c>
      <c r="R210" s="30">
        <v>0</v>
      </c>
      <c r="S210" s="30">
        <f t="shared" si="163"/>
        <v>0</v>
      </c>
      <c r="T210" s="30">
        <v>0</v>
      </c>
      <c r="U210" s="30">
        <v>0</v>
      </c>
      <c r="V210" s="30">
        <f t="shared" si="164"/>
        <v>0</v>
      </c>
      <c r="W210" s="30">
        <v>0</v>
      </c>
      <c r="X210" s="30">
        <v>0</v>
      </c>
      <c r="Y210" s="30">
        <f t="shared" si="165"/>
        <v>0</v>
      </c>
      <c r="Z210" s="30">
        <v>0</v>
      </c>
      <c r="AA210" s="30">
        <v>0</v>
      </c>
      <c r="AB210" s="30">
        <f t="shared" si="166"/>
        <v>0</v>
      </c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</row>
    <row r="211" spans="1:249" ht="31.5" x14ac:dyDescent="0.25">
      <c r="A211" s="26" t="s">
        <v>190</v>
      </c>
      <c r="B211" s="30">
        <f t="shared" si="171"/>
        <v>5465</v>
      </c>
      <c r="C211" s="30">
        <f t="shared" si="171"/>
        <v>5465</v>
      </c>
      <c r="D211" s="30">
        <f t="shared" si="171"/>
        <v>0</v>
      </c>
      <c r="E211" s="30">
        <v>0</v>
      </c>
      <c r="F211" s="30">
        <v>0</v>
      </c>
      <c r="G211" s="30">
        <f t="shared" si="159"/>
        <v>0</v>
      </c>
      <c r="H211" s="30">
        <v>0</v>
      </c>
      <c r="I211" s="30">
        <v>0</v>
      </c>
      <c r="J211" s="30">
        <f t="shared" si="160"/>
        <v>0</v>
      </c>
      <c r="K211" s="30">
        <v>5465</v>
      </c>
      <c r="L211" s="30">
        <v>5465</v>
      </c>
      <c r="M211" s="30">
        <f t="shared" si="161"/>
        <v>0</v>
      </c>
      <c r="N211" s="30">
        <v>0</v>
      </c>
      <c r="O211" s="30">
        <v>0</v>
      </c>
      <c r="P211" s="30">
        <f t="shared" si="162"/>
        <v>0</v>
      </c>
      <c r="Q211" s="30">
        <v>0</v>
      </c>
      <c r="R211" s="30">
        <v>0</v>
      </c>
      <c r="S211" s="30">
        <f t="shared" si="163"/>
        <v>0</v>
      </c>
      <c r="T211" s="30">
        <v>0</v>
      </c>
      <c r="U211" s="30">
        <v>0</v>
      </c>
      <c r="V211" s="30">
        <f t="shared" si="164"/>
        <v>0</v>
      </c>
      <c r="W211" s="30">
        <v>0</v>
      </c>
      <c r="X211" s="30">
        <v>0</v>
      </c>
      <c r="Y211" s="30">
        <f t="shared" si="165"/>
        <v>0</v>
      </c>
      <c r="Z211" s="30">
        <v>0</v>
      </c>
      <c r="AA211" s="30">
        <v>0</v>
      </c>
      <c r="AB211" s="30">
        <f t="shared" si="166"/>
        <v>0</v>
      </c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</row>
    <row r="212" spans="1:249" ht="31.5" x14ac:dyDescent="0.25">
      <c r="A212" s="26" t="s">
        <v>191</v>
      </c>
      <c r="B212" s="30">
        <f t="shared" si="171"/>
        <v>192158</v>
      </c>
      <c r="C212" s="30">
        <f t="shared" si="171"/>
        <v>192158</v>
      </c>
      <c r="D212" s="30">
        <f t="shared" si="171"/>
        <v>0</v>
      </c>
      <c r="E212" s="30">
        <v>0</v>
      </c>
      <c r="F212" s="30">
        <v>0</v>
      </c>
      <c r="G212" s="30">
        <f t="shared" si="159"/>
        <v>0</v>
      </c>
      <c r="H212" s="30">
        <v>0</v>
      </c>
      <c r="I212" s="30">
        <v>0</v>
      </c>
      <c r="J212" s="30">
        <f t="shared" si="160"/>
        <v>0</v>
      </c>
      <c r="K212" s="30">
        <v>58420</v>
      </c>
      <c r="L212" s="30">
        <v>58420</v>
      </c>
      <c r="M212" s="30">
        <f t="shared" si="161"/>
        <v>0</v>
      </c>
      <c r="N212" s="30">
        <v>0</v>
      </c>
      <c r="O212" s="30">
        <v>0</v>
      </c>
      <c r="P212" s="30">
        <f t="shared" si="162"/>
        <v>0</v>
      </c>
      <c r="Q212" s="30">
        <v>0</v>
      </c>
      <c r="R212" s="30">
        <v>0</v>
      </c>
      <c r="S212" s="30">
        <f t="shared" si="163"/>
        <v>0</v>
      </c>
      <c r="T212" s="30"/>
      <c r="U212" s="30"/>
      <c r="V212" s="30">
        <f t="shared" si="164"/>
        <v>0</v>
      </c>
      <c r="W212" s="30">
        <v>0</v>
      </c>
      <c r="X212" s="30">
        <v>0</v>
      </c>
      <c r="Y212" s="30">
        <f t="shared" si="165"/>
        <v>0</v>
      </c>
      <c r="Z212" s="30">
        <f>150000-16262</f>
        <v>133738</v>
      </c>
      <c r="AA212" s="30">
        <f t="shared" ref="AA212" si="178">150000-16262</f>
        <v>133738</v>
      </c>
      <c r="AB212" s="30">
        <f t="shared" si="166"/>
        <v>0</v>
      </c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</row>
    <row r="213" spans="1:249" ht="110.25" x14ac:dyDescent="0.25">
      <c r="A213" s="26" t="s">
        <v>192</v>
      </c>
      <c r="B213" s="30">
        <f t="shared" si="171"/>
        <v>1049771</v>
      </c>
      <c r="C213" s="30">
        <f t="shared" si="171"/>
        <v>1049771</v>
      </c>
      <c r="D213" s="30">
        <f t="shared" si="171"/>
        <v>0</v>
      </c>
      <c r="E213" s="30">
        <v>1049771</v>
      </c>
      <c r="F213" s="30">
        <v>1049771</v>
      </c>
      <c r="G213" s="30">
        <f t="shared" si="159"/>
        <v>0</v>
      </c>
      <c r="H213" s="30">
        <v>0</v>
      </c>
      <c r="I213" s="30">
        <v>0</v>
      </c>
      <c r="J213" s="30">
        <f t="shared" si="160"/>
        <v>0</v>
      </c>
      <c r="K213" s="30">
        <v>0</v>
      </c>
      <c r="L213" s="30">
        <v>0</v>
      </c>
      <c r="M213" s="30">
        <f t="shared" si="161"/>
        <v>0</v>
      </c>
      <c r="N213" s="30">
        <f>1049771-1049771</f>
        <v>0</v>
      </c>
      <c r="O213" s="30">
        <f t="shared" ref="O213" si="179">1049771-1049771</f>
        <v>0</v>
      </c>
      <c r="P213" s="30">
        <f t="shared" si="162"/>
        <v>0</v>
      </c>
      <c r="Q213" s="30">
        <v>0</v>
      </c>
      <c r="R213" s="30">
        <v>0</v>
      </c>
      <c r="S213" s="30">
        <f t="shared" si="163"/>
        <v>0</v>
      </c>
      <c r="T213" s="30">
        <v>0</v>
      </c>
      <c r="U213" s="30">
        <v>0</v>
      </c>
      <c r="V213" s="30">
        <f t="shared" si="164"/>
        <v>0</v>
      </c>
      <c r="W213" s="30">
        <v>0</v>
      </c>
      <c r="X213" s="30">
        <v>0</v>
      </c>
      <c r="Y213" s="30">
        <f t="shared" si="165"/>
        <v>0</v>
      </c>
      <c r="Z213" s="30">
        <v>0</v>
      </c>
      <c r="AA213" s="30">
        <v>0</v>
      </c>
      <c r="AB213" s="30">
        <f t="shared" si="166"/>
        <v>0</v>
      </c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</row>
    <row r="214" spans="1:249" ht="47.25" x14ac:dyDescent="0.25">
      <c r="A214" s="29" t="s">
        <v>193</v>
      </c>
      <c r="B214" s="30">
        <f t="shared" si="171"/>
        <v>6411</v>
      </c>
      <c r="C214" s="30">
        <f t="shared" si="171"/>
        <v>6411</v>
      </c>
      <c r="D214" s="30">
        <f t="shared" si="171"/>
        <v>0</v>
      </c>
      <c r="E214" s="30">
        <v>0</v>
      </c>
      <c r="F214" s="30">
        <v>0</v>
      </c>
      <c r="G214" s="30">
        <f t="shared" si="159"/>
        <v>0</v>
      </c>
      <c r="H214" s="30">
        <v>0</v>
      </c>
      <c r="I214" s="30">
        <v>0</v>
      </c>
      <c r="J214" s="30">
        <f t="shared" si="160"/>
        <v>0</v>
      </c>
      <c r="K214" s="30">
        <v>6411</v>
      </c>
      <c r="L214" s="30">
        <v>6411</v>
      </c>
      <c r="M214" s="30">
        <f t="shared" si="161"/>
        <v>0</v>
      </c>
      <c r="N214" s="30">
        <v>0</v>
      </c>
      <c r="O214" s="30">
        <v>0</v>
      </c>
      <c r="P214" s="30">
        <f t="shared" si="162"/>
        <v>0</v>
      </c>
      <c r="Q214" s="30">
        <v>0</v>
      </c>
      <c r="R214" s="30">
        <v>0</v>
      </c>
      <c r="S214" s="30">
        <f t="shared" si="163"/>
        <v>0</v>
      </c>
      <c r="T214" s="30"/>
      <c r="U214" s="30"/>
      <c r="V214" s="30">
        <f t="shared" si="164"/>
        <v>0</v>
      </c>
      <c r="W214" s="30">
        <v>0</v>
      </c>
      <c r="X214" s="30">
        <v>0</v>
      </c>
      <c r="Y214" s="30">
        <f t="shared" si="165"/>
        <v>0</v>
      </c>
      <c r="Z214" s="30">
        <v>0</v>
      </c>
      <c r="AA214" s="30">
        <v>0</v>
      </c>
      <c r="AB214" s="30">
        <f t="shared" si="166"/>
        <v>0</v>
      </c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</row>
    <row r="215" spans="1:249" x14ac:dyDescent="0.25">
      <c r="A215" s="29" t="s">
        <v>194</v>
      </c>
      <c r="B215" s="30">
        <f t="shared" si="171"/>
        <v>62095</v>
      </c>
      <c r="C215" s="30">
        <f t="shared" si="171"/>
        <v>62095</v>
      </c>
      <c r="D215" s="30">
        <f t="shared" si="171"/>
        <v>0</v>
      </c>
      <c r="E215" s="30">
        <v>0</v>
      </c>
      <c r="F215" s="30">
        <v>0</v>
      </c>
      <c r="G215" s="30">
        <f t="shared" si="159"/>
        <v>0</v>
      </c>
      <c r="H215" s="30">
        <v>0</v>
      </c>
      <c r="I215" s="30">
        <v>0</v>
      </c>
      <c r="J215" s="30">
        <f t="shared" si="160"/>
        <v>0</v>
      </c>
      <c r="K215" s="30">
        <v>62095</v>
      </c>
      <c r="L215" s="30">
        <v>62095</v>
      </c>
      <c r="M215" s="30">
        <f t="shared" si="161"/>
        <v>0</v>
      </c>
      <c r="N215" s="30">
        <v>0</v>
      </c>
      <c r="O215" s="30">
        <v>0</v>
      </c>
      <c r="P215" s="30">
        <f t="shared" si="162"/>
        <v>0</v>
      </c>
      <c r="Q215" s="30">
        <v>0</v>
      </c>
      <c r="R215" s="30">
        <v>0</v>
      </c>
      <c r="S215" s="30">
        <f t="shared" si="163"/>
        <v>0</v>
      </c>
      <c r="T215" s="30">
        <v>0</v>
      </c>
      <c r="U215" s="30">
        <v>0</v>
      </c>
      <c r="V215" s="30">
        <f t="shared" si="164"/>
        <v>0</v>
      </c>
      <c r="W215" s="30">
        <v>0</v>
      </c>
      <c r="X215" s="30">
        <v>0</v>
      </c>
      <c r="Y215" s="30">
        <f t="shared" si="165"/>
        <v>0</v>
      </c>
      <c r="Z215" s="30">
        <v>0</v>
      </c>
      <c r="AA215" s="30">
        <v>0</v>
      </c>
      <c r="AB215" s="30">
        <f t="shared" si="166"/>
        <v>0</v>
      </c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</row>
    <row r="216" spans="1:249" ht="31.5" x14ac:dyDescent="0.25">
      <c r="A216" s="29" t="s">
        <v>195</v>
      </c>
      <c r="B216" s="30">
        <f t="shared" si="171"/>
        <v>5274188</v>
      </c>
      <c r="C216" s="30">
        <f t="shared" si="171"/>
        <v>5274188</v>
      </c>
      <c r="D216" s="30">
        <f t="shared" si="171"/>
        <v>0</v>
      </c>
      <c r="E216" s="30">
        <v>0</v>
      </c>
      <c r="F216" s="30">
        <v>0</v>
      </c>
      <c r="G216" s="30">
        <f t="shared" si="159"/>
        <v>0</v>
      </c>
      <c r="H216" s="30">
        <v>0</v>
      </c>
      <c r="I216" s="30">
        <v>0</v>
      </c>
      <c r="J216" s="30">
        <f t="shared" si="160"/>
        <v>0</v>
      </c>
      <c r="K216" s="30">
        <v>0</v>
      </c>
      <c r="L216" s="30">
        <v>0</v>
      </c>
      <c r="M216" s="30">
        <f t="shared" si="161"/>
        <v>0</v>
      </c>
      <c r="N216" s="30">
        <v>0</v>
      </c>
      <c r="O216" s="30">
        <v>0</v>
      </c>
      <c r="P216" s="30">
        <f t="shared" si="162"/>
        <v>0</v>
      </c>
      <c r="Q216" s="30">
        <v>0</v>
      </c>
      <c r="R216" s="30">
        <v>0</v>
      </c>
      <c r="S216" s="30">
        <f t="shared" si="163"/>
        <v>0</v>
      </c>
      <c r="T216" s="30">
        <v>0</v>
      </c>
      <c r="U216" s="30">
        <v>0</v>
      </c>
      <c r="V216" s="30">
        <f t="shared" si="164"/>
        <v>0</v>
      </c>
      <c r="W216" s="30"/>
      <c r="X216" s="30">
        <v>2179821</v>
      </c>
      <c r="Y216" s="30">
        <f t="shared" si="165"/>
        <v>2179821</v>
      </c>
      <c r="Z216" s="30">
        <f>6276644+35880-1038336</f>
        <v>5274188</v>
      </c>
      <c r="AA216" s="30">
        <f>6276644+35880-1038336-2179821</f>
        <v>3094367</v>
      </c>
      <c r="AB216" s="30">
        <f t="shared" si="166"/>
        <v>-2179821</v>
      </c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</row>
    <row r="217" spans="1:249" ht="31.5" x14ac:dyDescent="0.25">
      <c r="A217" s="23" t="s">
        <v>67</v>
      </c>
      <c r="B217" s="24">
        <f t="shared" si="171"/>
        <v>471245</v>
      </c>
      <c r="C217" s="24">
        <f t="shared" si="171"/>
        <v>471245</v>
      </c>
      <c r="D217" s="24">
        <f t="shared" si="171"/>
        <v>0</v>
      </c>
      <c r="E217" s="24">
        <f>SUM(E225,E240,E238,E218,E243,E234)</f>
        <v>0</v>
      </c>
      <c r="F217" s="24">
        <f>SUM(F225,F240,F238,F218,F243,F234)</f>
        <v>0</v>
      </c>
      <c r="G217" s="24">
        <f t="shared" si="159"/>
        <v>0</v>
      </c>
      <c r="H217" s="24">
        <f>SUM(H225,H240,H238,H218,H243,H234)</f>
        <v>0</v>
      </c>
      <c r="I217" s="24">
        <f>SUM(I225,I240,I238,I218,I243,I234)</f>
        <v>0</v>
      </c>
      <c r="J217" s="24">
        <f t="shared" si="160"/>
        <v>0</v>
      </c>
      <c r="K217" s="24">
        <f>SUM(K225,K240,K238,K218,K243,K234)</f>
        <v>195233</v>
      </c>
      <c r="L217" s="24">
        <f>SUM(L225,L240,L238,L218,L243,L234)</f>
        <v>195233</v>
      </c>
      <c r="M217" s="24">
        <f t="shared" si="161"/>
        <v>0</v>
      </c>
      <c r="N217" s="24">
        <f>SUM(N225,N240,N238,N218,N243,N234)</f>
        <v>0</v>
      </c>
      <c r="O217" s="24">
        <f>SUM(O225,O240,O238,O218,O243,O234)</f>
        <v>0</v>
      </c>
      <c r="P217" s="24">
        <f t="shared" si="162"/>
        <v>0</v>
      </c>
      <c r="Q217" s="24">
        <f>SUM(Q225,Q240,Q238,Q218,Q243,Q234)</f>
        <v>85408</v>
      </c>
      <c r="R217" s="24">
        <f>SUM(R225,R240,R238,R218,R243,R234)</f>
        <v>85408</v>
      </c>
      <c r="S217" s="24">
        <f t="shared" si="163"/>
        <v>0</v>
      </c>
      <c r="T217" s="24">
        <f>SUM(T225,T240,T238,T218,T243,T234)</f>
        <v>190604</v>
      </c>
      <c r="U217" s="24">
        <f>SUM(U225,U240,U238,U218,U243,U234)</f>
        <v>190604</v>
      </c>
      <c r="V217" s="24">
        <f t="shared" si="164"/>
        <v>0</v>
      </c>
      <c r="W217" s="24">
        <f>SUM(W225,W240,W238,W218,W243,W234)</f>
        <v>0</v>
      </c>
      <c r="X217" s="24">
        <f>SUM(X225,X240,X238,X218,X243,X234)</f>
        <v>0</v>
      </c>
      <c r="Y217" s="24">
        <f t="shared" si="165"/>
        <v>0</v>
      </c>
      <c r="Z217" s="24">
        <f>SUM(Z225,Z240,Z238,Z218,Z243,Z234)</f>
        <v>0</v>
      </c>
      <c r="AA217" s="24">
        <f>SUM(AA225,AA240,AA238,AA218,AA243,AA234)</f>
        <v>0</v>
      </c>
      <c r="AB217" s="24">
        <f t="shared" si="166"/>
        <v>0</v>
      </c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  <c r="FX217" s="22"/>
      <c r="FY217" s="22"/>
      <c r="FZ217" s="22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</row>
    <row r="218" spans="1:249" ht="31.5" x14ac:dyDescent="0.25">
      <c r="A218" s="23" t="s">
        <v>82</v>
      </c>
      <c r="B218" s="24">
        <f t="shared" si="171"/>
        <v>24082</v>
      </c>
      <c r="C218" s="24">
        <f t="shared" si="171"/>
        <v>24082</v>
      </c>
      <c r="D218" s="24">
        <f t="shared" si="171"/>
        <v>0</v>
      </c>
      <c r="E218" s="24">
        <f t="shared" ref="E218:AA218" si="180">SUM(E219:E224)</f>
        <v>0</v>
      </c>
      <c r="F218" s="24">
        <f t="shared" si="180"/>
        <v>0</v>
      </c>
      <c r="G218" s="24">
        <f t="shared" si="159"/>
        <v>0</v>
      </c>
      <c r="H218" s="24">
        <f t="shared" si="180"/>
        <v>0</v>
      </c>
      <c r="I218" s="24">
        <f t="shared" si="180"/>
        <v>0</v>
      </c>
      <c r="J218" s="24">
        <f t="shared" si="160"/>
        <v>0</v>
      </c>
      <c r="K218" s="24">
        <f t="shared" si="180"/>
        <v>7861</v>
      </c>
      <c r="L218" s="24">
        <f t="shared" si="180"/>
        <v>7861</v>
      </c>
      <c r="M218" s="24">
        <f t="shared" si="161"/>
        <v>0</v>
      </c>
      <c r="N218" s="24">
        <f t="shared" si="180"/>
        <v>0</v>
      </c>
      <c r="O218" s="24">
        <f t="shared" si="180"/>
        <v>0</v>
      </c>
      <c r="P218" s="24">
        <f t="shared" si="162"/>
        <v>0</v>
      </c>
      <c r="Q218" s="24">
        <f t="shared" si="180"/>
        <v>16221</v>
      </c>
      <c r="R218" s="24">
        <f t="shared" si="180"/>
        <v>16221</v>
      </c>
      <c r="S218" s="24">
        <f t="shared" si="163"/>
        <v>0</v>
      </c>
      <c r="T218" s="24">
        <f t="shared" si="180"/>
        <v>0</v>
      </c>
      <c r="U218" s="24">
        <f t="shared" si="180"/>
        <v>0</v>
      </c>
      <c r="V218" s="24">
        <f t="shared" si="164"/>
        <v>0</v>
      </c>
      <c r="W218" s="24">
        <f t="shared" si="180"/>
        <v>0</v>
      </c>
      <c r="X218" s="24">
        <f t="shared" si="180"/>
        <v>0</v>
      </c>
      <c r="Y218" s="24">
        <f t="shared" si="165"/>
        <v>0</v>
      </c>
      <c r="Z218" s="24">
        <f t="shared" si="180"/>
        <v>0</v>
      </c>
      <c r="AA218" s="24">
        <f t="shared" si="180"/>
        <v>0</v>
      </c>
      <c r="AB218" s="24">
        <f t="shared" si="166"/>
        <v>0</v>
      </c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</row>
    <row r="219" spans="1:249" ht="31.5" x14ac:dyDescent="0.25">
      <c r="A219" s="29" t="s">
        <v>196</v>
      </c>
      <c r="B219" s="30">
        <f t="shared" si="171"/>
        <v>3600</v>
      </c>
      <c r="C219" s="30">
        <f t="shared" si="171"/>
        <v>3600</v>
      </c>
      <c r="D219" s="30">
        <f t="shared" si="171"/>
        <v>0</v>
      </c>
      <c r="E219" s="30">
        <v>0</v>
      </c>
      <c r="F219" s="30">
        <v>0</v>
      </c>
      <c r="G219" s="30">
        <f t="shared" si="159"/>
        <v>0</v>
      </c>
      <c r="H219" s="30">
        <v>0</v>
      </c>
      <c r="I219" s="30">
        <v>0</v>
      </c>
      <c r="J219" s="30">
        <f t="shared" si="160"/>
        <v>0</v>
      </c>
      <c r="K219" s="30">
        <v>3600</v>
      </c>
      <c r="L219" s="30">
        <v>3600</v>
      </c>
      <c r="M219" s="30">
        <f t="shared" si="161"/>
        <v>0</v>
      </c>
      <c r="N219" s="30">
        <v>0</v>
      </c>
      <c r="O219" s="30">
        <v>0</v>
      </c>
      <c r="P219" s="30">
        <f t="shared" si="162"/>
        <v>0</v>
      </c>
      <c r="Q219" s="30">
        <v>0</v>
      </c>
      <c r="R219" s="30">
        <v>0</v>
      </c>
      <c r="S219" s="30">
        <f t="shared" si="163"/>
        <v>0</v>
      </c>
      <c r="T219" s="30">
        <v>0</v>
      </c>
      <c r="U219" s="30">
        <v>0</v>
      </c>
      <c r="V219" s="30">
        <f t="shared" si="164"/>
        <v>0</v>
      </c>
      <c r="W219" s="30">
        <v>0</v>
      </c>
      <c r="X219" s="30">
        <v>0</v>
      </c>
      <c r="Y219" s="30">
        <f t="shared" si="165"/>
        <v>0</v>
      </c>
      <c r="Z219" s="30">
        <v>0</v>
      </c>
      <c r="AA219" s="30">
        <v>0</v>
      </c>
      <c r="AB219" s="30">
        <f t="shared" si="166"/>
        <v>0</v>
      </c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</row>
    <row r="220" spans="1:249" x14ac:dyDescent="0.25">
      <c r="A220" s="29" t="s">
        <v>197</v>
      </c>
      <c r="B220" s="30">
        <f t="shared" si="171"/>
        <v>1631</v>
      </c>
      <c r="C220" s="30">
        <f t="shared" si="171"/>
        <v>1631</v>
      </c>
      <c r="D220" s="30">
        <f t="shared" si="171"/>
        <v>0</v>
      </c>
      <c r="E220" s="30">
        <v>0</v>
      </c>
      <c r="F220" s="30">
        <v>0</v>
      </c>
      <c r="G220" s="30">
        <f t="shared" si="159"/>
        <v>0</v>
      </c>
      <c r="H220" s="30">
        <v>0</v>
      </c>
      <c r="I220" s="30">
        <v>0</v>
      </c>
      <c r="J220" s="30">
        <f t="shared" si="160"/>
        <v>0</v>
      </c>
      <c r="K220" s="30"/>
      <c r="L220" s="30"/>
      <c r="M220" s="30">
        <f t="shared" si="161"/>
        <v>0</v>
      </c>
      <c r="N220" s="30">
        <v>0</v>
      </c>
      <c r="O220" s="30">
        <v>0</v>
      </c>
      <c r="P220" s="30">
        <f t="shared" si="162"/>
        <v>0</v>
      </c>
      <c r="Q220" s="30">
        <v>1631</v>
      </c>
      <c r="R220" s="30">
        <v>1631</v>
      </c>
      <c r="S220" s="30">
        <f t="shared" si="163"/>
        <v>0</v>
      </c>
      <c r="T220" s="30">
        <v>0</v>
      </c>
      <c r="U220" s="30">
        <v>0</v>
      </c>
      <c r="V220" s="30">
        <f t="shared" si="164"/>
        <v>0</v>
      </c>
      <c r="W220" s="30">
        <v>0</v>
      </c>
      <c r="X220" s="30">
        <v>0</v>
      </c>
      <c r="Y220" s="30">
        <f t="shared" si="165"/>
        <v>0</v>
      </c>
      <c r="Z220" s="30">
        <v>0</v>
      </c>
      <c r="AA220" s="30">
        <v>0</v>
      </c>
      <c r="AB220" s="30">
        <f t="shared" si="166"/>
        <v>0</v>
      </c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</row>
    <row r="221" spans="1:249" s="40" customFormat="1" ht="31.5" x14ac:dyDescent="0.25">
      <c r="A221" s="38" t="s">
        <v>198</v>
      </c>
      <c r="B221" s="30">
        <f t="shared" si="171"/>
        <v>8500</v>
      </c>
      <c r="C221" s="30">
        <f t="shared" si="171"/>
        <v>8500</v>
      </c>
      <c r="D221" s="30">
        <f t="shared" si="171"/>
        <v>0</v>
      </c>
      <c r="E221" s="30">
        <v>0</v>
      </c>
      <c r="F221" s="30">
        <v>0</v>
      </c>
      <c r="G221" s="30">
        <f t="shared" si="159"/>
        <v>0</v>
      </c>
      <c r="H221" s="30">
        <v>0</v>
      </c>
      <c r="I221" s="30">
        <v>0</v>
      </c>
      <c r="J221" s="30">
        <f t="shared" si="160"/>
        <v>0</v>
      </c>
      <c r="K221" s="30"/>
      <c r="L221" s="30"/>
      <c r="M221" s="30">
        <f t="shared" si="161"/>
        <v>0</v>
      </c>
      <c r="N221" s="30">
        <v>0</v>
      </c>
      <c r="O221" s="30">
        <v>0</v>
      </c>
      <c r="P221" s="30">
        <f t="shared" si="162"/>
        <v>0</v>
      </c>
      <c r="Q221" s="30">
        <v>8500</v>
      </c>
      <c r="R221" s="30">
        <v>8500</v>
      </c>
      <c r="S221" s="30">
        <f t="shared" si="163"/>
        <v>0</v>
      </c>
      <c r="T221" s="30">
        <v>0</v>
      </c>
      <c r="U221" s="30">
        <v>0</v>
      </c>
      <c r="V221" s="30">
        <f t="shared" si="164"/>
        <v>0</v>
      </c>
      <c r="W221" s="30">
        <v>0</v>
      </c>
      <c r="X221" s="30">
        <v>0</v>
      </c>
      <c r="Y221" s="30">
        <f t="shared" si="165"/>
        <v>0</v>
      </c>
      <c r="Z221" s="30">
        <v>0</v>
      </c>
      <c r="AA221" s="30">
        <v>0</v>
      </c>
      <c r="AB221" s="30">
        <f t="shared" si="166"/>
        <v>0</v>
      </c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  <c r="DG221" s="39"/>
      <c r="DH221" s="39"/>
      <c r="DI221" s="39"/>
      <c r="DJ221" s="39"/>
      <c r="DK221" s="39"/>
      <c r="DL221" s="39"/>
      <c r="DM221" s="39"/>
      <c r="DN221" s="39"/>
      <c r="DO221" s="39"/>
      <c r="DP221" s="39"/>
      <c r="DQ221" s="39"/>
      <c r="DR221" s="39"/>
      <c r="DS221" s="39"/>
      <c r="DT221" s="39"/>
      <c r="DU221" s="39"/>
      <c r="DV221" s="39"/>
      <c r="DW221" s="39"/>
      <c r="DX221" s="39"/>
      <c r="DY221" s="39"/>
      <c r="DZ221" s="39"/>
      <c r="EA221" s="39"/>
      <c r="EB221" s="39"/>
      <c r="EC221" s="39"/>
      <c r="ED221" s="39"/>
      <c r="EE221" s="39"/>
      <c r="EF221" s="39"/>
      <c r="EG221" s="39"/>
      <c r="EH221" s="39"/>
      <c r="EI221" s="39"/>
      <c r="EJ221" s="39"/>
      <c r="EK221" s="39"/>
      <c r="EL221" s="39"/>
      <c r="EM221" s="39"/>
      <c r="EN221" s="39"/>
      <c r="EO221" s="39"/>
      <c r="EP221" s="39"/>
      <c r="EQ221" s="39"/>
      <c r="ER221" s="39"/>
      <c r="ES221" s="39"/>
      <c r="ET221" s="39"/>
      <c r="EU221" s="39"/>
      <c r="EV221" s="39"/>
      <c r="EW221" s="39"/>
      <c r="EX221" s="39"/>
      <c r="EY221" s="39"/>
      <c r="EZ221" s="39"/>
      <c r="FA221" s="39"/>
      <c r="FB221" s="39"/>
      <c r="FC221" s="39"/>
      <c r="FD221" s="39"/>
      <c r="FE221" s="39"/>
      <c r="FF221" s="39"/>
      <c r="FG221" s="39"/>
      <c r="FH221" s="39"/>
      <c r="FI221" s="39"/>
      <c r="FJ221" s="39"/>
      <c r="FK221" s="39"/>
      <c r="FL221" s="39"/>
      <c r="FM221" s="39"/>
      <c r="FN221" s="39"/>
      <c r="FO221" s="39"/>
      <c r="FP221" s="39"/>
      <c r="FQ221" s="39"/>
      <c r="FR221" s="39"/>
      <c r="FS221" s="39"/>
      <c r="FT221" s="39"/>
      <c r="FU221" s="39"/>
      <c r="FV221" s="39"/>
      <c r="FW221" s="39"/>
      <c r="FX221" s="39"/>
      <c r="FY221" s="39"/>
      <c r="FZ221" s="39"/>
      <c r="GA221" s="39"/>
      <c r="GB221" s="39"/>
      <c r="GC221" s="39"/>
      <c r="GD221" s="39"/>
      <c r="GE221" s="39"/>
      <c r="GF221" s="39"/>
      <c r="GG221" s="39"/>
      <c r="GH221" s="39"/>
      <c r="GI221" s="39"/>
      <c r="GJ221" s="39"/>
      <c r="GK221" s="39"/>
      <c r="GL221" s="39"/>
      <c r="GM221" s="39"/>
      <c r="GN221" s="39"/>
      <c r="GO221" s="39"/>
      <c r="GP221" s="39"/>
      <c r="GQ221" s="39"/>
      <c r="GR221" s="39"/>
      <c r="GS221" s="39"/>
      <c r="GT221" s="39"/>
      <c r="GU221" s="39"/>
      <c r="GV221" s="39"/>
      <c r="GW221" s="39"/>
      <c r="GX221" s="39"/>
      <c r="GY221" s="39"/>
      <c r="GZ221" s="39"/>
      <c r="HA221" s="39"/>
      <c r="HB221" s="39"/>
      <c r="HC221" s="39"/>
      <c r="HD221" s="39"/>
      <c r="HE221" s="39"/>
      <c r="HF221" s="39"/>
      <c r="HG221" s="39"/>
      <c r="HH221" s="39"/>
      <c r="HI221" s="39"/>
      <c r="HJ221" s="39"/>
      <c r="HK221" s="39"/>
      <c r="HL221" s="39"/>
      <c r="HM221" s="39"/>
      <c r="HN221" s="39"/>
      <c r="HO221" s="39"/>
      <c r="HP221" s="39"/>
      <c r="HQ221" s="39"/>
      <c r="HR221" s="39"/>
      <c r="HS221" s="39"/>
      <c r="HT221" s="39"/>
      <c r="HU221" s="39"/>
      <c r="HV221" s="39"/>
      <c r="HW221" s="39"/>
      <c r="HX221" s="39"/>
      <c r="HY221" s="39"/>
      <c r="HZ221" s="39"/>
      <c r="IA221" s="39"/>
      <c r="IB221" s="39"/>
      <c r="IC221" s="39"/>
      <c r="ID221" s="39"/>
      <c r="IE221" s="39"/>
      <c r="IF221" s="39"/>
      <c r="IG221" s="39"/>
      <c r="IH221" s="39"/>
      <c r="II221" s="39"/>
      <c r="IJ221" s="39"/>
      <c r="IK221" s="39"/>
      <c r="IL221" s="39"/>
      <c r="IM221" s="39"/>
      <c r="IN221" s="39"/>
      <c r="IO221" s="39"/>
    </row>
    <row r="222" spans="1:249" ht="47.25" x14ac:dyDescent="0.25">
      <c r="A222" s="29" t="s">
        <v>199</v>
      </c>
      <c r="B222" s="30">
        <f t="shared" si="171"/>
        <v>2461</v>
      </c>
      <c r="C222" s="30">
        <f t="shared" si="171"/>
        <v>2461</v>
      </c>
      <c r="D222" s="30">
        <f t="shared" si="171"/>
        <v>0</v>
      </c>
      <c r="E222" s="30">
        <v>0</v>
      </c>
      <c r="F222" s="30">
        <v>0</v>
      </c>
      <c r="G222" s="30">
        <f t="shared" si="159"/>
        <v>0</v>
      </c>
      <c r="H222" s="30">
        <v>0</v>
      </c>
      <c r="I222" s="30">
        <v>0</v>
      </c>
      <c r="J222" s="30">
        <f t="shared" si="160"/>
        <v>0</v>
      </c>
      <c r="K222" s="30">
        <v>2461</v>
      </c>
      <c r="L222" s="30">
        <v>2461</v>
      </c>
      <c r="M222" s="30">
        <f t="shared" si="161"/>
        <v>0</v>
      </c>
      <c r="N222" s="30">
        <v>0</v>
      </c>
      <c r="O222" s="30">
        <v>0</v>
      </c>
      <c r="P222" s="30">
        <f t="shared" si="162"/>
        <v>0</v>
      </c>
      <c r="Q222" s="30">
        <v>0</v>
      </c>
      <c r="R222" s="30">
        <v>0</v>
      </c>
      <c r="S222" s="30">
        <f t="shared" si="163"/>
        <v>0</v>
      </c>
      <c r="T222" s="30">
        <v>0</v>
      </c>
      <c r="U222" s="30">
        <v>0</v>
      </c>
      <c r="V222" s="30">
        <f t="shared" si="164"/>
        <v>0</v>
      </c>
      <c r="W222" s="30">
        <v>0</v>
      </c>
      <c r="X222" s="30">
        <v>0</v>
      </c>
      <c r="Y222" s="30">
        <f t="shared" si="165"/>
        <v>0</v>
      </c>
      <c r="Z222" s="30">
        <v>0</v>
      </c>
      <c r="AA222" s="30">
        <v>0</v>
      </c>
      <c r="AB222" s="30">
        <f t="shared" si="166"/>
        <v>0</v>
      </c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8"/>
      <c r="ED222" s="8"/>
      <c r="EE222" s="8"/>
      <c r="EF222" s="8"/>
      <c r="EG222" s="8"/>
      <c r="EH222" s="8"/>
      <c r="EI222" s="8"/>
      <c r="EJ222" s="8"/>
      <c r="EK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8"/>
      <c r="EX222" s="8"/>
      <c r="EY222" s="8"/>
      <c r="EZ222" s="8"/>
      <c r="FA222" s="8"/>
      <c r="FB222" s="8"/>
      <c r="FC222" s="8"/>
      <c r="FD222" s="8"/>
      <c r="FE222" s="8"/>
      <c r="FF222" s="8"/>
      <c r="FG222" s="8"/>
      <c r="FH222" s="8"/>
      <c r="FI222" s="8"/>
      <c r="FJ222" s="8"/>
      <c r="FK222" s="8"/>
      <c r="FL222" s="8"/>
      <c r="FM222" s="8"/>
      <c r="FN222" s="8"/>
      <c r="FO222" s="8"/>
      <c r="FP222" s="8"/>
      <c r="FQ222" s="8"/>
      <c r="FR222" s="8"/>
      <c r="FS222" s="8"/>
      <c r="FT222" s="8"/>
      <c r="FU222" s="8"/>
      <c r="FV222" s="8"/>
      <c r="FW222" s="8"/>
      <c r="FX222" s="8"/>
      <c r="FY222" s="8"/>
      <c r="FZ222" s="8"/>
      <c r="GA222" s="8"/>
      <c r="GB222" s="8"/>
      <c r="GC222" s="8"/>
      <c r="GD222" s="8"/>
      <c r="GE222" s="8"/>
      <c r="GF222" s="8"/>
      <c r="GG222" s="8"/>
      <c r="GH222" s="8"/>
      <c r="GI222" s="8"/>
      <c r="GJ222" s="8"/>
      <c r="GK222" s="8"/>
      <c r="GL222" s="8"/>
      <c r="GM222" s="8"/>
      <c r="GN222" s="8"/>
      <c r="GO222" s="8"/>
      <c r="GP222" s="8"/>
      <c r="GQ222" s="8"/>
      <c r="GR222" s="8"/>
      <c r="GS222" s="8"/>
      <c r="GT222" s="8"/>
      <c r="GU222" s="8"/>
      <c r="GV222" s="8"/>
      <c r="GW222" s="8"/>
      <c r="GX222" s="8"/>
      <c r="GY222" s="8"/>
      <c r="GZ222" s="8"/>
      <c r="HA222" s="8"/>
      <c r="HB222" s="8"/>
      <c r="HC222" s="8"/>
      <c r="HD222" s="8"/>
      <c r="HE222" s="8"/>
      <c r="HF222" s="8"/>
      <c r="HG222" s="8"/>
      <c r="HH222" s="8"/>
      <c r="HI222" s="8"/>
      <c r="HJ222" s="8"/>
      <c r="HK222" s="8"/>
      <c r="HL222" s="8"/>
      <c r="HM222" s="8"/>
      <c r="HN222" s="8"/>
      <c r="HO222" s="8"/>
      <c r="HP222" s="8"/>
      <c r="HQ222" s="8"/>
      <c r="HR222" s="8"/>
      <c r="HS222" s="8"/>
      <c r="HT222" s="8"/>
      <c r="HU222" s="8"/>
      <c r="HV222" s="8"/>
      <c r="HW222" s="8"/>
      <c r="HX222" s="8"/>
      <c r="HY222" s="8"/>
      <c r="HZ222" s="8"/>
      <c r="IA222" s="8"/>
      <c r="IB222" s="8"/>
      <c r="IC222" s="8"/>
      <c r="ID222" s="8"/>
      <c r="IE222" s="8"/>
      <c r="IF222" s="8"/>
      <c r="IG222" s="8"/>
      <c r="IH222" s="8"/>
      <c r="II222" s="8"/>
      <c r="IJ222" s="8"/>
      <c r="IK222" s="8"/>
      <c r="IL222" s="8"/>
      <c r="IM222" s="8"/>
      <c r="IN222" s="8"/>
      <c r="IO222" s="8"/>
    </row>
    <row r="223" spans="1:249" ht="31.5" x14ac:dyDescent="0.25">
      <c r="A223" s="29" t="s">
        <v>200</v>
      </c>
      <c r="B223" s="30">
        <f t="shared" si="171"/>
        <v>1800</v>
      </c>
      <c r="C223" s="30">
        <f t="shared" si="171"/>
        <v>1800</v>
      </c>
      <c r="D223" s="30">
        <f t="shared" si="171"/>
        <v>0</v>
      </c>
      <c r="E223" s="30">
        <v>0</v>
      </c>
      <c r="F223" s="30">
        <v>0</v>
      </c>
      <c r="G223" s="30">
        <f t="shared" si="159"/>
        <v>0</v>
      </c>
      <c r="H223" s="30">
        <v>0</v>
      </c>
      <c r="I223" s="30">
        <v>0</v>
      </c>
      <c r="J223" s="30">
        <f t="shared" si="160"/>
        <v>0</v>
      </c>
      <c r="K223" s="30">
        <v>1800</v>
      </c>
      <c r="L223" s="30">
        <v>1800</v>
      </c>
      <c r="M223" s="30">
        <f t="shared" si="161"/>
        <v>0</v>
      </c>
      <c r="N223" s="30">
        <v>0</v>
      </c>
      <c r="O223" s="30">
        <v>0</v>
      </c>
      <c r="P223" s="30">
        <f t="shared" si="162"/>
        <v>0</v>
      </c>
      <c r="Q223" s="30">
        <v>0</v>
      </c>
      <c r="R223" s="30">
        <v>0</v>
      </c>
      <c r="S223" s="30">
        <f t="shared" si="163"/>
        <v>0</v>
      </c>
      <c r="T223" s="30">
        <v>0</v>
      </c>
      <c r="U223" s="30">
        <v>0</v>
      </c>
      <c r="V223" s="30">
        <f t="shared" si="164"/>
        <v>0</v>
      </c>
      <c r="W223" s="30">
        <v>0</v>
      </c>
      <c r="X223" s="30">
        <v>0</v>
      </c>
      <c r="Y223" s="30">
        <f t="shared" si="165"/>
        <v>0</v>
      </c>
      <c r="Z223" s="30">
        <v>0</v>
      </c>
      <c r="AA223" s="30">
        <v>0</v>
      </c>
      <c r="AB223" s="30">
        <f t="shared" si="166"/>
        <v>0</v>
      </c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</row>
    <row r="224" spans="1:249" ht="31.5" x14ac:dyDescent="0.25">
      <c r="A224" s="29" t="s">
        <v>201</v>
      </c>
      <c r="B224" s="30">
        <f t="shared" si="171"/>
        <v>6090</v>
      </c>
      <c r="C224" s="30">
        <f t="shared" si="171"/>
        <v>6090</v>
      </c>
      <c r="D224" s="30">
        <f t="shared" si="171"/>
        <v>0</v>
      </c>
      <c r="E224" s="30">
        <v>0</v>
      </c>
      <c r="F224" s="30">
        <v>0</v>
      </c>
      <c r="G224" s="30">
        <f t="shared" si="159"/>
        <v>0</v>
      </c>
      <c r="H224" s="30">
        <v>0</v>
      </c>
      <c r="I224" s="30">
        <v>0</v>
      </c>
      <c r="J224" s="30">
        <f t="shared" si="160"/>
        <v>0</v>
      </c>
      <c r="K224" s="30"/>
      <c r="L224" s="30"/>
      <c r="M224" s="30">
        <f t="shared" si="161"/>
        <v>0</v>
      </c>
      <c r="N224" s="30">
        <v>0</v>
      </c>
      <c r="O224" s="30">
        <v>0</v>
      </c>
      <c r="P224" s="30">
        <f t="shared" si="162"/>
        <v>0</v>
      </c>
      <c r="Q224" s="30">
        <v>6090</v>
      </c>
      <c r="R224" s="30">
        <v>6090</v>
      </c>
      <c r="S224" s="30">
        <f t="shared" si="163"/>
        <v>0</v>
      </c>
      <c r="T224" s="30">
        <v>0</v>
      </c>
      <c r="U224" s="30">
        <v>0</v>
      </c>
      <c r="V224" s="30">
        <f t="shared" si="164"/>
        <v>0</v>
      </c>
      <c r="W224" s="30">
        <v>0</v>
      </c>
      <c r="X224" s="30">
        <v>0</v>
      </c>
      <c r="Y224" s="30">
        <f t="shared" si="165"/>
        <v>0</v>
      </c>
      <c r="Z224" s="30">
        <v>0</v>
      </c>
      <c r="AA224" s="30">
        <v>0</v>
      </c>
      <c r="AB224" s="30">
        <f t="shared" si="166"/>
        <v>0</v>
      </c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8"/>
      <c r="FF224" s="8"/>
      <c r="FG224" s="8"/>
      <c r="FH224" s="8"/>
      <c r="FI224" s="8"/>
      <c r="FJ224" s="8"/>
      <c r="FK224" s="8"/>
      <c r="FL224" s="8"/>
      <c r="FM224" s="8"/>
      <c r="FN224" s="8"/>
      <c r="FO224" s="8"/>
      <c r="FP224" s="8"/>
      <c r="FQ224" s="8"/>
      <c r="FR224" s="8"/>
      <c r="FS224" s="8"/>
      <c r="FT224" s="8"/>
      <c r="FU224" s="8"/>
      <c r="FV224" s="8"/>
      <c r="FW224" s="8"/>
      <c r="FX224" s="8"/>
      <c r="FY224" s="8"/>
      <c r="FZ224" s="8"/>
      <c r="GA224" s="8"/>
      <c r="GB224" s="8"/>
      <c r="GC224" s="8"/>
      <c r="GD224" s="8"/>
      <c r="GE224" s="8"/>
      <c r="GF224" s="8"/>
      <c r="GG224" s="8"/>
      <c r="GH224" s="8"/>
      <c r="GI224" s="8"/>
      <c r="GJ224" s="8"/>
      <c r="GK224" s="8"/>
      <c r="GL224" s="8"/>
      <c r="GM224" s="8"/>
      <c r="GN224" s="8"/>
      <c r="GO224" s="8"/>
      <c r="GP224" s="8"/>
      <c r="GQ224" s="8"/>
      <c r="GR224" s="8"/>
      <c r="GS224" s="8"/>
      <c r="GT224" s="8"/>
      <c r="GU224" s="8"/>
      <c r="GV224" s="8"/>
      <c r="GW224" s="8"/>
      <c r="GX224" s="8"/>
      <c r="GY224" s="8"/>
      <c r="GZ224" s="8"/>
      <c r="HA224" s="8"/>
      <c r="HB224" s="8"/>
      <c r="HC224" s="8"/>
      <c r="HD224" s="8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  <c r="HX224" s="8"/>
      <c r="HY224" s="8"/>
      <c r="HZ224" s="8"/>
      <c r="IA224" s="8"/>
      <c r="IB224" s="8"/>
      <c r="IC224" s="8"/>
      <c r="ID224" s="8"/>
      <c r="IE224" s="8"/>
      <c r="IF224" s="8"/>
      <c r="IG224" s="8"/>
      <c r="IH224" s="8"/>
      <c r="II224" s="8"/>
      <c r="IJ224" s="8"/>
      <c r="IK224" s="8"/>
      <c r="IL224" s="8"/>
      <c r="IM224" s="8"/>
      <c r="IN224" s="8"/>
      <c r="IO224" s="8"/>
    </row>
    <row r="225" spans="1:249" ht="31.5" x14ac:dyDescent="0.25">
      <c r="A225" s="23" t="s">
        <v>92</v>
      </c>
      <c r="B225" s="24">
        <f t="shared" si="171"/>
        <v>63855</v>
      </c>
      <c r="C225" s="24">
        <f t="shared" si="171"/>
        <v>63855</v>
      </c>
      <c r="D225" s="24">
        <f t="shared" si="171"/>
        <v>0</v>
      </c>
      <c r="E225" s="24">
        <f t="shared" ref="E225:AA225" si="181">SUM(E226:E233)</f>
        <v>0</v>
      </c>
      <c r="F225" s="24">
        <f t="shared" si="181"/>
        <v>0</v>
      </c>
      <c r="G225" s="24">
        <f t="shared" si="159"/>
        <v>0</v>
      </c>
      <c r="H225" s="24">
        <f t="shared" si="181"/>
        <v>0</v>
      </c>
      <c r="I225" s="24">
        <f t="shared" si="181"/>
        <v>0</v>
      </c>
      <c r="J225" s="24">
        <f t="shared" si="160"/>
        <v>0</v>
      </c>
      <c r="K225" s="24">
        <f t="shared" si="181"/>
        <v>57355</v>
      </c>
      <c r="L225" s="24">
        <f t="shared" si="181"/>
        <v>57355</v>
      </c>
      <c r="M225" s="24">
        <f t="shared" si="161"/>
        <v>0</v>
      </c>
      <c r="N225" s="24">
        <f t="shared" si="181"/>
        <v>0</v>
      </c>
      <c r="O225" s="24">
        <f t="shared" si="181"/>
        <v>0</v>
      </c>
      <c r="P225" s="24">
        <f t="shared" si="162"/>
        <v>0</v>
      </c>
      <c r="Q225" s="24">
        <f t="shared" si="181"/>
        <v>6500</v>
      </c>
      <c r="R225" s="24">
        <f t="shared" si="181"/>
        <v>6500</v>
      </c>
      <c r="S225" s="24">
        <f t="shared" si="163"/>
        <v>0</v>
      </c>
      <c r="T225" s="24">
        <f t="shared" si="181"/>
        <v>0</v>
      </c>
      <c r="U225" s="24">
        <f t="shared" si="181"/>
        <v>0</v>
      </c>
      <c r="V225" s="24">
        <f t="shared" si="164"/>
        <v>0</v>
      </c>
      <c r="W225" s="24">
        <f t="shared" si="181"/>
        <v>0</v>
      </c>
      <c r="X225" s="24">
        <f t="shared" si="181"/>
        <v>0</v>
      </c>
      <c r="Y225" s="24">
        <f t="shared" si="165"/>
        <v>0</v>
      </c>
      <c r="Z225" s="24">
        <f t="shared" si="181"/>
        <v>0</v>
      </c>
      <c r="AA225" s="24">
        <f t="shared" si="181"/>
        <v>0</v>
      </c>
      <c r="AB225" s="24">
        <f t="shared" si="166"/>
        <v>0</v>
      </c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  <c r="EE225" s="22"/>
      <c r="EF225" s="22"/>
      <c r="EG225" s="22"/>
      <c r="EH225" s="22"/>
      <c r="EI225" s="22"/>
      <c r="EJ225" s="22"/>
      <c r="EK225" s="22"/>
      <c r="EL225" s="22"/>
      <c r="EM225" s="22"/>
      <c r="EN225" s="22"/>
      <c r="EO225" s="22"/>
      <c r="EP225" s="22"/>
      <c r="EQ225" s="22"/>
      <c r="ER225" s="22"/>
      <c r="ES225" s="22"/>
      <c r="ET225" s="22"/>
      <c r="EU225" s="22"/>
      <c r="EV225" s="22"/>
      <c r="EW225" s="22"/>
      <c r="EX225" s="22"/>
      <c r="EY225" s="22"/>
      <c r="EZ225" s="22"/>
      <c r="FA225" s="22"/>
      <c r="FB225" s="22"/>
      <c r="FC225" s="22"/>
      <c r="FD225" s="22"/>
      <c r="FE225" s="22"/>
      <c r="FF225" s="22"/>
      <c r="FG225" s="22"/>
      <c r="FH225" s="22"/>
      <c r="FI225" s="22"/>
      <c r="FJ225" s="22"/>
      <c r="FK225" s="22"/>
      <c r="FL225" s="22"/>
      <c r="FM225" s="22"/>
      <c r="FN225" s="22"/>
      <c r="FO225" s="22"/>
      <c r="FP225" s="22"/>
      <c r="FQ225" s="22"/>
      <c r="FR225" s="22"/>
      <c r="FS225" s="22"/>
      <c r="FT225" s="22"/>
      <c r="FU225" s="22"/>
      <c r="FV225" s="22"/>
      <c r="FW225" s="22"/>
      <c r="FX225" s="22"/>
      <c r="FY225" s="22"/>
      <c r="FZ225" s="22"/>
      <c r="GA225" s="8"/>
      <c r="GB225" s="8"/>
      <c r="GC225" s="8"/>
      <c r="GD225" s="8"/>
      <c r="GE225" s="8"/>
      <c r="GF225" s="8"/>
      <c r="GG225" s="8"/>
      <c r="GH225" s="8"/>
      <c r="GI225" s="8"/>
      <c r="GJ225" s="8"/>
      <c r="GK225" s="8"/>
      <c r="GL225" s="8"/>
      <c r="GM225" s="8"/>
      <c r="GN225" s="8"/>
      <c r="GO225" s="8"/>
      <c r="GP225" s="8"/>
      <c r="GQ225" s="8"/>
      <c r="GR225" s="8"/>
      <c r="GS225" s="8"/>
      <c r="GT225" s="8"/>
      <c r="GU225" s="8"/>
      <c r="GV225" s="8"/>
      <c r="GW225" s="8"/>
      <c r="GX225" s="8"/>
      <c r="GY225" s="8"/>
      <c r="GZ225" s="8"/>
      <c r="HA225" s="8"/>
      <c r="HB225" s="8"/>
      <c r="HC225" s="8"/>
      <c r="HD225" s="8"/>
      <c r="HE225" s="8"/>
      <c r="HF225" s="8"/>
      <c r="HG225" s="8"/>
      <c r="HH225" s="8"/>
      <c r="HI225" s="8"/>
      <c r="HJ225" s="8"/>
      <c r="HK225" s="8"/>
      <c r="HL225" s="8"/>
      <c r="HM225" s="8"/>
      <c r="HN225" s="8"/>
      <c r="HO225" s="8"/>
      <c r="HP225" s="8"/>
      <c r="HQ225" s="8"/>
      <c r="HR225" s="8"/>
      <c r="HS225" s="8"/>
      <c r="HT225" s="8"/>
      <c r="HU225" s="8"/>
      <c r="HV225" s="8"/>
      <c r="HW225" s="8"/>
      <c r="HX225" s="8"/>
      <c r="HY225" s="8"/>
      <c r="HZ225" s="8"/>
      <c r="IA225" s="8"/>
      <c r="IB225" s="8"/>
      <c r="IC225" s="8"/>
      <c r="ID225" s="8"/>
      <c r="IE225" s="8"/>
      <c r="IF225" s="8"/>
      <c r="IG225" s="8"/>
      <c r="IH225" s="8"/>
      <c r="II225" s="8"/>
      <c r="IJ225" s="8"/>
      <c r="IK225" s="8"/>
      <c r="IL225" s="8"/>
      <c r="IM225" s="8"/>
      <c r="IN225" s="8"/>
      <c r="IO225" s="8"/>
    </row>
    <row r="226" spans="1:249" x14ac:dyDescent="0.25">
      <c r="A226" s="29" t="s">
        <v>202</v>
      </c>
      <c r="B226" s="30">
        <f t="shared" si="171"/>
        <v>3000</v>
      </c>
      <c r="C226" s="30">
        <f t="shared" si="171"/>
        <v>3000</v>
      </c>
      <c r="D226" s="30">
        <f t="shared" si="171"/>
        <v>0</v>
      </c>
      <c r="E226" s="30">
        <v>0</v>
      </c>
      <c r="F226" s="30">
        <v>0</v>
      </c>
      <c r="G226" s="30">
        <f t="shared" si="159"/>
        <v>0</v>
      </c>
      <c r="H226" s="30">
        <v>0</v>
      </c>
      <c r="I226" s="30">
        <v>0</v>
      </c>
      <c r="J226" s="30">
        <f t="shared" si="160"/>
        <v>0</v>
      </c>
      <c r="K226" s="30"/>
      <c r="L226" s="30"/>
      <c r="M226" s="30">
        <f t="shared" si="161"/>
        <v>0</v>
      </c>
      <c r="N226" s="30">
        <v>0</v>
      </c>
      <c r="O226" s="30">
        <v>0</v>
      </c>
      <c r="P226" s="30">
        <f t="shared" si="162"/>
        <v>0</v>
      </c>
      <c r="Q226" s="30">
        <v>3000</v>
      </c>
      <c r="R226" s="30">
        <v>3000</v>
      </c>
      <c r="S226" s="30">
        <f t="shared" si="163"/>
        <v>0</v>
      </c>
      <c r="T226" s="30">
        <v>0</v>
      </c>
      <c r="U226" s="30">
        <v>0</v>
      </c>
      <c r="V226" s="30">
        <f t="shared" si="164"/>
        <v>0</v>
      </c>
      <c r="W226" s="30">
        <v>0</v>
      </c>
      <c r="X226" s="30">
        <v>0</v>
      </c>
      <c r="Y226" s="30">
        <f t="shared" si="165"/>
        <v>0</v>
      </c>
      <c r="Z226" s="30">
        <v>0</v>
      </c>
      <c r="AA226" s="30">
        <v>0</v>
      </c>
      <c r="AB226" s="30">
        <f t="shared" si="166"/>
        <v>0</v>
      </c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  <c r="DL226" s="8"/>
      <c r="DM226" s="8"/>
      <c r="DN226" s="8"/>
      <c r="DO226" s="8"/>
      <c r="DP226" s="8"/>
      <c r="DQ226" s="8"/>
      <c r="DR226" s="8"/>
      <c r="DS226" s="8"/>
      <c r="DT226" s="8"/>
      <c r="DU226" s="8"/>
      <c r="DV226" s="8"/>
      <c r="DW226" s="8"/>
      <c r="DX226" s="8"/>
      <c r="DY226" s="8"/>
      <c r="DZ226" s="8"/>
      <c r="EA226" s="8"/>
      <c r="EB226" s="8"/>
      <c r="EC226" s="8"/>
      <c r="ED226" s="8"/>
      <c r="EE226" s="8"/>
      <c r="EF226" s="8"/>
      <c r="EG226" s="8"/>
      <c r="EH226" s="8"/>
      <c r="EI226" s="8"/>
      <c r="EJ226" s="8"/>
      <c r="EK226" s="8"/>
      <c r="EL226" s="8"/>
      <c r="EM226" s="8"/>
      <c r="EN226" s="8"/>
      <c r="EO226" s="8"/>
      <c r="EP226" s="8"/>
      <c r="EQ226" s="8"/>
      <c r="ER226" s="8"/>
      <c r="ES226" s="8"/>
      <c r="ET226" s="8"/>
      <c r="EU226" s="8"/>
      <c r="EV226" s="8"/>
      <c r="EW226" s="8"/>
      <c r="EX226" s="8"/>
      <c r="EY226" s="8"/>
      <c r="EZ226" s="8"/>
      <c r="FA226" s="8"/>
      <c r="FB226" s="8"/>
      <c r="FC226" s="8"/>
      <c r="FD226" s="8"/>
      <c r="FE226" s="8"/>
      <c r="FF226" s="8"/>
      <c r="FG226" s="8"/>
      <c r="FH226" s="8"/>
      <c r="FI226" s="8"/>
      <c r="FJ226" s="8"/>
      <c r="FK226" s="8"/>
      <c r="FL226" s="8"/>
      <c r="FM226" s="8"/>
      <c r="FN226" s="8"/>
      <c r="FO226" s="8"/>
      <c r="FP226" s="8"/>
      <c r="FQ226" s="8"/>
      <c r="FR226" s="8"/>
      <c r="FS226" s="8"/>
      <c r="FT226" s="8"/>
      <c r="FU226" s="8"/>
      <c r="FV226" s="8"/>
      <c r="FW226" s="8"/>
      <c r="FX226" s="8"/>
      <c r="FY226" s="8"/>
      <c r="FZ226" s="8"/>
      <c r="GA226" s="8"/>
      <c r="GB226" s="8"/>
      <c r="GC226" s="8"/>
      <c r="GD226" s="8"/>
      <c r="GE226" s="8"/>
      <c r="GF226" s="8"/>
      <c r="GG226" s="8"/>
      <c r="GH226" s="8"/>
      <c r="GI226" s="8"/>
      <c r="GJ226" s="8"/>
      <c r="GK226" s="8"/>
      <c r="GL226" s="8"/>
      <c r="GM226" s="8"/>
      <c r="GN226" s="8"/>
      <c r="GO226" s="8"/>
      <c r="GP226" s="8"/>
      <c r="GQ226" s="8"/>
      <c r="GR226" s="8"/>
      <c r="GS226" s="8"/>
      <c r="GT226" s="8"/>
      <c r="GU226" s="8"/>
      <c r="GV226" s="8"/>
      <c r="GW226" s="8"/>
      <c r="GX226" s="8"/>
      <c r="GY226" s="8"/>
      <c r="GZ226" s="8"/>
      <c r="HA226" s="8"/>
      <c r="HB226" s="8"/>
      <c r="HC226" s="8"/>
      <c r="HD226" s="8"/>
      <c r="HE226" s="8"/>
      <c r="HF226" s="8"/>
      <c r="HG226" s="8"/>
      <c r="HH226" s="8"/>
      <c r="HI226" s="8"/>
      <c r="HJ226" s="8"/>
      <c r="HK226" s="8"/>
      <c r="HL226" s="8"/>
      <c r="HM226" s="8"/>
      <c r="HN226" s="8"/>
      <c r="HO226" s="8"/>
      <c r="HP226" s="8"/>
      <c r="HQ226" s="8"/>
      <c r="HR226" s="8"/>
      <c r="HS226" s="8"/>
      <c r="HT226" s="8"/>
      <c r="HU226" s="8"/>
      <c r="HV226" s="8"/>
      <c r="HW226" s="8"/>
      <c r="HX226" s="8"/>
      <c r="HY226" s="8"/>
      <c r="HZ226" s="8"/>
      <c r="IA226" s="8"/>
      <c r="IB226" s="8"/>
      <c r="IC226" s="8"/>
      <c r="ID226" s="8"/>
      <c r="IE226" s="8"/>
      <c r="IF226" s="8"/>
      <c r="IG226" s="8"/>
      <c r="IH226" s="8"/>
      <c r="II226" s="8"/>
      <c r="IJ226" s="8"/>
      <c r="IK226" s="8"/>
      <c r="IL226" s="8"/>
      <c r="IM226" s="8"/>
      <c r="IN226" s="8"/>
      <c r="IO226" s="8"/>
    </row>
    <row r="227" spans="1:249" ht="31.5" x14ac:dyDescent="0.25">
      <c r="A227" s="29" t="s">
        <v>203</v>
      </c>
      <c r="B227" s="30">
        <f t="shared" si="171"/>
        <v>22000</v>
      </c>
      <c r="C227" s="30">
        <f t="shared" si="171"/>
        <v>22000</v>
      </c>
      <c r="D227" s="30">
        <f t="shared" si="171"/>
        <v>0</v>
      </c>
      <c r="E227" s="30">
        <v>0</v>
      </c>
      <c r="F227" s="30">
        <v>0</v>
      </c>
      <c r="G227" s="30">
        <f t="shared" si="159"/>
        <v>0</v>
      </c>
      <c r="H227" s="30">
        <v>0</v>
      </c>
      <c r="I227" s="30">
        <v>0</v>
      </c>
      <c r="J227" s="30">
        <f t="shared" si="160"/>
        <v>0</v>
      </c>
      <c r="K227" s="30">
        <v>22000</v>
      </c>
      <c r="L227" s="30">
        <v>22000</v>
      </c>
      <c r="M227" s="30">
        <f t="shared" si="161"/>
        <v>0</v>
      </c>
      <c r="N227" s="30"/>
      <c r="O227" s="30"/>
      <c r="P227" s="30">
        <f t="shared" si="162"/>
        <v>0</v>
      </c>
      <c r="Q227" s="30"/>
      <c r="R227" s="30"/>
      <c r="S227" s="30">
        <f t="shared" si="163"/>
        <v>0</v>
      </c>
      <c r="T227" s="30">
        <v>0</v>
      </c>
      <c r="U227" s="30">
        <v>0</v>
      </c>
      <c r="V227" s="30">
        <f t="shared" si="164"/>
        <v>0</v>
      </c>
      <c r="W227" s="30">
        <v>0</v>
      </c>
      <c r="X227" s="30">
        <v>0</v>
      </c>
      <c r="Y227" s="30">
        <f t="shared" si="165"/>
        <v>0</v>
      </c>
      <c r="Z227" s="30">
        <v>0</v>
      </c>
      <c r="AA227" s="30">
        <v>0</v>
      </c>
      <c r="AB227" s="30">
        <f t="shared" si="166"/>
        <v>0</v>
      </c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</row>
    <row r="228" spans="1:249" ht="31.5" x14ac:dyDescent="0.25">
      <c r="A228" s="29" t="s">
        <v>204</v>
      </c>
      <c r="B228" s="30">
        <f t="shared" si="171"/>
        <v>3500</v>
      </c>
      <c r="C228" s="30">
        <f t="shared" si="171"/>
        <v>3500</v>
      </c>
      <c r="D228" s="30">
        <f t="shared" si="171"/>
        <v>0</v>
      </c>
      <c r="E228" s="30">
        <v>0</v>
      </c>
      <c r="F228" s="30">
        <v>0</v>
      </c>
      <c r="G228" s="30">
        <f t="shared" si="159"/>
        <v>0</v>
      </c>
      <c r="H228" s="30">
        <v>0</v>
      </c>
      <c r="I228" s="30">
        <v>0</v>
      </c>
      <c r="J228" s="30">
        <f t="shared" si="160"/>
        <v>0</v>
      </c>
      <c r="K228" s="30"/>
      <c r="L228" s="30"/>
      <c r="M228" s="30">
        <f t="shared" si="161"/>
        <v>0</v>
      </c>
      <c r="N228" s="30"/>
      <c r="O228" s="30"/>
      <c r="P228" s="30">
        <f t="shared" si="162"/>
        <v>0</v>
      </c>
      <c r="Q228" s="30">
        <v>3500</v>
      </c>
      <c r="R228" s="30">
        <v>3500</v>
      </c>
      <c r="S228" s="30">
        <f t="shared" si="163"/>
        <v>0</v>
      </c>
      <c r="T228" s="30">
        <v>0</v>
      </c>
      <c r="U228" s="30">
        <v>0</v>
      </c>
      <c r="V228" s="30">
        <f t="shared" si="164"/>
        <v>0</v>
      </c>
      <c r="W228" s="30">
        <v>0</v>
      </c>
      <c r="X228" s="30">
        <v>0</v>
      </c>
      <c r="Y228" s="30">
        <f t="shared" si="165"/>
        <v>0</v>
      </c>
      <c r="Z228" s="30">
        <v>0</v>
      </c>
      <c r="AA228" s="30">
        <v>0</v>
      </c>
      <c r="AB228" s="30">
        <f t="shared" si="166"/>
        <v>0</v>
      </c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  <c r="DP228" s="8"/>
      <c r="DQ228" s="8"/>
      <c r="DR228" s="8"/>
      <c r="DS228" s="8"/>
      <c r="DT228" s="8"/>
      <c r="DU228" s="8"/>
      <c r="DV228" s="8"/>
      <c r="DW228" s="8"/>
      <c r="DX228" s="8"/>
      <c r="DY228" s="8"/>
      <c r="DZ228" s="8"/>
      <c r="EA228" s="8"/>
      <c r="EB228" s="8"/>
      <c r="EC228" s="8"/>
      <c r="ED228" s="8"/>
      <c r="EE228" s="8"/>
      <c r="EF228" s="8"/>
      <c r="EG228" s="8"/>
      <c r="EH228" s="8"/>
      <c r="EI228" s="8"/>
      <c r="EJ228" s="8"/>
      <c r="EK228" s="8"/>
      <c r="EL228" s="8"/>
      <c r="EM228" s="8"/>
      <c r="EN228" s="8"/>
      <c r="EO228" s="8"/>
      <c r="EP228" s="8"/>
      <c r="EQ228" s="8"/>
      <c r="ER228" s="8"/>
      <c r="ES228" s="8"/>
      <c r="ET228" s="8"/>
      <c r="EU228" s="8"/>
      <c r="EV228" s="8"/>
      <c r="EW228" s="8"/>
      <c r="EX228" s="8"/>
      <c r="EY228" s="8"/>
      <c r="EZ228" s="8"/>
      <c r="FA228" s="8"/>
      <c r="FB228" s="8"/>
      <c r="FC228" s="8"/>
      <c r="FD228" s="8"/>
      <c r="FE228" s="8"/>
      <c r="FF228" s="8"/>
      <c r="FG228" s="8"/>
      <c r="FH228" s="8"/>
      <c r="FI228" s="8"/>
      <c r="FJ228" s="8"/>
      <c r="FK228" s="8"/>
      <c r="FL228" s="8"/>
      <c r="FM228" s="8"/>
      <c r="FN228" s="8"/>
      <c r="FO228" s="8"/>
      <c r="FP228" s="8"/>
      <c r="FQ228" s="8"/>
      <c r="FR228" s="8"/>
      <c r="FS228" s="8"/>
      <c r="FT228" s="8"/>
      <c r="FU228" s="8"/>
      <c r="FV228" s="8"/>
      <c r="FW228" s="8"/>
      <c r="FX228" s="8"/>
      <c r="FY228" s="8"/>
      <c r="FZ228" s="8"/>
      <c r="GA228" s="8"/>
      <c r="GB228" s="8"/>
      <c r="GC228" s="8"/>
      <c r="GD228" s="8"/>
      <c r="GE228" s="8"/>
      <c r="GF228" s="8"/>
      <c r="GG228" s="8"/>
      <c r="GH228" s="8"/>
      <c r="GI228" s="8"/>
      <c r="GJ228" s="8"/>
      <c r="GK228" s="8"/>
      <c r="GL228" s="8"/>
      <c r="GM228" s="8"/>
      <c r="GN228" s="8"/>
      <c r="GO228" s="8"/>
      <c r="GP228" s="8"/>
      <c r="GQ228" s="8"/>
      <c r="GR228" s="8"/>
      <c r="GS228" s="8"/>
      <c r="GT228" s="8"/>
      <c r="GU228" s="8"/>
      <c r="GV228" s="8"/>
      <c r="GW228" s="8"/>
      <c r="GX228" s="8"/>
      <c r="GY228" s="8"/>
      <c r="GZ228" s="8"/>
      <c r="HA228" s="8"/>
      <c r="HB228" s="8"/>
      <c r="HC228" s="8"/>
      <c r="HD228" s="8"/>
      <c r="HE228" s="8"/>
      <c r="HF228" s="8"/>
      <c r="HG228" s="8"/>
      <c r="HH228" s="8"/>
      <c r="HI228" s="8"/>
      <c r="HJ228" s="8"/>
      <c r="HK228" s="8"/>
      <c r="HL228" s="8"/>
      <c r="HM228" s="8"/>
      <c r="HN228" s="8"/>
      <c r="HO228" s="8"/>
      <c r="HP228" s="8"/>
      <c r="HQ228" s="8"/>
      <c r="HR228" s="8"/>
      <c r="HS228" s="8"/>
      <c r="HT228" s="8"/>
      <c r="HU228" s="8"/>
      <c r="HV228" s="8"/>
      <c r="HW228" s="8"/>
      <c r="HX228" s="8"/>
      <c r="HY228" s="8"/>
      <c r="HZ228" s="8"/>
      <c r="IA228" s="8"/>
      <c r="IB228" s="8"/>
      <c r="IC228" s="8"/>
      <c r="ID228" s="8"/>
      <c r="IE228" s="8"/>
      <c r="IF228" s="8"/>
      <c r="IG228" s="8"/>
      <c r="IH228" s="8"/>
      <c r="II228" s="8"/>
      <c r="IJ228" s="8"/>
      <c r="IK228" s="8"/>
      <c r="IL228" s="8"/>
      <c r="IM228" s="8"/>
      <c r="IN228" s="8"/>
      <c r="IO228" s="8"/>
    </row>
    <row r="229" spans="1:249" ht="31.5" x14ac:dyDescent="0.25">
      <c r="A229" s="32" t="s">
        <v>205</v>
      </c>
      <c r="B229" s="30">
        <f t="shared" si="171"/>
        <v>4568</v>
      </c>
      <c r="C229" s="30">
        <f t="shared" si="171"/>
        <v>4568</v>
      </c>
      <c r="D229" s="30">
        <f t="shared" si="171"/>
        <v>0</v>
      </c>
      <c r="E229" s="30">
        <v>0</v>
      </c>
      <c r="F229" s="30">
        <v>0</v>
      </c>
      <c r="G229" s="30">
        <f t="shared" si="159"/>
        <v>0</v>
      </c>
      <c r="H229" s="30">
        <v>0</v>
      </c>
      <c r="I229" s="30">
        <v>0</v>
      </c>
      <c r="J229" s="30">
        <f t="shared" si="160"/>
        <v>0</v>
      </c>
      <c r="K229" s="30">
        <v>4568</v>
      </c>
      <c r="L229" s="30">
        <v>4568</v>
      </c>
      <c r="M229" s="30">
        <f t="shared" si="161"/>
        <v>0</v>
      </c>
      <c r="N229" s="30">
        <v>0</v>
      </c>
      <c r="O229" s="30">
        <v>0</v>
      </c>
      <c r="P229" s="30">
        <f t="shared" si="162"/>
        <v>0</v>
      </c>
      <c r="Q229" s="30">
        <v>0</v>
      </c>
      <c r="R229" s="30">
        <v>0</v>
      </c>
      <c r="S229" s="30">
        <f t="shared" si="163"/>
        <v>0</v>
      </c>
      <c r="T229" s="30">
        <v>0</v>
      </c>
      <c r="U229" s="30">
        <v>0</v>
      </c>
      <c r="V229" s="30">
        <f t="shared" si="164"/>
        <v>0</v>
      </c>
      <c r="W229" s="30">
        <v>0</v>
      </c>
      <c r="X229" s="30">
        <v>0</v>
      </c>
      <c r="Y229" s="30">
        <f t="shared" si="165"/>
        <v>0</v>
      </c>
      <c r="Z229" s="30">
        <v>0</v>
      </c>
      <c r="AA229" s="30">
        <v>0</v>
      </c>
      <c r="AB229" s="30">
        <f t="shared" si="166"/>
        <v>0</v>
      </c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  <c r="DR229" s="8"/>
      <c r="DS229" s="8"/>
      <c r="DT229" s="8"/>
      <c r="DU229" s="8"/>
      <c r="DV229" s="8"/>
      <c r="DW229" s="8"/>
      <c r="DX229" s="8"/>
      <c r="DY229" s="8"/>
      <c r="DZ229" s="8"/>
      <c r="EA229" s="8"/>
      <c r="EB229" s="8"/>
      <c r="EC229" s="8"/>
      <c r="ED229" s="8"/>
      <c r="EE229" s="8"/>
      <c r="EF229" s="8"/>
      <c r="EG229" s="8"/>
      <c r="EH229" s="8"/>
      <c r="EI229" s="8"/>
      <c r="EJ229" s="8"/>
      <c r="EK229" s="8"/>
      <c r="EL229" s="8"/>
      <c r="EM229" s="8"/>
      <c r="EN229" s="8"/>
      <c r="EO229" s="8"/>
      <c r="EP229" s="8"/>
      <c r="EQ229" s="8"/>
      <c r="ER229" s="8"/>
      <c r="ES229" s="8"/>
      <c r="ET229" s="8"/>
      <c r="EU229" s="8"/>
      <c r="EV229" s="8"/>
      <c r="EW229" s="8"/>
      <c r="EX229" s="8"/>
      <c r="EY229" s="8"/>
      <c r="EZ229" s="8"/>
      <c r="FA229" s="8"/>
      <c r="FB229" s="8"/>
      <c r="FC229" s="8"/>
      <c r="FD229" s="8"/>
      <c r="FE229" s="8"/>
      <c r="FF229" s="8"/>
      <c r="FG229" s="8"/>
      <c r="FH229" s="8"/>
      <c r="FI229" s="8"/>
      <c r="FJ229" s="8"/>
      <c r="FK229" s="8"/>
      <c r="FL229" s="8"/>
      <c r="FM229" s="8"/>
      <c r="FN229" s="8"/>
      <c r="FO229" s="8"/>
      <c r="FP229" s="8"/>
      <c r="FQ229" s="8"/>
      <c r="FR229" s="8"/>
      <c r="FS229" s="8"/>
      <c r="FT229" s="8"/>
      <c r="FU229" s="8"/>
      <c r="FV229" s="8"/>
      <c r="FW229" s="8"/>
      <c r="FX229" s="8"/>
      <c r="FY229" s="8"/>
      <c r="FZ229" s="8"/>
      <c r="GA229" s="8"/>
      <c r="GB229" s="8"/>
      <c r="GC229" s="8"/>
      <c r="GD229" s="8"/>
      <c r="GE229" s="8"/>
      <c r="GF229" s="8"/>
      <c r="GG229" s="8"/>
      <c r="GH229" s="8"/>
      <c r="GI229" s="8"/>
      <c r="GJ229" s="8"/>
      <c r="GK229" s="8"/>
      <c r="GL229" s="8"/>
      <c r="GM229" s="8"/>
      <c r="GN229" s="8"/>
      <c r="GO229" s="8"/>
      <c r="GP229" s="8"/>
      <c r="GQ229" s="8"/>
      <c r="GR229" s="8"/>
      <c r="GS229" s="8"/>
      <c r="GT229" s="8"/>
      <c r="GU229" s="8"/>
      <c r="GV229" s="8"/>
      <c r="GW229" s="8"/>
      <c r="GX229" s="8"/>
      <c r="GY229" s="8"/>
      <c r="GZ229" s="8"/>
      <c r="HA229" s="8"/>
      <c r="HB229" s="8"/>
      <c r="HC229" s="8"/>
      <c r="HD229" s="8"/>
      <c r="HE229" s="8"/>
      <c r="HF229" s="8"/>
      <c r="HG229" s="8"/>
      <c r="HH229" s="8"/>
      <c r="HI229" s="8"/>
      <c r="HJ229" s="8"/>
      <c r="HK229" s="8"/>
      <c r="HL229" s="8"/>
      <c r="HM229" s="8"/>
      <c r="HN229" s="8"/>
      <c r="HO229" s="8"/>
      <c r="HP229" s="8"/>
      <c r="HQ229" s="8"/>
      <c r="HR229" s="8"/>
      <c r="HS229" s="8"/>
      <c r="HT229" s="8"/>
      <c r="HU229" s="8"/>
      <c r="HV229" s="8"/>
      <c r="HW229" s="8"/>
      <c r="HX229" s="8"/>
      <c r="HY229" s="8"/>
      <c r="HZ229" s="8"/>
      <c r="IA229" s="8"/>
      <c r="IB229" s="8"/>
      <c r="IC229" s="8"/>
      <c r="ID229" s="8"/>
      <c r="IE229" s="8"/>
      <c r="IF229" s="8"/>
      <c r="IG229" s="8"/>
      <c r="IH229" s="8"/>
      <c r="II229" s="8"/>
      <c r="IJ229" s="8"/>
      <c r="IK229" s="8"/>
      <c r="IL229" s="8"/>
      <c r="IM229" s="8"/>
      <c r="IN229" s="8"/>
      <c r="IO229" s="8"/>
    </row>
    <row r="230" spans="1:249" ht="31.5" x14ac:dyDescent="0.25">
      <c r="A230" s="29" t="s">
        <v>206</v>
      </c>
      <c r="B230" s="30">
        <f t="shared" si="171"/>
        <v>6092</v>
      </c>
      <c r="C230" s="30">
        <f t="shared" si="171"/>
        <v>6092</v>
      </c>
      <c r="D230" s="30">
        <f t="shared" si="171"/>
        <v>0</v>
      </c>
      <c r="E230" s="30">
        <v>0</v>
      </c>
      <c r="F230" s="30">
        <v>0</v>
      </c>
      <c r="G230" s="30">
        <f t="shared" si="159"/>
        <v>0</v>
      </c>
      <c r="H230" s="30">
        <v>0</v>
      </c>
      <c r="I230" s="30">
        <v>0</v>
      </c>
      <c r="J230" s="30">
        <f t="shared" si="160"/>
        <v>0</v>
      </c>
      <c r="K230" s="30">
        <v>6092</v>
      </c>
      <c r="L230" s="30">
        <v>6092</v>
      </c>
      <c r="M230" s="30">
        <f t="shared" si="161"/>
        <v>0</v>
      </c>
      <c r="N230" s="30">
        <v>0</v>
      </c>
      <c r="O230" s="30">
        <v>0</v>
      </c>
      <c r="P230" s="30">
        <f t="shared" si="162"/>
        <v>0</v>
      </c>
      <c r="Q230" s="30">
        <v>0</v>
      </c>
      <c r="R230" s="30">
        <v>0</v>
      </c>
      <c r="S230" s="30">
        <f t="shared" si="163"/>
        <v>0</v>
      </c>
      <c r="T230" s="30">
        <v>0</v>
      </c>
      <c r="U230" s="30">
        <v>0</v>
      </c>
      <c r="V230" s="30">
        <f t="shared" si="164"/>
        <v>0</v>
      </c>
      <c r="W230" s="30">
        <v>0</v>
      </c>
      <c r="X230" s="30">
        <v>0</v>
      </c>
      <c r="Y230" s="30">
        <f t="shared" si="165"/>
        <v>0</v>
      </c>
      <c r="Z230" s="30">
        <v>0</v>
      </c>
      <c r="AA230" s="30">
        <v>0</v>
      </c>
      <c r="AB230" s="30">
        <f t="shared" si="166"/>
        <v>0</v>
      </c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  <c r="DR230" s="8"/>
      <c r="DS230" s="8"/>
      <c r="DT230" s="8"/>
      <c r="DU230" s="8"/>
      <c r="DV230" s="8"/>
      <c r="DW230" s="8"/>
      <c r="DX230" s="8"/>
      <c r="DY230" s="8"/>
      <c r="DZ230" s="8"/>
      <c r="EA230" s="8"/>
      <c r="EB230" s="8"/>
      <c r="EC230" s="8"/>
      <c r="ED230" s="8"/>
      <c r="EE230" s="8"/>
      <c r="EF230" s="8"/>
      <c r="EG230" s="8"/>
      <c r="EH230" s="8"/>
      <c r="EI230" s="8"/>
      <c r="EJ230" s="8"/>
      <c r="EK230" s="8"/>
      <c r="EL230" s="8"/>
      <c r="EM230" s="8"/>
      <c r="EN230" s="8"/>
      <c r="EO230" s="8"/>
      <c r="EP230" s="8"/>
      <c r="EQ230" s="8"/>
      <c r="ER230" s="8"/>
      <c r="ES230" s="8"/>
      <c r="ET230" s="8"/>
      <c r="EU230" s="8"/>
      <c r="EV230" s="8"/>
      <c r="EW230" s="8"/>
      <c r="EX230" s="8"/>
      <c r="EY230" s="8"/>
      <c r="EZ230" s="8"/>
      <c r="FA230" s="8"/>
      <c r="FB230" s="8"/>
      <c r="FC230" s="8"/>
      <c r="FD230" s="8"/>
      <c r="FE230" s="8"/>
      <c r="FF230" s="8"/>
      <c r="FG230" s="8"/>
      <c r="FH230" s="8"/>
      <c r="FI230" s="8"/>
      <c r="FJ230" s="8"/>
      <c r="FK230" s="8"/>
      <c r="FL230" s="8"/>
      <c r="FM230" s="8"/>
      <c r="FN230" s="8"/>
      <c r="FO230" s="8"/>
      <c r="FP230" s="8"/>
      <c r="FQ230" s="8"/>
      <c r="FR230" s="8"/>
      <c r="FS230" s="8"/>
      <c r="FT230" s="8"/>
      <c r="FU230" s="8"/>
      <c r="FV230" s="8"/>
      <c r="FW230" s="8"/>
      <c r="FX230" s="8"/>
      <c r="FY230" s="8"/>
      <c r="FZ230" s="8"/>
      <c r="GA230" s="8"/>
      <c r="GB230" s="8"/>
      <c r="GC230" s="8"/>
      <c r="GD230" s="8"/>
      <c r="GE230" s="8"/>
      <c r="GF230" s="8"/>
      <c r="GG230" s="8"/>
      <c r="GH230" s="8"/>
      <c r="GI230" s="8"/>
      <c r="GJ230" s="8"/>
      <c r="GK230" s="8"/>
      <c r="GL230" s="8"/>
      <c r="GM230" s="8"/>
      <c r="GN230" s="8"/>
      <c r="GO230" s="8"/>
      <c r="GP230" s="8"/>
      <c r="GQ230" s="8"/>
      <c r="GR230" s="8"/>
      <c r="GS230" s="8"/>
      <c r="GT230" s="8"/>
      <c r="GU230" s="8"/>
      <c r="GV230" s="8"/>
      <c r="GW230" s="8"/>
      <c r="GX230" s="8"/>
      <c r="GY230" s="8"/>
      <c r="GZ230" s="8"/>
      <c r="HA230" s="8"/>
      <c r="HB230" s="8"/>
      <c r="HC230" s="8"/>
      <c r="HD230" s="8"/>
      <c r="HE230" s="8"/>
      <c r="HF230" s="8"/>
      <c r="HG230" s="8"/>
      <c r="HH230" s="8"/>
      <c r="HI230" s="8"/>
      <c r="HJ230" s="8"/>
      <c r="HK230" s="8"/>
      <c r="HL230" s="8"/>
      <c r="HM230" s="8"/>
      <c r="HN230" s="8"/>
      <c r="HO230" s="8"/>
      <c r="HP230" s="8"/>
      <c r="HQ230" s="8"/>
      <c r="HR230" s="8"/>
      <c r="HS230" s="8"/>
      <c r="HT230" s="8"/>
      <c r="HU230" s="8"/>
      <c r="HV230" s="8"/>
      <c r="HW230" s="8"/>
      <c r="HX230" s="8"/>
      <c r="HY230" s="8"/>
      <c r="HZ230" s="8"/>
      <c r="IA230" s="8"/>
      <c r="IB230" s="8"/>
      <c r="IC230" s="8"/>
      <c r="ID230" s="8"/>
      <c r="IE230" s="8"/>
      <c r="IF230" s="8"/>
      <c r="IG230" s="8"/>
      <c r="IH230" s="8"/>
      <c r="II230" s="8"/>
      <c r="IJ230" s="8"/>
      <c r="IK230" s="8"/>
      <c r="IL230" s="8"/>
      <c r="IM230" s="8"/>
      <c r="IN230" s="8"/>
      <c r="IO230" s="8"/>
    </row>
    <row r="231" spans="1:249" ht="47.25" x14ac:dyDescent="0.25">
      <c r="A231" s="29" t="s">
        <v>207</v>
      </c>
      <c r="B231" s="30">
        <f t="shared" si="171"/>
        <v>2195</v>
      </c>
      <c r="C231" s="30">
        <f t="shared" si="171"/>
        <v>2195</v>
      </c>
      <c r="D231" s="30">
        <f t="shared" si="171"/>
        <v>0</v>
      </c>
      <c r="E231" s="30">
        <v>0</v>
      </c>
      <c r="F231" s="30">
        <v>0</v>
      </c>
      <c r="G231" s="30">
        <f t="shared" si="159"/>
        <v>0</v>
      </c>
      <c r="H231" s="30">
        <v>0</v>
      </c>
      <c r="I231" s="30">
        <v>0</v>
      </c>
      <c r="J231" s="30">
        <f t="shared" si="160"/>
        <v>0</v>
      </c>
      <c r="K231" s="30">
        <f>1988+207</f>
        <v>2195</v>
      </c>
      <c r="L231" s="30">
        <f t="shared" ref="L231" si="182">1988+207</f>
        <v>2195</v>
      </c>
      <c r="M231" s="30">
        <f t="shared" si="161"/>
        <v>0</v>
      </c>
      <c r="N231" s="30">
        <v>0</v>
      </c>
      <c r="O231" s="30">
        <v>0</v>
      </c>
      <c r="P231" s="30">
        <f t="shared" si="162"/>
        <v>0</v>
      </c>
      <c r="Q231" s="30">
        <v>0</v>
      </c>
      <c r="R231" s="30">
        <v>0</v>
      </c>
      <c r="S231" s="30">
        <f t="shared" si="163"/>
        <v>0</v>
      </c>
      <c r="T231" s="30">
        <v>0</v>
      </c>
      <c r="U231" s="30">
        <v>0</v>
      </c>
      <c r="V231" s="30">
        <f t="shared" si="164"/>
        <v>0</v>
      </c>
      <c r="W231" s="30">
        <v>0</v>
      </c>
      <c r="X231" s="30">
        <v>0</v>
      </c>
      <c r="Y231" s="30">
        <f t="shared" si="165"/>
        <v>0</v>
      </c>
      <c r="Z231" s="30">
        <v>0</v>
      </c>
      <c r="AA231" s="30">
        <v>0</v>
      </c>
      <c r="AB231" s="30">
        <f t="shared" si="166"/>
        <v>0</v>
      </c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W231" s="8"/>
      <c r="DX231" s="8"/>
      <c r="DY231" s="8"/>
      <c r="DZ231" s="8"/>
      <c r="EA231" s="8"/>
      <c r="EB231" s="8"/>
      <c r="EC231" s="8"/>
      <c r="ED231" s="8"/>
      <c r="EE231" s="8"/>
      <c r="EF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  <c r="HH231" s="8"/>
      <c r="HI231" s="8"/>
      <c r="HJ231" s="8"/>
      <c r="HK231" s="8"/>
      <c r="HL231" s="8"/>
      <c r="HM231" s="8"/>
      <c r="HN231" s="8"/>
      <c r="HO231" s="8"/>
      <c r="HP231" s="8"/>
      <c r="HQ231" s="8"/>
      <c r="HR231" s="8"/>
      <c r="HS231" s="8"/>
      <c r="HT231" s="8"/>
      <c r="HU231" s="8"/>
      <c r="HV231" s="8"/>
      <c r="HW231" s="8"/>
      <c r="HX231" s="8"/>
      <c r="HY231" s="8"/>
      <c r="HZ231" s="8"/>
      <c r="IA231" s="8"/>
      <c r="IB231" s="8"/>
      <c r="IC231" s="8"/>
      <c r="ID231" s="8"/>
      <c r="IE231" s="8"/>
      <c r="IF231" s="8"/>
      <c r="IG231" s="8"/>
      <c r="IH231" s="8"/>
      <c r="II231" s="8"/>
      <c r="IJ231" s="8"/>
      <c r="IK231" s="8"/>
      <c r="IL231" s="8"/>
      <c r="IM231" s="8"/>
      <c r="IN231" s="8"/>
      <c r="IO231" s="8"/>
    </row>
    <row r="232" spans="1:249" ht="31.5" x14ac:dyDescent="0.25">
      <c r="A232" s="29" t="s">
        <v>208</v>
      </c>
      <c r="B232" s="30">
        <f t="shared" si="171"/>
        <v>9900</v>
      </c>
      <c r="C232" s="30">
        <f t="shared" si="171"/>
        <v>9900</v>
      </c>
      <c r="D232" s="30">
        <f t="shared" si="171"/>
        <v>0</v>
      </c>
      <c r="E232" s="30">
        <v>0</v>
      </c>
      <c r="F232" s="30">
        <v>0</v>
      </c>
      <c r="G232" s="30">
        <f t="shared" si="159"/>
        <v>0</v>
      </c>
      <c r="H232" s="30">
        <v>0</v>
      </c>
      <c r="I232" s="30">
        <v>0</v>
      </c>
      <c r="J232" s="30">
        <f t="shared" si="160"/>
        <v>0</v>
      </c>
      <c r="K232" s="30">
        <v>9900</v>
      </c>
      <c r="L232" s="30">
        <v>9900</v>
      </c>
      <c r="M232" s="30">
        <f t="shared" si="161"/>
        <v>0</v>
      </c>
      <c r="N232" s="30">
        <v>0</v>
      </c>
      <c r="O232" s="30">
        <v>0</v>
      </c>
      <c r="P232" s="30">
        <f t="shared" si="162"/>
        <v>0</v>
      </c>
      <c r="Q232" s="30">
        <v>0</v>
      </c>
      <c r="R232" s="30">
        <v>0</v>
      </c>
      <c r="S232" s="30">
        <f t="shared" si="163"/>
        <v>0</v>
      </c>
      <c r="T232" s="30">
        <v>0</v>
      </c>
      <c r="U232" s="30">
        <v>0</v>
      </c>
      <c r="V232" s="30">
        <f t="shared" si="164"/>
        <v>0</v>
      </c>
      <c r="W232" s="30">
        <v>0</v>
      </c>
      <c r="X232" s="30">
        <v>0</v>
      </c>
      <c r="Y232" s="30">
        <f t="shared" si="165"/>
        <v>0</v>
      </c>
      <c r="Z232" s="30">
        <v>0</v>
      </c>
      <c r="AA232" s="30">
        <v>0</v>
      </c>
      <c r="AB232" s="30">
        <f t="shared" si="166"/>
        <v>0</v>
      </c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W232" s="8"/>
      <c r="DX232" s="8"/>
      <c r="DY232" s="8"/>
      <c r="DZ232" s="8"/>
      <c r="EA232" s="8"/>
      <c r="EB232" s="8"/>
      <c r="EC232" s="8"/>
      <c r="ED232" s="8"/>
      <c r="EE232" s="8"/>
      <c r="EF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22"/>
      <c r="FH232" s="22"/>
      <c r="FI232" s="22"/>
      <c r="FJ232" s="22"/>
      <c r="FK232" s="22"/>
      <c r="FL232" s="22"/>
      <c r="FM232" s="22"/>
      <c r="FN232" s="22"/>
      <c r="FO232" s="22"/>
      <c r="FP232" s="22"/>
      <c r="FQ232" s="22"/>
      <c r="FR232" s="22"/>
      <c r="FS232" s="22"/>
      <c r="FT232" s="22"/>
      <c r="FU232" s="22"/>
      <c r="FV232" s="22"/>
      <c r="FW232" s="22"/>
      <c r="FX232" s="22"/>
      <c r="FY232" s="22"/>
      <c r="FZ232" s="22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  <c r="HH232" s="8"/>
      <c r="HI232" s="8"/>
      <c r="HJ232" s="8"/>
      <c r="HK232" s="8"/>
      <c r="HL232" s="8"/>
      <c r="HM232" s="8"/>
      <c r="HN232" s="8"/>
      <c r="HO232" s="8"/>
      <c r="HP232" s="8"/>
      <c r="HQ232" s="8"/>
      <c r="HR232" s="8"/>
      <c r="HS232" s="8"/>
      <c r="HT232" s="8"/>
      <c r="HU232" s="8"/>
      <c r="HV232" s="8"/>
      <c r="HW232" s="8"/>
      <c r="HX232" s="8"/>
      <c r="HY232" s="8"/>
      <c r="HZ232" s="8"/>
      <c r="IA232" s="8"/>
      <c r="IB232" s="8"/>
      <c r="IC232" s="8"/>
      <c r="ID232" s="8"/>
      <c r="IE232" s="8"/>
      <c r="IF232" s="8"/>
      <c r="IG232" s="8"/>
      <c r="IH232" s="8"/>
      <c r="II232" s="8"/>
      <c r="IJ232" s="8"/>
      <c r="IK232" s="8"/>
      <c r="IL232" s="8"/>
      <c r="IM232" s="8"/>
      <c r="IN232" s="8"/>
      <c r="IO232" s="8"/>
    </row>
    <row r="233" spans="1:249" ht="31.5" x14ac:dyDescent="0.25">
      <c r="A233" s="29" t="s">
        <v>209</v>
      </c>
      <c r="B233" s="30">
        <f t="shared" si="171"/>
        <v>12600</v>
      </c>
      <c r="C233" s="30">
        <f t="shared" si="171"/>
        <v>12600</v>
      </c>
      <c r="D233" s="30">
        <f t="shared" si="171"/>
        <v>0</v>
      </c>
      <c r="E233" s="30">
        <v>0</v>
      </c>
      <c r="F233" s="30">
        <v>0</v>
      </c>
      <c r="G233" s="30">
        <f t="shared" si="159"/>
        <v>0</v>
      </c>
      <c r="H233" s="30">
        <v>0</v>
      </c>
      <c r="I233" s="30">
        <v>0</v>
      </c>
      <c r="J233" s="30">
        <f t="shared" si="160"/>
        <v>0</v>
      </c>
      <c r="K233" s="30">
        <v>12600</v>
      </c>
      <c r="L233" s="30">
        <v>12600</v>
      </c>
      <c r="M233" s="30">
        <f t="shared" si="161"/>
        <v>0</v>
      </c>
      <c r="N233" s="30">
        <v>0</v>
      </c>
      <c r="O233" s="30">
        <v>0</v>
      </c>
      <c r="P233" s="30">
        <f t="shared" si="162"/>
        <v>0</v>
      </c>
      <c r="Q233" s="30">
        <v>0</v>
      </c>
      <c r="R233" s="30">
        <v>0</v>
      </c>
      <c r="S233" s="30">
        <f t="shared" si="163"/>
        <v>0</v>
      </c>
      <c r="T233" s="30">
        <v>0</v>
      </c>
      <c r="U233" s="30">
        <v>0</v>
      </c>
      <c r="V233" s="30">
        <f t="shared" si="164"/>
        <v>0</v>
      </c>
      <c r="W233" s="30">
        <v>0</v>
      </c>
      <c r="X233" s="30">
        <v>0</v>
      </c>
      <c r="Y233" s="30">
        <f t="shared" si="165"/>
        <v>0</v>
      </c>
      <c r="Z233" s="30">
        <v>0</v>
      </c>
      <c r="AA233" s="30">
        <v>0</v>
      </c>
      <c r="AB233" s="30">
        <f t="shared" si="166"/>
        <v>0</v>
      </c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22"/>
      <c r="FH233" s="22"/>
      <c r="FI233" s="22"/>
      <c r="FJ233" s="22"/>
      <c r="FK233" s="22"/>
      <c r="FL233" s="22"/>
      <c r="FM233" s="22"/>
      <c r="FN233" s="22"/>
      <c r="FO233" s="22"/>
      <c r="FP233" s="22"/>
      <c r="FQ233" s="22"/>
      <c r="FR233" s="22"/>
      <c r="FS233" s="22"/>
      <c r="FT233" s="22"/>
      <c r="FU233" s="22"/>
      <c r="FV233" s="22"/>
      <c r="FW233" s="22"/>
      <c r="FX233" s="22"/>
      <c r="FY233" s="22"/>
      <c r="FZ233" s="22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  <c r="HH233" s="8"/>
      <c r="HI233" s="8"/>
      <c r="HJ233" s="8"/>
      <c r="HK233" s="8"/>
      <c r="HL233" s="8"/>
      <c r="HM233" s="8"/>
      <c r="HN233" s="8"/>
      <c r="HO233" s="8"/>
      <c r="HP233" s="8"/>
      <c r="HQ233" s="8"/>
      <c r="HR233" s="8"/>
      <c r="HS233" s="8"/>
      <c r="HT233" s="8"/>
      <c r="HU233" s="8"/>
      <c r="HV233" s="8"/>
      <c r="HW233" s="8"/>
      <c r="HX233" s="8"/>
      <c r="HY233" s="8"/>
      <c r="HZ233" s="8"/>
      <c r="IA233" s="8"/>
      <c r="IB233" s="8"/>
      <c r="IC233" s="8"/>
      <c r="ID233" s="8"/>
      <c r="IE233" s="8"/>
      <c r="IF233" s="8"/>
      <c r="IG233" s="8"/>
      <c r="IH233" s="8"/>
      <c r="II233" s="8"/>
      <c r="IJ233" s="8"/>
      <c r="IK233" s="8"/>
      <c r="IL233" s="8"/>
      <c r="IM233" s="8"/>
      <c r="IN233" s="8"/>
      <c r="IO233" s="8"/>
    </row>
    <row r="234" spans="1:249" ht="31.5" x14ac:dyDescent="0.25">
      <c r="A234" s="23" t="s">
        <v>96</v>
      </c>
      <c r="B234" s="24">
        <f>E234+H234+K234+N234+Q234+T234+W234+Z234</f>
        <v>137723</v>
      </c>
      <c r="C234" s="24">
        <f t="shared" si="171"/>
        <v>137723</v>
      </c>
      <c r="D234" s="24">
        <f t="shared" si="171"/>
        <v>0</v>
      </c>
      <c r="E234" s="24">
        <f>SUM(E235:E237)</f>
        <v>0</v>
      </c>
      <c r="F234" s="24">
        <f t="shared" ref="F234" si="183">SUM(F235:F237)</f>
        <v>0</v>
      </c>
      <c r="G234" s="24">
        <f t="shared" si="159"/>
        <v>0</v>
      </c>
      <c r="H234" s="24">
        <f t="shared" ref="H234:AA234" si="184">SUM(H235:H237)</f>
        <v>0</v>
      </c>
      <c r="I234" s="24">
        <f t="shared" si="184"/>
        <v>0</v>
      </c>
      <c r="J234" s="24">
        <f t="shared" si="160"/>
        <v>0</v>
      </c>
      <c r="K234" s="24">
        <f t="shared" si="184"/>
        <v>77723</v>
      </c>
      <c r="L234" s="24">
        <f t="shared" si="184"/>
        <v>77723</v>
      </c>
      <c r="M234" s="24">
        <f t="shared" si="161"/>
        <v>0</v>
      </c>
      <c r="N234" s="24">
        <f t="shared" si="184"/>
        <v>0</v>
      </c>
      <c r="O234" s="24">
        <f t="shared" si="184"/>
        <v>0</v>
      </c>
      <c r="P234" s="24">
        <f t="shared" si="162"/>
        <v>0</v>
      </c>
      <c r="Q234" s="24">
        <f t="shared" si="184"/>
        <v>60000</v>
      </c>
      <c r="R234" s="24">
        <f t="shared" si="184"/>
        <v>60000</v>
      </c>
      <c r="S234" s="24">
        <f t="shared" si="163"/>
        <v>0</v>
      </c>
      <c r="T234" s="24">
        <f t="shared" si="184"/>
        <v>0</v>
      </c>
      <c r="U234" s="24">
        <f t="shared" si="184"/>
        <v>0</v>
      </c>
      <c r="V234" s="24">
        <f t="shared" si="164"/>
        <v>0</v>
      </c>
      <c r="W234" s="24">
        <f t="shared" si="184"/>
        <v>0</v>
      </c>
      <c r="X234" s="24">
        <f t="shared" si="184"/>
        <v>0</v>
      </c>
      <c r="Y234" s="24">
        <f t="shared" si="165"/>
        <v>0</v>
      </c>
      <c r="Z234" s="24">
        <f t="shared" si="184"/>
        <v>0</v>
      </c>
      <c r="AA234" s="24">
        <f t="shared" si="184"/>
        <v>0</v>
      </c>
      <c r="AB234" s="24">
        <f t="shared" si="166"/>
        <v>0</v>
      </c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22"/>
      <c r="DW234" s="22"/>
      <c r="DX234" s="22"/>
      <c r="DY234" s="22"/>
      <c r="DZ234" s="22"/>
      <c r="EA234" s="22"/>
      <c r="EB234" s="22"/>
      <c r="EC234" s="22"/>
      <c r="ED234" s="22"/>
      <c r="EE234" s="22"/>
      <c r="EF234" s="22"/>
      <c r="EG234" s="22"/>
      <c r="EH234" s="22"/>
      <c r="EI234" s="22"/>
      <c r="EJ234" s="22"/>
      <c r="EK234" s="22"/>
      <c r="EL234" s="22"/>
      <c r="EM234" s="22"/>
      <c r="EN234" s="22"/>
      <c r="EO234" s="22"/>
      <c r="EP234" s="22"/>
      <c r="EQ234" s="22"/>
      <c r="ER234" s="22"/>
      <c r="ES234" s="22"/>
      <c r="ET234" s="22"/>
      <c r="EU234" s="22"/>
      <c r="EV234" s="22"/>
      <c r="EW234" s="22"/>
      <c r="EX234" s="22"/>
      <c r="EY234" s="22"/>
      <c r="EZ234" s="22"/>
      <c r="FA234" s="22"/>
      <c r="FB234" s="22"/>
      <c r="FC234" s="22"/>
      <c r="FD234" s="22"/>
      <c r="FE234" s="22"/>
      <c r="FF234" s="22"/>
      <c r="FG234" s="22"/>
      <c r="FH234" s="22"/>
      <c r="FI234" s="22"/>
      <c r="FJ234" s="22"/>
      <c r="FK234" s="22"/>
      <c r="FL234" s="22"/>
      <c r="FM234" s="22"/>
      <c r="FN234" s="22"/>
      <c r="FO234" s="22"/>
      <c r="FP234" s="22"/>
      <c r="FQ234" s="22"/>
      <c r="FR234" s="22"/>
      <c r="FS234" s="22"/>
      <c r="FT234" s="22"/>
      <c r="FU234" s="22"/>
      <c r="FV234" s="22"/>
      <c r="FW234" s="22"/>
      <c r="FX234" s="22"/>
      <c r="FY234" s="22"/>
      <c r="FZ234" s="22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  <c r="HH234" s="8"/>
      <c r="HI234" s="8"/>
      <c r="HJ234" s="8"/>
      <c r="HK234" s="8"/>
      <c r="HL234" s="8"/>
      <c r="HM234" s="8"/>
      <c r="HN234" s="8"/>
      <c r="HO234" s="8"/>
      <c r="HP234" s="8"/>
      <c r="HQ234" s="8"/>
      <c r="HR234" s="8"/>
      <c r="HS234" s="8"/>
      <c r="HT234" s="8"/>
      <c r="HU234" s="8"/>
      <c r="HV234" s="8"/>
      <c r="HW234" s="8"/>
      <c r="HX234" s="8"/>
      <c r="HY234" s="8"/>
      <c r="HZ234" s="8"/>
      <c r="IA234" s="8"/>
      <c r="IB234" s="8"/>
      <c r="IC234" s="8"/>
      <c r="ID234" s="8"/>
      <c r="IE234" s="8"/>
      <c r="IF234" s="8"/>
      <c r="IG234" s="8"/>
      <c r="IH234" s="8"/>
      <c r="II234" s="8"/>
      <c r="IJ234" s="8"/>
      <c r="IK234" s="8"/>
      <c r="IL234" s="8"/>
      <c r="IM234" s="8"/>
      <c r="IN234" s="8"/>
      <c r="IO234" s="8"/>
    </row>
    <row r="235" spans="1:249" ht="78.75" x14ac:dyDescent="0.25">
      <c r="A235" s="29" t="s">
        <v>210</v>
      </c>
      <c r="B235" s="30">
        <f t="shared" ref="B235:B236" si="185">E235+H235+K235+N235+Q235+T235+W235+Z235</f>
        <v>28560</v>
      </c>
      <c r="C235" s="30">
        <f t="shared" si="171"/>
        <v>28560</v>
      </c>
      <c r="D235" s="30">
        <f t="shared" si="171"/>
        <v>0</v>
      </c>
      <c r="E235" s="30"/>
      <c r="F235" s="30"/>
      <c r="G235" s="30">
        <f t="shared" si="159"/>
        <v>0</v>
      </c>
      <c r="H235" s="30"/>
      <c r="I235" s="30"/>
      <c r="J235" s="30">
        <f t="shared" si="160"/>
        <v>0</v>
      </c>
      <c r="K235" s="30">
        <v>28560</v>
      </c>
      <c r="L235" s="30">
        <v>28560</v>
      </c>
      <c r="M235" s="30">
        <f t="shared" si="161"/>
        <v>0</v>
      </c>
      <c r="N235" s="30"/>
      <c r="O235" s="30"/>
      <c r="P235" s="30">
        <f t="shared" si="162"/>
        <v>0</v>
      </c>
      <c r="Q235" s="30"/>
      <c r="R235" s="30"/>
      <c r="S235" s="30">
        <f t="shared" si="163"/>
        <v>0</v>
      </c>
      <c r="T235" s="30"/>
      <c r="U235" s="30"/>
      <c r="V235" s="30">
        <f t="shared" si="164"/>
        <v>0</v>
      </c>
      <c r="W235" s="30"/>
      <c r="X235" s="30"/>
      <c r="Y235" s="30">
        <f t="shared" si="165"/>
        <v>0</v>
      </c>
      <c r="Z235" s="30"/>
      <c r="AA235" s="30"/>
      <c r="AB235" s="30">
        <f t="shared" si="166"/>
        <v>0</v>
      </c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  <c r="HH235" s="8"/>
      <c r="HI235" s="8"/>
      <c r="HJ235" s="8"/>
      <c r="HK235" s="8"/>
      <c r="HL235" s="8"/>
      <c r="HM235" s="8"/>
      <c r="HN235" s="8"/>
      <c r="HO235" s="8"/>
      <c r="HP235" s="8"/>
      <c r="HQ235" s="8"/>
      <c r="HR235" s="8"/>
      <c r="HS235" s="8"/>
      <c r="HT235" s="8"/>
      <c r="HU235" s="8"/>
      <c r="HV235" s="8"/>
      <c r="HW235" s="8"/>
      <c r="HX235" s="8"/>
      <c r="HY235" s="8"/>
      <c r="HZ235" s="8"/>
      <c r="IA235" s="8"/>
      <c r="IB235" s="8"/>
      <c r="IC235" s="8"/>
      <c r="ID235" s="8"/>
      <c r="IE235" s="8"/>
      <c r="IF235" s="8"/>
      <c r="IG235" s="8"/>
      <c r="IH235" s="8"/>
      <c r="II235" s="8"/>
      <c r="IJ235" s="8"/>
      <c r="IK235" s="8"/>
      <c r="IL235" s="8"/>
      <c r="IM235" s="8"/>
      <c r="IN235" s="8"/>
      <c r="IO235" s="8"/>
    </row>
    <row r="236" spans="1:249" x14ac:dyDescent="0.25">
      <c r="A236" s="29" t="s">
        <v>211</v>
      </c>
      <c r="B236" s="30">
        <f t="shared" si="185"/>
        <v>49163</v>
      </c>
      <c r="C236" s="30">
        <f t="shared" si="171"/>
        <v>49163</v>
      </c>
      <c r="D236" s="30">
        <f t="shared" si="171"/>
        <v>0</v>
      </c>
      <c r="E236" s="30"/>
      <c r="F236" s="30"/>
      <c r="G236" s="30">
        <f t="shared" si="159"/>
        <v>0</v>
      </c>
      <c r="H236" s="30"/>
      <c r="I236" s="30"/>
      <c r="J236" s="30">
        <f t="shared" si="160"/>
        <v>0</v>
      </c>
      <c r="K236" s="30">
        <v>49163</v>
      </c>
      <c r="L236" s="30">
        <v>49163</v>
      </c>
      <c r="M236" s="30">
        <f t="shared" si="161"/>
        <v>0</v>
      </c>
      <c r="N236" s="30"/>
      <c r="O236" s="30"/>
      <c r="P236" s="30">
        <f t="shared" si="162"/>
        <v>0</v>
      </c>
      <c r="Q236" s="30"/>
      <c r="R236" s="30"/>
      <c r="S236" s="30">
        <f t="shared" si="163"/>
        <v>0</v>
      </c>
      <c r="T236" s="30"/>
      <c r="U236" s="30"/>
      <c r="V236" s="30">
        <f t="shared" si="164"/>
        <v>0</v>
      </c>
      <c r="W236" s="30"/>
      <c r="X236" s="30"/>
      <c r="Y236" s="30">
        <f t="shared" si="165"/>
        <v>0</v>
      </c>
      <c r="Z236" s="30"/>
      <c r="AA236" s="30"/>
      <c r="AB236" s="30">
        <f t="shared" si="166"/>
        <v>0</v>
      </c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22"/>
      <c r="FH236" s="22"/>
      <c r="FI236" s="22"/>
      <c r="FJ236" s="22"/>
      <c r="FK236" s="22"/>
      <c r="FL236" s="22"/>
      <c r="FM236" s="22"/>
      <c r="FN236" s="22"/>
      <c r="FO236" s="22"/>
      <c r="FP236" s="22"/>
      <c r="FQ236" s="22"/>
      <c r="FR236" s="22"/>
      <c r="FS236" s="22"/>
      <c r="FT236" s="22"/>
      <c r="FU236" s="22"/>
      <c r="FV236" s="22"/>
      <c r="FW236" s="22"/>
      <c r="FX236" s="22"/>
      <c r="FY236" s="22"/>
      <c r="FZ236" s="22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  <c r="HH236" s="8"/>
      <c r="HI236" s="8"/>
      <c r="HJ236" s="8"/>
      <c r="HK236" s="8"/>
      <c r="HL236" s="8"/>
      <c r="HM236" s="8"/>
      <c r="HN236" s="8"/>
      <c r="HO236" s="8"/>
      <c r="HP236" s="8"/>
      <c r="HQ236" s="8"/>
      <c r="HR236" s="8"/>
      <c r="HS236" s="8"/>
      <c r="HT236" s="8"/>
      <c r="HU236" s="8"/>
      <c r="HV236" s="8"/>
      <c r="HW236" s="8"/>
      <c r="HX236" s="8"/>
      <c r="HY236" s="8"/>
      <c r="HZ236" s="8"/>
      <c r="IA236" s="8"/>
      <c r="IB236" s="8"/>
      <c r="IC236" s="8"/>
      <c r="ID236" s="8"/>
      <c r="IE236" s="8"/>
      <c r="IF236" s="8"/>
      <c r="IG236" s="8"/>
      <c r="IH236" s="8"/>
      <c r="II236" s="8"/>
      <c r="IJ236" s="8"/>
      <c r="IK236" s="8"/>
      <c r="IL236" s="8"/>
      <c r="IM236" s="8"/>
      <c r="IN236" s="8"/>
      <c r="IO236" s="8"/>
    </row>
    <row r="237" spans="1:249" x14ac:dyDescent="0.25">
      <c r="A237" s="29" t="s">
        <v>212</v>
      </c>
      <c r="B237" s="30">
        <f t="shared" si="171"/>
        <v>60000</v>
      </c>
      <c r="C237" s="30">
        <f t="shared" si="171"/>
        <v>60000</v>
      </c>
      <c r="D237" s="30">
        <f t="shared" si="171"/>
        <v>0</v>
      </c>
      <c r="E237" s="30"/>
      <c r="F237" s="30"/>
      <c r="G237" s="30">
        <f t="shared" si="159"/>
        <v>0</v>
      </c>
      <c r="H237" s="30"/>
      <c r="I237" s="30"/>
      <c r="J237" s="30">
        <f t="shared" si="160"/>
        <v>0</v>
      </c>
      <c r="K237" s="30"/>
      <c r="L237" s="30"/>
      <c r="M237" s="30">
        <f t="shared" si="161"/>
        <v>0</v>
      </c>
      <c r="N237" s="30"/>
      <c r="O237" s="30"/>
      <c r="P237" s="30">
        <f t="shared" si="162"/>
        <v>0</v>
      </c>
      <c r="Q237" s="30">
        <v>60000</v>
      </c>
      <c r="R237" s="30">
        <v>60000</v>
      </c>
      <c r="S237" s="30">
        <f t="shared" si="163"/>
        <v>0</v>
      </c>
      <c r="T237" s="30"/>
      <c r="U237" s="30"/>
      <c r="V237" s="30">
        <f t="shared" si="164"/>
        <v>0</v>
      </c>
      <c r="W237" s="30"/>
      <c r="X237" s="30"/>
      <c r="Y237" s="30">
        <f t="shared" si="165"/>
        <v>0</v>
      </c>
      <c r="Z237" s="30"/>
      <c r="AA237" s="30"/>
      <c r="AB237" s="30">
        <f t="shared" si="166"/>
        <v>0</v>
      </c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22"/>
      <c r="FH237" s="22"/>
      <c r="FI237" s="22"/>
      <c r="FJ237" s="22"/>
      <c r="FK237" s="22"/>
      <c r="FL237" s="22"/>
      <c r="FM237" s="22"/>
      <c r="FN237" s="22"/>
      <c r="FO237" s="22"/>
      <c r="FP237" s="22"/>
      <c r="FQ237" s="22"/>
      <c r="FR237" s="22"/>
      <c r="FS237" s="22"/>
      <c r="FT237" s="22"/>
      <c r="FU237" s="22"/>
      <c r="FV237" s="22"/>
      <c r="FW237" s="22"/>
      <c r="FX237" s="22"/>
      <c r="FY237" s="22"/>
      <c r="FZ237" s="22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  <c r="HH237" s="8"/>
      <c r="HI237" s="8"/>
      <c r="HJ237" s="8"/>
      <c r="HK237" s="8"/>
      <c r="HL237" s="8"/>
      <c r="HM237" s="8"/>
      <c r="HN237" s="8"/>
      <c r="HO237" s="8"/>
      <c r="HP237" s="8"/>
      <c r="HQ237" s="8"/>
      <c r="HR237" s="8"/>
      <c r="HS237" s="8"/>
      <c r="HT237" s="8"/>
      <c r="HU237" s="8"/>
      <c r="HV237" s="8"/>
      <c r="HW237" s="8"/>
      <c r="HX237" s="8"/>
      <c r="HY237" s="8"/>
      <c r="HZ237" s="8"/>
      <c r="IA237" s="8"/>
      <c r="IB237" s="8"/>
      <c r="IC237" s="8"/>
      <c r="ID237" s="8"/>
      <c r="IE237" s="8"/>
      <c r="IF237" s="8"/>
      <c r="IG237" s="8"/>
      <c r="IH237" s="8"/>
      <c r="II237" s="8"/>
      <c r="IJ237" s="8"/>
      <c r="IK237" s="8"/>
      <c r="IL237" s="8"/>
      <c r="IM237" s="8"/>
      <c r="IN237" s="8"/>
      <c r="IO237" s="8"/>
    </row>
    <row r="238" spans="1:249" ht="31.5" x14ac:dyDescent="0.25">
      <c r="A238" s="23" t="s">
        <v>98</v>
      </c>
      <c r="B238" s="24">
        <f t="shared" si="171"/>
        <v>2687</v>
      </c>
      <c r="C238" s="24">
        <f t="shared" si="171"/>
        <v>2687</v>
      </c>
      <c r="D238" s="24">
        <f t="shared" si="171"/>
        <v>0</v>
      </c>
      <c r="E238" s="24">
        <f>SUM(E239:E239)</f>
        <v>0</v>
      </c>
      <c r="F238" s="24">
        <f>SUM(F239:F239)</f>
        <v>0</v>
      </c>
      <c r="G238" s="24">
        <f t="shared" si="159"/>
        <v>0</v>
      </c>
      <c r="H238" s="24">
        <f>SUM(H239:H239)</f>
        <v>0</v>
      </c>
      <c r="I238" s="24">
        <f>SUM(I239:I239)</f>
        <v>0</v>
      </c>
      <c r="J238" s="24">
        <f t="shared" si="160"/>
        <v>0</v>
      </c>
      <c r="K238" s="24">
        <f>SUM(K239:K239)</f>
        <v>0</v>
      </c>
      <c r="L238" s="24">
        <f>SUM(L239:L239)</f>
        <v>0</v>
      </c>
      <c r="M238" s="24">
        <f t="shared" si="161"/>
        <v>0</v>
      </c>
      <c r="N238" s="24">
        <f>SUM(N239:N239)</f>
        <v>0</v>
      </c>
      <c r="O238" s="24">
        <f>SUM(O239:O239)</f>
        <v>0</v>
      </c>
      <c r="P238" s="24">
        <f t="shared" si="162"/>
        <v>0</v>
      </c>
      <c r="Q238" s="24">
        <f>SUM(Q239:Q239)</f>
        <v>2687</v>
      </c>
      <c r="R238" s="24">
        <f>SUM(R239:R239)</f>
        <v>2687</v>
      </c>
      <c r="S238" s="24">
        <f t="shared" si="163"/>
        <v>0</v>
      </c>
      <c r="T238" s="24">
        <f>SUM(T239:T239)</f>
        <v>0</v>
      </c>
      <c r="U238" s="24">
        <f>SUM(U239:U239)</f>
        <v>0</v>
      </c>
      <c r="V238" s="24">
        <f t="shared" si="164"/>
        <v>0</v>
      </c>
      <c r="W238" s="24">
        <f>SUM(W239:W239)</f>
        <v>0</v>
      </c>
      <c r="X238" s="24">
        <f>SUM(X239:X239)</f>
        <v>0</v>
      </c>
      <c r="Y238" s="24">
        <f t="shared" si="165"/>
        <v>0</v>
      </c>
      <c r="Z238" s="24">
        <f>SUM(Z239:Z239)</f>
        <v>0</v>
      </c>
      <c r="AA238" s="24">
        <f>SUM(AA239:AA239)</f>
        <v>0</v>
      </c>
      <c r="AB238" s="24">
        <f t="shared" si="166"/>
        <v>0</v>
      </c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22"/>
      <c r="DY238" s="22"/>
      <c r="DZ238" s="22"/>
      <c r="EA238" s="22"/>
      <c r="EB238" s="22"/>
      <c r="EC238" s="22"/>
      <c r="ED238" s="22"/>
      <c r="EE238" s="22"/>
      <c r="EF238" s="22"/>
      <c r="EG238" s="22"/>
      <c r="EH238" s="22"/>
      <c r="EI238" s="22"/>
      <c r="EJ238" s="22"/>
      <c r="EK238" s="22"/>
      <c r="EL238" s="22"/>
      <c r="EM238" s="22"/>
      <c r="EN238" s="22"/>
      <c r="EO238" s="22"/>
      <c r="EP238" s="22"/>
      <c r="EQ238" s="22"/>
      <c r="ER238" s="22"/>
      <c r="ES238" s="22"/>
      <c r="ET238" s="22"/>
      <c r="EU238" s="22"/>
      <c r="EV238" s="22"/>
      <c r="EW238" s="22"/>
      <c r="EX238" s="22"/>
      <c r="EY238" s="22"/>
      <c r="EZ238" s="22"/>
      <c r="FA238" s="22"/>
      <c r="FB238" s="22"/>
      <c r="FC238" s="22"/>
      <c r="FD238" s="22"/>
      <c r="FE238" s="22"/>
      <c r="FF238" s="22"/>
      <c r="FG238" s="22"/>
      <c r="FH238" s="22"/>
      <c r="FI238" s="22"/>
      <c r="FJ238" s="22"/>
      <c r="FK238" s="22"/>
      <c r="FL238" s="22"/>
      <c r="FM238" s="22"/>
      <c r="FN238" s="22"/>
      <c r="FO238" s="22"/>
      <c r="FP238" s="22"/>
      <c r="FQ238" s="22"/>
      <c r="FR238" s="22"/>
      <c r="FS238" s="22"/>
      <c r="FT238" s="22"/>
      <c r="FU238" s="22"/>
      <c r="FV238" s="22"/>
      <c r="FW238" s="22"/>
      <c r="FX238" s="22"/>
      <c r="FY238" s="22"/>
      <c r="FZ238" s="22"/>
      <c r="GA238" s="8"/>
      <c r="GB238" s="8"/>
      <c r="GC238" s="8"/>
      <c r="GD238" s="8"/>
      <c r="GE238" s="8"/>
      <c r="GF238" s="8"/>
      <c r="GG238" s="8"/>
      <c r="GH238" s="8"/>
      <c r="GI238" s="8"/>
      <c r="GJ238" s="8"/>
      <c r="GK238" s="8"/>
      <c r="GL238" s="8"/>
      <c r="GM238" s="8"/>
      <c r="GN238" s="8"/>
      <c r="GO238" s="8"/>
      <c r="GP238" s="8"/>
      <c r="GQ238" s="8"/>
      <c r="GR238" s="8"/>
      <c r="GS238" s="8"/>
      <c r="GT238" s="8"/>
      <c r="GU238" s="8"/>
      <c r="GV238" s="8"/>
      <c r="GW238" s="8"/>
      <c r="GX238" s="8"/>
      <c r="GY238" s="8"/>
      <c r="GZ238" s="8"/>
      <c r="HA238" s="8"/>
      <c r="HB238" s="8"/>
      <c r="HC238" s="8"/>
      <c r="HD238" s="8"/>
      <c r="HE238" s="8"/>
      <c r="HF238" s="8"/>
      <c r="HG238" s="8"/>
      <c r="HH238" s="8"/>
      <c r="HI238" s="8"/>
      <c r="HJ238" s="8"/>
      <c r="HK238" s="8"/>
      <c r="HL238" s="8"/>
      <c r="HM238" s="8"/>
      <c r="HN238" s="8"/>
      <c r="HO238" s="8"/>
      <c r="HP238" s="8"/>
      <c r="HQ238" s="8"/>
      <c r="HR238" s="8"/>
      <c r="HS238" s="8"/>
      <c r="HT238" s="8"/>
      <c r="HU238" s="8"/>
      <c r="HV238" s="8"/>
      <c r="HW238" s="8"/>
      <c r="HX238" s="8"/>
      <c r="HY238" s="8"/>
      <c r="HZ238" s="8"/>
      <c r="IA238" s="8"/>
      <c r="IB238" s="8"/>
      <c r="IC238" s="8"/>
      <c r="ID238" s="8"/>
      <c r="IE238" s="8"/>
      <c r="IF238" s="8"/>
      <c r="IG238" s="8"/>
      <c r="IH238" s="8"/>
      <c r="II238" s="8"/>
      <c r="IJ238" s="8"/>
      <c r="IK238" s="8"/>
      <c r="IL238" s="8"/>
      <c r="IM238" s="8"/>
      <c r="IN238" s="8"/>
      <c r="IO238" s="8"/>
    </row>
    <row r="239" spans="1:249" x14ac:dyDescent="0.25">
      <c r="A239" s="32" t="s">
        <v>213</v>
      </c>
      <c r="B239" s="30">
        <f t="shared" si="171"/>
        <v>2687</v>
      </c>
      <c r="C239" s="30">
        <f t="shared" si="171"/>
        <v>2687</v>
      </c>
      <c r="D239" s="30">
        <f t="shared" si="171"/>
        <v>0</v>
      </c>
      <c r="E239" s="30">
        <v>0</v>
      </c>
      <c r="F239" s="30">
        <v>0</v>
      </c>
      <c r="G239" s="30">
        <f t="shared" si="159"/>
        <v>0</v>
      </c>
      <c r="H239" s="30">
        <v>0</v>
      </c>
      <c r="I239" s="30">
        <v>0</v>
      </c>
      <c r="J239" s="30">
        <f t="shared" si="160"/>
        <v>0</v>
      </c>
      <c r="K239" s="30"/>
      <c r="L239" s="30"/>
      <c r="M239" s="30">
        <f t="shared" si="161"/>
        <v>0</v>
      </c>
      <c r="N239" s="30">
        <v>0</v>
      </c>
      <c r="O239" s="30">
        <v>0</v>
      </c>
      <c r="P239" s="30">
        <f t="shared" si="162"/>
        <v>0</v>
      </c>
      <c r="Q239" s="30">
        <v>2687</v>
      </c>
      <c r="R239" s="30">
        <v>2687</v>
      </c>
      <c r="S239" s="30">
        <f t="shared" si="163"/>
        <v>0</v>
      </c>
      <c r="T239" s="30">
        <v>0</v>
      </c>
      <c r="U239" s="30">
        <v>0</v>
      </c>
      <c r="V239" s="30">
        <f t="shared" si="164"/>
        <v>0</v>
      </c>
      <c r="W239" s="30">
        <v>0</v>
      </c>
      <c r="X239" s="30">
        <v>0</v>
      </c>
      <c r="Y239" s="30">
        <f t="shared" si="165"/>
        <v>0</v>
      </c>
      <c r="Z239" s="30">
        <v>0</v>
      </c>
      <c r="AA239" s="30">
        <v>0</v>
      </c>
      <c r="AB239" s="30">
        <f t="shared" si="166"/>
        <v>0</v>
      </c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8"/>
      <c r="EF239" s="8"/>
      <c r="EG239" s="8"/>
      <c r="EH239" s="8"/>
      <c r="EI239" s="8"/>
      <c r="EJ239" s="8"/>
      <c r="EK239" s="8"/>
      <c r="EL239" s="8"/>
      <c r="EM239" s="8"/>
      <c r="EN239" s="8"/>
      <c r="EO239" s="8"/>
      <c r="EP239" s="8"/>
      <c r="EQ239" s="8"/>
      <c r="ER239" s="8"/>
      <c r="ES239" s="8"/>
      <c r="ET239" s="8"/>
      <c r="EU239" s="8"/>
      <c r="EV239" s="8"/>
      <c r="EW239" s="8"/>
      <c r="EX239" s="8"/>
      <c r="EY239" s="8"/>
      <c r="EZ239" s="8"/>
      <c r="FA239" s="8"/>
      <c r="FB239" s="8"/>
      <c r="FC239" s="8"/>
      <c r="FD239" s="8"/>
      <c r="FE239" s="8"/>
      <c r="FF239" s="8"/>
      <c r="FG239" s="8"/>
      <c r="FH239" s="8"/>
      <c r="FI239" s="8"/>
      <c r="FJ239" s="8"/>
      <c r="FK239" s="8"/>
      <c r="FL239" s="8"/>
      <c r="FM239" s="8"/>
      <c r="FN239" s="8"/>
      <c r="FO239" s="8"/>
      <c r="FP239" s="8"/>
      <c r="FQ239" s="8"/>
      <c r="FR239" s="8"/>
      <c r="FS239" s="8"/>
      <c r="FT239" s="8"/>
      <c r="FU239" s="8"/>
      <c r="FV239" s="8"/>
      <c r="FW239" s="8"/>
      <c r="FX239" s="8"/>
      <c r="FY239" s="8"/>
      <c r="FZ239" s="8"/>
      <c r="GA239" s="8"/>
      <c r="GB239" s="8"/>
      <c r="GC239" s="8"/>
      <c r="GD239" s="8"/>
      <c r="GE239" s="8"/>
      <c r="GF239" s="8"/>
      <c r="GG239" s="8"/>
      <c r="GH239" s="8"/>
      <c r="GI239" s="8"/>
      <c r="GJ239" s="8"/>
      <c r="GK239" s="8"/>
      <c r="GL239" s="8"/>
      <c r="GM239" s="8"/>
      <c r="GN239" s="8"/>
      <c r="GO239" s="8"/>
      <c r="GP239" s="8"/>
      <c r="GQ239" s="8"/>
      <c r="GR239" s="8"/>
      <c r="GS239" s="8"/>
      <c r="GT239" s="8"/>
      <c r="GU239" s="8"/>
      <c r="GV239" s="8"/>
      <c r="GW239" s="8"/>
      <c r="GX239" s="8"/>
      <c r="GY239" s="8"/>
      <c r="GZ239" s="8"/>
      <c r="HA239" s="8"/>
      <c r="HB239" s="8"/>
      <c r="HC239" s="8"/>
      <c r="HD239" s="8"/>
      <c r="HE239" s="8"/>
      <c r="HF239" s="8"/>
      <c r="HG239" s="8"/>
      <c r="HH239" s="8"/>
      <c r="HI239" s="8"/>
      <c r="HJ239" s="8"/>
      <c r="HK239" s="8"/>
      <c r="HL239" s="8"/>
      <c r="HM239" s="8"/>
      <c r="HN239" s="8"/>
      <c r="HO239" s="8"/>
      <c r="HP239" s="8"/>
      <c r="HQ239" s="8"/>
      <c r="HR239" s="8"/>
      <c r="HS239" s="8"/>
      <c r="HT239" s="8"/>
      <c r="HU239" s="8"/>
      <c r="HV239" s="8"/>
      <c r="HW239" s="8"/>
      <c r="HX239" s="8"/>
      <c r="HY239" s="8"/>
      <c r="HZ239" s="8"/>
      <c r="IA239" s="8"/>
      <c r="IB239" s="8"/>
      <c r="IC239" s="8"/>
      <c r="ID239" s="8"/>
      <c r="IE239" s="8"/>
      <c r="IF239" s="8"/>
      <c r="IG239" s="8"/>
      <c r="IH239" s="8"/>
      <c r="II239" s="8"/>
      <c r="IJ239" s="8"/>
      <c r="IK239" s="8"/>
      <c r="IL239" s="8"/>
      <c r="IM239" s="8"/>
      <c r="IN239" s="8"/>
      <c r="IO239" s="8"/>
    </row>
    <row r="240" spans="1:249" x14ac:dyDescent="0.25">
      <c r="A240" s="23" t="s">
        <v>160</v>
      </c>
      <c r="B240" s="24">
        <f t="shared" si="171"/>
        <v>212898</v>
      </c>
      <c r="C240" s="24">
        <f t="shared" si="171"/>
        <v>212898</v>
      </c>
      <c r="D240" s="24">
        <f t="shared" si="171"/>
        <v>0</v>
      </c>
      <c r="E240" s="24">
        <f t="shared" ref="E240:AA240" si="186">SUM(E241:E242)</f>
        <v>0</v>
      </c>
      <c r="F240" s="24">
        <f t="shared" si="186"/>
        <v>0</v>
      </c>
      <c r="G240" s="24">
        <f t="shared" si="159"/>
        <v>0</v>
      </c>
      <c r="H240" s="24">
        <f t="shared" si="186"/>
        <v>0</v>
      </c>
      <c r="I240" s="24">
        <f t="shared" si="186"/>
        <v>0</v>
      </c>
      <c r="J240" s="24">
        <f t="shared" si="160"/>
        <v>0</v>
      </c>
      <c r="K240" s="24">
        <f t="shared" si="186"/>
        <v>22294</v>
      </c>
      <c r="L240" s="24">
        <f t="shared" si="186"/>
        <v>22294</v>
      </c>
      <c r="M240" s="24">
        <f t="shared" si="161"/>
        <v>0</v>
      </c>
      <c r="N240" s="24">
        <f t="shared" si="186"/>
        <v>0</v>
      </c>
      <c r="O240" s="24">
        <f t="shared" si="186"/>
        <v>0</v>
      </c>
      <c r="P240" s="24">
        <f t="shared" si="162"/>
        <v>0</v>
      </c>
      <c r="Q240" s="24">
        <f t="shared" si="186"/>
        <v>0</v>
      </c>
      <c r="R240" s="24">
        <f t="shared" si="186"/>
        <v>0</v>
      </c>
      <c r="S240" s="24">
        <f t="shared" si="163"/>
        <v>0</v>
      </c>
      <c r="T240" s="24">
        <f t="shared" si="186"/>
        <v>190604</v>
      </c>
      <c r="U240" s="24">
        <f t="shared" si="186"/>
        <v>190604</v>
      </c>
      <c r="V240" s="24">
        <f t="shared" si="164"/>
        <v>0</v>
      </c>
      <c r="W240" s="24">
        <f t="shared" si="186"/>
        <v>0</v>
      </c>
      <c r="X240" s="24">
        <f t="shared" si="186"/>
        <v>0</v>
      </c>
      <c r="Y240" s="24">
        <f t="shared" si="165"/>
        <v>0</v>
      </c>
      <c r="Z240" s="24">
        <f t="shared" si="186"/>
        <v>0</v>
      </c>
      <c r="AA240" s="24">
        <f t="shared" si="186"/>
        <v>0</v>
      </c>
      <c r="AB240" s="24">
        <f t="shared" si="166"/>
        <v>0</v>
      </c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  <c r="CS240" s="22"/>
      <c r="CT240" s="22"/>
      <c r="CU240" s="22"/>
      <c r="CV240" s="22"/>
      <c r="CW240" s="22"/>
      <c r="CX240" s="22"/>
      <c r="CY240" s="22"/>
      <c r="CZ240" s="22"/>
      <c r="DA240" s="22"/>
      <c r="DB240" s="22"/>
      <c r="DC240" s="22"/>
      <c r="DD240" s="22"/>
      <c r="DE240" s="22"/>
      <c r="DF240" s="22"/>
      <c r="DG240" s="22"/>
      <c r="DH240" s="22"/>
      <c r="DI240" s="22"/>
      <c r="DJ240" s="22"/>
      <c r="DK240" s="22"/>
      <c r="DL240" s="22"/>
      <c r="DM240" s="22"/>
      <c r="DN240" s="22"/>
      <c r="DO240" s="22"/>
      <c r="DP240" s="22"/>
      <c r="DQ240" s="22"/>
      <c r="DR240" s="22"/>
      <c r="DS240" s="22"/>
      <c r="DT240" s="22"/>
      <c r="DU240" s="22"/>
      <c r="DV240" s="22"/>
      <c r="DW240" s="22"/>
      <c r="DX240" s="22"/>
      <c r="DY240" s="22"/>
      <c r="DZ240" s="22"/>
      <c r="EA240" s="22"/>
      <c r="EB240" s="22"/>
      <c r="EC240" s="22"/>
      <c r="ED240" s="22"/>
      <c r="EE240" s="22"/>
      <c r="EF240" s="22"/>
      <c r="EG240" s="22"/>
      <c r="EH240" s="22"/>
      <c r="EI240" s="22"/>
      <c r="EJ240" s="22"/>
      <c r="EK240" s="22"/>
      <c r="EL240" s="22"/>
      <c r="EM240" s="22"/>
      <c r="EN240" s="22"/>
      <c r="EO240" s="22"/>
      <c r="EP240" s="22"/>
      <c r="EQ240" s="22"/>
      <c r="ER240" s="22"/>
      <c r="ES240" s="22"/>
      <c r="ET240" s="22"/>
      <c r="EU240" s="22"/>
      <c r="EV240" s="22"/>
      <c r="EW240" s="22"/>
      <c r="EX240" s="22"/>
      <c r="EY240" s="22"/>
      <c r="EZ240" s="22"/>
      <c r="FA240" s="22"/>
      <c r="FB240" s="22"/>
      <c r="FC240" s="22"/>
      <c r="FD240" s="22"/>
      <c r="FE240" s="22"/>
      <c r="FF240" s="22"/>
      <c r="FG240" s="22"/>
      <c r="FH240" s="22"/>
      <c r="FI240" s="22"/>
      <c r="FJ240" s="22"/>
      <c r="FK240" s="22"/>
      <c r="FL240" s="22"/>
      <c r="FM240" s="22"/>
      <c r="FN240" s="22"/>
      <c r="FO240" s="22"/>
      <c r="FP240" s="22"/>
      <c r="FQ240" s="22"/>
      <c r="FR240" s="22"/>
      <c r="FS240" s="22"/>
      <c r="FT240" s="22"/>
      <c r="FU240" s="22"/>
      <c r="FV240" s="22"/>
      <c r="FW240" s="22"/>
      <c r="FX240" s="22"/>
      <c r="FY240" s="22"/>
      <c r="FZ240" s="22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  <c r="HH240" s="8"/>
      <c r="HI240" s="8"/>
      <c r="HJ240" s="8"/>
      <c r="HK240" s="8"/>
      <c r="HL240" s="8"/>
      <c r="HM240" s="8"/>
      <c r="HN240" s="8"/>
      <c r="HO240" s="8"/>
      <c r="HP240" s="8"/>
      <c r="HQ240" s="8"/>
      <c r="HR240" s="8"/>
      <c r="HS240" s="8"/>
      <c r="HT240" s="8"/>
      <c r="HU240" s="8"/>
      <c r="HV240" s="8"/>
      <c r="HW240" s="8"/>
      <c r="HX240" s="8"/>
      <c r="HY240" s="8"/>
      <c r="HZ240" s="8"/>
      <c r="IA240" s="8"/>
      <c r="IB240" s="8"/>
      <c r="IC240" s="8"/>
      <c r="ID240" s="8"/>
      <c r="IE240" s="8"/>
      <c r="IF240" s="8"/>
      <c r="IG240" s="8"/>
      <c r="IH240" s="8"/>
      <c r="II240" s="8"/>
      <c r="IJ240" s="8"/>
      <c r="IK240" s="8"/>
      <c r="IL240" s="8"/>
      <c r="IM240" s="8"/>
      <c r="IN240" s="8"/>
      <c r="IO240" s="8"/>
    </row>
    <row r="241" spans="1:249" ht="47.25" x14ac:dyDescent="0.25">
      <c r="A241" s="29" t="s">
        <v>214</v>
      </c>
      <c r="B241" s="30">
        <f>E241+H241+K241+N241+Q241+T241+W241+Z241</f>
        <v>22294</v>
      </c>
      <c r="C241" s="30">
        <f t="shared" si="171"/>
        <v>22294</v>
      </c>
      <c r="D241" s="30">
        <f t="shared" si="171"/>
        <v>0</v>
      </c>
      <c r="E241" s="30">
        <v>0</v>
      </c>
      <c r="F241" s="30">
        <v>0</v>
      </c>
      <c r="G241" s="30">
        <f t="shared" si="159"/>
        <v>0</v>
      </c>
      <c r="H241" s="30">
        <v>0</v>
      </c>
      <c r="I241" s="30">
        <v>0</v>
      </c>
      <c r="J241" s="30">
        <f t="shared" si="160"/>
        <v>0</v>
      </c>
      <c r="K241" s="30">
        <v>22294</v>
      </c>
      <c r="L241" s="30">
        <v>22294</v>
      </c>
      <c r="M241" s="30">
        <f t="shared" si="161"/>
        <v>0</v>
      </c>
      <c r="N241" s="30">
        <v>0</v>
      </c>
      <c r="O241" s="30">
        <v>0</v>
      </c>
      <c r="P241" s="30">
        <f t="shared" si="162"/>
        <v>0</v>
      </c>
      <c r="Q241" s="30">
        <v>0</v>
      </c>
      <c r="R241" s="30">
        <v>0</v>
      </c>
      <c r="S241" s="30">
        <f t="shared" si="163"/>
        <v>0</v>
      </c>
      <c r="T241" s="30">
        <v>0</v>
      </c>
      <c r="U241" s="30">
        <v>0</v>
      </c>
      <c r="V241" s="30">
        <f t="shared" si="164"/>
        <v>0</v>
      </c>
      <c r="W241" s="30">
        <v>0</v>
      </c>
      <c r="X241" s="30">
        <v>0</v>
      </c>
      <c r="Y241" s="30">
        <f t="shared" si="165"/>
        <v>0</v>
      </c>
      <c r="Z241" s="30">
        <f>21000-21000</f>
        <v>0</v>
      </c>
      <c r="AA241" s="30">
        <f t="shared" ref="AA241" si="187">21000-21000</f>
        <v>0</v>
      </c>
      <c r="AB241" s="30">
        <f t="shared" si="166"/>
        <v>0</v>
      </c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  <c r="HH241" s="8"/>
      <c r="HI241" s="8"/>
      <c r="HJ241" s="8"/>
      <c r="HK241" s="8"/>
      <c r="HL241" s="8"/>
      <c r="HM241" s="8"/>
      <c r="HN241" s="8"/>
      <c r="HO241" s="8"/>
      <c r="HP241" s="8"/>
      <c r="HQ241" s="8"/>
      <c r="HR241" s="8"/>
      <c r="HS241" s="8"/>
      <c r="HT241" s="8"/>
      <c r="HU241" s="8"/>
      <c r="HV241" s="8"/>
      <c r="HW241" s="8"/>
      <c r="HX241" s="8"/>
      <c r="HY241" s="8"/>
      <c r="HZ241" s="8"/>
      <c r="IA241" s="8"/>
      <c r="IB241" s="8"/>
      <c r="IC241" s="8"/>
      <c r="ID241" s="8"/>
      <c r="IE241" s="8"/>
      <c r="IF241" s="8"/>
      <c r="IG241" s="8"/>
      <c r="IH241" s="8"/>
      <c r="II241" s="8"/>
      <c r="IJ241" s="8"/>
      <c r="IK241" s="8"/>
      <c r="IL241" s="8"/>
      <c r="IM241" s="8"/>
      <c r="IN241" s="8"/>
      <c r="IO241" s="8"/>
    </row>
    <row r="242" spans="1:249" ht="47.25" x14ac:dyDescent="0.25">
      <c r="A242" s="29" t="s">
        <v>215</v>
      </c>
      <c r="B242" s="30">
        <f t="shared" si="171"/>
        <v>190604</v>
      </c>
      <c r="C242" s="30">
        <f t="shared" si="171"/>
        <v>190604</v>
      </c>
      <c r="D242" s="30">
        <f t="shared" si="171"/>
        <v>0</v>
      </c>
      <c r="E242" s="30"/>
      <c r="F242" s="30"/>
      <c r="G242" s="30">
        <f t="shared" si="159"/>
        <v>0</v>
      </c>
      <c r="H242" s="30">
        <v>0</v>
      </c>
      <c r="I242" s="30">
        <v>0</v>
      </c>
      <c r="J242" s="30">
        <f t="shared" si="160"/>
        <v>0</v>
      </c>
      <c r="K242" s="30">
        <v>0</v>
      </c>
      <c r="L242" s="30">
        <v>0</v>
      </c>
      <c r="M242" s="30">
        <f t="shared" si="161"/>
        <v>0</v>
      </c>
      <c r="N242" s="30">
        <v>0</v>
      </c>
      <c r="O242" s="30">
        <v>0</v>
      </c>
      <c r="P242" s="30">
        <f t="shared" si="162"/>
        <v>0</v>
      </c>
      <c r="Q242" s="30">
        <v>0</v>
      </c>
      <c r="R242" s="30">
        <v>0</v>
      </c>
      <c r="S242" s="30">
        <f t="shared" si="163"/>
        <v>0</v>
      </c>
      <c r="T242" s="30">
        <v>190604</v>
      </c>
      <c r="U242" s="30">
        <v>190604</v>
      </c>
      <c r="V242" s="30">
        <f t="shared" si="164"/>
        <v>0</v>
      </c>
      <c r="W242" s="30">
        <v>0</v>
      </c>
      <c r="X242" s="30">
        <v>0</v>
      </c>
      <c r="Y242" s="30">
        <f t="shared" si="165"/>
        <v>0</v>
      </c>
      <c r="Z242" s="30">
        <v>0</v>
      </c>
      <c r="AA242" s="30">
        <v>0</v>
      </c>
      <c r="AB242" s="30">
        <f t="shared" si="166"/>
        <v>0</v>
      </c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22"/>
      <c r="FH242" s="22"/>
      <c r="FI242" s="22"/>
      <c r="FJ242" s="22"/>
      <c r="FK242" s="22"/>
      <c r="FL242" s="22"/>
      <c r="FM242" s="22"/>
      <c r="FN242" s="22"/>
      <c r="FO242" s="22"/>
      <c r="FP242" s="22"/>
      <c r="FQ242" s="22"/>
      <c r="FR242" s="22"/>
      <c r="FS242" s="22"/>
      <c r="FT242" s="22"/>
      <c r="FU242" s="22"/>
      <c r="FV242" s="22"/>
      <c r="FW242" s="22"/>
      <c r="FX242" s="22"/>
      <c r="FY242" s="22"/>
      <c r="FZ242" s="22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  <c r="HH242" s="8"/>
      <c r="HI242" s="8"/>
      <c r="HJ242" s="8"/>
      <c r="HK242" s="8"/>
      <c r="HL242" s="8"/>
      <c r="HM242" s="8"/>
      <c r="HN242" s="8"/>
      <c r="HO242" s="8"/>
      <c r="HP242" s="8"/>
      <c r="HQ242" s="8"/>
      <c r="HR242" s="8"/>
      <c r="HS242" s="8"/>
      <c r="HT242" s="8"/>
      <c r="HU242" s="8"/>
      <c r="HV242" s="8"/>
      <c r="HW242" s="8"/>
      <c r="HX242" s="8"/>
      <c r="HY242" s="8"/>
      <c r="HZ242" s="8"/>
      <c r="IA242" s="8"/>
      <c r="IB242" s="8"/>
      <c r="IC242" s="8"/>
      <c r="ID242" s="8"/>
      <c r="IE242" s="8"/>
      <c r="IF242" s="8"/>
      <c r="IG242" s="8"/>
      <c r="IH242" s="8"/>
      <c r="II242" s="8"/>
      <c r="IJ242" s="8"/>
      <c r="IK242" s="8"/>
      <c r="IL242" s="8"/>
      <c r="IM242" s="8"/>
      <c r="IN242" s="8"/>
      <c r="IO242" s="8"/>
    </row>
    <row r="243" spans="1:249" x14ac:dyDescent="0.25">
      <c r="A243" s="23" t="s">
        <v>126</v>
      </c>
      <c r="B243" s="24">
        <f t="shared" si="171"/>
        <v>30000</v>
      </c>
      <c r="C243" s="24">
        <f t="shared" si="171"/>
        <v>30000</v>
      </c>
      <c r="D243" s="24">
        <f t="shared" si="171"/>
        <v>0</v>
      </c>
      <c r="E243" s="24">
        <f t="shared" ref="E243:AA243" si="188">SUM(E244:E244)</f>
        <v>0</v>
      </c>
      <c r="F243" s="24">
        <f t="shared" si="188"/>
        <v>0</v>
      </c>
      <c r="G243" s="24">
        <f t="shared" si="159"/>
        <v>0</v>
      </c>
      <c r="H243" s="24">
        <f t="shared" si="188"/>
        <v>0</v>
      </c>
      <c r="I243" s="24">
        <f t="shared" si="188"/>
        <v>0</v>
      </c>
      <c r="J243" s="24">
        <f t="shared" si="160"/>
        <v>0</v>
      </c>
      <c r="K243" s="24">
        <f t="shared" si="188"/>
        <v>30000</v>
      </c>
      <c r="L243" s="24">
        <f t="shared" si="188"/>
        <v>30000</v>
      </c>
      <c r="M243" s="24">
        <f t="shared" si="161"/>
        <v>0</v>
      </c>
      <c r="N243" s="24">
        <f t="shared" si="188"/>
        <v>0</v>
      </c>
      <c r="O243" s="24">
        <f t="shared" si="188"/>
        <v>0</v>
      </c>
      <c r="P243" s="24">
        <f t="shared" si="162"/>
        <v>0</v>
      </c>
      <c r="Q243" s="24">
        <f t="shared" si="188"/>
        <v>0</v>
      </c>
      <c r="R243" s="24">
        <f t="shared" si="188"/>
        <v>0</v>
      </c>
      <c r="S243" s="24">
        <f t="shared" si="163"/>
        <v>0</v>
      </c>
      <c r="T243" s="24">
        <f t="shared" si="188"/>
        <v>0</v>
      </c>
      <c r="U243" s="24">
        <f t="shared" si="188"/>
        <v>0</v>
      </c>
      <c r="V243" s="24">
        <f t="shared" si="164"/>
        <v>0</v>
      </c>
      <c r="W243" s="24">
        <f t="shared" si="188"/>
        <v>0</v>
      </c>
      <c r="X243" s="24">
        <f t="shared" si="188"/>
        <v>0</v>
      </c>
      <c r="Y243" s="24">
        <f t="shared" si="165"/>
        <v>0</v>
      </c>
      <c r="Z243" s="24">
        <f t="shared" si="188"/>
        <v>0</v>
      </c>
      <c r="AA243" s="24">
        <f t="shared" si="188"/>
        <v>0</v>
      </c>
      <c r="AB243" s="24">
        <f t="shared" si="166"/>
        <v>0</v>
      </c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2"/>
      <c r="CZ243" s="22"/>
      <c r="DA243" s="22"/>
      <c r="DB243" s="22"/>
      <c r="DC243" s="22"/>
      <c r="DD243" s="22"/>
      <c r="DE243" s="22"/>
      <c r="DF243" s="22"/>
      <c r="DG243" s="22"/>
      <c r="DH243" s="22"/>
      <c r="DI243" s="22"/>
      <c r="DJ243" s="22"/>
      <c r="DK243" s="22"/>
      <c r="DL243" s="22"/>
      <c r="DM243" s="22"/>
      <c r="DN243" s="22"/>
      <c r="DO243" s="22"/>
      <c r="DP243" s="22"/>
      <c r="DQ243" s="22"/>
      <c r="DR243" s="22"/>
      <c r="DS243" s="22"/>
      <c r="DT243" s="22"/>
      <c r="DU243" s="22"/>
      <c r="DV243" s="22"/>
      <c r="DW243" s="22"/>
      <c r="DX243" s="22"/>
      <c r="DY243" s="22"/>
      <c r="DZ243" s="22"/>
      <c r="EA243" s="22"/>
      <c r="EB243" s="22"/>
      <c r="EC243" s="22"/>
      <c r="ED243" s="22"/>
      <c r="EE243" s="22"/>
      <c r="EF243" s="22"/>
      <c r="EG243" s="22"/>
      <c r="EH243" s="22"/>
      <c r="EI243" s="22"/>
      <c r="EJ243" s="22"/>
      <c r="EK243" s="22"/>
      <c r="EL243" s="22"/>
      <c r="EM243" s="22"/>
      <c r="EN243" s="22"/>
      <c r="EO243" s="22"/>
      <c r="EP243" s="22"/>
      <c r="EQ243" s="22"/>
      <c r="ER243" s="22"/>
      <c r="ES243" s="22"/>
      <c r="ET243" s="22"/>
      <c r="EU243" s="22"/>
      <c r="EV243" s="22"/>
      <c r="EW243" s="22"/>
      <c r="EX243" s="22"/>
      <c r="EY243" s="22"/>
      <c r="EZ243" s="22"/>
      <c r="FA243" s="22"/>
      <c r="FB243" s="22"/>
      <c r="FC243" s="22"/>
      <c r="FD243" s="22"/>
      <c r="FE243" s="22"/>
      <c r="FF243" s="22"/>
      <c r="FG243" s="22"/>
      <c r="FH243" s="22"/>
      <c r="FI243" s="22"/>
      <c r="FJ243" s="22"/>
      <c r="FK243" s="22"/>
      <c r="FL243" s="22"/>
      <c r="FM243" s="22"/>
      <c r="FN243" s="22"/>
      <c r="FO243" s="22"/>
      <c r="FP243" s="22"/>
      <c r="FQ243" s="22"/>
      <c r="FR243" s="22"/>
      <c r="FS243" s="22"/>
      <c r="FT243" s="22"/>
      <c r="FU243" s="22"/>
      <c r="FV243" s="22"/>
      <c r="FW243" s="22"/>
      <c r="FX243" s="22"/>
      <c r="FY243" s="22"/>
      <c r="FZ243" s="22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  <c r="HH243" s="8"/>
      <c r="HI243" s="8"/>
      <c r="HJ243" s="8"/>
      <c r="HK243" s="8"/>
      <c r="HL243" s="8"/>
      <c r="HM243" s="8"/>
      <c r="HN243" s="8"/>
      <c r="HO243" s="8"/>
      <c r="HP243" s="8"/>
      <c r="HQ243" s="8"/>
      <c r="HR243" s="8"/>
      <c r="HS243" s="8"/>
      <c r="HT243" s="8"/>
      <c r="HU243" s="8"/>
      <c r="HV243" s="8"/>
      <c r="HW243" s="8"/>
      <c r="HX243" s="8"/>
      <c r="HY243" s="8"/>
      <c r="HZ243" s="8"/>
      <c r="IA243" s="8"/>
      <c r="IB243" s="8"/>
      <c r="IC243" s="8"/>
      <c r="ID243" s="8"/>
      <c r="IE243" s="8"/>
      <c r="IF243" s="8"/>
      <c r="IG243" s="8"/>
      <c r="IH243" s="8"/>
      <c r="II243" s="8"/>
      <c r="IJ243" s="8"/>
      <c r="IK243" s="8"/>
      <c r="IL243" s="8"/>
      <c r="IM243" s="8"/>
      <c r="IN243" s="8"/>
      <c r="IO243" s="8"/>
    </row>
    <row r="244" spans="1:249" ht="63" x14ac:dyDescent="0.25">
      <c r="A244" s="26" t="s">
        <v>216</v>
      </c>
      <c r="B244" s="30">
        <f t="shared" si="171"/>
        <v>30000</v>
      </c>
      <c r="C244" s="30">
        <f t="shared" si="171"/>
        <v>30000</v>
      </c>
      <c r="D244" s="30">
        <f t="shared" si="171"/>
        <v>0</v>
      </c>
      <c r="E244" s="30">
        <v>0</v>
      </c>
      <c r="F244" s="30">
        <v>0</v>
      </c>
      <c r="G244" s="30">
        <f t="shared" ref="G244:G272" si="189">F244-E244</f>
        <v>0</v>
      </c>
      <c r="H244" s="30">
        <v>0</v>
      </c>
      <c r="I244" s="30">
        <v>0</v>
      </c>
      <c r="J244" s="30">
        <f t="shared" ref="J244:J272" si="190">I244-H244</f>
        <v>0</v>
      </c>
      <c r="K244" s="30">
        <v>30000</v>
      </c>
      <c r="L244" s="30">
        <v>30000</v>
      </c>
      <c r="M244" s="30">
        <f t="shared" ref="M244:M272" si="191">L244-K244</f>
        <v>0</v>
      </c>
      <c r="N244" s="30">
        <v>0</v>
      </c>
      <c r="O244" s="30">
        <v>0</v>
      </c>
      <c r="P244" s="30">
        <f t="shared" ref="P244:P272" si="192">O244-N244</f>
        <v>0</v>
      </c>
      <c r="Q244" s="30">
        <v>0</v>
      </c>
      <c r="R244" s="30">
        <v>0</v>
      </c>
      <c r="S244" s="30">
        <f t="shared" ref="S244:S272" si="193">R244-Q244</f>
        <v>0</v>
      </c>
      <c r="T244" s="30">
        <v>0</v>
      </c>
      <c r="U244" s="30">
        <v>0</v>
      </c>
      <c r="V244" s="30">
        <f t="shared" ref="V244:V272" si="194">U244-T244</f>
        <v>0</v>
      </c>
      <c r="W244" s="30">
        <v>0</v>
      </c>
      <c r="X244" s="30">
        <v>0</v>
      </c>
      <c r="Y244" s="30">
        <f t="shared" ref="Y244:Y272" si="195">X244-W244</f>
        <v>0</v>
      </c>
      <c r="Z244" s="30">
        <v>0</v>
      </c>
      <c r="AA244" s="30">
        <v>0</v>
      </c>
      <c r="AB244" s="30">
        <f t="shared" ref="AB244:AB272" si="196">AA244-Z244</f>
        <v>0</v>
      </c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22"/>
      <c r="FH244" s="22"/>
      <c r="FI244" s="22"/>
      <c r="FJ244" s="22"/>
      <c r="FK244" s="22"/>
      <c r="FL244" s="22"/>
      <c r="FM244" s="22"/>
      <c r="FN244" s="22"/>
      <c r="FO244" s="22"/>
      <c r="FP244" s="22"/>
      <c r="FQ244" s="22"/>
      <c r="FR244" s="22"/>
      <c r="FS244" s="22"/>
      <c r="FT244" s="22"/>
      <c r="FU244" s="22"/>
      <c r="FV244" s="22"/>
      <c r="FW244" s="22"/>
      <c r="FX244" s="22"/>
      <c r="FY244" s="22"/>
      <c r="FZ244" s="22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  <c r="HH244" s="8"/>
      <c r="HI244" s="8"/>
      <c r="HJ244" s="8"/>
      <c r="HK244" s="8"/>
      <c r="HL244" s="8"/>
      <c r="HM244" s="8"/>
      <c r="HN244" s="8"/>
      <c r="HO244" s="8"/>
      <c r="HP244" s="8"/>
      <c r="HQ244" s="8"/>
      <c r="HR244" s="8"/>
      <c r="HS244" s="8"/>
      <c r="HT244" s="8"/>
      <c r="HU244" s="8"/>
      <c r="HV244" s="8"/>
      <c r="HW244" s="8"/>
      <c r="HX244" s="8"/>
      <c r="HY244" s="8"/>
      <c r="HZ244" s="8"/>
      <c r="IA244" s="8"/>
      <c r="IB244" s="8"/>
      <c r="IC244" s="8"/>
      <c r="ID244" s="8"/>
      <c r="IE244" s="8"/>
      <c r="IF244" s="8"/>
      <c r="IG244" s="8"/>
      <c r="IH244" s="8"/>
      <c r="II244" s="8"/>
      <c r="IJ244" s="8"/>
      <c r="IK244" s="8"/>
      <c r="IL244" s="8"/>
      <c r="IM244" s="8"/>
      <c r="IN244" s="8"/>
      <c r="IO244" s="8"/>
    </row>
    <row r="245" spans="1:249" ht="31.5" x14ac:dyDescent="0.25">
      <c r="A245" s="23" t="s">
        <v>73</v>
      </c>
      <c r="B245" s="24">
        <f t="shared" si="171"/>
        <v>296377</v>
      </c>
      <c r="C245" s="24">
        <f t="shared" si="171"/>
        <v>301959</v>
      </c>
      <c r="D245" s="24">
        <f t="shared" si="171"/>
        <v>5582</v>
      </c>
      <c r="E245" s="24">
        <f>SUM(E246,E251)</f>
        <v>0</v>
      </c>
      <c r="F245" s="24">
        <f>SUM(F246,F251)</f>
        <v>0</v>
      </c>
      <c r="G245" s="24">
        <f t="shared" si="189"/>
        <v>0</v>
      </c>
      <c r="H245" s="24">
        <f t="shared" ref="H245:I245" si="197">SUM(H246,H251)</f>
        <v>0</v>
      </c>
      <c r="I245" s="24">
        <f t="shared" si="197"/>
        <v>0</v>
      </c>
      <c r="J245" s="24">
        <f t="shared" si="190"/>
        <v>0</v>
      </c>
      <c r="K245" s="24">
        <f t="shared" ref="K245:L245" si="198">SUM(K246,K251)</f>
        <v>296377</v>
      </c>
      <c r="L245" s="24">
        <f t="shared" si="198"/>
        <v>301959</v>
      </c>
      <c r="M245" s="24">
        <f t="shared" si="191"/>
        <v>5582</v>
      </c>
      <c r="N245" s="24">
        <f t="shared" ref="N245:O245" si="199">SUM(N246,N251)</f>
        <v>0</v>
      </c>
      <c r="O245" s="24">
        <f t="shared" si="199"/>
        <v>0</v>
      </c>
      <c r="P245" s="24">
        <f t="shared" si="192"/>
        <v>0</v>
      </c>
      <c r="Q245" s="24">
        <f t="shared" ref="Q245:R245" si="200">SUM(Q246,Q251)</f>
        <v>0</v>
      </c>
      <c r="R245" s="24">
        <f t="shared" si="200"/>
        <v>0</v>
      </c>
      <c r="S245" s="24">
        <f t="shared" si="193"/>
        <v>0</v>
      </c>
      <c r="T245" s="24">
        <f t="shared" ref="T245:U245" si="201">SUM(T246,T251)</f>
        <v>0</v>
      </c>
      <c r="U245" s="24">
        <f t="shared" si="201"/>
        <v>0</v>
      </c>
      <c r="V245" s="24">
        <f t="shared" si="194"/>
        <v>0</v>
      </c>
      <c r="W245" s="24">
        <f t="shared" ref="W245:X245" si="202">SUM(W246,W251)</f>
        <v>0</v>
      </c>
      <c r="X245" s="24">
        <f t="shared" si="202"/>
        <v>0</v>
      </c>
      <c r="Y245" s="24">
        <f t="shared" si="195"/>
        <v>0</v>
      </c>
      <c r="Z245" s="24">
        <f t="shared" ref="Z245:AA245" si="203">SUM(Z246,Z251)</f>
        <v>0</v>
      </c>
      <c r="AA245" s="24">
        <f t="shared" si="203"/>
        <v>0</v>
      </c>
      <c r="AB245" s="24">
        <f t="shared" si="196"/>
        <v>0</v>
      </c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22"/>
      <c r="FH245" s="22"/>
      <c r="FI245" s="22"/>
      <c r="FJ245" s="22"/>
      <c r="FK245" s="22"/>
      <c r="FL245" s="22"/>
      <c r="FM245" s="22"/>
      <c r="FN245" s="22"/>
      <c r="FO245" s="22"/>
      <c r="FP245" s="22"/>
      <c r="FQ245" s="22"/>
      <c r="FR245" s="22"/>
      <c r="FS245" s="22"/>
      <c r="FT245" s="22"/>
      <c r="FU245" s="22"/>
      <c r="FV245" s="22"/>
      <c r="FW245" s="22"/>
      <c r="FX245" s="22"/>
      <c r="FY245" s="22"/>
      <c r="FZ245" s="22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  <c r="HH245" s="8"/>
      <c r="HI245" s="8"/>
      <c r="HJ245" s="8"/>
      <c r="HK245" s="8"/>
      <c r="HL245" s="8"/>
      <c r="HM245" s="8"/>
      <c r="HN245" s="8"/>
      <c r="HO245" s="8"/>
      <c r="HP245" s="8"/>
      <c r="HQ245" s="8"/>
      <c r="HR245" s="8"/>
      <c r="HS245" s="8"/>
      <c r="HT245" s="8"/>
      <c r="HU245" s="8"/>
      <c r="HV245" s="8"/>
      <c r="HW245" s="8"/>
      <c r="HX245" s="8"/>
      <c r="HY245" s="8"/>
      <c r="HZ245" s="8"/>
      <c r="IA245" s="8"/>
      <c r="IB245" s="8"/>
      <c r="IC245" s="8"/>
      <c r="ID245" s="8"/>
      <c r="IE245" s="8"/>
      <c r="IF245" s="8"/>
      <c r="IG245" s="8"/>
      <c r="IH245" s="8"/>
      <c r="II245" s="8"/>
      <c r="IJ245" s="8"/>
      <c r="IK245" s="8"/>
      <c r="IL245" s="8"/>
      <c r="IM245" s="8"/>
      <c r="IN245" s="8"/>
      <c r="IO245" s="8"/>
    </row>
    <row r="246" spans="1:249" ht="31.5" x14ac:dyDescent="0.25">
      <c r="A246" s="23" t="s">
        <v>92</v>
      </c>
      <c r="B246" s="24">
        <f t="shared" si="171"/>
        <v>11000</v>
      </c>
      <c r="C246" s="24">
        <f t="shared" si="171"/>
        <v>16582</v>
      </c>
      <c r="D246" s="24">
        <f t="shared" si="171"/>
        <v>5582</v>
      </c>
      <c r="E246" s="24">
        <f t="shared" ref="E246:Z246" si="204">SUM(E247:E250)</f>
        <v>0</v>
      </c>
      <c r="F246" s="24">
        <f t="shared" ref="F246" si="205">SUM(F247:F250)</f>
        <v>0</v>
      </c>
      <c r="G246" s="24">
        <f t="shared" si="189"/>
        <v>0</v>
      </c>
      <c r="H246" s="24">
        <f t="shared" si="204"/>
        <v>0</v>
      </c>
      <c r="I246" s="24">
        <f t="shared" ref="I246" si="206">SUM(I247:I250)</f>
        <v>0</v>
      </c>
      <c r="J246" s="24">
        <f t="shared" si="190"/>
        <v>0</v>
      </c>
      <c r="K246" s="24">
        <f t="shared" si="204"/>
        <v>11000</v>
      </c>
      <c r="L246" s="24">
        <f t="shared" ref="L246" si="207">SUM(L247:L250)</f>
        <v>16582</v>
      </c>
      <c r="M246" s="24">
        <f t="shared" si="191"/>
        <v>5582</v>
      </c>
      <c r="N246" s="24">
        <f t="shared" si="204"/>
        <v>0</v>
      </c>
      <c r="O246" s="24">
        <f t="shared" ref="O246" si="208">SUM(O247:O250)</f>
        <v>0</v>
      </c>
      <c r="P246" s="24">
        <f t="shared" si="192"/>
        <v>0</v>
      </c>
      <c r="Q246" s="24">
        <f t="shared" si="204"/>
        <v>0</v>
      </c>
      <c r="R246" s="24">
        <f t="shared" ref="R246" si="209">SUM(R247:R250)</f>
        <v>0</v>
      </c>
      <c r="S246" s="24">
        <f t="shared" si="193"/>
        <v>0</v>
      </c>
      <c r="T246" s="24">
        <f t="shared" si="204"/>
        <v>0</v>
      </c>
      <c r="U246" s="24">
        <f t="shared" ref="U246" si="210">SUM(U247:U250)</f>
        <v>0</v>
      </c>
      <c r="V246" s="24">
        <f t="shared" si="194"/>
        <v>0</v>
      </c>
      <c r="W246" s="24">
        <f t="shared" si="204"/>
        <v>0</v>
      </c>
      <c r="X246" s="24">
        <f t="shared" ref="X246" si="211">SUM(X247:X250)</f>
        <v>0</v>
      </c>
      <c r="Y246" s="24">
        <f t="shared" si="195"/>
        <v>0</v>
      </c>
      <c r="Z246" s="24">
        <f t="shared" si="204"/>
        <v>0</v>
      </c>
      <c r="AA246" s="24">
        <f t="shared" ref="AA246" si="212">SUM(AA247:AA250)</f>
        <v>0</v>
      </c>
      <c r="AB246" s="24">
        <f t="shared" si="196"/>
        <v>0</v>
      </c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  <c r="CY246" s="22"/>
      <c r="CZ246" s="22"/>
      <c r="DA246" s="22"/>
      <c r="DB246" s="22"/>
      <c r="DC246" s="22"/>
      <c r="DD246" s="22"/>
      <c r="DE246" s="22"/>
      <c r="DF246" s="22"/>
      <c r="DG246" s="22"/>
      <c r="DH246" s="22"/>
      <c r="DI246" s="22"/>
      <c r="DJ246" s="22"/>
      <c r="DK246" s="22"/>
      <c r="DL246" s="22"/>
      <c r="DM246" s="22"/>
      <c r="DN246" s="22"/>
      <c r="DO246" s="22"/>
      <c r="DP246" s="22"/>
      <c r="DQ246" s="22"/>
      <c r="DR246" s="22"/>
      <c r="DS246" s="22"/>
      <c r="DT246" s="22"/>
      <c r="DU246" s="22"/>
      <c r="DV246" s="22"/>
      <c r="DW246" s="22"/>
      <c r="DX246" s="22"/>
      <c r="DY246" s="22"/>
      <c r="DZ246" s="22"/>
      <c r="EA246" s="22"/>
      <c r="EB246" s="22"/>
      <c r="EC246" s="22"/>
      <c r="ED246" s="22"/>
      <c r="EE246" s="22"/>
      <c r="EF246" s="22"/>
      <c r="EG246" s="22"/>
      <c r="EH246" s="22"/>
      <c r="EI246" s="22"/>
      <c r="EJ246" s="22"/>
      <c r="EK246" s="22"/>
      <c r="EL246" s="22"/>
      <c r="EM246" s="22"/>
      <c r="EN246" s="22"/>
      <c r="EO246" s="22"/>
      <c r="EP246" s="22"/>
      <c r="EQ246" s="22"/>
      <c r="ER246" s="22"/>
      <c r="ES246" s="22"/>
      <c r="ET246" s="22"/>
      <c r="EU246" s="22"/>
      <c r="EV246" s="22"/>
      <c r="EW246" s="22"/>
      <c r="EX246" s="22"/>
      <c r="EY246" s="22"/>
      <c r="EZ246" s="22"/>
      <c r="FA246" s="22"/>
      <c r="FB246" s="22"/>
      <c r="FC246" s="22"/>
      <c r="FD246" s="22"/>
      <c r="FE246" s="22"/>
      <c r="FF246" s="22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  <c r="HH246" s="8"/>
      <c r="HI246" s="8"/>
      <c r="HJ246" s="8"/>
      <c r="HK246" s="8"/>
      <c r="HL246" s="8"/>
      <c r="HM246" s="8"/>
      <c r="HN246" s="8"/>
      <c r="HO246" s="8"/>
      <c r="HP246" s="8"/>
      <c r="HQ246" s="8"/>
      <c r="HR246" s="8"/>
      <c r="HS246" s="8"/>
      <c r="HT246" s="8"/>
      <c r="HU246" s="8"/>
      <c r="HV246" s="8"/>
      <c r="HW246" s="8"/>
      <c r="HX246" s="8"/>
      <c r="HY246" s="8"/>
      <c r="HZ246" s="8"/>
      <c r="IA246" s="8"/>
      <c r="IB246" s="8"/>
      <c r="IC246" s="8"/>
      <c r="ID246" s="8"/>
      <c r="IE246" s="8"/>
      <c r="IF246" s="8"/>
      <c r="IG246" s="8"/>
      <c r="IH246" s="8"/>
      <c r="II246" s="8"/>
      <c r="IJ246" s="8"/>
      <c r="IK246" s="8"/>
      <c r="IL246" s="8"/>
      <c r="IM246" s="8"/>
      <c r="IN246" s="8"/>
      <c r="IO246" s="8"/>
    </row>
    <row r="247" spans="1:249" ht="31.5" x14ac:dyDescent="0.25">
      <c r="A247" s="29" t="s">
        <v>217</v>
      </c>
      <c r="B247" s="30">
        <f t="shared" si="171"/>
        <v>2500</v>
      </c>
      <c r="C247" s="30">
        <f t="shared" si="171"/>
        <v>2500</v>
      </c>
      <c r="D247" s="30">
        <f t="shared" si="171"/>
        <v>0</v>
      </c>
      <c r="E247" s="30">
        <v>0</v>
      </c>
      <c r="F247" s="30">
        <v>0</v>
      </c>
      <c r="G247" s="30">
        <f t="shared" si="189"/>
        <v>0</v>
      </c>
      <c r="H247" s="30">
        <v>0</v>
      </c>
      <c r="I247" s="30">
        <v>0</v>
      </c>
      <c r="J247" s="30">
        <f t="shared" si="190"/>
        <v>0</v>
      </c>
      <c r="K247" s="30">
        <v>2500</v>
      </c>
      <c r="L247" s="30">
        <v>2500</v>
      </c>
      <c r="M247" s="30">
        <f t="shared" si="191"/>
        <v>0</v>
      </c>
      <c r="N247" s="30">
        <v>0</v>
      </c>
      <c r="O247" s="30">
        <v>0</v>
      </c>
      <c r="P247" s="30">
        <f t="shared" si="192"/>
        <v>0</v>
      </c>
      <c r="Q247" s="30">
        <v>0</v>
      </c>
      <c r="R247" s="30">
        <v>0</v>
      </c>
      <c r="S247" s="30">
        <f t="shared" si="193"/>
        <v>0</v>
      </c>
      <c r="T247" s="30">
        <v>0</v>
      </c>
      <c r="U247" s="30">
        <v>0</v>
      </c>
      <c r="V247" s="30">
        <f t="shared" si="194"/>
        <v>0</v>
      </c>
      <c r="W247" s="30">
        <v>0</v>
      </c>
      <c r="X247" s="30">
        <v>0</v>
      </c>
      <c r="Y247" s="30">
        <f t="shared" si="195"/>
        <v>0</v>
      </c>
      <c r="Z247" s="30">
        <v>0</v>
      </c>
      <c r="AA247" s="30">
        <v>0</v>
      </c>
      <c r="AB247" s="30">
        <f t="shared" si="196"/>
        <v>0</v>
      </c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8"/>
      <c r="EF247" s="8"/>
      <c r="EG247" s="8"/>
      <c r="EH247" s="8"/>
      <c r="EI247" s="8"/>
      <c r="EJ247" s="8"/>
      <c r="EK247" s="8"/>
      <c r="EL247" s="8"/>
      <c r="EM247" s="8"/>
      <c r="EN247" s="8"/>
      <c r="EO247" s="8"/>
      <c r="EP247" s="8"/>
      <c r="EQ247" s="8"/>
      <c r="ER247" s="8"/>
      <c r="ES247" s="8"/>
      <c r="ET247" s="8"/>
      <c r="EU247" s="8"/>
      <c r="EV247" s="8"/>
      <c r="EW247" s="8"/>
      <c r="EX247" s="8"/>
      <c r="EY247" s="8"/>
      <c r="EZ247" s="8"/>
      <c r="FA247" s="8"/>
      <c r="FB247" s="8"/>
      <c r="FC247" s="8"/>
      <c r="FD247" s="8"/>
      <c r="FE247" s="8"/>
      <c r="FF247" s="8"/>
      <c r="FG247" s="8"/>
      <c r="FH247" s="8"/>
      <c r="FI247" s="8"/>
      <c r="FJ247" s="8"/>
      <c r="FK247" s="8"/>
      <c r="FL247" s="8"/>
      <c r="FM247" s="8"/>
      <c r="FN247" s="8"/>
      <c r="FO247" s="8"/>
      <c r="FP247" s="8"/>
      <c r="FQ247" s="8"/>
      <c r="FR247" s="8"/>
      <c r="FS247" s="8"/>
      <c r="FT247" s="8"/>
      <c r="FU247" s="8"/>
      <c r="FV247" s="8"/>
      <c r="FW247" s="8"/>
      <c r="FX247" s="8"/>
      <c r="FY247" s="8"/>
      <c r="FZ247" s="8"/>
      <c r="GA247" s="8"/>
      <c r="GB247" s="8"/>
      <c r="GC247" s="8"/>
      <c r="GD247" s="8"/>
      <c r="GE247" s="8"/>
      <c r="GF247" s="8"/>
      <c r="GG247" s="8"/>
      <c r="GH247" s="8"/>
      <c r="GI247" s="8"/>
      <c r="GJ247" s="8"/>
      <c r="GK247" s="8"/>
      <c r="GL247" s="8"/>
      <c r="GM247" s="8"/>
      <c r="GN247" s="8"/>
      <c r="GO247" s="8"/>
      <c r="GP247" s="8"/>
      <c r="GQ247" s="8"/>
      <c r="GR247" s="8"/>
      <c r="GS247" s="8"/>
      <c r="GT247" s="8"/>
      <c r="GU247" s="8"/>
      <c r="GV247" s="8"/>
      <c r="GW247" s="8"/>
      <c r="GX247" s="8"/>
      <c r="GY247" s="8"/>
      <c r="GZ247" s="8"/>
      <c r="HA247" s="8"/>
      <c r="HB247" s="8"/>
      <c r="HC247" s="8"/>
      <c r="HD247" s="8"/>
      <c r="HE247" s="8"/>
      <c r="HF247" s="8"/>
      <c r="HG247" s="8"/>
      <c r="HH247" s="8"/>
      <c r="HI247" s="8"/>
      <c r="HJ247" s="8"/>
      <c r="HK247" s="8"/>
      <c r="HL247" s="8"/>
      <c r="HM247" s="8"/>
      <c r="HN247" s="8"/>
      <c r="HO247" s="8"/>
      <c r="HP247" s="8"/>
      <c r="HQ247" s="8"/>
      <c r="HR247" s="8"/>
      <c r="HS247" s="8"/>
      <c r="HT247" s="8"/>
      <c r="HU247" s="8"/>
      <c r="HV247" s="8"/>
      <c r="HW247" s="8"/>
      <c r="HX247" s="8"/>
      <c r="HY247" s="8"/>
      <c r="HZ247" s="8"/>
      <c r="IA247" s="8"/>
      <c r="IB247" s="8"/>
      <c r="IC247" s="8"/>
      <c r="ID247" s="8"/>
      <c r="IE247" s="8"/>
      <c r="IF247" s="8"/>
      <c r="IG247" s="8"/>
      <c r="IH247" s="8"/>
      <c r="II247" s="8"/>
      <c r="IJ247" s="8"/>
      <c r="IK247" s="8"/>
      <c r="IL247" s="8"/>
      <c r="IM247" s="8"/>
      <c r="IN247" s="8"/>
      <c r="IO247" s="8"/>
    </row>
    <row r="248" spans="1:249" ht="47.25" x14ac:dyDescent="0.25">
      <c r="A248" s="29" t="s">
        <v>218</v>
      </c>
      <c r="B248" s="30">
        <f t="shared" si="171"/>
        <v>3500</v>
      </c>
      <c r="C248" s="30">
        <f t="shared" si="171"/>
        <v>3500</v>
      </c>
      <c r="D248" s="30">
        <f t="shared" si="171"/>
        <v>0</v>
      </c>
      <c r="E248" s="30">
        <v>0</v>
      </c>
      <c r="F248" s="30">
        <v>0</v>
      </c>
      <c r="G248" s="30">
        <f t="shared" si="189"/>
        <v>0</v>
      </c>
      <c r="H248" s="30">
        <v>0</v>
      </c>
      <c r="I248" s="30">
        <v>0</v>
      </c>
      <c r="J248" s="30">
        <f t="shared" si="190"/>
        <v>0</v>
      </c>
      <c r="K248" s="30">
        <v>3500</v>
      </c>
      <c r="L248" s="30">
        <v>3500</v>
      </c>
      <c r="M248" s="30">
        <f t="shared" si="191"/>
        <v>0</v>
      </c>
      <c r="N248" s="30">
        <v>0</v>
      </c>
      <c r="O248" s="30">
        <v>0</v>
      </c>
      <c r="P248" s="30">
        <f t="shared" si="192"/>
        <v>0</v>
      </c>
      <c r="Q248" s="30">
        <v>0</v>
      </c>
      <c r="R248" s="30">
        <v>0</v>
      </c>
      <c r="S248" s="30">
        <f t="shared" si="193"/>
        <v>0</v>
      </c>
      <c r="T248" s="30">
        <v>0</v>
      </c>
      <c r="U248" s="30">
        <v>0</v>
      </c>
      <c r="V248" s="30">
        <f t="shared" si="194"/>
        <v>0</v>
      </c>
      <c r="W248" s="30">
        <v>0</v>
      </c>
      <c r="X248" s="30">
        <v>0</v>
      </c>
      <c r="Y248" s="30">
        <f t="shared" si="195"/>
        <v>0</v>
      </c>
      <c r="Z248" s="30">
        <v>0</v>
      </c>
      <c r="AA248" s="30">
        <v>0</v>
      </c>
      <c r="AB248" s="30">
        <f t="shared" si="196"/>
        <v>0</v>
      </c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8"/>
      <c r="EF248" s="8"/>
      <c r="EG248" s="8"/>
      <c r="EH248" s="8"/>
      <c r="EI248" s="8"/>
      <c r="EJ248" s="8"/>
      <c r="EK248" s="8"/>
      <c r="EL248" s="8"/>
      <c r="EM248" s="8"/>
      <c r="EN248" s="8"/>
      <c r="EO248" s="8"/>
      <c r="EP248" s="8"/>
      <c r="EQ248" s="8"/>
      <c r="ER248" s="8"/>
      <c r="ES248" s="8"/>
      <c r="ET248" s="8"/>
      <c r="EU248" s="8"/>
      <c r="EV248" s="8"/>
      <c r="EW248" s="8"/>
      <c r="EX248" s="8"/>
      <c r="EY248" s="8"/>
      <c r="EZ248" s="8"/>
      <c r="FA248" s="8"/>
      <c r="FB248" s="8"/>
      <c r="FC248" s="8"/>
      <c r="FD248" s="8"/>
      <c r="FE248" s="8"/>
      <c r="FF248" s="8"/>
      <c r="FG248" s="8"/>
      <c r="FH248" s="8"/>
      <c r="FI248" s="8"/>
      <c r="FJ248" s="8"/>
      <c r="FK248" s="8"/>
      <c r="FL248" s="8"/>
      <c r="FM248" s="8"/>
      <c r="FN248" s="8"/>
      <c r="FO248" s="8"/>
      <c r="FP248" s="8"/>
      <c r="FQ248" s="8"/>
      <c r="FR248" s="8"/>
      <c r="FS248" s="8"/>
      <c r="FT248" s="8"/>
      <c r="FU248" s="8"/>
      <c r="FV248" s="8"/>
      <c r="FW248" s="8"/>
      <c r="FX248" s="8"/>
      <c r="FY248" s="8"/>
      <c r="FZ248" s="8"/>
      <c r="GA248" s="8"/>
      <c r="GB248" s="8"/>
      <c r="GC248" s="8"/>
      <c r="GD248" s="8"/>
      <c r="GE248" s="8"/>
      <c r="GF248" s="8"/>
      <c r="GG248" s="8"/>
      <c r="GH248" s="8"/>
      <c r="GI248" s="8"/>
      <c r="GJ248" s="8"/>
      <c r="GK248" s="8"/>
      <c r="GL248" s="8"/>
      <c r="GM248" s="8"/>
      <c r="GN248" s="8"/>
      <c r="GO248" s="8"/>
      <c r="GP248" s="8"/>
      <c r="GQ248" s="8"/>
      <c r="GR248" s="8"/>
      <c r="GS248" s="8"/>
      <c r="GT248" s="8"/>
      <c r="GU248" s="8"/>
      <c r="GV248" s="8"/>
      <c r="GW248" s="8"/>
      <c r="GX248" s="8"/>
      <c r="GY248" s="8"/>
      <c r="GZ248" s="8"/>
      <c r="HA248" s="8"/>
      <c r="HB248" s="8"/>
      <c r="HC248" s="8"/>
      <c r="HD248" s="8"/>
      <c r="HE248" s="8"/>
      <c r="HF248" s="8"/>
      <c r="HG248" s="8"/>
      <c r="HH248" s="8"/>
      <c r="HI248" s="8"/>
      <c r="HJ248" s="8"/>
      <c r="HK248" s="8"/>
      <c r="HL248" s="8"/>
      <c r="HM248" s="8"/>
      <c r="HN248" s="8"/>
      <c r="HO248" s="8"/>
      <c r="HP248" s="8"/>
      <c r="HQ248" s="8"/>
      <c r="HR248" s="8"/>
      <c r="HS248" s="8"/>
      <c r="HT248" s="8"/>
      <c r="HU248" s="8"/>
      <c r="HV248" s="8"/>
      <c r="HW248" s="8"/>
      <c r="HX248" s="8"/>
      <c r="HY248" s="8"/>
      <c r="HZ248" s="8"/>
      <c r="IA248" s="8"/>
      <c r="IB248" s="8"/>
      <c r="IC248" s="8"/>
      <c r="ID248" s="8"/>
      <c r="IE248" s="8"/>
      <c r="IF248" s="8"/>
      <c r="IG248" s="8"/>
      <c r="IH248" s="8"/>
      <c r="II248" s="8"/>
      <c r="IJ248" s="8"/>
      <c r="IK248" s="8"/>
      <c r="IL248" s="8"/>
      <c r="IM248" s="8"/>
      <c r="IN248" s="8"/>
      <c r="IO248" s="8"/>
    </row>
    <row r="249" spans="1:249" x14ac:dyDescent="0.25">
      <c r="A249" s="29" t="s">
        <v>219</v>
      </c>
      <c r="B249" s="30">
        <f t="shared" si="171"/>
        <v>5000</v>
      </c>
      <c r="C249" s="30">
        <f t="shared" si="171"/>
        <v>5000</v>
      </c>
      <c r="D249" s="30">
        <f t="shared" si="171"/>
        <v>0</v>
      </c>
      <c r="E249" s="30">
        <v>0</v>
      </c>
      <c r="F249" s="30">
        <v>0</v>
      </c>
      <c r="G249" s="30">
        <f t="shared" si="189"/>
        <v>0</v>
      </c>
      <c r="H249" s="30">
        <v>0</v>
      </c>
      <c r="I249" s="30">
        <v>0</v>
      </c>
      <c r="J249" s="30">
        <f t="shared" si="190"/>
        <v>0</v>
      </c>
      <c r="K249" s="30">
        <v>5000</v>
      </c>
      <c r="L249" s="30">
        <v>5000</v>
      </c>
      <c r="M249" s="30">
        <f t="shared" si="191"/>
        <v>0</v>
      </c>
      <c r="N249" s="30">
        <v>0</v>
      </c>
      <c r="O249" s="30">
        <v>0</v>
      </c>
      <c r="P249" s="30">
        <f t="shared" si="192"/>
        <v>0</v>
      </c>
      <c r="Q249" s="30">
        <v>0</v>
      </c>
      <c r="R249" s="30">
        <v>0</v>
      </c>
      <c r="S249" s="30">
        <f t="shared" si="193"/>
        <v>0</v>
      </c>
      <c r="T249" s="30">
        <v>0</v>
      </c>
      <c r="U249" s="30">
        <v>0</v>
      </c>
      <c r="V249" s="30">
        <f t="shared" si="194"/>
        <v>0</v>
      </c>
      <c r="W249" s="30">
        <v>0</v>
      </c>
      <c r="X249" s="30">
        <v>0</v>
      </c>
      <c r="Y249" s="30">
        <f t="shared" si="195"/>
        <v>0</v>
      </c>
      <c r="Z249" s="30">
        <v>0</v>
      </c>
      <c r="AA249" s="30">
        <v>0</v>
      </c>
      <c r="AB249" s="30">
        <f t="shared" si="196"/>
        <v>0</v>
      </c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22"/>
      <c r="FH249" s="22"/>
      <c r="FI249" s="22"/>
      <c r="FJ249" s="22"/>
      <c r="FK249" s="22"/>
      <c r="FL249" s="22"/>
      <c r="FM249" s="22"/>
      <c r="FN249" s="22"/>
      <c r="FO249" s="22"/>
      <c r="FP249" s="22"/>
      <c r="FQ249" s="22"/>
      <c r="FR249" s="22"/>
      <c r="FS249" s="22"/>
      <c r="FT249" s="22"/>
      <c r="FU249" s="22"/>
      <c r="FV249" s="22"/>
      <c r="FW249" s="22"/>
      <c r="FX249" s="22"/>
      <c r="FY249" s="22"/>
      <c r="FZ249" s="22"/>
      <c r="GA249" s="8"/>
      <c r="GB249" s="8"/>
      <c r="GC249" s="8"/>
      <c r="GD249" s="8"/>
      <c r="GE249" s="8"/>
      <c r="GF249" s="8"/>
      <c r="GG249" s="8"/>
      <c r="GH249" s="8"/>
      <c r="GI249" s="8"/>
      <c r="GJ249" s="8"/>
      <c r="GK249" s="8"/>
      <c r="GL249" s="8"/>
      <c r="GM249" s="8"/>
      <c r="GN249" s="8"/>
      <c r="GO249" s="8"/>
      <c r="GP249" s="8"/>
      <c r="GQ249" s="8"/>
      <c r="GR249" s="8"/>
      <c r="GS249" s="8"/>
      <c r="GT249" s="8"/>
      <c r="GU249" s="8"/>
      <c r="GV249" s="8"/>
      <c r="GW249" s="8"/>
      <c r="GX249" s="8"/>
      <c r="GY249" s="8"/>
      <c r="GZ249" s="8"/>
      <c r="HA249" s="8"/>
      <c r="HB249" s="8"/>
      <c r="HC249" s="8"/>
      <c r="HD249" s="8"/>
      <c r="HE249" s="8"/>
      <c r="HF249" s="8"/>
      <c r="HG249" s="8"/>
      <c r="HH249" s="8"/>
      <c r="HI249" s="8"/>
      <c r="HJ249" s="8"/>
      <c r="HK249" s="8"/>
      <c r="HL249" s="8"/>
      <c r="HM249" s="8"/>
      <c r="HN249" s="8"/>
      <c r="HO249" s="8"/>
      <c r="HP249" s="8"/>
      <c r="HQ249" s="8"/>
      <c r="HR249" s="8"/>
      <c r="HS249" s="8"/>
      <c r="HT249" s="8"/>
      <c r="HU249" s="8"/>
      <c r="HV249" s="8"/>
      <c r="HW249" s="8"/>
      <c r="HX249" s="8"/>
      <c r="HY249" s="8"/>
      <c r="HZ249" s="8"/>
      <c r="IA249" s="8"/>
      <c r="IB249" s="8"/>
      <c r="IC249" s="8"/>
      <c r="ID249" s="8"/>
      <c r="IE249" s="8"/>
      <c r="IF249" s="8"/>
      <c r="IG249" s="8"/>
      <c r="IH249" s="8"/>
      <c r="II249" s="8"/>
      <c r="IJ249" s="8"/>
      <c r="IK249" s="8"/>
      <c r="IL249" s="8"/>
      <c r="IM249" s="8"/>
      <c r="IN249" s="8"/>
      <c r="IO249" s="8"/>
    </row>
    <row r="250" spans="1:249" x14ac:dyDescent="0.25">
      <c r="A250" s="29" t="s">
        <v>220</v>
      </c>
      <c r="B250" s="30">
        <f t="shared" si="171"/>
        <v>0</v>
      </c>
      <c r="C250" s="30">
        <f t="shared" si="171"/>
        <v>5582</v>
      </c>
      <c r="D250" s="30">
        <f t="shared" si="171"/>
        <v>5582</v>
      </c>
      <c r="E250" s="30">
        <v>0</v>
      </c>
      <c r="F250" s="30">
        <v>0</v>
      </c>
      <c r="G250" s="30">
        <f t="shared" si="189"/>
        <v>0</v>
      </c>
      <c r="H250" s="30">
        <v>0</v>
      </c>
      <c r="I250" s="30">
        <v>0</v>
      </c>
      <c r="J250" s="30">
        <f t="shared" si="190"/>
        <v>0</v>
      </c>
      <c r="K250" s="30"/>
      <c r="L250" s="30">
        <v>5582</v>
      </c>
      <c r="M250" s="30">
        <f t="shared" si="191"/>
        <v>5582</v>
      </c>
      <c r="N250" s="30">
        <v>0</v>
      </c>
      <c r="O250" s="30">
        <v>0</v>
      </c>
      <c r="P250" s="30">
        <f t="shared" si="192"/>
        <v>0</v>
      </c>
      <c r="Q250" s="30">
        <v>0</v>
      </c>
      <c r="R250" s="30">
        <v>0</v>
      </c>
      <c r="S250" s="30">
        <f t="shared" si="193"/>
        <v>0</v>
      </c>
      <c r="T250" s="30">
        <v>0</v>
      </c>
      <c r="U250" s="30">
        <v>0</v>
      </c>
      <c r="V250" s="30">
        <f t="shared" si="194"/>
        <v>0</v>
      </c>
      <c r="W250" s="30">
        <v>0</v>
      </c>
      <c r="X250" s="30">
        <v>0</v>
      </c>
      <c r="Y250" s="30">
        <f t="shared" si="195"/>
        <v>0</v>
      </c>
      <c r="Z250" s="30">
        <v>0</v>
      </c>
      <c r="AA250" s="30">
        <v>0</v>
      </c>
      <c r="AB250" s="30">
        <f t="shared" si="196"/>
        <v>0</v>
      </c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  <c r="EF250" s="8"/>
      <c r="EG250" s="8"/>
      <c r="EH250" s="8"/>
      <c r="EI250" s="8"/>
      <c r="EJ250" s="8"/>
      <c r="EK250" s="8"/>
      <c r="EL250" s="8"/>
      <c r="EM250" s="8"/>
      <c r="EN250" s="8"/>
      <c r="EO250" s="8"/>
      <c r="EP250" s="8"/>
      <c r="EQ250" s="8"/>
      <c r="ER250" s="8"/>
      <c r="ES250" s="8"/>
      <c r="ET250" s="8"/>
      <c r="EU250" s="8"/>
      <c r="EV250" s="8"/>
      <c r="EW250" s="8"/>
      <c r="EX250" s="8"/>
      <c r="EY250" s="8"/>
      <c r="EZ250" s="8"/>
      <c r="FA250" s="8"/>
      <c r="FB250" s="8"/>
      <c r="FC250" s="8"/>
      <c r="FD250" s="8"/>
      <c r="FE250" s="8"/>
      <c r="FF250" s="8"/>
      <c r="FG250" s="22"/>
      <c r="FH250" s="22"/>
      <c r="FI250" s="22"/>
      <c r="FJ250" s="22"/>
      <c r="FK250" s="22"/>
      <c r="FL250" s="22"/>
      <c r="FM250" s="22"/>
      <c r="FN250" s="22"/>
      <c r="FO250" s="22"/>
      <c r="FP250" s="22"/>
      <c r="FQ250" s="22"/>
      <c r="FR250" s="22"/>
      <c r="FS250" s="22"/>
      <c r="FT250" s="22"/>
      <c r="FU250" s="22"/>
      <c r="FV250" s="22"/>
      <c r="FW250" s="22"/>
      <c r="FX250" s="22"/>
      <c r="FY250" s="22"/>
      <c r="FZ250" s="22"/>
      <c r="GA250" s="8"/>
      <c r="GB250" s="8"/>
      <c r="GC250" s="8"/>
      <c r="GD250" s="8"/>
      <c r="GE250" s="8"/>
      <c r="GF250" s="8"/>
      <c r="GG250" s="8"/>
      <c r="GH250" s="8"/>
      <c r="GI250" s="8"/>
      <c r="GJ250" s="8"/>
      <c r="GK250" s="8"/>
      <c r="GL250" s="8"/>
      <c r="GM250" s="8"/>
      <c r="GN250" s="8"/>
      <c r="GO250" s="8"/>
      <c r="GP250" s="8"/>
      <c r="GQ250" s="8"/>
      <c r="GR250" s="8"/>
      <c r="GS250" s="8"/>
      <c r="GT250" s="8"/>
      <c r="GU250" s="8"/>
      <c r="GV250" s="8"/>
      <c r="GW250" s="8"/>
      <c r="GX250" s="8"/>
      <c r="GY250" s="8"/>
      <c r="GZ250" s="8"/>
      <c r="HA250" s="8"/>
      <c r="HB250" s="8"/>
      <c r="HC250" s="8"/>
      <c r="HD250" s="8"/>
      <c r="HE250" s="8"/>
      <c r="HF250" s="8"/>
      <c r="HG250" s="8"/>
      <c r="HH250" s="8"/>
      <c r="HI250" s="8"/>
      <c r="HJ250" s="8"/>
      <c r="HK250" s="8"/>
      <c r="HL250" s="8"/>
      <c r="HM250" s="8"/>
      <c r="HN250" s="8"/>
      <c r="HO250" s="8"/>
      <c r="HP250" s="8"/>
      <c r="HQ250" s="8"/>
      <c r="HR250" s="8"/>
      <c r="HS250" s="8"/>
      <c r="HT250" s="8"/>
      <c r="HU250" s="8"/>
      <c r="HV250" s="8"/>
      <c r="HW250" s="8"/>
      <c r="HX250" s="8"/>
      <c r="HY250" s="8"/>
      <c r="HZ250" s="8"/>
      <c r="IA250" s="8"/>
      <c r="IB250" s="8"/>
      <c r="IC250" s="8"/>
      <c r="ID250" s="8"/>
      <c r="IE250" s="8"/>
      <c r="IF250" s="8"/>
      <c r="IG250" s="8"/>
      <c r="IH250" s="8"/>
      <c r="II250" s="8"/>
      <c r="IJ250" s="8"/>
      <c r="IK250" s="8"/>
      <c r="IL250" s="8"/>
      <c r="IM250" s="8"/>
      <c r="IN250" s="8"/>
      <c r="IO250" s="8"/>
    </row>
    <row r="251" spans="1:249" x14ac:dyDescent="0.25">
      <c r="A251" s="23" t="s">
        <v>160</v>
      </c>
      <c r="B251" s="24">
        <f t="shared" si="171"/>
        <v>285377</v>
      </c>
      <c r="C251" s="24">
        <f t="shared" si="171"/>
        <v>285377</v>
      </c>
      <c r="D251" s="24">
        <f t="shared" si="171"/>
        <v>0</v>
      </c>
      <c r="E251" s="24">
        <f t="shared" ref="E251:AA251" si="213">SUM(E252:E255)</f>
        <v>0</v>
      </c>
      <c r="F251" s="24">
        <f t="shared" si="213"/>
        <v>0</v>
      </c>
      <c r="G251" s="24">
        <f t="shared" si="189"/>
        <v>0</v>
      </c>
      <c r="H251" s="24">
        <f t="shared" si="213"/>
        <v>0</v>
      </c>
      <c r="I251" s="24">
        <f t="shared" si="213"/>
        <v>0</v>
      </c>
      <c r="J251" s="24">
        <f t="shared" si="190"/>
        <v>0</v>
      </c>
      <c r="K251" s="24">
        <f t="shared" si="213"/>
        <v>285377</v>
      </c>
      <c r="L251" s="24">
        <f t="shared" si="213"/>
        <v>285377</v>
      </c>
      <c r="M251" s="24">
        <f t="shared" si="191"/>
        <v>0</v>
      </c>
      <c r="N251" s="24">
        <f t="shared" si="213"/>
        <v>0</v>
      </c>
      <c r="O251" s="24">
        <f t="shared" si="213"/>
        <v>0</v>
      </c>
      <c r="P251" s="24">
        <f t="shared" si="192"/>
        <v>0</v>
      </c>
      <c r="Q251" s="24">
        <f t="shared" si="213"/>
        <v>0</v>
      </c>
      <c r="R251" s="24">
        <f t="shared" si="213"/>
        <v>0</v>
      </c>
      <c r="S251" s="24">
        <f t="shared" si="193"/>
        <v>0</v>
      </c>
      <c r="T251" s="24">
        <f t="shared" si="213"/>
        <v>0</v>
      </c>
      <c r="U251" s="24">
        <f t="shared" si="213"/>
        <v>0</v>
      </c>
      <c r="V251" s="24">
        <f t="shared" si="194"/>
        <v>0</v>
      </c>
      <c r="W251" s="24">
        <f t="shared" si="213"/>
        <v>0</v>
      </c>
      <c r="X251" s="24">
        <f t="shared" si="213"/>
        <v>0</v>
      </c>
      <c r="Y251" s="24">
        <f t="shared" si="195"/>
        <v>0</v>
      </c>
      <c r="Z251" s="24">
        <f t="shared" si="213"/>
        <v>0</v>
      </c>
      <c r="AA251" s="24">
        <f t="shared" si="213"/>
        <v>0</v>
      </c>
      <c r="AB251" s="24">
        <f t="shared" si="196"/>
        <v>0</v>
      </c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  <c r="CS251" s="22"/>
      <c r="CT251" s="22"/>
      <c r="CU251" s="22"/>
      <c r="CV251" s="22"/>
      <c r="CW251" s="22"/>
      <c r="CX251" s="22"/>
      <c r="CY251" s="22"/>
      <c r="CZ251" s="22"/>
      <c r="DA251" s="22"/>
      <c r="DB251" s="22"/>
      <c r="DC251" s="22"/>
      <c r="DD251" s="22"/>
      <c r="DE251" s="22"/>
      <c r="DF251" s="22"/>
      <c r="DG251" s="22"/>
      <c r="DH251" s="22"/>
      <c r="DI251" s="22"/>
      <c r="DJ251" s="22"/>
      <c r="DK251" s="22"/>
      <c r="DL251" s="22"/>
      <c r="DM251" s="22"/>
      <c r="DN251" s="22"/>
      <c r="DO251" s="22"/>
      <c r="DP251" s="22"/>
      <c r="DQ251" s="22"/>
      <c r="DR251" s="22"/>
      <c r="DS251" s="22"/>
      <c r="DT251" s="22"/>
      <c r="DU251" s="22"/>
      <c r="DV251" s="22"/>
      <c r="DW251" s="22"/>
      <c r="DX251" s="22"/>
      <c r="DY251" s="22"/>
      <c r="DZ251" s="22"/>
      <c r="EA251" s="22"/>
      <c r="EB251" s="22"/>
      <c r="EC251" s="22"/>
      <c r="ED251" s="22"/>
      <c r="EE251" s="22"/>
      <c r="EF251" s="22"/>
      <c r="EG251" s="22"/>
      <c r="EH251" s="22"/>
      <c r="EI251" s="22"/>
      <c r="EJ251" s="22"/>
      <c r="EK251" s="22"/>
      <c r="EL251" s="22"/>
      <c r="EM251" s="22"/>
      <c r="EN251" s="22"/>
      <c r="EO251" s="22"/>
      <c r="EP251" s="22"/>
      <c r="EQ251" s="22"/>
      <c r="ER251" s="22"/>
      <c r="ES251" s="22"/>
      <c r="ET251" s="22"/>
      <c r="EU251" s="22"/>
      <c r="EV251" s="22"/>
      <c r="EW251" s="22"/>
      <c r="EX251" s="22"/>
      <c r="EY251" s="22"/>
      <c r="EZ251" s="22"/>
      <c r="FA251" s="22"/>
      <c r="FB251" s="22"/>
      <c r="FC251" s="22"/>
      <c r="FD251" s="22"/>
      <c r="FE251" s="22"/>
      <c r="FF251" s="22"/>
      <c r="FG251" s="22"/>
      <c r="FH251" s="22"/>
      <c r="FI251" s="22"/>
      <c r="FJ251" s="22"/>
      <c r="FK251" s="22"/>
      <c r="FL251" s="22"/>
      <c r="FM251" s="22"/>
      <c r="FN251" s="22"/>
      <c r="FO251" s="22"/>
      <c r="FP251" s="22"/>
      <c r="FQ251" s="22"/>
      <c r="FR251" s="22"/>
      <c r="FS251" s="22"/>
      <c r="FT251" s="22"/>
      <c r="FU251" s="22"/>
      <c r="FV251" s="22"/>
      <c r="FW251" s="22"/>
      <c r="FX251" s="22"/>
      <c r="FY251" s="22"/>
      <c r="FZ251" s="22"/>
      <c r="GA251" s="8"/>
      <c r="GB251" s="8"/>
      <c r="GC251" s="8"/>
      <c r="GD251" s="8"/>
      <c r="GE251" s="8"/>
      <c r="GF251" s="8"/>
      <c r="GG251" s="8"/>
      <c r="GH251" s="8"/>
      <c r="GI251" s="8"/>
      <c r="GJ251" s="8"/>
      <c r="GK251" s="8"/>
      <c r="GL251" s="8"/>
      <c r="GM251" s="8"/>
      <c r="GN251" s="8"/>
      <c r="GO251" s="8"/>
      <c r="GP251" s="8"/>
      <c r="GQ251" s="8"/>
      <c r="GR251" s="8"/>
      <c r="GS251" s="8"/>
      <c r="GT251" s="8"/>
      <c r="GU251" s="8"/>
      <c r="GV251" s="8"/>
      <c r="GW251" s="8"/>
      <c r="GX251" s="8"/>
      <c r="GY251" s="8"/>
      <c r="GZ251" s="8"/>
      <c r="HA251" s="8"/>
      <c r="HB251" s="8"/>
      <c r="HC251" s="8"/>
      <c r="HD251" s="8"/>
      <c r="HE251" s="8"/>
      <c r="HF251" s="8"/>
      <c r="HG251" s="8"/>
      <c r="HH251" s="8"/>
      <c r="HI251" s="8"/>
      <c r="HJ251" s="8"/>
      <c r="HK251" s="8"/>
      <c r="HL251" s="8"/>
      <c r="HM251" s="8"/>
      <c r="HN251" s="8"/>
      <c r="HO251" s="8"/>
      <c r="HP251" s="8"/>
      <c r="HQ251" s="8"/>
      <c r="HR251" s="8"/>
      <c r="HS251" s="8"/>
      <c r="HT251" s="8"/>
      <c r="HU251" s="8"/>
      <c r="HV251" s="8"/>
      <c r="HW251" s="8"/>
      <c r="HX251" s="8"/>
      <c r="HY251" s="8"/>
      <c r="HZ251" s="8"/>
      <c r="IA251" s="8"/>
      <c r="IB251" s="8"/>
      <c r="IC251" s="8"/>
      <c r="ID251" s="8"/>
      <c r="IE251" s="8"/>
      <c r="IF251" s="8"/>
      <c r="IG251" s="8"/>
      <c r="IH251" s="8"/>
      <c r="II251" s="8"/>
      <c r="IJ251" s="8"/>
      <c r="IK251" s="8"/>
      <c r="IL251" s="8"/>
      <c r="IM251" s="8"/>
      <c r="IN251" s="8"/>
      <c r="IO251" s="8"/>
    </row>
    <row r="252" spans="1:249" ht="31.5" x14ac:dyDescent="0.25">
      <c r="A252" s="29" t="s">
        <v>221</v>
      </c>
      <c r="B252" s="30">
        <f t="shared" si="171"/>
        <v>66629</v>
      </c>
      <c r="C252" s="30">
        <f t="shared" si="171"/>
        <v>66629</v>
      </c>
      <c r="D252" s="30">
        <f t="shared" si="171"/>
        <v>0</v>
      </c>
      <c r="E252" s="30"/>
      <c r="F252" s="30"/>
      <c r="G252" s="30">
        <f t="shared" si="189"/>
        <v>0</v>
      </c>
      <c r="H252" s="30">
        <v>0</v>
      </c>
      <c r="I252" s="30">
        <v>0</v>
      </c>
      <c r="J252" s="30">
        <f t="shared" si="190"/>
        <v>0</v>
      </c>
      <c r="K252" s="30">
        <v>66629</v>
      </c>
      <c r="L252" s="30">
        <v>66629</v>
      </c>
      <c r="M252" s="30">
        <f t="shared" si="191"/>
        <v>0</v>
      </c>
      <c r="N252" s="30"/>
      <c r="O252" s="30"/>
      <c r="P252" s="30">
        <f t="shared" si="192"/>
        <v>0</v>
      </c>
      <c r="Q252" s="30">
        <v>0</v>
      </c>
      <c r="R252" s="30">
        <v>0</v>
      </c>
      <c r="S252" s="30">
        <f t="shared" si="193"/>
        <v>0</v>
      </c>
      <c r="T252" s="30">
        <v>0</v>
      </c>
      <c r="U252" s="30">
        <v>0</v>
      </c>
      <c r="V252" s="30">
        <f t="shared" si="194"/>
        <v>0</v>
      </c>
      <c r="W252" s="30">
        <v>0</v>
      </c>
      <c r="X252" s="30">
        <v>0</v>
      </c>
      <c r="Y252" s="30">
        <f t="shared" si="195"/>
        <v>0</v>
      </c>
      <c r="Z252" s="30">
        <v>0</v>
      </c>
      <c r="AA252" s="30">
        <v>0</v>
      </c>
      <c r="AB252" s="30">
        <f t="shared" si="196"/>
        <v>0</v>
      </c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  <c r="EF252" s="8"/>
      <c r="EG252" s="8"/>
      <c r="EH252" s="8"/>
      <c r="EI252" s="8"/>
      <c r="EJ252" s="8"/>
      <c r="EK252" s="8"/>
      <c r="EL252" s="8"/>
      <c r="EM252" s="8"/>
      <c r="EN252" s="8"/>
      <c r="EO252" s="8"/>
      <c r="EP252" s="8"/>
      <c r="EQ252" s="8"/>
      <c r="ER252" s="8"/>
      <c r="ES252" s="8"/>
      <c r="ET252" s="8"/>
      <c r="EU252" s="8"/>
      <c r="EV252" s="8"/>
      <c r="EW252" s="8"/>
      <c r="EX252" s="8"/>
      <c r="EY252" s="8"/>
      <c r="EZ252" s="8"/>
      <c r="FA252" s="8"/>
      <c r="FB252" s="8"/>
      <c r="FC252" s="8"/>
      <c r="FD252" s="8"/>
      <c r="FE252" s="8"/>
      <c r="FF252" s="8"/>
      <c r="FG252" s="22"/>
      <c r="FH252" s="22"/>
      <c r="FI252" s="22"/>
      <c r="FJ252" s="22"/>
      <c r="FK252" s="22"/>
      <c r="FL252" s="22"/>
      <c r="FM252" s="22"/>
      <c r="FN252" s="22"/>
      <c r="FO252" s="22"/>
      <c r="FP252" s="22"/>
      <c r="FQ252" s="22"/>
      <c r="FR252" s="22"/>
      <c r="FS252" s="22"/>
      <c r="FT252" s="22"/>
      <c r="FU252" s="22"/>
      <c r="FV252" s="22"/>
      <c r="FW252" s="22"/>
      <c r="FX252" s="22"/>
      <c r="FY252" s="22"/>
      <c r="FZ252" s="22"/>
      <c r="GA252" s="8"/>
      <c r="GB252" s="8"/>
      <c r="GC252" s="8"/>
      <c r="GD252" s="8"/>
      <c r="GE252" s="8"/>
      <c r="GF252" s="8"/>
      <c r="GG252" s="8"/>
      <c r="GH252" s="8"/>
      <c r="GI252" s="8"/>
      <c r="GJ252" s="8"/>
      <c r="GK252" s="8"/>
      <c r="GL252" s="8"/>
      <c r="GM252" s="8"/>
      <c r="GN252" s="8"/>
      <c r="GO252" s="8"/>
      <c r="GP252" s="8"/>
      <c r="GQ252" s="8"/>
      <c r="GR252" s="8"/>
      <c r="GS252" s="8"/>
      <c r="GT252" s="8"/>
      <c r="GU252" s="8"/>
      <c r="GV252" s="8"/>
      <c r="GW252" s="8"/>
      <c r="GX252" s="8"/>
      <c r="GY252" s="8"/>
      <c r="GZ252" s="8"/>
      <c r="HA252" s="8"/>
      <c r="HB252" s="8"/>
      <c r="HC252" s="8"/>
      <c r="HD252" s="8"/>
      <c r="HE252" s="8"/>
      <c r="HF252" s="8"/>
      <c r="HG252" s="8"/>
      <c r="HH252" s="8"/>
      <c r="HI252" s="8"/>
      <c r="HJ252" s="8"/>
      <c r="HK252" s="8"/>
      <c r="HL252" s="8"/>
      <c r="HM252" s="8"/>
      <c r="HN252" s="8"/>
      <c r="HO252" s="8"/>
      <c r="HP252" s="8"/>
      <c r="HQ252" s="8"/>
      <c r="HR252" s="8"/>
      <c r="HS252" s="8"/>
      <c r="HT252" s="8"/>
      <c r="HU252" s="8"/>
      <c r="HV252" s="8"/>
      <c r="HW252" s="8"/>
      <c r="HX252" s="8"/>
      <c r="HY252" s="8"/>
      <c r="HZ252" s="8"/>
      <c r="IA252" s="8"/>
      <c r="IB252" s="8"/>
      <c r="IC252" s="8"/>
      <c r="ID252" s="8"/>
      <c r="IE252" s="8"/>
      <c r="IF252" s="8"/>
      <c r="IG252" s="8"/>
      <c r="IH252" s="8"/>
      <c r="II252" s="8"/>
      <c r="IJ252" s="8"/>
      <c r="IK252" s="8"/>
      <c r="IL252" s="8"/>
      <c r="IM252" s="8"/>
      <c r="IN252" s="8"/>
      <c r="IO252" s="8"/>
    </row>
    <row r="253" spans="1:249" ht="63" x14ac:dyDescent="0.25">
      <c r="A253" s="29" t="s">
        <v>222</v>
      </c>
      <c r="B253" s="30">
        <f t="shared" si="171"/>
        <v>16748</v>
      </c>
      <c r="C253" s="30">
        <f t="shared" si="171"/>
        <v>16748</v>
      </c>
      <c r="D253" s="30">
        <f t="shared" si="171"/>
        <v>0</v>
      </c>
      <c r="E253" s="30"/>
      <c r="F253" s="30"/>
      <c r="G253" s="30">
        <f t="shared" si="189"/>
        <v>0</v>
      </c>
      <c r="H253" s="30">
        <v>0</v>
      </c>
      <c r="I253" s="30">
        <v>0</v>
      </c>
      <c r="J253" s="30">
        <f t="shared" si="190"/>
        <v>0</v>
      </c>
      <c r="K253" s="30">
        <f>15748+1000</f>
        <v>16748</v>
      </c>
      <c r="L253" s="30">
        <f t="shared" ref="L253" si="214">15748+1000</f>
        <v>16748</v>
      </c>
      <c r="M253" s="30">
        <f t="shared" si="191"/>
        <v>0</v>
      </c>
      <c r="N253" s="30"/>
      <c r="O253" s="30"/>
      <c r="P253" s="30">
        <f t="shared" si="192"/>
        <v>0</v>
      </c>
      <c r="Q253" s="30">
        <v>0</v>
      </c>
      <c r="R253" s="30">
        <v>0</v>
      </c>
      <c r="S253" s="30">
        <f t="shared" si="193"/>
        <v>0</v>
      </c>
      <c r="T253" s="30">
        <v>0</v>
      </c>
      <c r="U253" s="30">
        <v>0</v>
      </c>
      <c r="V253" s="30">
        <f t="shared" si="194"/>
        <v>0</v>
      </c>
      <c r="W253" s="30">
        <v>0</v>
      </c>
      <c r="X253" s="30">
        <v>0</v>
      </c>
      <c r="Y253" s="30">
        <f t="shared" si="195"/>
        <v>0</v>
      </c>
      <c r="Z253" s="30">
        <v>0</v>
      </c>
      <c r="AA253" s="30">
        <v>0</v>
      </c>
      <c r="AB253" s="30">
        <f t="shared" si="196"/>
        <v>0</v>
      </c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  <c r="EF253" s="8"/>
      <c r="EG253" s="8"/>
      <c r="EH253" s="8"/>
      <c r="EI253" s="8"/>
      <c r="EJ253" s="8"/>
      <c r="EK253" s="8"/>
      <c r="EL253" s="8"/>
      <c r="EM253" s="8"/>
      <c r="EN253" s="8"/>
      <c r="EO253" s="8"/>
      <c r="EP253" s="8"/>
      <c r="EQ253" s="8"/>
      <c r="ER253" s="8"/>
      <c r="ES253" s="8"/>
      <c r="ET253" s="8"/>
      <c r="EU253" s="8"/>
      <c r="EV253" s="8"/>
      <c r="EW253" s="8"/>
      <c r="EX253" s="8"/>
      <c r="EY253" s="8"/>
      <c r="EZ253" s="8"/>
      <c r="FA253" s="8"/>
      <c r="FB253" s="8"/>
      <c r="FC253" s="8"/>
      <c r="FD253" s="8"/>
      <c r="FE253" s="8"/>
      <c r="FF253" s="8"/>
      <c r="FG253" s="22"/>
      <c r="FH253" s="22"/>
      <c r="FI253" s="22"/>
      <c r="FJ253" s="22"/>
      <c r="FK253" s="22"/>
      <c r="FL253" s="22"/>
      <c r="FM253" s="22"/>
      <c r="FN253" s="22"/>
      <c r="FO253" s="22"/>
      <c r="FP253" s="22"/>
      <c r="FQ253" s="22"/>
      <c r="FR253" s="22"/>
      <c r="FS253" s="22"/>
      <c r="FT253" s="22"/>
      <c r="FU253" s="22"/>
      <c r="FV253" s="22"/>
      <c r="FW253" s="22"/>
      <c r="FX253" s="22"/>
      <c r="FY253" s="22"/>
      <c r="FZ253" s="22"/>
      <c r="GA253" s="8"/>
      <c r="GB253" s="8"/>
      <c r="GC253" s="8"/>
      <c r="GD253" s="8"/>
      <c r="GE253" s="8"/>
      <c r="GF253" s="8"/>
      <c r="GG253" s="8"/>
      <c r="GH253" s="8"/>
      <c r="GI253" s="8"/>
      <c r="GJ253" s="8"/>
      <c r="GK253" s="8"/>
      <c r="GL253" s="8"/>
      <c r="GM253" s="8"/>
      <c r="GN253" s="8"/>
      <c r="GO253" s="8"/>
      <c r="GP253" s="8"/>
      <c r="GQ253" s="8"/>
      <c r="GR253" s="8"/>
      <c r="GS253" s="8"/>
      <c r="GT253" s="8"/>
      <c r="GU253" s="8"/>
      <c r="GV253" s="8"/>
      <c r="GW253" s="8"/>
      <c r="GX253" s="8"/>
      <c r="GY253" s="8"/>
      <c r="GZ253" s="8"/>
      <c r="HA253" s="8"/>
      <c r="HB253" s="8"/>
      <c r="HC253" s="8"/>
      <c r="HD253" s="8"/>
      <c r="HE253" s="8"/>
      <c r="HF253" s="8"/>
      <c r="HG253" s="8"/>
      <c r="HH253" s="8"/>
      <c r="HI253" s="8"/>
      <c r="HJ253" s="8"/>
      <c r="HK253" s="8"/>
      <c r="HL253" s="8"/>
      <c r="HM253" s="8"/>
      <c r="HN253" s="8"/>
      <c r="HO253" s="8"/>
      <c r="HP253" s="8"/>
      <c r="HQ253" s="8"/>
      <c r="HR253" s="8"/>
      <c r="HS253" s="8"/>
      <c r="HT253" s="8"/>
      <c r="HU253" s="8"/>
      <c r="HV253" s="8"/>
      <c r="HW253" s="8"/>
      <c r="HX253" s="8"/>
      <c r="HY253" s="8"/>
      <c r="HZ253" s="8"/>
      <c r="IA253" s="8"/>
      <c r="IB253" s="8"/>
      <c r="IC253" s="8"/>
      <c r="ID253" s="8"/>
      <c r="IE253" s="8"/>
      <c r="IF253" s="8"/>
      <c r="IG253" s="8"/>
      <c r="IH253" s="8"/>
      <c r="II253" s="8"/>
      <c r="IJ253" s="8"/>
      <c r="IK253" s="8"/>
      <c r="IL253" s="8"/>
      <c r="IM253" s="8"/>
      <c r="IN253" s="8"/>
      <c r="IO253" s="8"/>
    </row>
    <row r="254" spans="1:249" ht="31.5" x14ac:dyDescent="0.25">
      <c r="A254" s="29" t="s">
        <v>223</v>
      </c>
      <c r="B254" s="30">
        <f t="shared" si="171"/>
        <v>200000</v>
      </c>
      <c r="C254" s="30">
        <f t="shared" si="171"/>
        <v>200000</v>
      </c>
      <c r="D254" s="30">
        <f t="shared" si="171"/>
        <v>0</v>
      </c>
      <c r="E254" s="30">
        <v>0</v>
      </c>
      <c r="F254" s="30">
        <v>0</v>
      </c>
      <c r="G254" s="30">
        <f t="shared" si="189"/>
        <v>0</v>
      </c>
      <c r="H254" s="30">
        <v>0</v>
      </c>
      <c r="I254" s="30">
        <v>0</v>
      </c>
      <c r="J254" s="30">
        <f t="shared" si="190"/>
        <v>0</v>
      </c>
      <c r="K254" s="30">
        <v>200000</v>
      </c>
      <c r="L254" s="30">
        <v>200000</v>
      </c>
      <c r="M254" s="30">
        <f t="shared" si="191"/>
        <v>0</v>
      </c>
      <c r="N254" s="30">
        <v>0</v>
      </c>
      <c r="O254" s="30">
        <v>0</v>
      </c>
      <c r="P254" s="30">
        <f t="shared" si="192"/>
        <v>0</v>
      </c>
      <c r="Q254" s="30">
        <v>0</v>
      </c>
      <c r="R254" s="30">
        <v>0</v>
      </c>
      <c r="S254" s="30">
        <f t="shared" si="193"/>
        <v>0</v>
      </c>
      <c r="T254" s="30">
        <v>0</v>
      </c>
      <c r="U254" s="30">
        <v>0</v>
      </c>
      <c r="V254" s="30">
        <f t="shared" si="194"/>
        <v>0</v>
      </c>
      <c r="W254" s="30">
        <v>0</v>
      </c>
      <c r="X254" s="30">
        <v>0</v>
      </c>
      <c r="Y254" s="30">
        <f t="shared" si="195"/>
        <v>0</v>
      </c>
      <c r="Z254" s="30">
        <v>0</v>
      </c>
      <c r="AA254" s="30">
        <v>0</v>
      </c>
      <c r="AB254" s="30">
        <f t="shared" si="196"/>
        <v>0</v>
      </c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  <c r="EF254" s="8"/>
      <c r="EG254" s="8"/>
      <c r="EH254" s="8"/>
      <c r="EI254" s="8"/>
      <c r="EJ254" s="8"/>
      <c r="EK254" s="8"/>
      <c r="EL254" s="8"/>
      <c r="EM254" s="8"/>
      <c r="EN254" s="8"/>
      <c r="EO254" s="8"/>
      <c r="EP254" s="8"/>
      <c r="EQ254" s="8"/>
      <c r="ER254" s="8"/>
      <c r="ES254" s="8"/>
      <c r="ET254" s="8"/>
      <c r="EU254" s="8"/>
      <c r="EV254" s="8"/>
      <c r="EW254" s="8"/>
      <c r="EX254" s="8"/>
      <c r="EY254" s="8"/>
      <c r="EZ254" s="8"/>
      <c r="FA254" s="8"/>
      <c r="FB254" s="8"/>
      <c r="FC254" s="8"/>
      <c r="FD254" s="8"/>
      <c r="FE254" s="8"/>
      <c r="FF254" s="8"/>
      <c r="FG254" s="22"/>
      <c r="FH254" s="22"/>
      <c r="FI254" s="22"/>
      <c r="FJ254" s="22"/>
      <c r="FK254" s="22"/>
      <c r="FL254" s="22"/>
      <c r="FM254" s="22"/>
      <c r="FN254" s="22"/>
      <c r="FO254" s="22"/>
      <c r="FP254" s="22"/>
      <c r="FQ254" s="22"/>
      <c r="FR254" s="22"/>
      <c r="FS254" s="22"/>
      <c r="FT254" s="22"/>
      <c r="FU254" s="22"/>
      <c r="FV254" s="22"/>
      <c r="FW254" s="22"/>
      <c r="FX254" s="22"/>
      <c r="FY254" s="22"/>
      <c r="FZ254" s="22"/>
      <c r="GA254" s="8"/>
      <c r="GB254" s="8"/>
      <c r="GC254" s="8"/>
      <c r="GD254" s="8"/>
      <c r="GE254" s="8"/>
      <c r="GF254" s="8"/>
      <c r="GG254" s="8"/>
      <c r="GH254" s="8"/>
      <c r="GI254" s="8"/>
      <c r="GJ254" s="8"/>
      <c r="GK254" s="8"/>
      <c r="GL254" s="8"/>
      <c r="GM254" s="8"/>
      <c r="GN254" s="8"/>
      <c r="GO254" s="8"/>
      <c r="GP254" s="8"/>
      <c r="GQ254" s="8"/>
      <c r="GR254" s="8"/>
      <c r="GS254" s="8"/>
      <c r="GT254" s="8"/>
      <c r="GU254" s="8"/>
      <c r="GV254" s="8"/>
      <c r="GW254" s="8"/>
      <c r="GX254" s="8"/>
      <c r="GY254" s="8"/>
      <c r="GZ254" s="8"/>
      <c r="HA254" s="8"/>
      <c r="HB254" s="8"/>
      <c r="HC254" s="8"/>
      <c r="HD254" s="8"/>
      <c r="HE254" s="8"/>
      <c r="HF254" s="8"/>
      <c r="HG254" s="8"/>
      <c r="HH254" s="8"/>
      <c r="HI254" s="8"/>
      <c r="HJ254" s="8"/>
      <c r="HK254" s="8"/>
      <c r="HL254" s="8"/>
      <c r="HM254" s="8"/>
      <c r="HN254" s="8"/>
      <c r="HO254" s="8"/>
      <c r="HP254" s="8"/>
      <c r="HQ254" s="8"/>
      <c r="HR254" s="8"/>
      <c r="HS254" s="8"/>
      <c r="HT254" s="8"/>
      <c r="HU254" s="8"/>
      <c r="HV254" s="8"/>
      <c r="HW254" s="8"/>
      <c r="HX254" s="8"/>
      <c r="HY254" s="8"/>
      <c r="HZ254" s="8"/>
      <c r="IA254" s="8"/>
      <c r="IB254" s="8"/>
      <c r="IC254" s="8"/>
      <c r="ID254" s="8"/>
      <c r="IE254" s="8"/>
      <c r="IF254" s="8"/>
      <c r="IG254" s="8"/>
      <c r="IH254" s="8"/>
      <c r="II254" s="8"/>
      <c r="IJ254" s="8"/>
      <c r="IK254" s="8"/>
      <c r="IL254" s="8"/>
      <c r="IM254" s="8"/>
      <c r="IN254" s="8"/>
      <c r="IO254" s="8"/>
    </row>
    <row r="255" spans="1:249" ht="31.5" x14ac:dyDescent="0.25">
      <c r="A255" s="29" t="s">
        <v>224</v>
      </c>
      <c r="B255" s="30">
        <f t="shared" si="171"/>
        <v>2000</v>
      </c>
      <c r="C255" s="30">
        <f t="shared" si="171"/>
        <v>2000</v>
      </c>
      <c r="D255" s="30">
        <f t="shared" si="171"/>
        <v>0</v>
      </c>
      <c r="E255" s="30">
        <v>0</v>
      </c>
      <c r="F255" s="30">
        <v>0</v>
      </c>
      <c r="G255" s="30">
        <f t="shared" si="189"/>
        <v>0</v>
      </c>
      <c r="H255" s="30">
        <v>0</v>
      </c>
      <c r="I255" s="30">
        <v>0</v>
      </c>
      <c r="J255" s="30">
        <f t="shared" si="190"/>
        <v>0</v>
      </c>
      <c r="K255" s="30">
        <v>2000</v>
      </c>
      <c r="L255" s="30">
        <v>2000</v>
      </c>
      <c r="M255" s="30">
        <f t="shared" si="191"/>
        <v>0</v>
      </c>
      <c r="N255" s="30">
        <v>0</v>
      </c>
      <c r="O255" s="30">
        <v>0</v>
      </c>
      <c r="P255" s="30">
        <f t="shared" si="192"/>
        <v>0</v>
      </c>
      <c r="Q255" s="30">
        <v>0</v>
      </c>
      <c r="R255" s="30">
        <v>0</v>
      </c>
      <c r="S255" s="30">
        <f t="shared" si="193"/>
        <v>0</v>
      </c>
      <c r="T255" s="30">
        <v>0</v>
      </c>
      <c r="U255" s="30">
        <v>0</v>
      </c>
      <c r="V255" s="30">
        <f t="shared" si="194"/>
        <v>0</v>
      </c>
      <c r="W255" s="30">
        <v>0</v>
      </c>
      <c r="X255" s="30">
        <v>0</v>
      </c>
      <c r="Y255" s="30">
        <f t="shared" si="195"/>
        <v>0</v>
      </c>
      <c r="Z255" s="30">
        <v>0</v>
      </c>
      <c r="AA255" s="30">
        <v>0</v>
      </c>
      <c r="AB255" s="30">
        <f t="shared" si="196"/>
        <v>0</v>
      </c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  <c r="EF255" s="8"/>
      <c r="EG255" s="8"/>
      <c r="EH255" s="8"/>
      <c r="EI255" s="8"/>
      <c r="EJ255" s="8"/>
      <c r="EK255" s="8"/>
      <c r="EL255" s="8"/>
      <c r="EM255" s="8"/>
      <c r="EN255" s="8"/>
      <c r="EO255" s="8"/>
      <c r="EP255" s="8"/>
      <c r="EQ255" s="8"/>
      <c r="ER255" s="8"/>
      <c r="ES255" s="8"/>
      <c r="ET255" s="8"/>
      <c r="EU255" s="8"/>
      <c r="EV255" s="8"/>
      <c r="EW255" s="8"/>
      <c r="EX255" s="8"/>
      <c r="EY255" s="8"/>
      <c r="EZ255" s="8"/>
      <c r="FA255" s="8"/>
      <c r="FB255" s="8"/>
      <c r="FC255" s="8"/>
      <c r="FD255" s="8"/>
      <c r="FE255" s="8"/>
      <c r="FF255" s="8"/>
      <c r="FG255" s="22"/>
      <c r="FH255" s="22"/>
      <c r="FI255" s="22"/>
      <c r="FJ255" s="22"/>
      <c r="FK255" s="22"/>
      <c r="FL255" s="22"/>
      <c r="FM255" s="22"/>
      <c r="FN255" s="22"/>
      <c r="FO255" s="22"/>
      <c r="FP255" s="22"/>
      <c r="FQ255" s="22"/>
      <c r="FR255" s="22"/>
      <c r="FS255" s="22"/>
      <c r="FT255" s="22"/>
      <c r="FU255" s="22"/>
      <c r="FV255" s="22"/>
      <c r="FW255" s="22"/>
      <c r="FX255" s="22"/>
      <c r="FY255" s="22"/>
      <c r="FZ255" s="22"/>
      <c r="GA255" s="8"/>
      <c r="GB255" s="8"/>
      <c r="GC255" s="8"/>
      <c r="GD255" s="8"/>
      <c r="GE255" s="8"/>
      <c r="GF255" s="8"/>
      <c r="GG255" s="8"/>
      <c r="GH255" s="8"/>
      <c r="GI255" s="8"/>
      <c r="GJ255" s="8"/>
      <c r="GK255" s="8"/>
      <c r="GL255" s="8"/>
      <c r="GM255" s="8"/>
      <c r="GN255" s="8"/>
      <c r="GO255" s="8"/>
      <c r="GP255" s="8"/>
      <c r="GQ255" s="8"/>
      <c r="GR255" s="8"/>
      <c r="GS255" s="8"/>
      <c r="GT255" s="8"/>
      <c r="GU255" s="8"/>
      <c r="GV255" s="8"/>
      <c r="GW255" s="8"/>
      <c r="GX255" s="8"/>
      <c r="GY255" s="8"/>
      <c r="GZ255" s="8"/>
      <c r="HA255" s="8"/>
      <c r="HB255" s="8"/>
      <c r="HC255" s="8"/>
      <c r="HD255" s="8"/>
      <c r="HE255" s="8"/>
      <c r="HF255" s="8"/>
      <c r="HG255" s="8"/>
      <c r="HH255" s="8"/>
      <c r="HI255" s="8"/>
      <c r="HJ255" s="8"/>
      <c r="HK255" s="8"/>
      <c r="HL255" s="8"/>
      <c r="HM255" s="8"/>
      <c r="HN255" s="8"/>
      <c r="HO255" s="8"/>
      <c r="HP255" s="8"/>
      <c r="HQ255" s="8"/>
      <c r="HR255" s="8"/>
      <c r="HS255" s="8"/>
      <c r="HT255" s="8"/>
      <c r="HU255" s="8"/>
      <c r="HV255" s="8"/>
      <c r="HW255" s="8"/>
      <c r="HX255" s="8"/>
      <c r="HY255" s="8"/>
      <c r="HZ255" s="8"/>
      <c r="IA255" s="8"/>
      <c r="IB255" s="8"/>
      <c r="IC255" s="8"/>
      <c r="ID255" s="8"/>
      <c r="IE255" s="8"/>
      <c r="IF255" s="8"/>
      <c r="IG255" s="8"/>
      <c r="IH255" s="8"/>
      <c r="II255" s="8"/>
      <c r="IJ255" s="8"/>
      <c r="IK255" s="8"/>
      <c r="IL255" s="8"/>
      <c r="IM255" s="8"/>
      <c r="IN255" s="8"/>
      <c r="IO255" s="8"/>
    </row>
    <row r="256" spans="1:249" x14ac:dyDescent="0.25">
      <c r="A256" s="23" t="s">
        <v>225</v>
      </c>
      <c r="B256" s="24">
        <f t="shared" ref="B256:D272" si="215">E256+H256+K256+N256+Q256+T256+W256+Z256</f>
        <v>2100</v>
      </c>
      <c r="C256" s="24">
        <f t="shared" si="215"/>
        <v>65238</v>
      </c>
      <c r="D256" s="24">
        <f t="shared" si="215"/>
        <v>63138</v>
      </c>
      <c r="E256" s="24">
        <f>SUM(E257,E262,E265)</f>
        <v>0</v>
      </c>
      <c r="F256" s="24">
        <f>SUM(F257,F262,F265)</f>
        <v>0</v>
      </c>
      <c r="G256" s="24">
        <f t="shared" si="189"/>
        <v>0</v>
      </c>
      <c r="H256" s="24">
        <f t="shared" ref="H256:I256" si="216">SUM(H257,H262,H265)</f>
        <v>0</v>
      </c>
      <c r="I256" s="24">
        <f t="shared" si="216"/>
        <v>0</v>
      </c>
      <c r="J256" s="24">
        <f t="shared" si="190"/>
        <v>0</v>
      </c>
      <c r="K256" s="24">
        <f t="shared" ref="K256:L256" si="217">SUM(K257,K262,K265)</f>
        <v>0</v>
      </c>
      <c r="L256" s="24">
        <f t="shared" si="217"/>
        <v>62958</v>
      </c>
      <c r="M256" s="24">
        <f t="shared" si="191"/>
        <v>62958</v>
      </c>
      <c r="N256" s="24">
        <f t="shared" ref="N256:O256" si="218">SUM(N257,N262,N265)</f>
        <v>0</v>
      </c>
      <c r="O256" s="24">
        <f t="shared" si="218"/>
        <v>0</v>
      </c>
      <c r="P256" s="24">
        <f t="shared" si="192"/>
        <v>0</v>
      </c>
      <c r="Q256" s="24">
        <f t="shared" ref="Q256:R256" si="219">SUM(Q257,Q262,Q265)</f>
        <v>2100</v>
      </c>
      <c r="R256" s="24">
        <f t="shared" si="219"/>
        <v>2280</v>
      </c>
      <c r="S256" s="24">
        <f t="shared" si="193"/>
        <v>180</v>
      </c>
      <c r="T256" s="24">
        <f t="shared" ref="T256:U256" si="220">SUM(T257,T262,T265)</f>
        <v>0</v>
      </c>
      <c r="U256" s="24">
        <f t="shared" si="220"/>
        <v>0</v>
      </c>
      <c r="V256" s="24">
        <f t="shared" si="194"/>
        <v>0</v>
      </c>
      <c r="W256" s="24">
        <f t="shared" ref="W256:X256" si="221">SUM(W257,W262,W265)</f>
        <v>0</v>
      </c>
      <c r="X256" s="24">
        <f t="shared" si="221"/>
        <v>0</v>
      </c>
      <c r="Y256" s="24">
        <f t="shared" si="195"/>
        <v>0</v>
      </c>
      <c r="Z256" s="24">
        <f t="shared" ref="Z256:AA256" si="222">SUM(Z257,Z262,Z265)</f>
        <v>0</v>
      </c>
      <c r="AA256" s="24">
        <f t="shared" si="222"/>
        <v>0</v>
      </c>
      <c r="AB256" s="24">
        <f t="shared" si="196"/>
        <v>0</v>
      </c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22"/>
      <c r="DY256" s="22"/>
      <c r="DZ256" s="22"/>
      <c r="EA256" s="22"/>
      <c r="EB256" s="22"/>
      <c r="EC256" s="22"/>
      <c r="ED256" s="22"/>
      <c r="EE256" s="22"/>
      <c r="EF256" s="22"/>
      <c r="EG256" s="22"/>
      <c r="EH256" s="22"/>
      <c r="EI256" s="22"/>
      <c r="EJ256" s="22"/>
      <c r="EK256" s="22"/>
      <c r="EL256" s="22"/>
      <c r="EM256" s="22"/>
      <c r="EN256" s="22"/>
      <c r="EO256" s="22"/>
      <c r="EP256" s="22"/>
      <c r="EQ256" s="22"/>
      <c r="ER256" s="22"/>
      <c r="ES256" s="22"/>
      <c r="ET256" s="22"/>
      <c r="EU256" s="22"/>
      <c r="EV256" s="22"/>
      <c r="EW256" s="22"/>
      <c r="EX256" s="22"/>
      <c r="EY256" s="22"/>
      <c r="EZ256" s="22"/>
      <c r="FA256" s="22"/>
      <c r="FB256" s="22"/>
      <c r="FC256" s="22"/>
      <c r="FD256" s="22"/>
      <c r="FE256" s="22"/>
      <c r="FF256" s="22"/>
      <c r="FG256" s="8"/>
      <c r="FH256" s="8"/>
      <c r="FI256" s="8"/>
      <c r="FJ256" s="8"/>
      <c r="FK256" s="8"/>
      <c r="FL256" s="8"/>
      <c r="FM256" s="8"/>
      <c r="FN256" s="8"/>
      <c r="FO256" s="8"/>
      <c r="FP256" s="8"/>
      <c r="FQ256" s="8"/>
      <c r="FR256" s="8"/>
      <c r="FS256" s="8"/>
      <c r="FT256" s="8"/>
      <c r="FU256" s="8"/>
      <c r="FV256" s="8"/>
      <c r="FW256" s="8"/>
      <c r="FX256" s="8"/>
      <c r="FY256" s="8"/>
      <c r="FZ256" s="8"/>
      <c r="GA256" s="22"/>
      <c r="GB256" s="22"/>
      <c r="GC256" s="22"/>
      <c r="GD256" s="22"/>
      <c r="GE256" s="22"/>
      <c r="GF256" s="22"/>
      <c r="GG256" s="22"/>
      <c r="GH256" s="22"/>
      <c r="GI256" s="22"/>
      <c r="GJ256" s="22"/>
      <c r="GK256" s="22"/>
      <c r="GL256" s="22"/>
      <c r="GM256" s="22"/>
      <c r="GN256" s="22"/>
      <c r="GO256" s="22"/>
      <c r="GP256" s="22"/>
      <c r="GQ256" s="22"/>
      <c r="GR256" s="22"/>
      <c r="GS256" s="22"/>
      <c r="GT256" s="22"/>
      <c r="GU256" s="22"/>
      <c r="GV256" s="22"/>
      <c r="GW256" s="22"/>
      <c r="GX256" s="22"/>
      <c r="GY256" s="22"/>
      <c r="GZ256" s="22"/>
      <c r="HA256" s="22"/>
      <c r="HB256" s="22"/>
      <c r="HC256" s="22"/>
      <c r="HD256" s="22"/>
      <c r="HE256" s="22"/>
      <c r="HF256" s="22"/>
      <c r="HG256" s="22"/>
      <c r="HH256" s="22"/>
      <c r="HI256" s="22"/>
      <c r="HJ256" s="22"/>
      <c r="HK256" s="22"/>
      <c r="HL256" s="22"/>
      <c r="HM256" s="22"/>
      <c r="HN256" s="22"/>
      <c r="HO256" s="22"/>
      <c r="HP256" s="22"/>
      <c r="HQ256" s="22"/>
      <c r="HR256" s="22"/>
      <c r="HS256" s="22"/>
      <c r="HT256" s="22"/>
      <c r="HU256" s="22"/>
      <c r="HV256" s="22"/>
      <c r="HW256" s="22"/>
      <c r="HX256" s="22"/>
      <c r="HY256" s="22"/>
      <c r="HZ256" s="22"/>
      <c r="IA256" s="22"/>
      <c r="IB256" s="22"/>
      <c r="IC256" s="22"/>
      <c r="ID256" s="22"/>
      <c r="IE256" s="22"/>
      <c r="IF256" s="22"/>
      <c r="IG256" s="22"/>
      <c r="IH256" s="22"/>
      <c r="II256" s="22"/>
      <c r="IJ256" s="22"/>
      <c r="IK256" s="22"/>
      <c r="IL256" s="22"/>
      <c r="IM256" s="22"/>
      <c r="IN256" s="22"/>
      <c r="IO256" s="22"/>
    </row>
    <row r="257" spans="1:249" x14ac:dyDescent="0.25">
      <c r="A257" s="23" t="s">
        <v>18</v>
      </c>
      <c r="B257" s="24">
        <f t="shared" si="215"/>
        <v>0</v>
      </c>
      <c r="C257" s="24">
        <f t="shared" si="215"/>
        <v>62958</v>
      </c>
      <c r="D257" s="24">
        <f t="shared" si="215"/>
        <v>62958</v>
      </c>
      <c r="E257" s="24">
        <f t="shared" ref="E257:AA257" si="223">SUM(E258)</f>
        <v>0</v>
      </c>
      <c r="F257" s="24">
        <f t="shared" si="223"/>
        <v>0</v>
      </c>
      <c r="G257" s="24">
        <f t="shared" si="189"/>
        <v>0</v>
      </c>
      <c r="H257" s="24">
        <f t="shared" si="223"/>
        <v>0</v>
      </c>
      <c r="I257" s="24">
        <f t="shared" si="223"/>
        <v>0</v>
      </c>
      <c r="J257" s="24">
        <f t="shared" si="190"/>
        <v>0</v>
      </c>
      <c r="K257" s="24">
        <f t="shared" si="223"/>
        <v>0</v>
      </c>
      <c r="L257" s="24">
        <f t="shared" si="223"/>
        <v>62958</v>
      </c>
      <c r="M257" s="24">
        <f t="shared" si="191"/>
        <v>62958</v>
      </c>
      <c r="N257" s="24">
        <f t="shared" si="223"/>
        <v>0</v>
      </c>
      <c r="O257" s="24">
        <f t="shared" si="223"/>
        <v>0</v>
      </c>
      <c r="P257" s="24">
        <f t="shared" si="192"/>
        <v>0</v>
      </c>
      <c r="Q257" s="24">
        <f t="shared" si="223"/>
        <v>0</v>
      </c>
      <c r="R257" s="24">
        <f t="shared" si="223"/>
        <v>0</v>
      </c>
      <c r="S257" s="24">
        <f t="shared" si="193"/>
        <v>0</v>
      </c>
      <c r="T257" s="24">
        <f t="shared" si="223"/>
        <v>0</v>
      </c>
      <c r="U257" s="24">
        <f t="shared" si="223"/>
        <v>0</v>
      </c>
      <c r="V257" s="24">
        <f t="shared" si="194"/>
        <v>0</v>
      </c>
      <c r="W257" s="24">
        <f t="shared" si="223"/>
        <v>0</v>
      </c>
      <c r="X257" s="24">
        <f t="shared" si="223"/>
        <v>0</v>
      </c>
      <c r="Y257" s="24">
        <f t="shared" si="195"/>
        <v>0</v>
      </c>
      <c r="Z257" s="24">
        <f t="shared" si="223"/>
        <v>0</v>
      </c>
      <c r="AA257" s="24">
        <f t="shared" si="223"/>
        <v>0</v>
      </c>
      <c r="AB257" s="24">
        <f t="shared" si="196"/>
        <v>0</v>
      </c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/>
      <c r="DK257" s="8"/>
      <c r="DL257" s="8"/>
      <c r="DM257" s="8"/>
      <c r="DN257" s="8"/>
      <c r="DO257" s="8"/>
      <c r="DP257" s="8"/>
      <c r="DQ257" s="8"/>
      <c r="DR257" s="8"/>
      <c r="DS257" s="8"/>
      <c r="DT257" s="8"/>
      <c r="DU257" s="8"/>
      <c r="DV257" s="8"/>
      <c r="DW257" s="8"/>
      <c r="DX257" s="8"/>
      <c r="DY257" s="8"/>
      <c r="DZ257" s="8"/>
      <c r="EA257" s="8"/>
      <c r="EB257" s="8"/>
      <c r="EC257" s="8"/>
      <c r="ED257" s="8"/>
      <c r="EE257" s="8"/>
      <c r="EF257" s="8"/>
      <c r="EG257" s="8"/>
      <c r="EH257" s="8"/>
      <c r="EI257" s="8"/>
      <c r="EJ257" s="8"/>
      <c r="EK257" s="8"/>
      <c r="EL257" s="8"/>
      <c r="EM257" s="8"/>
      <c r="EN257" s="8"/>
      <c r="EO257" s="8"/>
      <c r="EP257" s="8"/>
      <c r="EQ257" s="8"/>
      <c r="ER257" s="8"/>
      <c r="ES257" s="8"/>
      <c r="ET257" s="8"/>
      <c r="EU257" s="8"/>
      <c r="EV257" s="8"/>
      <c r="EW257" s="8"/>
      <c r="EX257" s="8"/>
      <c r="EY257" s="8"/>
      <c r="EZ257" s="8"/>
      <c r="FA257" s="8"/>
      <c r="FB257" s="8"/>
      <c r="FC257" s="8"/>
      <c r="FD257" s="8"/>
      <c r="FE257" s="8"/>
      <c r="FF257" s="8"/>
      <c r="FG257" s="8"/>
      <c r="FH257" s="8"/>
      <c r="FI257" s="8"/>
      <c r="FJ257" s="8"/>
      <c r="FK257" s="8"/>
      <c r="FL257" s="8"/>
      <c r="FM257" s="8"/>
      <c r="FN257" s="8"/>
      <c r="FO257" s="8"/>
      <c r="FP257" s="8"/>
      <c r="FQ257" s="8"/>
      <c r="FR257" s="8"/>
      <c r="FS257" s="8"/>
      <c r="FT257" s="8"/>
      <c r="FU257" s="8"/>
      <c r="FV257" s="8"/>
      <c r="FW257" s="8"/>
      <c r="FX257" s="8"/>
      <c r="FY257" s="8"/>
      <c r="FZ257" s="8"/>
      <c r="GA257" s="8"/>
      <c r="GB257" s="8"/>
      <c r="GC257" s="8"/>
      <c r="GD257" s="8"/>
      <c r="GE257" s="8"/>
      <c r="GF257" s="8"/>
      <c r="GG257" s="8"/>
      <c r="GH257" s="8"/>
      <c r="GI257" s="8"/>
      <c r="GJ257" s="8"/>
      <c r="GK257" s="8"/>
      <c r="GL257" s="8"/>
      <c r="GM257" s="8"/>
      <c r="GN257" s="8"/>
      <c r="GO257" s="8"/>
      <c r="GP257" s="8"/>
      <c r="GQ257" s="8"/>
      <c r="GR257" s="8"/>
      <c r="GS257" s="8"/>
      <c r="GT257" s="8"/>
      <c r="GU257" s="8"/>
      <c r="GV257" s="8"/>
      <c r="GW257" s="8"/>
      <c r="GX257" s="8"/>
      <c r="GY257" s="8"/>
      <c r="GZ257" s="8"/>
      <c r="HA257" s="8"/>
      <c r="HB257" s="8"/>
      <c r="HC257" s="8"/>
      <c r="HD257" s="8"/>
      <c r="HE257" s="8"/>
      <c r="HF257" s="8"/>
      <c r="HG257" s="8"/>
      <c r="HH257" s="8"/>
      <c r="HI257" s="8"/>
      <c r="HJ257" s="8"/>
      <c r="HK257" s="8"/>
      <c r="HL257" s="8"/>
      <c r="HM257" s="8"/>
      <c r="HN257" s="8"/>
      <c r="HO257" s="8"/>
      <c r="HP257" s="8"/>
      <c r="HQ257" s="8"/>
      <c r="HR257" s="8"/>
      <c r="HS257" s="8"/>
      <c r="HT257" s="8"/>
      <c r="HU257" s="8"/>
      <c r="HV257" s="8"/>
      <c r="HW257" s="8"/>
      <c r="HX257" s="8"/>
      <c r="HY257" s="8"/>
      <c r="HZ257" s="8"/>
      <c r="IA257" s="8"/>
      <c r="IB257" s="8"/>
      <c r="IC257" s="8"/>
      <c r="ID257" s="8"/>
      <c r="IE257" s="8"/>
      <c r="IF257" s="8"/>
      <c r="IG257" s="8"/>
      <c r="IH257" s="8"/>
      <c r="II257" s="8"/>
      <c r="IJ257" s="8"/>
      <c r="IK257" s="8"/>
      <c r="IL257" s="8"/>
      <c r="IM257" s="8"/>
      <c r="IN257" s="8"/>
      <c r="IO257" s="8"/>
    </row>
    <row r="258" spans="1:249" ht="47.25" x14ac:dyDescent="0.25">
      <c r="A258" s="23" t="s">
        <v>226</v>
      </c>
      <c r="B258" s="24">
        <f t="shared" si="215"/>
        <v>0</v>
      </c>
      <c r="C258" s="24">
        <f t="shared" si="215"/>
        <v>62958</v>
      </c>
      <c r="D258" s="24">
        <f t="shared" si="215"/>
        <v>62958</v>
      </c>
      <c r="E258" s="24">
        <f t="shared" ref="E258:Z258" si="224">SUM(E259:E261)</f>
        <v>0</v>
      </c>
      <c r="F258" s="24">
        <f t="shared" ref="F258" si="225">SUM(F259:F261)</f>
        <v>0</v>
      </c>
      <c r="G258" s="24">
        <f t="shared" si="189"/>
        <v>0</v>
      </c>
      <c r="H258" s="24">
        <f t="shared" si="224"/>
        <v>0</v>
      </c>
      <c r="I258" s="24">
        <f t="shared" ref="I258" si="226">SUM(I259:I261)</f>
        <v>0</v>
      </c>
      <c r="J258" s="24">
        <f t="shared" si="190"/>
        <v>0</v>
      </c>
      <c r="K258" s="24">
        <f t="shared" si="224"/>
        <v>0</v>
      </c>
      <c r="L258" s="24">
        <f t="shared" ref="L258" si="227">SUM(L259:L261)</f>
        <v>62958</v>
      </c>
      <c r="M258" s="24">
        <f t="shared" si="191"/>
        <v>62958</v>
      </c>
      <c r="N258" s="24">
        <f t="shared" si="224"/>
        <v>0</v>
      </c>
      <c r="O258" s="24">
        <f t="shared" ref="O258" si="228">SUM(O259:O261)</f>
        <v>0</v>
      </c>
      <c r="P258" s="24">
        <f t="shared" si="192"/>
        <v>0</v>
      </c>
      <c r="Q258" s="24">
        <f t="shared" si="224"/>
        <v>0</v>
      </c>
      <c r="R258" s="24">
        <f t="shared" ref="R258" si="229">SUM(R259:R261)</f>
        <v>0</v>
      </c>
      <c r="S258" s="24">
        <f t="shared" si="193"/>
        <v>0</v>
      </c>
      <c r="T258" s="24">
        <f t="shared" si="224"/>
        <v>0</v>
      </c>
      <c r="U258" s="24">
        <f t="shared" ref="U258" si="230">SUM(U259:U261)</f>
        <v>0</v>
      </c>
      <c r="V258" s="24">
        <f t="shared" si="194"/>
        <v>0</v>
      </c>
      <c r="W258" s="24">
        <f t="shared" si="224"/>
        <v>0</v>
      </c>
      <c r="X258" s="24">
        <f t="shared" ref="X258" si="231">SUM(X259:X261)</f>
        <v>0</v>
      </c>
      <c r="Y258" s="24">
        <f t="shared" si="195"/>
        <v>0</v>
      </c>
      <c r="Z258" s="24">
        <f t="shared" si="224"/>
        <v>0</v>
      </c>
      <c r="AA258" s="24">
        <f t="shared" ref="AA258" si="232">SUM(AA259:AA261)</f>
        <v>0</v>
      </c>
      <c r="AB258" s="24">
        <f t="shared" si="196"/>
        <v>0</v>
      </c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8"/>
      <c r="DZ258" s="8"/>
      <c r="EA258" s="8"/>
      <c r="EB258" s="8"/>
      <c r="EC258" s="8"/>
      <c r="ED258" s="8"/>
      <c r="EE258" s="8"/>
      <c r="EF258" s="8"/>
      <c r="EG258" s="8"/>
      <c r="EH258" s="8"/>
      <c r="EI258" s="8"/>
      <c r="EJ258" s="8"/>
      <c r="EK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8"/>
      <c r="EX258" s="8"/>
      <c r="EY258" s="8"/>
      <c r="EZ258" s="8"/>
      <c r="FA258" s="8"/>
      <c r="FB258" s="8"/>
      <c r="FC258" s="8"/>
      <c r="FD258" s="8"/>
      <c r="FE258" s="8"/>
      <c r="FF258" s="8"/>
      <c r="FG258" s="8"/>
      <c r="FH258" s="8"/>
      <c r="FI258" s="8"/>
      <c r="FJ258" s="8"/>
      <c r="FK258" s="8"/>
      <c r="FL258" s="8"/>
      <c r="FM258" s="8"/>
      <c r="FN258" s="8"/>
      <c r="FO258" s="8"/>
      <c r="FP258" s="8"/>
      <c r="FQ258" s="8"/>
      <c r="FR258" s="8"/>
      <c r="FS258" s="8"/>
      <c r="FT258" s="8"/>
      <c r="FU258" s="8"/>
      <c r="FV258" s="8"/>
      <c r="FW258" s="8"/>
      <c r="FX258" s="8"/>
      <c r="FY258" s="8"/>
      <c r="FZ258" s="8"/>
      <c r="GA258" s="8"/>
      <c r="GB258" s="8"/>
      <c r="GC258" s="8"/>
      <c r="GD258" s="8"/>
      <c r="GE258" s="8"/>
      <c r="GF258" s="8"/>
      <c r="GG258" s="8"/>
      <c r="GH258" s="8"/>
      <c r="GI258" s="8"/>
      <c r="GJ258" s="8"/>
      <c r="GK258" s="8"/>
      <c r="GL258" s="8"/>
      <c r="GM258" s="8"/>
      <c r="GN258" s="8"/>
      <c r="GO258" s="8"/>
      <c r="GP258" s="8"/>
      <c r="GQ258" s="8"/>
      <c r="GR258" s="8"/>
      <c r="GS258" s="8"/>
      <c r="GT258" s="8"/>
      <c r="GU258" s="8"/>
      <c r="GV258" s="8"/>
      <c r="GW258" s="8"/>
      <c r="GX258" s="8"/>
      <c r="GY258" s="8"/>
      <c r="GZ258" s="8"/>
      <c r="HA258" s="8"/>
      <c r="HB258" s="8"/>
      <c r="HC258" s="8"/>
      <c r="HD258" s="8"/>
      <c r="HE258" s="8"/>
      <c r="HF258" s="8"/>
      <c r="HG258" s="8"/>
      <c r="HH258" s="8"/>
      <c r="HI258" s="8"/>
      <c r="HJ258" s="8"/>
      <c r="HK258" s="8"/>
      <c r="HL258" s="8"/>
      <c r="HM258" s="8"/>
      <c r="HN258" s="8"/>
      <c r="HO258" s="8"/>
      <c r="HP258" s="8"/>
      <c r="HQ258" s="8"/>
      <c r="HR258" s="8"/>
      <c r="HS258" s="8"/>
      <c r="HT258" s="8"/>
      <c r="HU258" s="8"/>
      <c r="HV258" s="8"/>
      <c r="HW258" s="8"/>
      <c r="HX258" s="8"/>
      <c r="HY258" s="8"/>
      <c r="HZ258" s="8"/>
      <c r="IA258" s="8"/>
      <c r="IB258" s="8"/>
      <c r="IC258" s="8"/>
      <c r="ID258" s="8"/>
      <c r="IE258" s="8"/>
      <c r="IF258" s="8"/>
      <c r="IG258" s="8"/>
      <c r="IH258" s="8"/>
      <c r="II258" s="8"/>
      <c r="IJ258" s="8"/>
      <c r="IK258" s="8"/>
      <c r="IL258" s="8"/>
      <c r="IM258" s="8"/>
      <c r="IN258" s="8"/>
      <c r="IO258" s="8"/>
    </row>
    <row r="259" spans="1:249" ht="47.25" x14ac:dyDescent="0.25">
      <c r="A259" s="36" t="s">
        <v>227</v>
      </c>
      <c r="B259" s="27">
        <f t="shared" si="215"/>
        <v>0</v>
      </c>
      <c r="C259" s="27">
        <f t="shared" si="215"/>
        <v>6318</v>
      </c>
      <c r="D259" s="27">
        <f t="shared" si="215"/>
        <v>6318</v>
      </c>
      <c r="E259" s="27">
        <v>0</v>
      </c>
      <c r="F259" s="27">
        <v>0</v>
      </c>
      <c r="G259" s="27">
        <f t="shared" si="189"/>
        <v>0</v>
      </c>
      <c r="H259" s="27">
        <v>0</v>
      </c>
      <c r="I259" s="27">
        <v>0</v>
      </c>
      <c r="J259" s="27">
        <f t="shared" si="190"/>
        <v>0</v>
      </c>
      <c r="K259" s="27">
        <v>0</v>
      </c>
      <c r="L259" s="27">
        <v>6318</v>
      </c>
      <c r="M259" s="27">
        <f t="shared" si="191"/>
        <v>6318</v>
      </c>
      <c r="N259" s="27">
        <v>0</v>
      </c>
      <c r="O259" s="27">
        <v>0</v>
      </c>
      <c r="P259" s="27">
        <f t="shared" si="192"/>
        <v>0</v>
      </c>
      <c r="Q259" s="27">
        <v>0</v>
      </c>
      <c r="R259" s="27">
        <v>0</v>
      </c>
      <c r="S259" s="27">
        <f t="shared" si="193"/>
        <v>0</v>
      </c>
      <c r="T259" s="27">
        <v>0</v>
      </c>
      <c r="U259" s="27">
        <v>0</v>
      </c>
      <c r="V259" s="27">
        <f t="shared" si="194"/>
        <v>0</v>
      </c>
      <c r="W259" s="27">
        <v>0</v>
      </c>
      <c r="X259" s="27">
        <v>0</v>
      </c>
      <c r="Y259" s="27">
        <f t="shared" si="195"/>
        <v>0</v>
      </c>
      <c r="Z259" s="27">
        <v>0</v>
      </c>
      <c r="AA259" s="27">
        <v>0</v>
      </c>
      <c r="AB259" s="27">
        <f t="shared" si="196"/>
        <v>0</v>
      </c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  <c r="DP259" s="8"/>
      <c r="DQ259" s="8"/>
      <c r="DR259" s="8"/>
      <c r="DS259" s="8"/>
      <c r="DT259" s="8"/>
      <c r="DU259" s="8"/>
      <c r="DV259" s="8"/>
      <c r="DW259" s="8"/>
      <c r="DX259" s="8"/>
      <c r="DY259" s="8"/>
      <c r="DZ259" s="8"/>
      <c r="EA259" s="8"/>
      <c r="EB259" s="8"/>
      <c r="EC259" s="8"/>
      <c r="ED259" s="8"/>
      <c r="EE259" s="8"/>
      <c r="EF259" s="8"/>
      <c r="EG259" s="8"/>
      <c r="EH259" s="8"/>
      <c r="EI259" s="8"/>
      <c r="EJ259" s="8"/>
      <c r="EK259" s="8"/>
      <c r="EL259" s="8"/>
      <c r="EM259" s="8"/>
      <c r="EN259" s="8"/>
      <c r="EO259" s="8"/>
      <c r="EP259" s="8"/>
      <c r="EQ259" s="8"/>
      <c r="ER259" s="8"/>
      <c r="ES259" s="8"/>
      <c r="ET259" s="8"/>
      <c r="EU259" s="8"/>
      <c r="EV259" s="8"/>
      <c r="EW259" s="8"/>
      <c r="EX259" s="8"/>
      <c r="EY259" s="8"/>
      <c r="EZ259" s="8"/>
      <c r="FA259" s="8"/>
      <c r="FB259" s="8"/>
      <c r="FC259" s="8"/>
      <c r="FD259" s="8"/>
      <c r="FE259" s="8"/>
      <c r="FF259" s="8"/>
      <c r="FG259" s="8"/>
      <c r="FH259" s="8"/>
      <c r="FI259" s="8"/>
      <c r="FJ259" s="8"/>
      <c r="FK259" s="8"/>
      <c r="FL259" s="8"/>
      <c r="FM259" s="8"/>
      <c r="FN259" s="8"/>
      <c r="FO259" s="8"/>
      <c r="FP259" s="8"/>
      <c r="FQ259" s="8"/>
      <c r="FR259" s="8"/>
      <c r="FS259" s="8"/>
      <c r="FT259" s="8"/>
      <c r="FU259" s="8"/>
      <c r="FV259" s="8"/>
      <c r="FW259" s="8"/>
      <c r="FX259" s="8"/>
      <c r="FY259" s="8"/>
      <c r="FZ259" s="8"/>
      <c r="GA259" s="8"/>
      <c r="GB259" s="8"/>
      <c r="GC259" s="8"/>
      <c r="GD259" s="8"/>
      <c r="GE259" s="8"/>
      <c r="GF259" s="8"/>
      <c r="GG259" s="8"/>
      <c r="GH259" s="8"/>
      <c r="GI259" s="8"/>
      <c r="GJ259" s="8"/>
      <c r="GK259" s="8"/>
      <c r="GL259" s="8"/>
      <c r="GM259" s="8"/>
      <c r="GN259" s="8"/>
      <c r="GO259" s="8"/>
      <c r="GP259" s="8"/>
      <c r="GQ259" s="8"/>
      <c r="GR259" s="8"/>
      <c r="GS259" s="8"/>
      <c r="GT259" s="8"/>
      <c r="GU259" s="8"/>
      <c r="GV259" s="8"/>
      <c r="GW259" s="8"/>
      <c r="GX259" s="8"/>
      <c r="GY259" s="8"/>
      <c r="GZ259" s="8"/>
      <c r="HA259" s="8"/>
      <c r="HB259" s="8"/>
      <c r="HC259" s="8"/>
      <c r="HD259" s="8"/>
      <c r="HE259" s="8"/>
      <c r="HF259" s="8"/>
      <c r="HG259" s="8"/>
      <c r="HH259" s="8"/>
      <c r="HI259" s="8"/>
      <c r="HJ259" s="8"/>
      <c r="HK259" s="8"/>
      <c r="HL259" s="8"/>
      <c r="HM259" s="8"/>
      <c r="HN259" s="8"/>
      <c r="HO259" s="8"/>
      <c r="HP259" s="8"/>
      <c r="HQ259" s="8"/>
      <c r="HR259" s="8"/>
      <c r="HS259" s="8"/>
      <c r="HT259" s="8"/>
      <c r="HU259" s="8"/>
      <c r="HV259" s="8"/>
      <c r="HW259" s="8"/>
      <c r="HX259" s="8"/>
      <c r="HY259" s="8"/>
      <c r="HZ259" s="8"/>
      <c r="IA259" s="8"/>
      <c r="IB259" s="8"/>
      <c r="IC259" s="8"/>
      <c r="ID259" s="8"/>
      <c r="IE259" s="8"/>
      <c r="IF259" s="8"/>
      <c r="IG259" s="8"/>
      <c r="IH259" s="8"/>
      <c r="II259" s="8"/>
      <c r="IJ259" s="8"/>
      <c r="IK259" s="8"/>
      <c r="IL259" s="8"/>
      <c r="IM259" s="8"/>
    </row>
    <row r="260" spans="1:249" ht="47.25" x14ac:dyDescent="0.25">
      <c r="A260" s="29" t="s">
        <v>228</v>
      </c>
      <c r="B260" s="27">
        <f t="shared" si="215"/>
        <v>0</v>
      </c>
      <c r="C260" s="27">
        <f t="shared" si="215"/>
        <v>27600</v>
      </c>
      <c r="D260" s="27">
        <f t="shared" si="215"/>
        <v>27600</v>
      </c>
      <c r="E260" s="27">
        <v>0</v>
      </c>
      <c r="F260" s="27">
        <v>0</v>
      </c>
      <c r="G260" s="27">
        <f t="shared" si="189"/>
        <v>0</v>
      </c>
      <c r="H260" s="27">
        <v>0</v>
      </c>
      <c r="I260" s="27">
        <v>0</v>
      </c>
      <c r="J260" s="27">
        <f t="shared" si="190"/>
        <v>0</v>
      </c>
      <c r="K260" s="27">
        <v>0</v>
      </c>
      <c r="L260" s="27">
        <v>27600</v>
      </c>
      <c r="M260" s="27">
        <f t="shared" si="191"/>
        <v>27600</v>
      </c>
      <c r="N260" s="27">
        <v>0</v>
      </c>
      <c r="O260" s="27">
        <v>0</v>
      </c>
      <c r="P260" s="27">
        <f t="shared" si="192"/>
        <v>0</v>
      </c>
      <c r="Q260" s="27">
        <v>0</v>
      </c>
      <c r="R260" s="27">
        <v>0</v>
      </c>
      <c r="S260" s="27">
        <f t="shared" si="193"/>
        <v>0</v>
      </c>
      <c r="T260" s="27">
        <v>0</v>
      </c>
      <c r="U260" s="27">
        <v>0</v>
      </c>
      <c r="V260" s="27">
        <f t="shared" si="194"/>
        <v>0</v>
      </c>
      <c r="W260" s="27">
        <v>0</v>
      </c>
      <c r="X260" s="27">
        <v>0</v>
      </c>
      <c r="Y260" s="27">
        <f t="shared" si="195"/>
        <v>0</v>
      </c>
      <c r="Z260" s="27">
        <v>0</v>
      </c>
      <c r="AA260" s="27">
        <v>0</v>
      </c>
      <c r="AB260" s="27">
        <f t="shared" si="196"/>
        <v>0</v>
      </c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8"/>
      <c r="DZ260" s="8"/>
      <c r="EA260" s="8"/>
      <c r="EB260" s="8"/>
      <c r="EC260" s="8"/>
      <c r="ED260" s="8"/>
      <c r="EE260" s="8"/>
      <c r="EF260" s="8"/>
      <c r="EG260" s="8"/>
      <c r="EH260" s="8"/>
      <c r="EI260" s="8"/>
      <c r="EJ260" s="8"/>
      <c r="EK260" s="8"/>
      <c r="EL260" s="8"/>
      <c r="EM260" s="8"/>
      <c r="EN260" s="8"/>
      <c r="EO260" s="8"/>
      <c r="EP260" s="8"/>
      <c r="EQ260" s="8"/>
      <c r="ER260" s="8"/>
      <c r="ES260" s="8"/>
      <c r="ET260" s="8"/>
      <c r="EU260" s="8"/>
      <c r="EV260" s="8"/>
      <c r="EW260" s="8"/>
      <c r="EX260" s="8"/>
      <c r="EY260" s="8"/>
      <c r="EZ260" s="8"/>
      <c r="FA260" s="8"/>
      <c r="FB260" s="8"/>
      <c r="FC260" s="8"/>
      <c r="FD260" s="8"/>
      <c r="FE260" s="8"/>
      <c r="FF260" s="8"/>
      <c r="FG260" s="8"/>
      <c r="FH260" s="8"/>
      <c r="FI260" s="8"/>
      <c r="FJ260" s="8"/>
      <c r="FK260" s="8"/>
      <c r="FL260" s="8"/>
      <c r="FM260" s="8"/>
      <c r="FN260" s="8"/>
      <c r="FO260" s="8"/>
      <c r="FP260" s="8"/>
      <c r="FQ260" s="8"/>
      <c r="FR260" s="8"/>
      <c r="FS260" s="8"/>
      <c r="FT260" s="8"/>
      <c r="FU260" s="8"/>
      <c r="FV260" s="8"/>
      <c r="FW260" s="8"/>
      <c r="FX260" s="8"/>
      <c r="FY260" s="8"/>
      <c r="FZ260" s="8"/>
      <c r="GA260" s="8"/>
      <c r="GB260" s="8"/>
      <c r="GC260" s="8"/>
      <c r="GD260" s="8"/>
      <c r="GE260" s="8"/>
      <c r="GF260" s="8"/>
      <c r="GG260" s="8"/>
      <c r="GH260" s="8"/>
      <c r="GI260" s="8"/>
      <c r="GJ260" s="8"/>
      <c r="GK260" s="8"/>
      <c r="GL260" s="8"/>
      <c r="GM260" s="8"/>
      <c r="GN260" s="8"/>
      <c r="GO260" s="8"/>
      <c r="GP260" s="8"/>
      <c r="GQ260" s="8"/>
      <c r="GR260" s="8"/>
      <c r="GS260" s="8"/>
      <c r="GT260" s="8"/>
      <c r="GU260" s="8"/>
      <c r="GV260" s="8"/>
      <c r="GW260" s="8"/>
      <c r="GX260" s="8"/>
      <c r="GY260" s="8"/>
      <c r="GZ260" s="8"/>
      <c r="HA260" s="8"/>
      <c r="HB260" s="8"/>
      <c r="HC260" s="8"/>
      <c r="HD260" s="8"/>
      <c r="HE260" s="8"/>
      <c r="HF260" s="8"/>
      <c r="HG260" s="8"/>
      <c r="HH260" s="8"/>
      <c r="HI260" s="8"/>
      <c r="HJ260" s="8"/>
      <c r="HK260" s="8"/>
      <c r="HL260" s="8"/>
      <c r="HM260" s="8"/>
      <c r="HN260" s="8"/>
      <c r="HO260" s="8"/>
      <c r="HP260" s="8"/>
      <c r="HQ260" s="8"/>
      <c r="HR260" s="8"/>
      <c r="HS260" s="8"/>
      <c r="HT260" s="8"/>
      <c r="HU260" s="8"/>
      <c r="HV260" s="8"/>
      <c r="HW260" s="8"/>
      <c r="HX260" s="8"/>
      <c r="HY260" s="8"/>
      <c r="HZ260" s="8"/>
      <c r="IA260" s="8"/>
      <c r="IB260" s="8"/>
      <c r="IC260" s="8"/>
      <c r="ID260" s="8"/>
      <c r="IE260" s="8"/>
      <c r="IF260" s="8"/>
      <c r="IG260" s="8"/>
      <c r="IH260" s="8"/>
      <c r="II260" s="8"/>
      <c r="IJ260" s="8"/>
      <c r="IK260" s="8"/>
      <c r="IL260" s="8"/>
      <c r="IM260" s="8"/>
    </row>
    <row r="261" spans="1:249" ht="31.5" x14ac:dyDescent="0.25">
      <c r="A261" s="29" t="s">
        <v>229</v>
      </c>
      <c r="B261" s="27">
        <f t="shared" si="215"/>
        <v>0</v>
      </c>
      <c r="C261" s="27">
        <f t="shared" si="215"/>
        <v>29040</v>
      </c>
      <c r="D261" s="27">
        <f t="shared" si="215"/>
        <v>29040</v>
      </c>
      <c r="E261" s="27">
        <v>0</v>
      </c>
      <c r="F261" s="27">
        <v>0</v>
      </c>
      <c r="G261" s="27">
        <f t="shared" si="189"/>
        <v>0</v>
      </c>
      <c r="H261" s="27">
        <v>0</v>
      </c>
      <c r="I261" s="27">
        <v>0</v>
      </c>
      <c r="J261" s="27">
        <f t="shared" si="190"/>
        <v>0</v>
      </c>
      <c r="K261" s="27">
        <v>0</v>
      </c>
      <c r="L261" s="27">
        <v>29040</v>
      </c>
      <c r="M261" s="27">
        <f t="shared" si="191"/>
        <v>29040</v>
      </c>
      <c r="N261" s="27">
        <v>0</v>
      </c>
      <c r="O261" s="27">
        <v>0</v>
      </c>
      <c r="P261" s="27">
        <f t="shared" si="192"/>
        <v>0</v>
      </c>
      <c r="Q261" s="27">
        <v>0</v>
      </c>
      <c r="R261" s="27">
        <v>0</v>
      </c>
      <c r="S261" s="27">
        <f t="shared" si="193"/>
        <v>0</v>
      </c>
      <c r="T261" s="27">
        <v>0</v>
      </c>
      <c r="U261" s="27">
        <v>0</v>
      </c>
      <c r="V261" s="27">
        <f t="shared" si="194"/>
        <v>0</v>
      </c>
      <c r="W261" s="27">
        <v>0</v>
      </c>
      <c r="X261" s="27">
        <v>0</v>
      </c>
      <c r="Y261" s="27">
        <f t="shared" si="195"/>
        <v>0</v>
      </c>
      <c r="Z261" s="27">
        <v>0</v>
      </c>
      <c r="AA261" s="27">
        <v>0</v>
      </c>
      <c r="AB261" s="27">
        <f t="shared" si="196"/>
        <v>0</v>
      </c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8"/>
      <c r="DZ261" s="8"/>
      <c r="EA261" s="8"/>
      <c r="EB261" s="8"/>
      <c r="EC261" s="8"/>
      <c r="ED261" s="8"/>
      <c r="EE261" s="8"/>
      <c r="EF261" s="8"/>
      <c r="EG261" s="8"/>
      <c r="EH261" s="8"/>
      <c r="EI261" s="8"/>
      <c r="EJ261" s="8"/>
      <c r="EK261" s="8"/>
      <c r="EL261" s="8"/>
      <c r="EM261" s="8"/>
      <c r="EN261" s="8"/>
      <c r="EO261" s="8"/>
      <c r="EP261" s="8"/>
      <c r="EQ261" s="8"/>
      <c r="ER261" s="8"/>
      <c r="ES261" s="8"/>
      <c r="ET261" s="8"/>
      <c r="EU261" s="8"/>
      <c r="EV261" s="8"/>
      <c r="EW261" s="8"/>
      <c r="EX261" s="8"/>
      <c r="EY261" s="8"/>
      <c r="EZ261" s="8"/>
      <c r="FA261" s="8"/>
      <c r="FB261" s="8"/>
      <c r="FC261" s="8"/>
      <c r="FD261" s="8"/>
      <c r="FE261" s="8"/>
      <c r="FF261" s="8"/>
      <c r="FG261" s="8"/>
      <c r="FH261" s="8"/>
      <c r="FI261" s="8"/>
      <c r="FJ261" s="8"/>
      <c r="FK261" s="8"/>
      <c r="FL261" s="8"/>
      <c r="FM261" s="8"/>
      <c r="FN261" s="8"/>
      <c r="FO261" s="8"/>
      <c r="FP261" s="8"/>
      <c r="FQ261" s="8"/>
      <c r="FR261" s="8"/>
      <c r="FS261" s="8"/>
      <c r="FT261" s="8"/>
      <c r="FU261" s="8"/>
      <c r="FV261" s="8"/>
      <c r="FW261" s="8"/>
      <c r="FX261" s="8"/>
      <c r="FY261" s="8"/>
      <c r="FZ261" s="8"/>
      <c r="GA261" s="8"/>
      <c r="GB261" s="8"/>
      <c r="GC261" s="8"/>
      <c r="GD261" s="8"/>
      <c r="GE261" s="8"/>
      <c r="GF261" s="8"/>
      <c r="GG261" s="8"/>
      <c r="GH261" s="8"/>
      <c r="GI261" s="8"/>
      <c r="GJ261" s="8"/>
      <c r="GK261" s="8"/>
      <c r="GL261" s="8"/>
      <c r="GM261" s="8"/>
      <c r="GN261" s="8"/>
      <c r="GO261" s="8"/>
      <c r="GP261" s="8"/>
      <c r="GQ261" s="8"/>
      <c r="GR261" s="8"/>
      <c r="GS261" s="8"/>
      <c r="GT261" s="8"/>
      <c r="GU261" s="8"/>
      <c r="GV261" s="8"/>
      <c r="GW261" s="8"/>
      <c r="GX261" s="8"/>
      <c r="GY261" s="8"/>
      <c r="GZ261" s="8"/>
      <c r="HA261" s="8"/>
      <c r="HB261" s="8"/>
      <c r="HC261" s="8"/>
      <c r="HD261" s="8"/>
      <c r="HE261" s="8"/>
      <c r="HF261" s="8"/>
      <c r="HG261" s="8"/>
      <c r="HH261" s="8"/>
      <c r="HI261" s="8"/>
      <c r="HJ261" s="8"/>
      <c r="HK261" s="8"/>
      <c r="HL261" s="8"/>
      <c r="HM261" s="8"/>
      <c r="HN261" s="8"/>
      <c r="HO261" s="8"/>
      <c r="HP261" s="8"/>
      <c r="HQ261" s="8"/>
      <c r="HR261" s="8"/>
      <c r="HS261" s="8"/>
      <c r="HT261" s="8"/>
      <c r="HU261" s="8"/>
      <c r="HV261" s="8"/>
      <c r="HW261" s="8"/>
      <c r="HX261" s="8"/>
      <c r="HY261" s="8"/>
      <c r="HZ261" s="8"/>
      <c r="IA261" s="8"/>
      <c r="IB261" s="8"/>
      <c r="IC261" s="8"/>
      <c r="ID261" s="8"/>
      <c r="IE261" s="8"/>
      <c r="IF261" s="8"/>
      <c r="IG261" s="8"/>
      <c r="IH261" s="8"/>
      <c r="II261" s="8"/>
      <c r="IJ261" s="8"/>
      <c r="IK261" s="8"/>
      <c r="IL261" s="8"/>
      <c r="IM261" s="8"/>
    </row>
    <row r="262" spans="1:249" x14ac:dyDescent="0.25">
      <c r="A262" s="23" t="s">
        <v>33</v>
      </c>
      <c r="B262" s="24">
        <f t="shared" si="215"/>
        <v>0</v>
      </c>
      <c r="C262" s="24">
        <f t="shared" si="215"/>
        <v>180</v>
      </c>
      <c r="D262" s="24">
        <f t="shared" si="215"/>
        <v>180</v>
      </c>
      <c r="E262" s="24">
        <f t="shared" ref="E262:AA262" si="233">SUM(E263)</f>
        <v>0</v>
      </c>
      <c r="F262" s="24">
        <f t="shared" si="233"/>
        <v>0</v>
      </c>
      <c r="G262" s="24">
        <f t="shared" si="189"/>
        <v>0</v>
      </c>
      <c r="H262" s="24">
        <f t="shared" si="233"/>
        <v>0</v>
      </c>
      <c r="I262" s="24">
        <f t="shared" si="233"/>
        <v>0</v>
      </c>
      <c r="J262" s="24">
        <f t="shared" si="190"/>
        <v>0</v>
      </c>
      <c r="K262" s="24">
        <f t="shared" si="233"/>
        <v>0</v>
      </c>
      <c r="L262" s="24">
        <f t="shared" si="233"/>
        <v>0</v>
      </c>
      <c r="M262" s="24">
        <f t="shared" si="191"/>
        <v>0</v>
      </c>
      <c r="N262" s="24">
        <f t="shared" si="233"/>
        <v>0</v>
      </c>
      <c r="O262" s="24">
        <f t="shared" si="233"/>
        <v>0</v>
      </c>
      <c r="P262" s="24">
        <f t="shared" si="192"/>
        <v>0</v>
      </c>
      <c r="Q262" s="24">
        <f t="shared" si="233"/>
        <v>0</v>
      </c>
      <c r="R262" s="24">
        <f t="shared" si="233"/>
        <v>180</v>
      </c>
      <c r="S262" s="24">
        <f t="shared" si="193"/>
        <v>180</v>
      </c>
      <c r="T262" s="24">
        <f t="shared" si="233"/>
        <v>0</v>
      </c>
      <c r="U262" s="24">
        <f t="shared" si="233"/>
        <v>0</v>
      </c>
      <c r="V262" s="24">
        <f t="shared" si="194"/>
        <v>0</v>
      </c>
      <c r="W262" s="24">
        <f t="shared" si="233"/>
        <v>0</v>
      </c>
      <c r="X262" s="24">
        <f t="shared" si="233"/>
        <v>0</v>
      </c>
      <c r="Y262" s="24">
        <f t="shared" si="195"/>
        <v>0</v>
      </c>
      <c r="Z262" s="24">
        <f t="shared" si="233"/>
        <v>0</v>
      </c>
      <c r="AA262" s="24">
        <f t="shared" si="233"/>
        <v>0</v>
      </c>
      <c r="AB262" s="24">
        <f t="shared" si="196"/>
        <v>0</v>
      </c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  <c r="DH262" s="8"/>
      <c r="DI262" s="8"/>
      <c r="DJ262" s="8"/>
      <c r="DK262" s="8"/>
      <c r="DL262" s="8"/>
      <c r="DM262" s="8"/>
      <c r="DN262" s="8"/>
      <c r="DO262" s="8"/>
      <c r="DP262" s="8"/>
      <c r="DQ262" s="8"/>
      <c r="DR262" s="8"/>
      <c r="DS262" s="8"/>
      <c r="DT262" s="8"/>
      <c r="DU262" s="8"/>
      <c r="DV262" s="8"/>
      <c r="DW262" s="8"/>
      <c r="DX262" s="8"/>
      <c r="DY262" s="8"/>
      <c r="DZ262" s="8"/>
      <c r="EA262" s="8"/>
      <c r="EB262" s="8"/>
      <c r="EC262" s="8"/>
      <c r="ED262" s="8"/>
      <c r="EE262" s="8"/>
      <c r="EF262" s="8"/>
      <c r="EG262" s="8"/>
      <c r="EH262" s="8"/>
      <c r="EI262" s="8"/>
      <c r="EJ262" s="8"/>
      <c r="EK262" s="8"/>
      <c r="EL262" s="8"/>
      <c r="EM262" s="8"/>
      <c r="EN262" s="8"/>
      <c r="EO262" s="8"/>
      <c r="EP262" s="8"/>
      <c r="EQ262" s="8"/>
      <c r="ER262" s="8"/>
      <c r="ES262" s="8"/>
      <c r="ET262" s="8"/>
      <c r="EU262" s="8"/>
      <c r="EV262" s="8"/>
      <c r="EW262" s="8"/>
      <c r="EX262" s="8"/>
      <c r="EY262" s="8"/>
      <c r="EZ262" s="8"/>
      <c r="FA262" s="8"/>
      <c r="FB262" s="8"/>
      <c r="FC262" s="8"/>
      <c r="FD262" s="8"/>
      <c r="FE262" s="8"/>
      <c r="FF262" s="8"/>
      <c r="FG262" s="8"/>
      <c r="FH262" s="8"/>
      <c r="FI262" s="8"/>
      <c r="FJ262" s="8"/>
      <c r="FK262" s="8"/>
      <c r="FL262" s="8"/>
      <c r="FM262" s="8"/>
      <c r="FN262" s="8"/>
      <c r="FO262" s="8"/>
      <c r="FP262" s="8"/>
      <c r="FQ262" s="8"/>
      <c r="FR262" s="8"/>
      <c r="FS262" s="8"/>
      <c r="FT262" s="8"/>
      <c r="FU262" s="8"/>
      <c r="FV262" s="8"/>
      <c r="FW262" s="8"/>
      <c r="FX262" s="8"/>
      <c r="FY262" s="8"/>
      <c r="FZ262" s="8"/>
      <c r="GA262" s="8"/>
      <c r="GB262" s="8"/>
      <c r="GC262" s="8"/>
      <c r="GD262" s="8"/>
      <c r="GE262" s="8"/>
      <c r="GF262" s="8"/>
      <c r="GG262" s="8"/>
      <c r="GH262" s="8"/>
      <c r="GI262" s="8"/>
      <c r="GJ262" s="8"/>
      <c r="GK262" s="8"/>
      <c r="GL262" s="8"/>
      <c r="GM262" s="8"/>
      <c r="GN262" s="8"/>
      <c r="GO262" s="8"/>
      <c r="GP262" s="8"/>
      <c r="GQ262" s="8"/>
      <c r="GR262" s="8"/>
      <c r="GS262" s="8"/>
      <c r="GT262" s="8"/>
      <c r="GU262" s="8"/>
      <c r="GV262" s="8"/>
      <c r="GW262" s="8"/>
      <c r="GX262" s="8"/>
      <c r="GY262" s="8"/>
      <c r="GZ262" s="8"/>
      <c r="HA262" s="8"/>
      <c r="HB262" s="8"/>
      <c r="HC262" s="8"/>
      <c r="HD262" s="8"/>
      <c r="HE262" s="8"/>
      <c r="HF262" s="8"/>
      <c r="HG262" s="8"/>
      <c r="HH262" s="8"/>
      <c r="HI262" s="8"/>
      <c r="HJ262" s="8"/>
      <c r="HK262" s="8"/>
      <c r="HL262" s="8"/>
      <c r="HM262" s="8"/>
      <c r="HN262" s="8"/>
      <c r="HO262" s="8"/>
      <c r="HP262" s="8"/>
      <c r="HQ262" s="8"/>
      <c r="HR262" s="8"/>
      <c r="HS262" s="8"/>
      <c r="HT262" s="8"/>
      <c r="HU262" s="8"/>
      <c r="HV262" s="8"/>
      <c r="HW262" s="8"/>
      <c r="HX262" s="8"/>
      <c r="HY262" s="8"/>
      <c r="HZ262" s="8"/>
      <c r="IA262" s="8"/>
      <c r="IB262" s="8"/>
      <c r="IC262" s="8"/>
      <c r="ID262" s="8"/>
      <c r="IE262" s="8"/>
      <c r="IF262" s="8"/>
      <c r="IG262" s="8"/>
      <c r="IH262" s="8"/>
      <c r="II262" s="8"/>
      <c r="IJ262" s="8"/>
      <c r="IK262" s="8"/>
      <c r="IL262" s="8"/>
      <c r="IM262" s="8"/>
      <c r="IN262" s="8"/>
      <c r="IO262" s="8"/>
    </row>
    <row r="263" spans="1:249" ht="47.25" x14ac:dyDescent="0.25">
      <c r="A263" s="23" t="s">
        <v>226</v>
      </c>
      <c r="B263" s="24">
        <f t="shared" si="215"/>
        <v>0</v>
      </c>
      <c r="C263" s="24">
        <f t="shared" si="215"/>
        <v>180</v>
      </c>
      <c r="D263" s="24">
        <f t="shared" si="215"/>
        <v>180</v>
      </c>
      <c r="E263" s="24">
        <f>SUM(E264:E264)</f>
        <v>0</v>
      </c>
      <c r="F263" s="24">
        <f>SUM(F264:F264)</f>
        <v>0</v>
      </c>
      <c r="G263" s="24">
        <f t="shared" si="189"/>
        <v>0</v>
      </c>
      <c r="H263" s="24">
        <f>SUM(H264:H264)</f>
        <v>0</v>
      </c>
      <c r="I263" s="24">
        <f>SUM(I264:I264)</f>
        <v>0</v>
      </c>
      <c r="J263" s="24">
        <f t="shared" si="190"/>
        <v>0</v>
      </c>
      <c r="K263" s="24">
        <f>SUM(K264:K264)</f>
        <v>0</v>
      </c>
      <c r="L263" s="24">
        <f>SUM(L264:L264)</f>
        <v>0</v>
      </c>
      <c r="M263" s="24">
        <f t="shared" si="191"/>
        <v>0</v>
      </c>
      <c r="N263" s="24">
        <f>SUM(N264:N264)</f>
        <v>0</v>
      </c>
      <c r="O263" s="24">
        <f>SUM(O264:O264)</f>
        <v>0</v>
      </c>
      <c r="P263" s="24">
        <f t="shared" si="192"/>
        <v>0</v>
      </c>
      <c r="Q263" s="24">
        <f>SUM(Q264:Q264)</f>
        <v>0</v>
      </c>
      <c r="R263" s="24">
        <f>SUM(R264:R264)</f>
        <v>180</v>
      </c>
      <c r="S263" s="24">
        <f t="shared" si="193"/>
        <v>180</v>
      </c>
      <c r="T263" s="24">
        <f>SUM(T264:T264)</f>
        <v>0</v>
      </c>
      <c r="U263" s="24">
        <f>SUM(U264:U264)</f>
        <v>0</v>
      </c>
      <c r="V263" s="24">
        <f t="shared" si="194"/>
        <v>0</v>
      </c>
      <c r="W263" s="24">
        <f>SUM(W264:W264)</f>
        <v>0</v>
      </c>
      <c r="X263" s="24">
        <f>SUM(X264:X264)</f>
        <v>0</v>
      </c>
      <c r="Y263" s="24">
        <f t="shared" si="195"/>
        <v>0</v>
      </c>
      <c r="Z263" s="24">
        <f>SUM(Z264:Z264)</f>
        <v>0</v>
      </c>
      <c r="AA263" s="24">
        <f>SUM(AA264:AA264)</f>
        <v>0</v>
      </c>
      <c r="AB263" s="24">
        <f t="shared" si="196"/>
        <v>0</v>
      </c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  <c r="DR263" s="8"/>
      <c r="DS263" s="8"/>
      <c r="DT263" s="8"/>
      <c r="DU263" s="8"/>
      <c r="DV263" s="8"/>
      <c r="DW263" s="8"/>
      <c r="DX263" s="8"/>
      <c r="DY263" s="8"/>
      <c r="DZ263" s="8"/>
      <c r="EA263" s="8"/>
      <c r="EB263" s="8"/>
      <c r="EC263" s="8"/>
      <c r="ED263" s="8"/>
      <c r="EE263" s="8"/>
      <c r="EF263" s="8"/>
      <c r="EG263" s="8"/>
      <c r="EH263" s="8"/>
      <c r="EI263" s="8"/>
      <c r="EJ263" s="8"/>
      <c r="EK263" s="8"/>
      <c r="EL263" s="8"/>
      <c r="EM263" s="8"/>
      <c r="EN263" s="8"/>
      <c r="EO263" s="8"/>
      <c r="EP263" s="8"/>
      <c r="EQ263" s="8"/>
      <c r="ER263" s="8"/>
      <c r="ES263" s="8"/>
      <c r="ET263" s="8"/>
      <c r="EU263" s="8"/>
      <c r="EV263" s="8"/>
      <c r="EW263" s="8"/>
      <c r="EX263" s="8"/>
      <c r="EY263" s="8"/>
      <c r="EZ263" s="8"/>
      <c r="FA263" s="8"/>
      <c r="FB263" s="8"/>
      <c r="FC263" s="8"/>
      <c r="FD263" s="8"/>
      <c r="FE263" s="8"/>
      <c r="FF263" s="8"/>
      <c r="FG263" s="8"/>
      <c r="FH263" s="8"/>
      <c r="FI263" s="8"/>
      <c r="FJ263" s="8"/>
      <c r="FK263" s="8"/>
      <c r="FL263" s="8"/>
      <c r="FM263" s="8"/>
      <c r="FN263" s="8"/>
      <c r="FO263" s="8"/>
      <c r="FP263" s="8"/>
      <c r="FQ263" s="8"/>
      <c r="FR263" s="8"/>
      <c r="FS263" s="8"/>
      <c r="FT263" s="8"/>
      <c r="FU263" s="8"/>
      <c r="FV263" s="8"/>
      <c r="FW263" s="8"/>
      <c r="FX263" s="8"/>
      <c r="FY263" s="8"/>
      <c r="FZ263" s="8"/>
      <c r="GA263" s="8"/>
      <c r="GB263" s="8"/>
      <c r="GC263" s="8"/>
      <c r="GD263" s="8"/>
      <c r="GE263" s="8"/>
      <c r="GF263" s="8"/>
      <c r="GG263" s="8"/>
      <c r="GH263" s="8"/>
      <c r="GI263" s="8"/>
      <c r="GJ263" s="8"/>
      <c r="GK263" s="8"/>
      <c r="GL263" s="8"/>
      <c r="GM263" s="8"/>
      <c r="GN263" s="8"/>
      <c r="GO263" s="8"/>
      <c r="GP263" s="8"/>
      <c r="GQ263" s="8"/>
      <c r="GR263" s="8"/>
      <c r="GS263" s="8"/>
      <c r="GT263" s="8"/>
      <c r="GU263" s="8"/>
      <c r="GV263" s="8"/>
      <c r="GW263" s="8"/>
      <c r="GX263" s="8"/>
      <c r="GY263" s="8"/>
      <c r="GZ263" s="8"/>
      <c r="HA263" s="8"/>
      <c r="HB263" s="8"/>
      <c r="HC263" s="8"/>
      <c r="HD263" s="8"/>
      <c r="HE263" s="8"/>
      <c r="HF263" s="8"/>
      <c r="HG263" s="8"/>
      <c r="HH263" s="8"/>
      <c r="HI263" s="8"/>
      <c r="HJ263" s="8"/>
      <c r="HK263" s="8"/>
      <c r="HL263" s="8"/>
      <c r="HM263" s="8"/>
      <c r="HN263" s="8"/>
      <c r="HO263" s="8"/>
      <c r="HP263" s="8"/>
      <c r="HQ263" s="8"/>
      <c r="HR263" s="8"/>
      <c r="HS263" s="8"/>
      <c r="HT263" s="8"/>
      <c r="HU263" s="8"/>
      <c r="HV263" s="8"/>
      <c r="HW263" s="8"/>
      <c r="HX263" s="8"/>
      <c r="HY263" s="8"/>
      <c r="HZ263" s="8"/>
      <c r="IA263" s="8"/>
      <c r="IB263" s="8"/>
      <c r="IC263" s="8"/>
      <c r="ID263" s="8"/>
      <c r="IE263" s="8"/>
      <c r="IF263" s="8"/>
      <c r="IG263" s="8"/>
      <c r="IH263" s="8"/>
      <c r="II263" s="8"/>
      <c r="IJ263" s="8"/>
      <c r="IK263" s="8"/>
      <c r="IL263" s="8"/>
      <c r="IM263" s="8"/>
      <c r="IN263" s="8"/>
      <c r="IO263" s="8"/>
    </row>
    <row r="264" spans="1:249" ht="63" x14ac:dyDescent="0.25">
      <c r="A264" s="29" t="s">
        <v>230</v>
      </c>
      <c r="B264" s="30">
        <f t="shared" si="215"/>
        <v>0</v>
      </c>
      <c r="C264" s="30">
        <f t="shared" si="215"/>
        <v>180</v>
      </c>
      <c r="D264" s="30">
        <f t="shared" si="215"/>
        <v>180</v>
      </c>
      <c r="E264" s="30">
        <v>0</v>
      </c>
      <c r="F264" s="30">
        <v>0</v>
      </c>
      <c r="G264" s="30">
        <f t="shared" si="189"/>
        <v>0</v>
      </c>
      <c r="H264" s="30">
        <v>0</v>
      </c>
      <c r="I264" s="30">
        <v>0</v>
      </c>
      <c r="J264" s="30">
        <f t="shared" si="190"/>
        <v>0</v>
      </c>
      <c r="K264" s="30"/>
      <c r="L264" s="30"/>
      <c r="M264" s="30">
        <f t="shared" si="191"/>
        <v>0</v>
      </c>
      <c r="N264" s="30"/>
      <c r="O264" s="30"/>
      <c r="P264" s="30">
        <f t="shared" si="192"/>
        <v>0</v>
      </c>
      <c r="Q264" s="30">
        <v>0</v>
      </c>
      <c r="R264" s="30">
        <v>180</v>
      </c>
      <c r="S264" s="30">
        <f t="shared" si="193"/>
        <v>180</v>
      </c>
      <c r="T264" s="30">
        <v>0</v>
      </c>
      <c r="U264" s="30">
        <v>0</v>
      </c>
      <c r="V264" s="30">
        <f t="shared" si="194"/>
        <v>0</v>
      </c>
      <c r="W264" s="30">
        <v>0</v>
      </c>
      <c r="X264" s="30">
        <v>0</v>
      </c>
      <c r="Y264" s="30">
        <f t="shared" si="195"/>
        <v>0</v>
      </c>
      <c r="Z264" s="30">
        <v>0</v>
      </c>
      <c r="AA264" s="30">
        <v>0</v>
      </c>
      <c r="AB264" s="30">
        <f t="shared" si="196"/>
        <v>0</v>
      </c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8"/>
      <c r="DZ264" s="8"/>
      <c r="EA264" s="8"/>
      <c r="EB264" s="8"/>
      <c r="EC264" s="8"/>
      <c r="ED264" s="8"/>
      <c r="EE264" s="8"/>
      <c r="EF264" s="8"/>
      <c r="EG264" s="8"/>
      <c r="EH264" s="8"/>
      <c r="EI264" s="8"/>
      <c r="EJ264" s="8"/>
      <c r="EK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8"/>
      <c r="EX264" s="8"/>
      <c r="EY264" s="8"/>
      <c r="EZ264" s="8"/>
      <c r="FA264" s="8"/>
      <c r="FB264" s="8"/>
      <c r="FC264" s="8"/>
      <c r="FD264" s="8"/>
      <c r="FE264" s="8"/>
      <c r="FF264" s="8"/>
      <c r="FG264" s="8"/>
      <c r="FH264" s="8"/>
      <c r="FI264" s="8"/>
      <c r="FJ264" s="8"/>
      <c r="FK264" s="8"/>
      <c r="FL264" s="8"/>
      <c r="FM264" s="8"/>
      <c r="FN264" s="8"/>
      <c r="FO264" s="8"/>
      <c r="FP264" s="8"/>
      <c r="FQ264" s="8"/>
      <c r="FR264" s="8"/>
      <c r="FS264" s="8"/>
      <c r="FT264" s="8"/>
      <c r="FU264" s="8"/>
      <c r="FV264" s="8"/>
      <c r="FW264" s="8"/>
      <c r="FX264" s="8"/>
      <c r="FY264" s="8"/>
      <c r="FZ264" s="8"/>
      <c r="GA264" s="8"/>
      <c r="GB264" s="8"/>
      <c r="GC264" s="8"/>
      <c r="GD264" s="8"/>
      <c r="GE264" s="8"/>
      <c r="GF264" s="8"/>
      <c r="GG264" s="8"/>
      <c r="GH264" s="8"/>
      <c r="GI264" s="8"/>
      <c r="GJ264" s="8"/>
      <c r="GK264" s="8"/>
      <c r="GL264" s="8"/>
      <c r="GM264" s="8"/>
      <c r="GN264" s="8"/>
      <c r="GO264" s="8"/>
      <c r="GP264" s="8"/>
      <c r="GQ264" s="8"/>
      <c r="GR264" s="8"/>
      <c r="GS264" s="8"/>
      <c r="GT264" s="8"/>
      <c r="GU264" s="8"/>
      <c r="GV264" s="8"/>
      <c r="GW264" s="8"/>
      <c r="GX264" s="8"/>
      <c r="GY264" s="8"/>
      <c r="GZ264" s="8"/>
      <c r="HA264" s="8"/>
      <c r="HB264" s="8"/>
      <c r="HC264" s="8"/>
      <c r="HD264" s="8"/>
      <c r="HE264" s="8"/>
      <c r="HF264" s="8"/>
      <c r="HG264" s="8"/>
      <c r="HH264" s="8"/>
      <c r="HI264" s="8"/>
      <c r="HJ264" s="8"/>
      <c r="HK264" s="8"/>
      <c r="HL264" s="8"/>
      <c r="HM264" s="8"/>
      <c r="HN264" s="8"/>
      <c r="HO264" s="8"/>
      <c r="HP264" s="8"/>
      <c r="HQ264" s="8"/>
      <c r="HR264" s="8"/>
      <c r="HS264" s="8"/>
      <c r="HT264" s="8"/>
      <c r="HU264" s="8"/>
      <c r="HV264" s="8"/>
      <c r="HW264" s="8"/>
      <c r="HX264" s="8"/>
      <c r="HY264" s="8"/>
      <c r="HZ264" s="8"/>
      <c r="IA264" s="8"/>
      <c r="IB264" s="8"/>
      <c r="IC264" s="8"/>
      <c r="ID264" s="8"/>
      <c r="IE264" s="8"/>
      <c r="IF264" s="8"/>
      <c r="IG264" s="8"/>
      <c r="IH264" s="8"/>
      <c r="II264" s="8"/>
      <c r="IJ264" s="8"/>
      <c r="IK264" s="8"/>
      <c r="IL264" s="8"/>
      <c r="IM264" s="8"/>
      <c r="IN264" s="8"/>
      <c r="IO264" s="8"/>
    </row>
    <row r="265" spans="1:249" ht="31.5" x14ac:dyDescent="0.25">
      <c r="A265" s="23" t="s">
        <v>67</v>
      </c>
      <c r="B265" s="24">
        <f t="shared" si="215"/>
        <v>2100</v>
      </c>
      <c r="C265" s="24">
        <f t="shared" si="215"/>
        <v>2100</v>
      </c>
      <c r="D265" s="24">
        <f t="shared" si="215"/>
        <v>0</v>
      </c>
      <c r="E265" s="24">
        <f>SUM(E266)</f>
        <v>0</v>
      </c>
      <c r="F265" s="24">
        <f>SUM(F266)</f>
        <v>0</v>
      </c>
      <c r="G265" s="24">
        <f t="shared" si="189"/>
        <v>0</v>
      </c>
      <c r="H265" s="24">
        <f t="shared" ref="H265:I265" si="234">SUM(H266)</f>
        <v>0</v>
      </c>
      <c r="I265" s="24">
        <f t="shared" si="234"/>
        <v>0</v>
      </c>
      <c r="J265" s="24">
        <f t="shared" si="190"/>
        <v>0</v>
      </c>
      <c r="K265" s="24">
        <f t="shared" ref="K265:L265" si="235">SUM(K266)</f>
        <v>0</v>
      </c>
      <c r="L265" s="24">
        <f t="shared" si="235"/>
        <v>0</v>
      </c>
      <c r="M265" s="24">
        <f t="shared" si="191"/>
        <v>0</v>
      </c>
      <c r="N265" s="24">
        <f t="shared" ref="N265:O265" si="236">SUM(N266)</f>
        <v>0</v>
      </c>
      <c r="O265" s="24">
        <f t="shared" si="236"/>
        <v>0</v>
      </c>
      <c r="P265" s="24">
        <f t="shared" si="192"/>
        <v>0</v>
      </c>
      <c r="Q265" s="24">
        <f t="shared" ref="Q265:R265" si="237">SUM(Q266)</f>
        <v>2100</v>
      </c>
      <c r="R265" s="24">
        <f t="shared" si="237"/>
        <v>2100</v>
      </c>
      <c r="S265" s="24">
        <f t="shared" si="193"/>
        <v>0</v>
      </c>
      <c r="T265" s="24">
        <f t="shared" ref="T265:U265" si="238">SUM(T266)</f>
        <v>0</v>
      </c>
      <c r="U265" s="24">
        <f t="shared" si="238"/>
        <v>0</v>
      </c>
      <c r="V265" s="24">
        <f t="shared" si="194"/>
        <v>0</v>
      </c>
      <c r="W265" s="24">
        <f t="shared" ref="W265:X265" si="239">SUM(W266)</f>
        <v>0</v>
      </c>
      <c r="X265" s="24">
        <f t="shared" si="239"/>
        <v>0</v>
      </c>
      <c r="Y265" s="24">
        <f t="shared" si="195"/>
        <v>0</v>
      </c>
      <c r="Z265" s="24">
        <f t="shared" ref="Z265:AA265" si="240">SUM(Z266)</f>
        <v>0</v>
      </c>
      <c r="AA265" s="24">
        <f t="shared" si="240"/>
        <v>0</v>
      </c>
      <c r="AB265" s="24">
        <f t="shared" si="196"/>
        <v>0</v>
      </c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  <c r="EW265" s="22"/>
      <c r="EX265" s="22"/>
      <c r="EY265" s="22"/>
      <c r="EZ265" s="22"/>
      <c r="FA265" s="22"/>
      <c r="FB265" s="22"/>
      <c r="FC265" s="22"/>
      <c r="FD265" s="22"/>
      <c r="FE265" s="22"/>
      <c r="FF265" s="22"/>
      <c r="FG265" s="22"/>
      <c r="FH265" s="22"/>
      <c r="FI265" s="22"/>
      <c r="FJ265" s="22"/>
      <c r="FK265" s="22"/>
      <c r="FL265" s="22"/>
      <c r="FM265" s="22"/>
      <c r="FN265" s="22"/>
      <c r="FO265" s="22"/>
      <c r="FP265" s="22"/>
      <c r="FQ265" s="22"/>
      <c r="FR265" s="22"/>
      <c r="FS265" s="22"/>
      <c r="FT265" s="22"/>
      <c r="FU265" s="22"/>
      <c r="FV265" s="22"/>
      <c r="FW265" s="22"/>
      <c r="FX265" s="22"/>
      <c r="FY265" s="22"/>
      <c r="FZ265" s="22"/>
      <c r="GA265" s="8"/>
      <c r="GB265" s="8"/>
      <c r="GC265" s="8"/>
      <c r="GD265" s="8"/>
      <c r="GE265" s="8"/>
      <c r="GF265" s="8"/>
      <c r="GG265" s="8"/>
      <c r="GH265" s="8"/>
      <c r="GI265" s="8"/>
      <c r="GJ265" s="8"/>
      <c r="GK265" s="8"/>
      <c r="GL265" s="8"/>
      <c r="GM265" s="8"/>
      <c r="GN265" s="8"/>
      <c r="GO265" s="8"/>
      <c r="GP265" s="8"/>
      <c r="GQ265" s="8"/>
      <c r="GR265" s="8"/>
      <c r="GS265" s="8"/>
      <c r="GT265" s="8"/>
      <c r="GU265" s="8"/>
      <c r="GV265" s="8"/>
      <c r="GW265" s="8"/>
      <c r="GX265" s="8"/>
      <c r="GY265" s="8"/>
      <c r="GZ265" s="8"/>
      <c r="HA265" s="8"/>
      <c r="HB265" s="8"/>
      <c r="HC265" s="8"/>
      <c r="HD265" s="8"/>
      <c r="HE265" s="8"/>
      <c r="HF265" s="8"/>
      <c r="HG265" s="8"/>
      <c r="HH265" s="8"/>
      <c r="HI265" s="8"/>
      <c r="HJ265" s="8"/>
      <c r="HK265" s="8"/>
      <c r="HL265" s="8"/>
      <c r="HM265" s="8"/>
      <c r="HN265" s="8"/>
      <c r="HO265" s="8"/>
      <c r="HP265" s="8"/>
      <c r="HQ265" s="8"/>
      <c r="HR265" s="8"/>
      <c r="HS265" s="8"/>
      <c r="HT265" s="8"/>
      <c r="HU265" s="8"/>
      <c r="HV265" s="8"/>
      <c r="HW265" s="8"/>
      <c r="HX265" s="8"/>
      <c r="HY265" s="8"/>
      <c r="HZ265" s="8"/>
      <c r="IA265" s="8"/>
      <c r="IB265" s="8"/>
      <c r="IC265" s="8"/>
      <c r="ID265" s="8"/>
      <c r="IE265" s="8"/>
      <c r="IF265" s="8"/>
      <c r="IG265" s="8"/>
      <c r="IH265" s="8"/>
      <c r="II265" s="8"/>
      <c r="IJ265" s="8"/>
      <c r="IK265" s="8"/>
      <c r="IL265" s="8"/>
      <c r="IM265" s="8"/>
      <c r="IN265" s="8"/>
      <c r="IO265" s="8"/>
    </row>
    <row r="266" spans="1:249" ht="47.25" x14ac:dyDescent="0.25">
      <c r="A266" s="23" t="s">
        <v>226</v>
      </c>
      <c r="B266" s="24">
        <f t="shared" si="215"/>
        <v>2100</v>
      </c>
      <c r="C266" s="24">
        <f t="shared" si="215"/>
        <v>2100</v>
      </c>
      <c r="D266" s="24">
        <f t="shared" si="215"/>
        <v>0</v>
      </c>
      <c r="E266" s="24">
        <f t="shared" ref="E266:AA266" si="241">SUM(E267:E267)</f>
        <v>0</v>
      </c>
      <c r="F266" s="24">
        <f t="shared" si="241"/>
        <v>0</v>
      </c>
      <c r="G266" s="24">
        <f t="shared" si="189"/>
        <v>0</v>
      </c>
      <c r="H266" s="24">
        <f t="shared" si="241"/>
        <v>0</v>
      </c>
      <c r="I266" s="24">
        <f t="shared" si="241"/>
        <v>0</v>
      </c>
      <c r="J266" s="24">
        <f t="shared" si="190"/>
        <v>0</v>
      </c>
      <c r="K266" s="24">
        <f t="shared" si="241"/>
        <v>0</v>
      </c>
      <c r="L266" s="24">
        <f t="shared" si="241"/>
        <v>0</v>
      </c>
      <c r="M266" s="24">
        <f t="shared" si="191"/>
        <v>0</v>
      </c>
      <c r="N266" s="24">
        <f t="shared" si="241"/>
        <v>0</v>
      </c>
      <c r="O266" s="24">
        <f t="shared" si="241"/>
        <v>0</v>
      </c>
      <c r="P266" s="24">
        <f t="shared" si="192"/>
        <v>0</v>
      </c>
      <c r="Q266" s="24">
        <f t="shared" si="241"/>
        <v>2100</v>
      </c>
      <c r="R266" s="24">
        <f t="shared" si="241"/>
        <v>2100</v>
      </c>
      <c r="S266" s="24">
        <f t="shared" si="193"/>
        <v>0</v>
      </c>
      <c r="T266" s="24">
        <f t="shared" si="241"/>
        <v>0</v>
      </c>
      <c r="U266" s="24">
        <f t="shared" si="241"/>
        <v>0</v>
      </c>
      <c r="V266" s="24">
        <f t="shared" si="194"/>
        <v>0</v>
      </c>
      <c r="W266" s="24">
        <f t="shared" si="241"/>
        <v>0</v>
      </c>
      <c r="X266" s="24">
        <f t="shared" si="241"/>
        <v>0</v>
      </c>
      <c r="Y266" s="24">
        <f t="shared" si="195"/>
        <v>0</v>
      </c>
      <c r="Z266" s="24">
        <f t="shared" si="241"/>
        <v>0</v>
      </c>
      <c r="AA266" s="24">
        <f t="shared" si="241"/>
        <v>0</v>
      </c>
      <c r="AB266" s="24">
        <f t="shared" si="196"/>
        <v>0</v>
      </c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8"/>
      <c r="DZ266" s="8"/>
      <c r="EA266" s="8"/>
      <c r="EB266" s="8"/>
      <c r="EC266" s="8"/>
      <c r="ED266" s="8"/>
      <c r="EE266" s="8"/>
      <c r="EF266" s="8"/>
      <c r="EG266" s="8"/>
      <c r="EH266" s="8"/>
      <c r="EI266" s="8"/>
      <c r="EJ266" s="8"/>
      <c r="EK266" s="8"/>
      <c r="EL266" s="8"/>
      <c r="EM266" s="8"/>
      <c r="EN266" s="8"/>
      <c r="EO266" s="8"/>
      <c r="EP266" s="8"/>
      <c r="EQ266" s="8"/>
      <c r="ER266" s="8"/>
      <c r="ES266" s="8"/>
      <c r="ET266" s="8"/>
      <c r="EU266" s="8"/>
      <c r="EV266" s="8"/>
      <c r="EW266" s="8"/>
      <c r="EX266" s="8"/>
      <c r="EY266" s="8"/>
      <c r="EZ266" s="8"/>
      <c r="FA266" s="8"/>
      <c r="FB266" s="8"/>
      <c r="FC266" s="8"/>
      <c r="FD266" s="8"/>
      <c r="FE266" s="8"/>
      <c r="FF266" s="8"/>
      <c r="FG266" s="8"/>
      <c r="FH266" s="8"/>
      <c r="FI266" s="8"/>
      <c r="FJ266" s="8"/>
      <c r="FK266" s="8"/>
      <c r="FL266" s="8"/>
      <c r="FM266" s="8"/>
      <c r="FN266" s="8"/>
      <c r="FO266" s="8"/>
      <c r="FP266" s="8"/>
      <c r="FQ266" s="8"/>
      <c r="FR266" s="8"/>
      <c r="FS266" s="8"/>
      <c r="FT266" s="8"/>
      <c r="FU266" s="8"/>
      <c r="FV266" s="8"/>
      <c r="FW266" s="8"/>
      <c r="FX266" s="8"/>
      <c r="FY266" s="8"/>
      <c r="FZ266" s="8"/>
      <c r="GA266" s="8"/>
      <c r="GB266" s="8"/>
      <c r="GC266" s="8"/>
      <c r="GD266" s="8"/>
      <c r="GE266" s="8"/>
      <c r="GF266" s="8"/>
      <c r="GG266" s="8"/>
      <c r="GH266" s="8"/>
      <c r="GI266" s="8"/>
      <c r="GJ266" s="8"/>
      <c r="GK266" s="8"/>
      <c r="GL266" s="8"/>
      <c r="GM266" s="8"/>
      <c r="GN266" s="8"/>
      <c r="GO266" s="8"/>
      <c r="GP266" s="8"/>
      <c r="GQ266" s="8"/>
      <c r="GR266" s="8"/>
      <c r="GS266" s="8"/>
      <c r="GT266" s="8"/>
      <c r="GU266" s="8"/>
      <c r="GV266" s="8"/>
      <c r="GW266" s="8"/>
      <c r="GX266" s="8"/>
      <c r="GY266" s="8"/>
      <c r="GZ266" s="8"/>
      <c r="HA266" s="8"/>
      <c r="HB266" s="8"/>
      <c r="HC266" s="8"/>
      <c r="HD266" s="8"/>
      <c r="HE266" s="8"/>
      <c r="HF266" s="8"/>
      <c r="HG266" s="8"/>
      <c r="HH266" s="8"/>
      <c r="HI266" s="8"/>
      <c r="HJ266" s="8"/>
      <c r="HK266" s="8"/>
      <c r="HL266" s="8"/>
      <c r="HM266" s="8"/>
      <c r="HN266" s="8"/>
      <c r="HO266" s="8"/>
      <c r="HP266" s="8"/>
      <c r="HQ266" s="8"/>
      <c r="HR266" s="8"/>
      <c r="HS266" s="8"/>
      <c r="HT266" s="8"/>
      <c r="HU266" s="8"/>
      <c r="HV266" s="8"/>
      <c r="HW266" s="8"/>
      <c r="HX266" s="8"/>
      <c r="HY266" s="8"/>
      <c r="HZ266" s="8"/>
      <c r="IA266" s="8"/>
      <c r="IB266" s="8"/>
      <c r="IC266" s="8"/>
      <c r="ID266" s="8"/>
      <c r="IE266" s="8"/>
      <c r="IF266" s="8"/>
      <c r="IG266" s="8"/>
      <c r="IH266" s="8"/>
      <c r="II266" s="8"/>
      <c r="IJ266" s="8"/>
      <c r="IK266" s="8"/>
      <c r="IL266" s="8"/>
      <c r="IM266" s="8"/>
      <c r="IN266" s="8"/>
      <c r="IO266" s="8"/>
    </row>
    <row r="267" spans="1:249" ht="31.5" x14ac:dyDescent="0.25">
      <c r="A267" s="26" t="s">
        <v>231</v>
      </c>
      <c r="B267" s="30">
        <f t="shared" si="215"/>
        <v>2100</v>
      </c>
      <c r="C267" s="30">
        <f t="shared" si="215"/>
        <v>2100</v>
      </c>
      <c r="D267" s="30">
        <f t="shared" si="215"/>
        <v>0</v>
      </c>
      <c r="E267" s="30">
        <v>0</v>
      </c>
      <c r="F267" s="30">
        <v>0</v>
      </c>
      <c r="G267" s="30">
        <f t="shared" si="189"/>
        <v>0</v>
      </c>
      <c r="H267" s="30">
        <v>0</v>
      </c>
      <c r="I267" s="30">
        <v>0</v>
      </c>
      <c r="J267" s="30">
        <f t="shared" si="190"/>
        <v>0</v>
      </c>
      <c r="K267" s="30"/>
      <c r="L267" s="30"/>
      <c r="M267" s="30">
        <f t="shared" si="191"/>
        <v>0</v>
      </c>
      <c r="N267" s="30">
        <v>0</v>
      </c>
      <c r="O267" s="30">
        <v>0</v>
      </c>
      <c r="P267" s="30">
        <f t="shared" si="192"/>
        <v>0</v>
      </c>
      <c r="Q267" s="30">
        <v>2100</v>
      </c>
      <c r="R267" s="30">
        <v>2100</v>
      </c>
      <c r="S267" s="30">
        <f t="shared" si="193"/>
        <v>0</v>
      </c>
      <c r="T267" s="30">
        <v>0</v>
      </c>
      <c r="U267" s="30">
        <v>0</v>
      </c>
      <c r="V267" s="30">
        <f t="shared" si="194"/>
        <v>0</v>
      </c>
      <c r="W267" s="30">
        <v>0</v>
      </c>
      <c r="X267" s="30">
        <v>0</v>
      </c>
      <c r="Y267" s="30">
        <f t="shared" si="195"/>
        <v>0</v>
      </c>
      <c r="Z267" s="30">
        <v>0</v>
      </c>
      <c r="AA267" s="30">
        <v>0</v>
      </c>
      <c r="AB267" s="30">
        <f t="shared" si="196"/>
        <v>0</v>
      </c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8"/>
      <c r="DZ267" s="8"/>
      <c r="EA267" s="8"/>
      <c r="EB267" s="8"/>
      <c r="EC267" s="8"/>
      <c r="ED267" s="8"/>
      <c r="EE267" s="8"/>
      <c r="EF267" s="8"/>
      <c r="EG267" s="8"/>
      <c r="EH267" s="8"/>
      <c r="EI267" s="8"/>
      <c r="EJ267" s="8"/>
      <c r="EK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8"/>
      <c r="EX267" s="8"/>
      <c r="EY267" s="8"/>
      <c r="EZ267" s="8"/>
      <c r="FA267" s="8"/>
      <c r="FB267" s="8"/>
      <c r="FC267" s="8"/>
      <c r="FD267" s="8"/>
      <c r="FE267" s="8"/>
      <c r="FF267" s="8"/>
      <c r="FG267" s="8"/>
      <c r="FH267" s="8"/>
      <c r="FI267" s="8"/>
      <c r="FJ267" s="8"/>
      <c r="FK267" s="8"/>
      <c r="FL267" s="8"/>
      <c r="FM267" s="8"/>
      <c r="FN267" s="8"/>
      <c r="FO267" s="8"/>
      <c r="FP267" s="8"/>
      <c r="FQ267" s="8"/>
      <c r="FR267" s="8"/>
      <c r="FS267" s="8"/>
      <c r="FT267" s="8"/>
      <c r="FU267" s="8"/>
      <c r="FV267" s="8"/>
      <c r="FW267" s="8"/>
      <c r="FX267" s="8"/>
      <c r="FY267" s="8"/>
      <c r="FZ267" s="8"/>
      <c r="GA267" s="8"/>
      <c r="GB267" s="8"/>
      <c r="GC267" s="8"/>
      <c r="GD267" s="8"/>
      <c r="GE267" s="8"/>
      <c r="GF267" s="8"/>
      <c r="GG267" s="8"/>
      <c r="GH267" s="8"/>
      <c r="GI267" s="8"/>
      <c r="GJ267" s="8"/>
      <c r="GK267" s="8"/>
      <c r="GL267" s="8"/>
      <c r="GM267" s="8"/>
      <c r="GN267" s="8"/>
      <c r="GO267" s="8"/>
      <c r="GP267" s="8"/>
      <c r="GQ267" s="8"/>
      <c r="GR267" s="8"/>
      <c r="GS267" s="8"/>
      <c r="GT267" s="8"/>
      <c r="GU267" s="8"/>
      <c r="GV267" s="8"/>
      <c r="GW267" s="8"/>
      <c r="GX267" s="8"/>
      <c r="GY267" s="8"/>
      <c r="GZ267" s="8"/>
      <c r="HA267" s="8"/>
      <c r="HB267" s="8"/>
      <c r="HC267" s="8"/>
      <c r="HD267" s="8"/>
      <c r="HE267" s="8"/>
      <c r="HF267" s="8"/>
      <c r="HG267" s="8"/>
      <c r="HH267" s="8"/>
      <c r="HI267" s="8"/>
      <c r="HJ267" s="8"/>
      <c r="HK267" s="8"/>
      <c r="HL267" s="8"/>
      <c r="HM267" s="8"/>
      <c r="HN267" s="8"/>
      <c r="HO267" s="8"/>
      <c r="HP267" s="8"/>
      <c r="HQ267" s="8"/>
      <c r="HR267" s="8"/>
      <c r="HS267" s="8"/>
      <c r="HT267" s="8"/>
      <c r="HU267" s="8"/>
      <c r="HV267" s="8"/>
      <c r="HW267" s="8"/>
      <c r="HX267" s="8"/>
      <c r="HY267" s="8"/>
      <c r="HZ267" s="8"/>
      <c r="IA267" s="8"/>
      <c r="IB267" s="8"/>
      <c r="IC267" s="8"/>
      <c r="ID267" s="8"/>
      <c r="IE267" s="8"/>
      <c r="IF267" s="8"/>
      <c r="IG267" s="8"/>
      <c r="IH267" s="8"/>
      <c r="II267" s="8"/>
      <c r="IJ267" s="8"/>
      <c r="IK267" s="8"/>
      <c r="IL267" s="8"/>
      <c r="IM267" s="8"/>
      <c r="IN267" s="8"/>
      <c r="IO267" s="8"/>
    </row>
    <row r="268" spans="1:249" x14ac:dyDescent="0.25">
      <c r="A268" s="41" t="s">
        <v>232</v>
      </c>
      <c r="B268" s="24">
        <f t="shared" si="215"/>
        <v>172500</v>
      </c>
      <c r="C268" s="24">
        <f t="shared" si="215"/>
        <v>172500</v>
      </c>
      <c r="D268" s="24">
        <f t="shared" si="215"/>
        <v>0</v>
      </c>
      <c r="E268" s="24">
        <f t="shared" ref="E268:AA268" si="242">SUM(E269)</f>
        <v>0</v>
      </c>
      <c r="F268" s="24">
        <f t="shared" si="242"/>
        <v>0</v>
      </c>
      <c r="G268" s="24">
        <f t="shared" si="189"/>
        <v>0</v>
      </c>
      <c r="H268" s="24">
        <f t="shared" si="242"/>
        <v>0</v>
      </c>
      <c r="I268" s="24">
        <f t="shared" si="242"/>
        <v>0</v>
      </c>
      <c r="J268" s="24">
        <f t="shared" si="190"/>
        <v>0</v>
      </c>
      <c r="K268" s="24">
        <f t="shared" si="242"/>
        <v>172500</v>
      </c>
      <c r="L268" s="24">
        <f t="shared" si="242"/>
        <v>172500</v>
      </c>
      <c r="M268" s="24">
        <f t="shared" si="191"/>
        <v>0</v>
      </c>
      <c r="N268" s="24">
        <f t="shared" si="242"/>
        <v>0</v>
      </c>
      <c r="O268" s="24">
        <f t="shared" si="242"/>
        <v>0</v>
      </c>
      <c r="P268" s="24">
        <f t="shared" si="192"/>
        <v>0</v>
      </c>
      <c r="Q268" s="24">
        <f t="shared" si="242"/>
        <v>0</v>
      </c>
      <c r="R268" s="24">
        <f t="shared" si="242"/>
        <v>0</v>
      </c>
      <c r="S268" s="24">
        <f t="shared" si="193"/>
        <v>0</v>
      </c>
      <c r="T268" s="24">
        <f t="shared" si="242"/>
        <v>0</v>
      </c>
      <c r="U268" s="24">
        <f t="shared" si="242"/>
        <v>0</v>
      </c>
      <c r="V268" s="24">
        <f t="shared" si="194"/>
        <v>0</v>
      </c>
      <c r="W268" s="24">
        <f t="shared" si="242"/>
        <v>0</v>
      </c>
      <c r="X268" s="24">
        <f t="shared" si="242"/>
        <v>0</v>
      </c>
      <c r="Y268" s="24">
        <f t="shared" si="195"/>
        <v>0</v>
      </c>
      <c r="Z268" s="24">
        <f t="shared" si="242"/>
        <v>0</v>
      </c>
      <c r="AA268" s="24">
        <f t="shared" si="242"/>
        <v>0</v>
      </c>
      <c r="AB268" s="24">
        <f t="shared" si="196"/>
        <v>0</v>
      </c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8"/>
      <c r="DK268" s="8"/>
      <c r="DL268" s="8"/>
      <c r="DM268" s="8"/>
      <c r="DN268" s="8"/>
      <c r="DO268" s="8"/>
      <c r="DP268" s="8"/>
      <c r="DQ268" s="8"/>
      <c r="DR268" s="8"/>
      <c r="DS268" s="8"/>
      <c r="DT268" s="8"/>
      <c r="DU268" s="8"/>
      <c r="DV268" s="8"/>
      <c r="DW268" s="8"/>
      <c r="DX268" s="8"/>
      <c r="DY268" s="8"/>
      <c r="DZ268" s="8"/>
      <c r="EA268" s="8"/>
      <c r="EB268" s="8"/>
      <c r="EC268" s="8"/>
      <c r="ED268" s="8"/>
      <c r="EE268" s="8"/>
      <c r="EF268" s="8"/>
      <c r="EG268" s="8"/>
      <c r="EH268" s="8"/>
      <c r="EI268" s="8"/>
      <c r="EJ268" s="8"/>
      <c r="EK268" s="8"/>
      <c r="EL268" s="8"/>
      <c r="EM268" s="8"/>
      <c r="EN268" s="8"/>
      <c r="EO268" s="8"/>
      <c r="EP268" s="8"/>
      <c r="EQ268" s="8"/>
      <c r="ER268" s="8"/>
      <c r="ES268" s="8"/>
      <c r="ET268" s="8"/>
      <c r="EU268" s="8"/>
      <c r="EV268" s="8"/>
      <c r="EW268" s="8"/>
      <c r="EX268" s="8"/>
      <c r="EY268" s="8"/>
      <c r="EZ268" s="8"/>
      <c r="FA268" s="8"/>
      <c r="FB268" s="8"/>
      <c r="FC268" s="8"/>
      <c r="FD268" s="8"/>
      <c r="FE268" s="8"/>
      <c r="FF268" s="8"/>
      <c r="FG268" s="8"/>
      <c r="FH268" s="8"/>
      <c r="FI268" s="8"/>
      <c r="FJ268" s="8"/>
      <c r="FK268" s="8"/>
      <c r="FL268" s="8"/>
      <c r="FM268" s="8"/>
      <c r="FN268" s="8"/>
      <c r="FO268" s="8"/>
      <c r="FP268" s="8"/>
      <c r="FQ268" s="8"/>
      <c r="FR268" s="8"/>
      <c r="FS268" s="8"/>
      <c r="FT268" s="8"/>
      <c r="FU268" s="8"/>
      <c r="FV268" s="8"/>
      <c r="FW268" s="8"/>
      <c r="FX268" s="8"/>
      <c r="FY268" s="8"/>
      <c r="FZ268" s="8"/>
      <c r="GA268" s="8"/>
      <c r="GB268" s="8"/>
      <c r="GC268" s="8"/>
      <c r="GD268" s="8"/>
      <c r="GE268" s="8"/>
      <c r="GF268" s="8"/>
      <c r="GG268" s="8"/>
      <c r="GH268" s="8"/>
      <c r="GI268" s="8"/>
      <c r="GJ268" s="8"/>
      <c r="GK268" s="8"/>
      <c r="GL268" s="8"/>
      <c r="GM268" s="8"/>
      <c r="GN268" s="8"/>
      <c r="GO268" s="8"/>
      <c r="GP268" s="8"/>
      <c r="GQ268" s="8"/>
      <c r="GR268" s="8"/>
      <c r="GS268" s="8"/>
      <c r="GT268" s="8"/>
      <c r="GU268" s="8"/>
      <c r="GV268" s="8"/>
      <c r="GW268" s="8"/>
      <c r="GX268" s="8"/>
      <c r="GY268" s="8"/>
      <c r="GZ268" s="8"/>
      <c r="HA268" s="8"/>
      <c r="HB268" s="8"/>
      <c r="HC268" s="8"/>
      <c r="HD268" s="8"/>
      <c r="HE268" s="8"/>
      <c r="HF268" s="8"/>
      <c r="HG268" s="8"/>
      <c r="HH268" s="8"/>
      <c r="HI268" s="8"/>
      <c r="HJ268" s="8"/>
      <c r="HK268" s="8"/>
      <c r="HL268" s="8"/>
      <c r="HM268" s="8"/>
      <c r="HN268" s="8"/>
      <c r="HO268" s="8"/>
      <c r="HP268" s="8"/>
      <c r="HQ268" s="8"/>
      <c r="HR268" s="8"/>
      <c r="HS268" s="8"/>
      <c r="HT268" s="8"/>
      <c r="HU268" s="8"/>
      <c r="HV268" s="8"/>
      <c r="HW268" s="8"/>
      <c r="HX268" s="8"/>
      <c r="HY268" s="8"/>
      <c r="HZ268" s="8"/>
      <c r="IA268" s="8"/>
      <c r="IB268" s="8"/>
      <c r="IC268" s="8"/>
      <c r="ID268" s="8"/>
      <c r="IE268" s="8"/>
      <c r="IF268" s="8"/>
      <c r="IG268" s="8"/>
      <c r="IH268" s="8"/>
      <c r="II268" s="8"/>
      <c r="IJ268" s="8"/>
      <c r="IK268" s="8"/>
      <c r="IL268" s="8"/>
      <c r="IM268" s="8"/>
      <c r="IN268" s="8"/>
      <c r="IO268" s="8"/>
    </row>
    <row r="269" spans="1:249" ht="31.5" x14ac:dyDescent="0.25">
      <c r="A269" s="23" t="s">
        <v>55</v>
      </c>
      <c r="B269" s="24">
        <f t="shared" si="215"/>
        <v>172500</v>
      </c>
      <c r="C269" s="24">
        <f t="shared" si="215"/>
        <v>172500</v>
      </c>
      <c r="D269" s="24">
        <f t="shared" si="215"/>
        <v>0</v>
      </c>
      <c r="E269" s="24">
        <f>SUM(E270:E272)</f>
        <v>0</v>
      </c>
      <c r="F269" s="24">
        <f t="shared" ref="F269" si="243">SUM(F270:F272)</f>
        <v>0</v>
      </c>
      <c r="G269" s="24">
        <f t="shared" si="189"/>
        <v>0</v>
      </c>
      <c r="H269" s="24">
        <f t="shared" ref="H269:AA269" si="244">SUM(H270:H272)</f>
        <v>0</v>
      </c>
      <c r="I269" s="24">
        <f t="shared" si="244"/>
        <v>0</v>
      </c>
      <c r="J269" s="24">
        <f t="shared" si="190"/>
        <v>0</v>
      </c>
      <c r="K269" s="24">
        <f t="shared" si="244"/>
        <v>172500</v>
      </c>
      <c r="L269" s="24">
        <f t="shared" si="244"/>
        <v>172500</v>
      </c>
      <c r="M269" s="24">
        <f t="shared" si="191"/>
        <v>0</v>
      </c>
      <c r="N269" s="24">
        <f t="shared" si="244"/>
        <v>0</v>
      </c>
      <c r="O269" s="24">
        <f t="shared" si="244"/>
        <v>0</v>
      </c>
      <c r="P269" s="24">
        <f t="shared" si="192"/>
        <v>0</v>
      </c>
      <c r="Q269" s="24">
        <f t="shared" si="244"/>
        <v>0</v>
      </c>
      <c r="R269" s="24">
        <f t="shared" si="244"/>
        <v>0</v>
      </c>
      <c r="S269" s="24">
        <f t="shared" si="193"/>
        <v>0</v>
      </c>
      <c r="T269" s="24">
        <f t="shared" si="244"/>
        <v>0</v>
      </c>
      <c r="U269" s="24">
        <f t="shared" si="244"/>
        <v>0</v>
      </c>
      <c r="V269" s="24">
        <f t="shared" si="194"/>
        <v>0</v>
      </c>
      <c r="W269" s="24">
        <f t="shared" si="244"/>
        <v>0</v>
      </c>
      <c r="X269" s="24">
        <f t="shared" si="244"/>
        <v>0</v>
      </c>
      <c r="Y269" s="24">
        <f t="shared" si="195"/>
        <v>0</v>
      </c>
      <c r="Z269" s="24">
        <f t="shared" si="244"/>
        <v>0</v>
      </c>
      <c r="AA269" s="24">
        <f t="shared" si="244"/>
        <v>0</v>
      </c>
      <c r="AB269" s="24">
        <f t="shared" si="196"/>
        <v>0</v>
      </c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8"/>
      <c r="DZ269" s="8"/>
      <c r="EA269" s="8"/>
      <c r="EB269" s="8"/>
      <c r="EC269" s="8"/>
      <c r="ED269" s="8"/>
      <c r="EE269" s="8"/>
      <c r="EF269" s="8"/>
      <c r="EG269" s="8"/>
      <c r="EH269" s="8"/>
      <c r="EI269" s="8"/>
      <c r="EJ269" s="8"/>
      <c r="EK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8"/>
      <c r="EX269" s="8"/>
      <c r="EY269" s="8"/>
      <c r="EZ269" s="8"/>
      <c r="FA269" s="8"/>
      <c r="FB269" s="8"/>
      <c r="FC269" s="8"/>
      <c r="FD269" s="8"/>
      <c r="FE269" s="8"/>
      <c r="FF269" s="8"/>
      <c r="FG269" s="8"/>
      <c r="FH269" s="8"/>
      <c r="FI269" s="8"/>
      <c r="FJ269" s="8"/>
      <c r="FK269" s="8"/>
      <c r="FL269" s="8"/>
      <c r="FM269" s="8"/>
      <c r="FN269" s="8"/>
      <c r="FO269" s="8"/>
      <c r="FP269" s="8"/>
      <c r="FQ269" s="8"/>
      <c r="FR269" s="8"/>
      <c r="FS269" s="8"/>
      <c r="FT269" s="8"/>
      <c r="FU269" s="8"/>
      <c r="FV269" s="8"/>
      <c r="FW269" s="8"/>
      <c r="FX269" s="8"/>
      <c r="FY269" s="8"/>
      <c r="FZ269" s="8"/>
      <c r="GA269" s="8"/>
      <c r="GB269" s="8"/>
      <c r="GC269" s="8"/>
      <c r="GD269" s="8"/>
      <c r="GE269" s="8"/>
      <c r="GF269" s="8"/>
      <c r="GG269" s="8"/>
      <c r="GH269" s="8"/>
      <c r="GI269" s="8"/>
      <c r="GJ269" s="8"/>
      <c r="GK269" s="8"/>
      <c r="GL269" s="8"/>
      <c r="GM269" s="8"/>
      <c r="GN269" s="8"/>
      <c r="GO269" s="8"/>
      <c r="GP269" s="8"/>
      <c r="GQ269" s="8"/>
      <c r="GR269" s="8"/>
      <c r="GS269" s="8"/>
      <c r="GT269" s="8"/>
      <c r="GU269" s="8"/>
      <c r="GV269" s="8"/>
      <c r="GW269" s="8"/>
      <c r="GX269" s="8"/>
      <c r="GY269" s="8"/>
      <c r="GZ269" s="8"/>
      <c r="HA269" s="8"/>
      <c r="HB269" s="8"/>
      <c r="HC269" s="8"/>
      <c r="HD269" s="8"/>
      <c r="HE269" s="8"/>
      <c r="HF269" s="8"/>
      <c r="HG269" s="8"/>
      <c r="HH269" s="8"/>
      <c r="HI269" s="8"/>
      <c r="HJ269" s="8"/>
      <c r="HK269" s="8"/>
      <c r="HL269" s="8"/>
      <c r="HM269" s="8"/>
      <c r="HN269" s="8"/>
      <c r="HO269" s="8"/>
      <c r="HP269" s="8"/>
      <c r="HQ269" s="8"/>
      <c r="HR269" s="8"/>
      <c r="HS269" s="8"/>
      <c r="HT269" s="8"/>
      <c r="HU269" s="8"/>
      <c r="HV269" s="8"/>
      <c r="HW269" s="8"/>
      <c r="HX269" s="8"/>
      <c r="HY269" s="8"/>
      <c r="HZ269" s="8"/>
      <c r="IA269" s="8"/>
      <c r="IB269" s="8"/>
      <c r="IC269" s="8"/>
      <c r="ID269" s="8"/>
      <c r="IE269" s="8"/>
      <c r="IF269" s="8"/>
      <c r="IG269" s="8"/>
      <c r="IH269" s="8"/>
      <c r="II269" s="8"/>
      <c r="IJ269" s="8"/>
      <c r="IK269" s="8"/>
      <c r="IL269" s="8"/>
      <c r="IM269" s="8"/>
      <c r="IN269" s="8"/>
      <c r="IO269" s="8"/>
    </row>
    <row r="270" spans="1:249" ht="63" x14ac:dyDescent="0.25">
      <c r="A270" s="31" t="s">
        <v>233</v>
      </c>
      <c r="B270" s="30">
        <f t="shared" si="215"/>
        <v>60000</v>
      </c>
      <c r="C270" s="30">
        <f t="shared" si="215"/>
        <v>60000</v>
      </c>
      <c r="D270" s="30">
        <f t="shared" si="215"/>
        <v>0</v>
      </c>
      <c r="E270" s="30">
        <v>0</v>
      </c>
      <c r="F270" s="30">
        <v>0</v>
      </c>
      <c r="G270" s="30">
        <f t="shared" si="189"/>
        <v>0</v>
      </c>
      <c r="H270" s="30">
        <v>0</v>
      </c>
      <c r="I270" s="30">
        <v>0</v>
      </c>
      <c r="J270" s="30">
        <f t="shared" si="190"/>
        <v>0</v>
      </c>
      <c r="K270" s="30">
        <v>60000</v>
      </c>
      <c r="L270" s="30">
        <v>60000</v>
      </c>
      <c r="M270" s="30">
        <f t="shared" si="191"/>
        <v>0</v>
      </c>
      <c r="N270" s="30">
        <v>0</v>
      </c>
      <c r="O270" s="30">
        <v>0</v>
      </c>
      <c r="P270" s="30">
        <f t="shared" si="192"/>
        <v>0</v>
      </c>
      <c r="Q270" s="30">
        <v>0</v>
      </c>
      <c r="R270" s="30">
        <v>0</v>
      </c>
      <c r="S270" s="30">
        <f t="shared" si="193"/>
        <v>0</v>
      </c>
      <c r="T270" s="30">
        <v>0</v>
      </c>
      <c r="U270" s="30">
        <v>0</v>
      </c>
      <c r="V270" s="30">
        <f t="shared" si="194"/>
        <v>0</v>
      </c>
      <c r="W270" s="30">
        <v>0</v>
      </c>
      <c r="X270" s="30">
        <v>0</v>
      </c>
      <c r="Y270" s="30">
        <f t="shared" si="195"/>
        <v>0</v>
      </c>
      <c r="Z270" s="30">
        <v>0</v>
      </c>
      <c r="AA270" s="30">
        <v>0</v>
      </c>
      <c r="AB270" s="30">
        <f t="shared" si="196"/>
        <v>0</v>
      </c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  <c r="DL270" s="8"/>
      <c r="DM270" s="8"/>
      <c r="DN270" s="8"/>
      <c r="DO270" s="8"/>
      <c r="DP270" s="8"/>
      <c r="DQ270" s="8"/>
      <c r="DR270" s="8"/>
      <c r="DS270" s="8"/>
      <c r="DT270" s="8"/>
      <c r="DU270" s="8"/>
      <c r="DV270" s="8"/>
      <c r="DW270" s="8"/>
      <c r="DX270" s="8"/>
      <c r="DY270" s="8"/>
      <c r="DZ270" s="8"/>
      <c r="EA270" s="8"/>
      <c r="EB270" s="8"/>
      <c r="EC270" s="8"/>
      <c r="ED270" s="8"/>
      <c r="EE270" s="8"/>
      <c r="EF270" s="8"/>
      <c r="EG270" s="8"/>
      <c r="EH270" s="8"/>
      <c r="EI270" s="8"/>
      <c r="EJ270" s="8"/>
      <c r="EK270" s="8"/>
      <c r="EL270" s="8"/>
      <c r="EM270" s="8"/>
      <c r="EN270" s="8"/>
      <c r="EO270" s="8"/>
      <c r="EP270" s="8"/>
      <c r="EQ270" s="8"/>
      <c r="ER270" s="8"/>
      <c r="ES270" s="8"/>
      <c r="ET270" s="8"/>
      <c r="EU270" s="8"/>
      <c r="EV270" s="8"/>
      <c r="EW270" s="8"/>
      <c r="EX270" s="8"/>
      <c r="EY270" s="8"/>
      <c r="EZ270" s="8"/>
      <c r="FA270" s="8"/>
      <c r="FB270" s="8"/>
      <c r="FC270" s="8"/>
      <c r="FD270" s="8"/>
      <c r="FE270" s="8"/>
      <c r="FF270" s="8"/>
      <c r="FG270" s="22"/>
      <c r="FH270" s="22"/>
      <c r="FI270" s="22"/>
      <c r="FJ270" s="22"/>
      <c r="FK270" s="22"/>
      <c r="FL270" s="22"/>
      <c r="FM270" s="22"/>
      <c r="FN270" s="22"/>
      <c r="FO270" s="22"/>
      <c r="FP270" s="22"/>
      <c r="FQ270" s="22"/>
      <c r="FR270" s="22"/>
      <c r="FS270" s="22"/>
      <c r="FT270" s="22"/>
      <c r="FU270" s="22"/>
      <c r="FV270" s="22"/>
      <c r="FW270" s="22"/>
      <c r="FX270" s="22"/>
      <c r="FY270" s="22"/>
      <c r="FZ270" s="22"/>
      <c r="GA270" s="8"/>
      <c r="GB270" s="8"/>
      <c r="GC270" s="8"/>
      <c r="GD270" s="8"/>
      <c r="GE270" s="8"/>
      <c r="GF270" s="8"/>
      <c r="GG270" s="8"/>
      <c r="GH270" s="8"/>
      <c r="GI270" s="8"/>
      <c r="GJ270" s="8"/>
      <c r="GK270" s="8"/>
      <c r="GL270" s="8"/>
      <c r="GM270" s="8"/>
      <c r="GN270" s="8"/>
      <c r="GO270" s="8"/>
      <c r="GP270" s="8"/>
      <c r="GQ270" s="8"/>
      <c r="GR270" s="8"/>
      <c r="GS270" s="8"/>
      <c r="GT270" s="8"/>
      <c r="GU270" s="8"/>
      <c r="GV270" s="8"/>
      <c r="GW270" s="8"/>
      <c r="GX270" s="8"/>
      <c r="GY270" s="8"/>
      <c r="GZ270" s="8"/>
      <c r="HA270" s="8"/>
      <c r="HB270" s="8"/>
      <c r="HC270" s="8"/>
      <c r="HD270" s="8"/>
      <c r="HE270" s="8"/>
      <c r="HF270" s="8"/>
      <c r="HG270" s="8"/>
      <c r="HH270" s="8"/>
      <c r="HI270" s="8"/>
      <c r="HJ270" s="8"/>
      <c r="HK270" s="8"/>
      <c r="HL270" s="8"/>
      <c r="HM270" s="8"/>
      <c r="HN270" s="8"/>
      <c r="HO270" s="8"/>
      <c r="HP270" s="8"/>
      <c r="HQ270" s="8"/>
      <c r="HR270" s="8"/>
      <c r="HS270" s="8"/>
      <c r="HT270" s="8"/>
      <c r="HU270" s="8"/>
      <c r="HV270" s="8"/>
      <c r="HW270" s="8"/>
      <c r="HX270" s="8"/>
      <c r="HY270" s="8"/>
      <c r="HZ270" s="8"/>
      <c r="IA270" s="8"/>
      <c r="IB270" s="8"/>
      <c r="IC270" s="8"/>
      <c r="ID270" s="8"/>
      <c r="IE270" s="8"/>
      <c r="IF270" s="8"/>
      <c r="IG270" s="8"/>
      <c r="IH270" s="8"/>
      <c r="II270" s="8"/>
      <c r="IJ270" s="8"/>
      <c r="IK270" s="8"/>
      <c r="IL270" s="8"/>
      <c r="IM270" s="8"/>
      <c r="IN270" s="8"/>
      <c r="IO270" s="8"/>
    </row>
    <row r="271" spans="1:249" ht="63" x14ac:dyDescent="0.25">
      <c r="A271" s="31" t="s">
        <v>234</v>
      </c>
      <c r="B271" s="30">
        <f t="shared" si="215"/>
        <v>52500</v>
      </c>
      <c r="C271" s="30">
        <f t="shared" si="215"/>
        <v>52500</v>
      </c>
      <c r="D271" s="30">
        <f t="shared" si="215"/>
        <v>0</v>
      </c>
      <c r="E271" s="30">
        <v>0</v>
      </c>
      <c r="F271" s="30">
        <v>0</v>
      </c>
      <c r="G271" s="30">
        <f t="shared" si="189"/>
        <v>0</v>
      </c>
      <c r="H271" s="30">
        <v>0</v>
      </c>
      <c r="I271" s="30">
        <v>0</v>
      </c>
      <c r="J271" s="30">
        <f t="shared" si="190"/>
        <v>0</v>
      </c>
      <c r="K271" s="30">
        <v>52500</v>
      </c>
      <c r="L271" s="30">
        <v>52500</v>
      </c>
      <c r="M271" s="30">
        <f t="shared" si="191"/>
        <v>0</v>
      </c>
      <c r="N271" s="30">
        <v>0</v>
      </c>
      <c r="O271" s="30">
        <v>0</v>
      </c>
      <c r="P271" s="30">
        <f t="shared" si="192"/>
        <v>0</v>
      </c>
      <c r="Q271" s="30">
        <v>0</v>
      </c>
      <c r="R271" s="30">
        <v>0</v>
      </c>
      <c r="S271" s="30">
        <f t="shared" si="193"/>
        <v>0</v>
      </c>
      <c r="T271" s="30">
        <v>0</v>
      </c>
      <c r="U271" s="30">
        <v>0</v>
      </c>
      <c r="V271" s="30">
        <f t="shared" si="194"/>
        <v>0</v>
      </c>
      <c r="W271" s="30">
        <v>0</v>
      </c>
      <c r="X271" s="30">
        <v>0</v>
      </c>
      <c r="Y271" s="30">
        <f t="shared" si="195"/>
        <v>0</v>
      </c>
      <c r="Z271" s="30">
        <v>0</v>
      </c>
      <c r="AA271" s="30">
        <v>0</v>
      </c>
      <c r="AB271" s="30">
        <f t="shared" si="196"/>
        <v>0</v>
      </c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  <c r="DL271" s="8"/>
      <c r="DM271" s="8"/>
      <c r="DN271" s="8"/>
      <c r="DO271" s="8"/>
      <c r="DP271" s="8"/>
      <c r="DQ271" s="8"/>
      <c r="DR271" s="8"/>
      <c r="DS271" s="8"/>
      <c r="DT271" s="8"/>
      <c r="DU271" s="8"/>
      <c r="DV271" s="8"/>
      <c r="DW271" s="8"/>
      <c r="DX271" s="8"/>
      <c r="DY271" s="8"/>
      <c r="DZ271" s="8"/>
      <c r="EA271" s="8"/>
      <c r="EB271" s="8"/>
      <c r="EC271" s="8"/>
      <c r="ED271" s="8"/>
      <c r="EE271" s="8"/>
      <c r="EF271" s="8"/>
      <c r="EG271" s="8"/>
      <c r="EH271" s="8"/>
      <c r="EI271" s="8"/>
      <c r="EJ271" s="8"/>
      <c r="EK271" s="8"/>
      <c r="EL271" s="8"/>
      <c r="EM271" s="8"/>
      <c r="EN271" s="8"/>
      <c r="EO271" s="8"/>
      <c r="EP271" s="8"/>
      <c r="EQ271" s="8"/>
      <c r="ER271" s="8"/>
      <c r="ES271" s="8"/>
      <c r="ET271" s="8"/>
      <c r="EU271" s="8"/>
      <c r="EV271" s="8"/>
      <c r="EW271" s="8"/>
      <c r="EX271" s="8"/>
      <c r="EY271" s="8"/>
      <c r="EZ271" s="8"/>
      <c r="FA271" s="8"/>
      <c r="FB271" s="8"/>
      <c r="FC271" s="8"/>
      <c r="FD271" s="8"/>
      <c r="FE271" s="8"/>
      <c r="FF271" s="8"/>
      <c r="FG271" s="22"/>
      <c r="FH271" s="22"/>
      <c r="FI271" s="22"/>
      <c r="FJ271" s="22"/>
      <c r="FK271" s="22"/>
      <c r="FL271" s="22"/>
      <c r="FM271" s="22"/>
      <c r="FN271" s="22"/>
      <c r="FO271" s="22"/>
      <c r="FP271" s="22"/>
      <c r="FQ271" s="22"/>
      <c r="FR271" s="22"/>
      <c r="FS271" s="22"/>
      <c r="FT271" s="22"/>
      <c r="FU271" s="22"/>
      <c r="FV271" s="22"/>
      <c r="FW271" s="22"/>
      <c r="FX271" s="22"/>
      <c r="FY271" s="22"/>
      <c r="FZ271" s="22"/>
      <c r="GA271" s="8"/>
      <c r="GB271" s="8"/>
      <c r="GC271" s="8"/>
      <c r="GD271" s="8"/>
      <c r="GE271" s="8"/>
      <c r="GF271" s="8"/>
      <c r="GG271" s="8"/>
      <c r="GH271" s="8"/>
      <c r="GI271" s="8"/>
      <c r="GJ271" s="8"/>
      <c r="GK271" s="8"/>
      <c r="GL271" s="8"/>
      <c r="GM271" s="8"/>
      <c r="GN271" s="8"/>
      <c r="GO271" s="8"/>
      <c r="GP271" s="8"/>
      <c r="GQ271" s="8"/>
      <c r="GR271" s="8"/>
      <c r="GS271" s="8"/>
      <c r="GT271" s="8"/>
      <c r="GU271" s="8"/>
      <c r="GV271" s="8"/>
      <c r="GW271" s="8"/>
      <c r="GX271" s="8"/>
      <c r="GY271" s="8"/>
      <c r="GZ271" s="8"/>
      <c r="HA271" s="8"/>
      <c r="HB271" s="8"/>
      <c r="HC271" s="8"/>
      <c r="HD271" s="8"/>
      <c r="HE271" s="8"/>
      <c r="HF271" s="8"/>
      <c r="HG271" s="8"/>
      <c r="HH271" s="8"/>
      <c r="HI271" s="8"/>
      <c r="HJ271" s="8"/>
      <c r="HK271" s="8"/>
      <c r="HL271" s="8"/>
      <c r="HM271" s="8"/>
      <c r="HN271" s="8"/>
      <c r="HO271" s="8"/>
      <c r="HP271" s="8"/>
      <c r="HQ271" s="8"/>
      <c r="HR271" s="8"/>
      <c r="HS271" s="8"/>
      <c r="HT271" s="8"/>
      <c r="HU271" s="8"/>
      <c r="HV271" s="8"/>
      <c r="HW271" s="8"/>
      <c r="HX271" s="8"/>
      <c r="HY271" s="8"/>
      <c r="HZ271" s="8"/>
      <c r="IA271" s="8"/>
      <c r="IB271" s="8"/>
      <c r="IC271" s="8"/>
      <c r="ID271" s="8"/>
      <c r="IE271" s="8"/>
      <c r="IF271" s="8"/>
      <c r="IG271" s="8"/>
      <c r="IH271" s="8"/>
      <c r="II271" s="8"/>
      <c r="IJ271" s="8"/>
      <c r="IK271" s="8"/>
      <c r="IL271" s="8"/>
      <c r="IM271" s="8"/>
      <c r="IN271" s="8"/>
      <c r="IO271" s="8"/>
    </row>
    <row r="272" spans="1:249" ht="47.25" x14ac:dyDescent="0.25">
      <c r="A272" s="31" t="s">
        <v>235</v>
      </c>
      <c r="B272" s="30">
        <f t="shared" si="215"/>
        <v>60000</v>
      </c>
      <c r="C272" s="30">
        <f t="shared" si="215"/>
        <v>60000</v>
      </c>
      <c r="D272" s="30">
        <f t="shared" si="215"/>
        <v>0</v>
      </c>
      <c r="E272" s="30">
        <v>0</v>
      </c>
      <c r="F272" s="30">
        <v>0</v>
      </c>
      <c r="G272" s="30">
        <f t="shared" si="189"/>
        <v>0</v>
      </c>
      <c r="H272" s="30">
        <v>0</v>
      </c>
      <c r="I272" s="30">
        <v>0</v>
      </c>
      <c r="J272" s="30">
        <f t="shared" si="190"/>
        <v>0</v>
      </c>
      <c r="K272" s="30">
        <v>60000</v>
      </c>
      <c r="L272" s="30">
        <v>60000</v>
      </c>
      <c r="M272" s="30">
        <f t="shared" si="191"/>
        <v>0</v>
      </c>
      <c r="N272" s="30">
        <v>0</v>
      </c>
      <c r="O272" s="30">
        <v>0</v>
      </c>
      <c r="P272" s="30">
        <f t="shared" si="192"/>
        <v>0</v>
      </c>
      <c r="Q272" s="30">
        <v>0</v>
      </c>
      <c r="R272" s="30">
        <v>0</v>
      </c>
      <c r="S272" s="30">
        <f t="shared" si="193"/>
        <v>0</v>
      </c>
      <c r="T272" s="30">
        <v>0</v>
      </c>
      <c r="U272" s="30">
        <v>0</v>
      </c>
      <c r="V272" s="30">
        <f t="shared" si="194"/>
        <v>0</v>
      </c>
      <c r="W272" s="30">
        <v>0</v>
      </c>
      <c r="X272" s="30">
        <v>0</v>
      </c>
      <c r="Y272" s="30">
        <f t="shared" si="195"/>
        <v>0</v>
      </c>
      <c r="Z272" s="30">
        <v>0</v>
      </c>
      <c r="AA272" s="30">
        <v>0</v>
      </c>
      <c r="AB272" s="30">
        <f t="shared" si="196"/>
        <v>0</v>
      </c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  <c r="DR272" s="8"/>
      <c r="DS272" s="8"/>
      <c r="DT272" s="8"/>
      <c r="DU272" s="8"/>
      <c r="DV272" s="8"/>
      <c r="DW272" s="8"/>
      <c r="DX272" s="8"/>
      <c r="DY272" s="8"/>
      <c r="DZ272" s="8"/>
      <c r="EA272" s="8"/>
      <c r="EB272" s="8"/>
      <c r="EC272" s="8"/>
      <c r="ED272" s="8"/>
      <c r="EE272" s="8"/>
      <c r="EF272" s="8"/>
      <c r="EG272" s="8"/>
      <c r="EH272" s="8"/>
      <c r="EI272" s="8"/>
      <c r="EJ272" s="8"/>
      <c r="EK272" s="8"/>
      <c r="EL272" s="8"/>
      <c r="EM272" s="8"/>
      <c r="EN272" s="8"/>
      <c r="EO272" s="8"/>
      <c r="EP272" s="8"/>
      <c r="EQ272" s="8"/>
      <c r="ER272" s="8"/>
      <c r="ES272" s="8"/>
      <c r="ET272" s="8"/>
      <c r="EU272" s="8"/>
      <c r="EV272" s="8"/>
      <c r="EW272" s="8"/>
      <c r="EX272" s="8"/>
      <c r="EY272" s="8"/>
      <c r="EZ272" s="8"/>
      <c r="FA272" s="8"/>
      <c r="FB272" s="8"/>
      <c r="FC272" s="8"/>
      <c r="FD272" s="8"/>
      <c r="FE272" s="8"/>
      <c r="FF272" s="8"/>
      <c r="FG272" s="22"/>
      <c r="FH272" s="22"/>
      <c r="FI272" s="22"/>
      <c r="FJ272" s="22"/>
      <c r="FK272" s="22"/>
      <c r="FL272" s="22"/>
      <c r="FM272" s="22"/>
      <c r="FN272" s="22"/>
      <c r="FO272" s="22"/>
      <c r="FP272" s="22"/>
      <c r="FQ272" s="22"/>
      <c r="FR272" s="22"/>
      <c r="FS272" s="22"/>
      <c r="FT272" s="22"/>
      <c r="FU272" s="22"/>
      <c r="FV272" s="22"/>
      <c r="FW272" s="22"/>
      <c r="FX272" s="22"/>
      <c r="FY272" s="22"/>
      <c r="FZ272" s="22"/>
      <c r="GA272" s="8"/>
      <c r="GB272" s="8"/>
      <c r="GC272" s="8"/>
      <c r="GD272" s="8"/>
      <c r="GE272" s="8"/>
      <c r="GF272" s="8"/>
      <c r="GG272" s="8"/>
      <c r="GH272" s="8"/>
      <c r="GI272" s="8"/>
      <c r="GJ272" s="8"/>
      <c r="GK272" s="8"/>
      <c r="GL272" s="8"/>
      <c r="GM272" s="8"/>
      <c r="GN272" s="8"/>
      <c r="GO272" s="8"/>
      <c r="GP272" s="8"/>
      <c r="GQ272" s="8"/>
      <c r="GR272" s="8"/>
      <c r="GS272" s="8"/>
      <c r="GT272" s="8"/>
      <c r="GU272" s="8"/>
      <c r="GV272" s="8"/>
      <c r="GW272" s="8"/>
      <c r="GX272" s="8"/>
      <c r="GY272" s="8"/>
      <c r="GZ272" s="8"/>
      <c r="HA272" s="8"/>
      <c r="HB272" s="8"/>
      <c r="HC272" s="8"/>
      <c r="HD272" s="8"/>
      <c r="HE272" s="8"/>
      <c r="HF272" s="8"/>
      <c r="HG272" s="8"/>
      <c r="HH272" s="8"/>
      <c r="HI272" s="8"/>
      <c r="HJ272" s="8"/>
      <c r="HK272" s="8"/>
      <c r="HL272" s="8"/>
      <c r="HM272" s="8"/>
      <c r="HN272" s="8"/>
      <c r="HO272" s="8"/>
      <c r="HP272" s="8"/>
      <c r="HQ272" s="8"/>
      <c r="HR272" s="8"/>
      <c r="HS272" s="8"/>
      <c r="HT272" s="8"/>
      <c r="HU272" s="8"/>
      <c r="HV272" s="8"/>
      <c r="HW272" s="8"/>
      <c r="HX272" s="8"/>
      <c r="HY272" s="8"/>
      <c r="HZ272" s="8"/>
      <c r="IA272" s="8"/>
      <c r="IB272" s="8"/>
      <c r="IC272" s="8"/>
      <c r="ID272" s="8"/>
      <c r="IE272" s="8"/>
      <c r="IF272" s="8"/>
      <c r="IG272" s="8"/>
      <c r="IH272" s="8"/>
      <c r="II272" s="8"/>
      <c r="IJ272" s="8"/>
      <c r="IK272" s="8"/>
      <c r="IL272" s="8"/>
      <c r="IM272" s="8"/>
      <c r="IN272" s="8"/>
      <c r="IO272" s="8"/>
    </row>
    <row r="276" spans="1:249" x14ac:dyDescent="0.2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  <c r="DB276" s="42"/>
      <c r="DC276" s="42"/>
      <c r="DD276" s="42"/>
      <c r="DE276" s="42"/>
      <c r="DF276" s="42"/>
      <c r="DG276" s="42"/>
      <c r="DH276" s="42"/>
      <c r="DI276" s="42"/>
      <c r="DJ276" s="42"/>
      <c r="DK276" s="42"/>
      <c r="DL276" s="42"/>
      <c r="DM276" s="42"/>
      <c r="DN276" s="42"/>
      <c r="DO276" s="42"/>
      <c r="DP276" s="42"/>
      <c r="DQ276" s="42"/>
      <c r="DR276" s="42"/>
      <c r="DS276" s="42"/>
      <c r="DT276" s="42"/>
      <c r="DU276" s="42"/>
      <c r="DV276" s="42"/>
      <c r="DW276" s="42"/>
      <c r="DX276" s="42"/>
      <c r="DY276" s="42"/>
      <c r="DZ276" s="42"/>
      <c r="EA276" s="42"/>
      <c r="EB276" s="42"/>
      <c r="EC276" s="42"/>
      <c r="ED276" s="42"/>
      <c r="EE276" s="42"/>
      <c r="EF276" s="42"/>
      <c r="EG276" s="42"/>
      <c r="EH276" s="42"/>
      <c r="EI276" s="42"/>
      <c r="EJ276" s="42"/>
      <c r="EK276" s="42"/>
      <c r="EL276" s="42"/>
      <c r="EM276" s="42"/>
      <c r="EN276" s="42"/>
      <c r="EO276" s="42"/>
      <c r="EP276" s="42"/>
      <c r="EQ276" s="42"/>
      <c r="ER276" s="42"/>
      <c r="ES276" s="42"/>
      <c r="ET276" s="42"/>
      <c r="EU276" s="42"/>
      <c r="EV276" s="42"/>
      <c r="EW276" s="42"/>
      <c r="EX276" s="42"/>
      <c r="EY276" s="42"/>
      <c r="EZ276" s="42"/>
      <c r="FA276" s="42"/>
      <c r="FB276" s="42"/>
      <c r="FC276" s="42"/>
      <c r="FD276" s="42"/>
      <c r="FE276" s="42"/>
      <c r="FF276" s="42"/>
      <c r="FG276" s="42"/>
      <c r="FH276" s="42"/>
      <c r="FI276" s="42"/>
      <c r="FJ276" s="42"/>
      <c r="FK276" s="42"/>
      <c r="FL276" s="42"/>
      <c r="FM276" s="42"/>
      <c r="FN276" s="42"/>
      <c r="FO276" s="42"/>
      <c r="FP276" s="42"/>
      <c r="FQ276" s="42"/>
      <c r="FR276" s="42"/>
      <c r="FS276" s="42"/>
      <c r="FT276" s="42"/>
      <c r="FU276" s="42"/>
      <c r="FV276" s="42"/>
      <c r="FW276" s="42"/>
      <c r="FX276" s="42"/>
      <c r="FY276" s="42"/>
      <c r="FZ276" s="42"/>
      <c r="GA276" s="42"/>
      <c r="GB276" s="42"/>
      <c r="GC276" s="42"/>
      <c r="GD276" s="42"/>
      <c r="GE276" s="42"/>
      <c r="GF276" s="42"/>
      <c r="GG276" s="42"/>
      <c r="GH276" s="42"/>
      <c r="GI276" s="42"/>
      <c r="GJ276" s="42"/>
      <c r="GK276" s="42"/>
      <c r="GL276" s="42"/>
      <c r="GM276" s="42"/>
      <c r="GN276" s="42"/>
      <c r="GO276" s="42"/>
      <c r="GP276" s="42"/>
      <c r="GQ276" s="42"/>
      <c r="GR276" s="42"/>
      <c r="GS276" s="42"/>
      <c r="GT276" s="42"/>
      <c r="GU276" s="42"/>
      <c r="GV276" s="42"/>
      <c r="GW276" s="42"/>
      <c r="GX276" s="42"/>
      <c r="GY276" s="42"/>
      <c r="GZ276" s="42"/>
      <c r="HA276" s="42"/>
      <c r="HB276" s="42"/>
      <c r="HC276" s="42"/>
      <c r="HD276" s="42"/>
      <c r="HE276" s="42"/>
      <c r="HF276" s="42"/>
      <c r="HG276" s="42"/>
      <c r="HH276" s="42"/>
      <c r="HI276" s="42"/>
      <c r="HJ276" s="42"/>
      <c r="HK276" s="42"/>
      <c r="HL276" s="42"/>
      <c r="HM276" s="42"/>
      <c r="HN276" s="42"/>
      <c r="HO276" s="42"/>
      <c r="HP276" s="42"/>
      <c r="HQ276" s="42"/>
      <c r="HR276" s="42"/>
      <c r="HS276" s="42"/>
      <c r="HT276" s="42"/>
      <c r="HU276" s="42"/>
      <c r="HV276" s="42"/>
      <c r="HW276" s="42"/>
      <c r="HX276" s="42"/>
      <c r="HY276" s="42"/>
      <c r="HZ276" s="42"/>
      <c r="IA276" s="42"/>
      <c r="IB276" s="42"/>
      <c r="IC276" s="42"/>
      <c r="ID276" s="42"/>
      <c r="IE276" s="42"/>
      <c r="IF276" s="42"/>
      <c r="IG276" s="42"/>
      <c r="IH276" s="42"/>
      <c r="II276" s="42"/>
      <c r="IJ276" s="42"/>
      <c r="IK276" s="42"/>
      <c r="IL276" s="42"/>
      <c r="IM276" s="42"/>
      <c r="IN276" s="42"/>
      <c r="IO276" s="42"/>
    </row>
    <row r="277" spans="1:249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  <c r="BX277" s="43"/>
      <c r="BY277" s="43"/>
      <c r="BZ277" s="43"/>
      <c r="CA277" s="43"/>
      <c r="CB277" s="43"/>
      <c r="CC277" s="43"/>
      <c r="CD277" s="43"/>
      <c r="CE277" s="43"/>
      <c r="CF277" s="43"/>
      <c r="CG277" s="43"/>
      <c r="CH277" s="43"/>
      <c r="CI277" s="43"/>
      <c r="CJ277" s="43"/>
      <c r="CK277" s="43"/>
      <c r="CL277" s="43"/>
      <c r="CM277" s="43"/>
      <c r="CN277" s="43"/>
      <c r="CO277" s="43"/>
      <c r="CP277" s="43"/>
      <c r="CQ277" s="43"/>
      <c r="CR277" s="43"/>
      <c r="CS277" s="43"/>
      <c r="CT277" s="43"/>
      <c r="CU277" s="43"/>
      <c r="CV277" s="43"/>
      <c r="CW277" s="43"/>
      <c r="CX277" s="43"/>
      <c r="CY277" s="43"/>
      <c r="CZ277" s="43"/>
      <c r="DA277" s="43"/>
      <c r="DB277" s="43"/>
      <c r="DC277" s="43"/>
      <c r="DD277" s="43"/>
      <c r="DE277" s="43"/>
      <c r="DF277" s="43"/>
      <c r="DG277" s="43"/>
      <c r="DH277" s="43"/>
      <c r="DI277" s="43"/>
      <c r="DJ277" s="43"/>
      <c r="DK277" s="43"/>
      <c r="DL277" s="43"/>
      <c r="DM277" s="43"/>
      <c r="DN277" s="43"/>
      <c r="DO277" s="43"/>
      <c r="DP277" s="43"/>
      <c r="DQ277" s="43"/>
      <c r="DR277" s="43"/>
      <c r="DS277" s="43"/>
      <c r="DT277" s="43"/>
      <c r="DU277" s="43"/>
      <c r="DV277" s="43"/>
      <c r="DW277" s="43"/>
      <c r="DX277" s="43"/>
      <c r="DY277" s="43"/>
      <c r="DZ277" s="43"/>
      <c r="EA277" s="43"/>
      <c r="EB277" s="43"/>
      <c r="EC277" s="43"/>
      <c r="ED277" s="43"/>
      <c r="EE277" s="43"/>
      <c r="EF277" s="43"/>
      <c r="EG277" s="43"/>
      <c r="EH277" s="43"/>
      <c r="EI277" s="43"/>
      <c r="EJ277" s="43"/>
      <c r="EK277" s="43"/>
      <c r="EL277" s="43"/>
      <c r="EM277" s="43"/>
      <c r="EN277" s="43"/>
      <c r="EO277" s="43"/>
      <c r="EP277" s="43"/>
      <c r="EQ277" s="43"/>
      <c r="ER277" s="43"/>
      <c r="ES277" s="43"/>
      <c r="ET277" s="43"/>
      <c r="EU277" s="43"/>
      <c r="EV277" s="43"/>
      <c r="EW277" s="43"/>
      <c r="EX277" s="43"/>
      <c r="EY277" s="43"/>
      <c r="EZ277" s="43"/>
      <c r="FA277" s="43"/>
      <c r="FB277" s="43"/>
      <c r="FC277" s="43"/>
      <c r="FD277" s="43"/>
      <c r="FE277" s="43"/>
      <c r="FF277" s="43"/>
      <c r="FG277" s="43"/>
      <c r="FH277" s="43"/>
      <c r="FI277" s="43"/>
      <c r="FJ277" s="43"/>
      <c r="FK277" s="43"/>
      <c r="FL277" s="43"/>
      <c r="FM277" s="43"/>
      <c r="FN277" s="43"/>
      <c r="FO277" s="43"/>
      <c r="FP277" s="43"/>
      <c r="FQ277" s="43"/>
      <c r="FR277" s="43"/>
      <c r="FS277" s="43"/>
      <c r="FT277" s="43"/>
      <c r="FU277" s="43"/>
      <c r="FV277" s="43"/>
      <c r="FW277" s="43"/>
      <c r="FX277" s="43"/>
      <c r="FY277" s="43"/>
      <c r="FZ277" s="43"/>
      <c r="GA277" s="43"/>
      <c r="GB277" s="43"/>
      <c r="GC277" s="43"/>
      <c r="GD277" s="43"/>
      <c r="GE277" s="43"/>
      <c r="GF277" s="43"/>
      <c r="GG277" s="43"/>
      <c r="GH277" s="43"/>
      <c r="GI277" s="43"/>
      <c r="GJ277" s="43"/>
      <c r="GK277" s="43"/>
      <c r="GL277" s="43"/>
      <c r="GM277" s="43"/>
      <c r="GN277" s="43"/>
      <c r="GO277" s="43"/>
      <c r="GP277" s="43"/>
      <c r="GQ277" s="43"/>
      <c r="GR277" s="43"/>
      <c r="GS277" s="43"/>
      <c r="GT277" s="43"/>
      <c r="GU277" s="43"/>
      <c r="GV277" s="43"/>
      <c r="GW277" s="43"/>
      <c r="GX277" s="43"/>
      <c r="GY277" s="43"/>
      <c r="GZ277" s="43"/>
      <c r="HA277" s="43"/>
      <c r="HB277" s="43"/>
      <c r="HC277" s="43"/>
      <c r="HD277" s="43"/>
      <c r="HE277" s="43"/>
      <c r="HF277" s="43"/>
      <c r="HG277" s="43"/>
      <c r="HH277" s="43"/>
      <c r="HI277" s="43"/>
      <c r="HJ277" s="43"/>
      <c r="HK277" s="43"/>
      <c r="HL277" s="43"/>
      <c r="HM277" s="43"/>
      <c r="HN277" s="43"/>
      <c r="HO277" s="43"/>
      <c r="HP277" s="43"/>
      <c r="HQ277" s="43"/>
      <c r="HR277" s="43"/>
      <c r="HS277" s="43"/>
      <c r="HT277" s="43"/>
      <c r="HU277" s="43"/>
      <c r="HV277" s="43"/>
      <c r="HW277" s="43"/>
      <c r="HX277" s="43"/>
      <c r="HY277" s="43"/>
      <c r="HZ277" s="43"/>
      <c r="IA277" s="43"/>
      <c r="IB277" s="43"/>
      <c r="IC277" s="43"/>
      <c r="ID277" s="43"/>
      <c r="IE277" s="43"/>
      <c r="IF277" s="43"/>
      <c r="IG277" s="43"/>
      <c r="IH277" s="43"/>
      <c r="II277" s="43"/>
      <c r="IJ277" s="43"/>
      <c r="IK277" s="43"/>
      <c r="IL277" s="43"/>
      <c r="IM277" s="43"/>
      <c r="IN277" s="43"/>
      <c r="IO277" s="43"/>
    </row>
    <row r="278" spans="1:249" x14ac:dyDescent="0.25">
      <c r="A278" s="44"/>
      <c r="GA278" s="45"/>
      <c r="GB278" s="45"/>
      <c r="GC278" s="45"/>
      <c r="GD278" s="45"/>
      <c r="GE278" s="45"/>
      <c r="GF278" s="45"/>
      <c r="GG278" s="45"/>
      <c r="GH278" s="45"/>
      <c r="GI278" s="45"/>
      <c r="GJ278" s="45"/>
      <c r="GK278" s="45"/>
      <c r="GL278" s="45"/>
      <c r="GM278" s="45"/>
      <c r="GN278" s="45"/>
      <c r="GO278" s="45"/>
      <c r="GP278" s="45"/>
      <c r="GQ278" s="45"/>
      <c r="GR278" s="45"/>
      <c r="GS278" s="45"/>
      <c r="GT278" s="45"/>
      <c r="GU278" s="45"/>
      <c r="GV278" s="45"/>
      <c r="GW278" s="45"/>
      <c r="GX278" s="45"/>
      <c r="GY278" s="45"/>
      <c r="GZ278" s="45"/>
      <c r="HA278" s="45"/>
      <c r="HB278" s="45"/>
      <c r="HC278" s="45"/>
      <c r="HD278" s="45"/>
      <c r="HE278" s="45"/>
      <c r="HF278" s="45"/>
      <c r="HG278" s="45"/>
      <c r="HH278" s="45"/>
      <c r="HI278" s="45"/>
      <c r="HJ278" s="45"/>
      <c r="HK278" s="45"/>
      <c r="HL278" s="45"/>
      <c r="HM278" s="45"/>
      <c r="HN278" s="45"/>
      <c r="HO278" s="45"/>
      <c r="HP278" s="45"/>
      <c r="HQ278" s="45"/>
      <c r="HR278" s="45"/>
      <c r="HS278" s="45"/>
      <c r="HT278" s="45"/>
      <c r="HU278" s="45"/>
      <c r="HV278" s="45"/>
      <c r="HW278" s="45"/>
      <c r="HX278" s="45"/>
      <c r="HY278" s="45"/>
      <c r="HZ278" s="45"/>
      <c r="IA278" s="45"/>
      <c r="IB278" s="45"/>
      <c r="IC278" s="45"/>
      <c r="ID278" s="45"/>
      <c r="IE278" s="45"/>
      <c r="IF278" s="45"/>
      <c r="IG278" s="45"/>
      <c r="IH278" s="45"/>
      <c r="II278" s="45"/>
      <c r="IJ278" s="45"/>
      <c r="IK278" s="45"/>
      <c r="IL278" s="45"/>
      <c r="IM278" s="45"/>
      <c r="IN278" s="45"/>
      <c r="IO278" s="45"/>
    </row>
    <row r="279" spans="1:249" x14ac:dyDescent="0.25">
      <c r="A279" s="45"/>
    </row>
    <row r="280" spans="1:249" x14ac:dyDescent="0.25">
      <c r="A280" s="45" t="s">
        <v>301</v>
      </c>
    </row>
    <row r="281" spans="1:249" x14ac:dyDescent="0.25">
      <c r="A281" s="45" t="s">
        <v>302</v>
      </c>
    </row>
    <row r="282" spans="1:249" x14ac:dyDescent="0.25">
      <c r="A282" s="45" t="s">
        <v>0</v>
      </c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  <c r="II282" s="4"/>
      <c r="IJ282" s="4"/>
      <c r="IK282" s="4"/>
      <c r="IL282" s="4"/>
      <c r="IM282" s="4"/>
      <c r="IN282" s="4"/>
      <c r="IO282" s="4"/>
    </row>
    <row r="283" spans="1:249" x14ac:dyDescent="0.25">
      <c r="A283" s="46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  <c r="II283" s="4"/>
      <c r="IJ283" s="4"/>
      <c r="IK283" s="4"/>
      <c r="IL283" s="4"/>
      <c r="IM283" s="4"/>
      <c r="IN283" s="4"/>
      <c r="IO283" s="4"/>
    </row>
    <row r="284" spans="1:249" x14ac:dyDescent="0.25">
      <c r="A284" s="47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  <c r="II284" s="4"/>
      <c r="IJ284" s="4"/>
      <c r="IK284" s="4"/>
      <c r="IL284" s="4"/>
      <c r="IM284" s="4"/>
      <c r="IN284" s="4"/>
      <c r="IO284" s="4"/>
    </row>
    <row r="285" spans="1:249" x14ac:dyDescent="0.25">
      <c r="A285" s="3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  <c r="II285" s="4"/>
      <c r="IJ285" s="4"/>
      <c r="IK285" s="4"/>
      <c r="IL285" s="4"/>
      <c r="IM285" s="4"/>
      <c r="IN285" s="4"/>
      <c r="IO285" s="4"/>
    </row>
    <row r="286" spans="1:249" x14ac:dyDescent="0.25">
      <c r="A286" s="45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  <c r="IE286" s="4"/>
      <c r="IF286" s="4"/>
      <c r="IG286" s="4"/>
      <c r="IH286" s="4"/>
      <c r="II286" s="4"/>
      <c r="IJ286" s="4"/>
      <c r="IK286" s="4"/>
      <c r="IL286" s="4"/>
      <c r="IM286" s="4"/>
      <c r="IN286" s="4"/>
      <c r="IO286" s="4"/>
    </row>
    <row r="287" spans="1:249" x14ac:dyDescent="0.25">
      <c r="A287" s="45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  <c r="II287" s="4"/>
      <c r="IJ287" s="4"/>
      <c r="IK287" s="4"/>
      <c r="IL287" s="4"/>
      <c r="IM287" s="4"/>
      <c r="IN287" s="4"/>
      <c r="IO287" s="4"/>
    </row>
    <row r="288" spans="1:249" x14ac:dyDescent="0.25">
      <c r="A288" s="45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  <c r="II288" s="4"/>
      <c r="IJ288" s="4"/>
      <c r="IK288" s="4"/>
      <c r="IL288" s="4"/>
      <c r="IM288" s="4"/>
      <c r="IN288" s="4"/>
      <c r="IO288" s="4"/>
    </row>
  </sheetData>
  <autoFilter ref="A1:IO288"/>
  <pageMargins left="0.51181102362204722" right="0.51181102362204722" top="0.74803149606299213" bottom="0.74803149606299213" header="0.31496062992125984" footer="0.31496062992125984"/>
  <pageSetup paperSize="8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101"/>
  <sheetViews>
    <sheetView view="pageBreakPreview" topLeftCell="A67" zoomScaleNormal="100" zoomScaleSheetLayoutView="100" workbookViewId="0">
      <selection activeCell="A85" sqref="A85"/>
    </sheetView>
  </sheetViews>
  <sheetFormatPr defaultRowHeight="12" x14ac:dyDescent="0.2"/>
  <cols>
    <col min="1" max="1" width="10.85546875" style="60" customWidth="1"/>
    <col min="2" max="2" width="41.85546875" style="56" customWidth="1"/>
    <col min="3" max="3" width="11.140625" style="54" customWidth="1"/>
    <col min="4" max="4" width="10.85546875" style="54" customWidth="1"/>
    <col min="5" max="5" width="11.140625" style="54" customWidth="1"/>
    <col min="6" max="6" width="11.28515625" style="54" customWidth="1"/>
    <col min="7" max="210" width="9.140625" style="54"/>
    <col min="211" max="211" width="5.140625" style="54" customWidth="1"/>
    <col min="212" max="212" width="63.85546875" style="54" customWidth="1"/>
    <col min="213" max="214" width="0" style="54" hidden="1" customWidth="1"/>
    <col min="215" max="215" width="11" style="54" customWidth="1"/>
    <col min="216" max="216" width="11.5703125" style="54" customWidth="1"/>
    <col min="217" max="217" width="11" style="54" customWidth="1"/>
    <col min="218" max="218" width="11.5703125" style="54" customWidth="1"/>
    <col min="219" max="466" width="9.140625" style="54"/>
    <col min="467" max="467" width="5.140625" style="54" customWidth="1"/>
    <col min="468" max="468" width="63.85546875" style="54" customWidth="1"/>
    <col min="469" max="470" width="0" style="54" hidden="1" customWidth="1"/>
    <col min="471" max="471" width="11" style="54" customWidth="1"/>
    <col min="472" max="472" width="11.5703125" style="54" customWidth="1"/>
    <col min="473" max="473" width="11" style="54" customWidth="1"/>
    <col min="474" max="474" width="11.5703125" style="54" customWidth="1"/>
    <col min="475" max="722" width="9.140625" style="54"/>
    <col min="723" max="723" width="5.140625" style="54" customWidth="1"/>
    <col min="724" max="724" width="63.85546875" style="54" customWidth="1"/>
    <col min="725" max="726" width="0" style="54" hidden="1" customWidth="1"/>
    <col min="727" max="727" width="11" style="54" customWidth="1"/>
    <col min="728" max="728" width="11.5703125" style="54" customWidth="1"/>
    <col min="729" max="729" width="11" style="54" customWidth="1"/>
    <col min="730" max="730" width="11.5703125" style="54" customWidth="1"/>
    <col min="731" max="978" width="9.140625" style="54"/>
    <col min="979" max="979" width="5.140625" style="54" customWidth="1"/>
    <col min="980" max="980" width="63.85546875" style="54" customWidth="1"/>
    <col min="981" max="982" width="0" style="54" hidden="1" customWidth="1"/>
    <col min="983" max="983" width="11" style="54" customWidth="1"/>
    <col min="984" max="984" width="11.5703125" style="54" customWidth="1"/>
    <col min="985" max="985" width="11" style="54" customWidth="1"/>
    <col min="986" max="986" width="11.5703125" style="54" customWidth="1"/>
    <col min="987" max="1234" width="9.140625" style="54"/>
    <col min="1235" max="1235" width="5.140625" style="54" customWidth="1"/>
    <col min="1236" max="1236" width="63.85546875" style="54" customWidth="1"/>
    <col min="1237" max="1238" width="0" style="54" hidden="1" customWidth="1"/>
    <col min="1239" max="1239" width="11" style="54" customWidth="1"/>
    <col min="1240" max="1240" width="11.5703125" style="54" customWidth="1"/>
    <col min="1241" max="1241" width="11" style="54" customWidth="1"/>
    <col min="1242" max="1242" width="11.5703125" style="54" customWidth="1"/>
    <col min="1243" max="1490" width="9.140625" style="54"/>
    <col min="1491" max="1491" width="5.140625" style="54" customWidth="1"/>
    <col min="1492" max="1492" width="63.85546875" style="54" customWidth="1"/>
    <col min="1493" max="1494" width="0" style="54" hidden="1" customWidth="1"/>
    <col min="1495" max="1495" width="11" style="54" customWidth="1"/>
    <col min="1496" max="1496" width="11.5703125" style="54" customWidth="1"/>
    <col min="1497" max="1497" width="11" style="54" customWidth="1"/>
    <col min="1498" max="1498" width="11.5703125" style="54" customWidth="1"/>
    <col min="1499" max="1746" width="9.140625" style="54"/>
    <col min="1747" max="1747" width="5.140625" style="54" customWidth="1"/>
    <col min="1748" max="1748" width="63.85546875" style="54" customWidth="1"/>
    <col min="1749" max="1750" width="0" style="54" hidden="1" customWidth="1"/>
    <col min="1751" max="1751" width="11" style="54" customWidth="1"/>
    <col min="1752" max="1752" width="11.5703125" style="54" customWidth="1"/>
    <col min="1753" max="1753" width="11" style="54" customWidth="1"/>
    <col min="1754" max="1754" width="11.5703125" style="54" customWidth="1"/>
    <col min="1755" max="2002" width="9.140625" style="54"/>
    <col min="2003" max="2003" width="5.140625" style="54" customWidth="1"/>
    <col min="2004" max="2004" width="63.85546875" style="54" customWidth="1"/>
    <col min="2005" max="2006" width="0" style="54" hidden="1" customWidth="1"/>
    <col min="2007" max="2007" width="11" style="54" customWidth="1"/>
    <col min="2008" max="2008" width="11.5703125" style="54" customWidth="1"/>
    <col min="2009" max="2009" width="11" style="54" customWidth="1"/>
    <col min="2010" max="2010" width="11.5703125" style="54" customWidth="1"/>
    <col min="2011" max="2258" width="9.140625" style="54"/>
    <col min="2259" max="2259" width="5.140625" style="54" customWidth="1"/>
    <col min="2260" max="2260" width="63.85546875" style="54" customWidth="1"/>
    <col min="2261" max="2262" width="0" style="54" hidden="1" customWidth="1"/>
    <col min="2263" max="2263" width="11" style="54" customWidth="1"/>
    <col min="2264" max="2264" width="11.5703125" style="54" customWidth="1"/>
    <col min="2265" max="2265" width="11" style="54" customWidth="1"/>
    <col min="2266" max="2266" width="11.5703125" style="54" customWidth="1"/>
    <col min="2267" max="2514" width="9.140625" style="54"/>
    <col min="2515" max="2515" width="5.140625" style="54" customWidth="1"/>
    <col min="2516" max="2516" width="63.85546875" style="54" customWidth="1"/>
    <col min="2517" max="2518" width="0" style="54" hidden="1" customWidth="1"/>
    <col min="2519" max="2519" width="11" style="54" customWidth="1"/>
    <col min="2520" max="2520" width="11.5703125" style="54" customWidth="1"/>
    <col min="2521" max="2521" width="11" style="54" customWidth="1"/>
    <col min="2522" max="2522" width="11.5703125" style="54" customWidth="1"/>
    <col min="2523" max="2770" width="9.140625" style="54"/>
    <col min="2771" max="2771" width="5.140625" style="54" customWidth="1"/>
    <col min="2772" max="2772" width="63.85546875" style="54" customWidth="1"/>
    <col min="2773" max="2774" width="0" style="54" hidden="1" customWidth="1"/>
    <col min="2775" max="2775" width="11" style="54" customWidth="1"/>
    <col min="2776" max="2776" width="11.5703125" style="54" customWidth="1"/>
    <col min="2777" max="2777" width="11" style="54" customWidth="1"/>
    <col min="2778" max="2778" width="11.5703125" style="54" customWidth="1"/>
    <col min="2779" max="3026" width="9.140625" style="54"/>
    <col min="3027" max="3027" width="5.140625" style="54" customWidth="1"/>
    <col min="3028" max="3028" width="63.85546875" style="54" customWidth="1"/>
    <col min="3029" max="3030" width="0" style="54" hidden="1" customWidth="1"/>
    <col min="3031" max="3031" width="11" style="54" customWidth="1"/>
    <col min="3032" max="3032" width="11.5703125" style="54" customWidth="1"/>
    <col min="3033" max="3033" width="11" style="54" customWidth="1"/>
    <col min="3034" max="3034" width="11.5703125" style="54" customWidth="1"/>
    <col min="3035" max="3282" width="9.140625" style="54"/>
    <col min="3283" max="3283" width="5.140625" style="54" customWidth="1"/>
    <col min="3284" max="3284" width="63.85546875" style="54" customWidth="1"/>
    <col min="3285" max="3286" width="0" style="54" hidden="1" customWidth="1"/>
    <col min="3287" max="3287" width="11" style="54" customWidth="1"/>
    <col min="3288" max="3288" width="11.5703125" style="54" customWidth="1"/>
    <col min="3289" max="3289" width="11" style="54" customWidth="1"/>
    <col min="3290" max="3290" width="11.5703125" style="54" customWidth="1"/>
    <col min="3291" max="3538" width="9.140625" style="54"/>
    <col min="3539" max="3539" width="5.140625" style="54" customWidth="1"/>
    <col min="3540" max="3540" width="63.85546875" style="54" customWidth="1"/>
    <col min="3541" max="3542" width="0" style="54" hidden="1" customWidth="1"/>
    <col min="3543" max="3543" width="11" style="54" customWidth="1"/>
    <col min="3544" max="3544" width="11.5703125" style="54" customWidth="1"/>
    <col min="3545" max="3545" width="11" style="54" customWidth="1"/>
    <col min="3546" max="3546" width="11.5703125" style="54" customWidth="1"/>
    <col min="3547" max="3794" width="9.140625" style="54"/>
    <col min="3795" max="3795" width="5.140625" style="54" customWidth="1"/>
    <col min="3796" max="3796" width="63.85546875" style="54" customWidth="1"/>
    <col min="3797" max="3798" width="0" style="54" hidden="1" customWidth="1"/>
    <col min="3799" max="3799" width="11" style="54" customWidth="1"/>
    <col min="3800" max="3800" width="11.5703125" style="54" customWidth="1"/>
    <col min="3801" max="3801" width="11" style="54" customWidth="1"/>
    <col min="3802" max="3802" width="11.5703125" style="54" customWidth="1"/>
    <col min="3803" max="4050" width="9.140625" style="54"/>
    <col min="4051" max="4051" width="5.140625" style="54" customWidth="1"/>
    <col min="4052" max="4052" width="63.85546875" style="54" customWidth="1"/>
    <col min="4053" max="4054" width="0" style="54" hidden="1" customWidth="1"/>
    <col min="4055" max="4055" width="11" style="54" customWidth="1"/>
    <col min="4056" max="4056" width="11.5703125" style="54" customWidth="1"/>
    <col min="4057" max="4057" width="11" style="54" customWidth="1"/>
    <col min="4058" max="4058" width="11.5703125" style="54" customWidth="1"/>
    <col min="4059" max="4306" width="9.140625" style="54"/>
    <col min="4307" max="4307" width="5.140625" style="54" customWidth="1"/>
    <col min="4308" max="4308" width="63.85546875" style="54" customWidth="1"/>
    <col min="4309" max="4310" width="0" style="54" hidden="1" customWidth="1"/>
    <col min="4311" max="4311" width="11" style="54" customWidth="1"/>
    <col min="4312" max="4312" width="11.5703125" style="54" customWidth="1"/>
    <col min="4313" max="4313" width="11" style="54" customWidth="1"/>
    <col min="4314" max="4314" width="11.5703125" style="54" customWidth="1"/>
    <col min="4315" max="4562" width="9.140625" style="54"/>
    <col min="4563" max="4563" width="5.140625" style="54" customWidth="1"/>
    <col min="4564" max="4564" width="63.85546875" style="54" customWidth="1"/>
    <col min="4565" max="4566" width="0" style="54" hidden="1" customWidth="1"/>
    <col min="4567" max="4567" width="11" style="54" customWidth="1"/>
    <col min="4568" max="4568" width="11.5703125" style="54" customWidth="1"/>
    <col min="4569" max="4569" width="11" style="54" customWidth="1"/>
    <col min="4570" max="4570" width="11.5703125" style="54" customWidth="1"/>
    <col min="4571" max="4818" width="9.140625" style="54"/>
    <col min="4819" max="4819" width="5.140625" style="54" customWidth="1"/>
    <col min="4820" max="4820" width="63.85546875" style="54" customWidth="1"/>
    <col min="4821" max="4822" width="0" style="54" hidden="1" customWidth="1"/>
    <col min="4823" max="4823" width="11" style="54" customWidth="1"/>
    <col min="4824" max="4824" width="11.5703125" style="54" customWidth="1"/>
    <col min="4825" max="4825" width="11" style="54" customWidth="1"/>
    <col min="4826" max="4826" width="11.5703125" style="54" customWidth="1"/>
    <col min="4827" max="5074" width="9.140625" style="54"/>
    <col min="5075" max="5075" width="5.140625" style="54" customWidth="1"/>
    <col min="5076" max="5076" width="63.85546875" style="54" customWidth="1"/>
    <col min="5077" max="5078" width="0" style="54" hidden="1" customWidth="1"/>
    <col min="5079" max="5079" width="11" style="54" customWidth="1"/>
    <col min="5080" max="5080" width="11.5703125" style="54" customWidth="1"/>
    <col min="5081" max="5081" width="11" style="54" customWidth="1"/>
    <col min="5082" max="5082" width="11.5703125" style="54" customWidth="1"/>
    <col min="5083" max="5330" width="9.140625" style="54"/>
    <col min="5331" max="5331" width="5.140625" style="54" customWidth="1"/>
    <col min="5332" max="5332" width="63.85546875" style="54" customWidth="1"/>
    <col min="5333" max="5334" width="0" style="54" hidden="1" customWidth="1"/>
    <col min="5335" max="5335" width="11" style="54" customWidth="1"/>
    <col min="5336" max="5336" width="11.5703125" style="54" customWidth="1"/>
    <col min="5337" max="5337" width="11" style="54" customWidth="1"/>
    <col min="5338" max="5338" width="11.5703125" style="54" customWidth="1"/>
    <col min="5339" max="5586" width="9.140625" style="54"/>
    <col min="5587" max="5587" width="5.140625" style="54" customWidth="1"/>
    <col min="5588" max="5588" width="63.85546875" style="54" customWidth="1"/>
    <col min="5589" max="5590" width="0" style="54" hidden="1" customWidth="1"/>
    <col min="5591" max="5591" width="11" style="54" customWidth="1"/>
    <col min="5592" max="5592" width="11.5703125" style="54" customWidth="1"/>
    <col min="5593" max="5593" width="11" style="54" customWidth="1"/>
    <col min="5594" max="5594" width="11.5703125" style="54" customWidth="1"/>
    <col min="5595" max="5842" width="9.140625" style="54"/>
    <col min="5843" max="5843" width="5.140625" style="54" customWidth="1"/>
    <col min="5844" max="5844" width="63.85546875" style="54" customWidth="1"/>
    <col min="5845" max="5846" width="0" style="54" hidden="1" customWidth="1"/>
    <col min="5847" max="5847" width="11" style="54" customWidth="1"/>
    <col min="5848" max="5848" width="11.5703125" style="54" customWidth="1"/>
    <col min="5849" max="5849" width="11" style="54" customWidth="1"/>
    <col min="5850" max="5850" width="11.5703125" style="54" customWidth="1"/>
    <col min="5851" max="6098" width="9.140625" style="54"/>
    <col min="6099" max="6099" width="5.140625" style="54" customWidth="1"/>
    <col min="6100" max="6100" width="63.85546875" style="54" customWidth="1"/>
    <col min="6101" max="6102" width="0" style="54" hidden="1" customWidth="1"/>
    <col min="6103" max="6103" width="11" style="54" customWidth="1"/>
    <col min="6104" max="6104" width="11.5703125" style="54" customWidth="1"/>
    <col min="6105" max="6105" width="11" style="54" customWidth="1"/>
    <col min="6106" max="6106" width="11.5703125" style="54" customWidth="1"/>
    <col min="6107" max="6354" width="9.140625" style="54"/>
    <col min="6355" max="6355" width="5.140625" style="54" customWidth="1"/>
    <col min="6356" max="6356" width="63.85546875" style="54" customWidth="1"/>
    <col min="6357" max="6358" width="0" style="54" hidden="1" customWidth="1"/>
    <col min="6359" max="6359" width="11" style="54" customWidth="1"/>
    <col min="6360" max="6360" width="11.5703125" style="54" customWidth="1"/>
    <col min="6361" max="6361" width="11" style="54" customWidth="1"/>
    <col min="6362" max="6362" width="11.5703125" style="54" customWidth="1"/>
    <col min="6363" max="6610" width="9.140625" style="54"/>
    <col min="6611" max="6611" width="5.140625" style="54" customWidth="1"/>
    <col min="6612" max="6612" width="63.85546875" style="54" customWidth="1"/>
    <col min="6613" max="6614" width="0" style="54" hidden="1" customWidth="1"/>
    <col min="6615" max="6615" width="11" style="54" customWidth="1"/>
    <col min="6616" max="6616" width="11.5703125" style="54" customWidth="1"/>
    <col min="6617" max="6617" width="11" style="54" customWidth="1"/>
    <col min="6618" max="6618" width="11.5703125" style="54" customWidth="1"/>
    <col min="6619" max="6866" width="9.140625" style="54"/>
    <col min="6867" max="6867" width="5.140625" style="54" customWidth="1"/>
    <col min="6868" max="6868" width="63.85546875" style="54" customWidth="1"/>
    <col min="6869" max="6870" width="0" style="54" hidden="1" customWidth="1"/>
    <col min="6871" max="6871" width="11" style="54" customWidth="1"/>
    <col min="6872" max="6872" width="11.5703125" style="54" customWidth="1"/>
    <col min="6873" max="6873" width="11" style="54" customWidth="1"/>
    <col min="6874" max="6874" width="11.5703125" style="54" customWidth="1"/>
    <col min="6875" max="7122" width="9.140625" style="54"/>
    <col min="7123" max="7123" width="5.140625" style="54" customWidth="1"/>
    <col min="7124" max="7124" width="63.85546875" style="54" customWidth="1"/>
    <col min="7125" max="7126" width="0" style="54" hidden="1" customWidth="1"/>
    <col min="7127" max="7127" width="11" style="54" customWidth="1"/>
    <col min="7128" max="7128" width="11.5703125" style="54" customWidth="1"/>
    <col min="7129" max="7129" width="11" style="54" customWidth="1"/>
    <col min="7130" max="7130" width="11.5703125" style="54" customWidth="1"/>
    <col min="7131" max="7378" width="9.140625" style="54"/>
    <col min="7379" max="7379" width="5.140625" style="54" customWidth="1"/>
    <col min="7380" max="7380" width="63.85546875" style="54" customWidth="1"/>
    <col min="7381" max="7382" width="0" style="54" hidden="1" customWidth="1"/>
    <col min="7383" max="7383" width="11" style="54" customWidth="1"/>
    <col min="7384" max="7384" width="11.5703125" style="54" customWidth="1"/>
    <col min="7385" max="7385" width="11" style="54" customWidth="1"/>
    <col min="7386" max="7386" width="11.5703125" style="54" customWidth="1"/>
    <col min="7387" max="7634" width="9.140625" style="54"/>
    <col min="7635" max="7635" width="5.140625" style="54" customWidth="1"/>
    <col min="7636" max="7636" width="63.85546875" style="54" customWidth="1"/>
    <col min="7637" max="7638" width="0" style="54" hidden="1" customWidth="1"/>
    <col min="7639" max="7639" width="11" style="54" customWidth="1"/>
    <col min="7640" max="7640" width="11.5703125" style="54" customWidth="1"/>
    <col min="7641" max="7641" width="11" style="54" customWidth="1"/>
    <col min="7642" max="7642" width="11.5703125" style="54" customWidth="1"/>
    <col min="7643" max="7890" width="9.140625" style="54"/>
    <col min="7891" max="7891" width="5.140625" style="54" customWidth="1"/>
    <col min="7892" max="7892" width="63.85546875" style="54" customWidth="1"/>
    <col min="7893" max="7894" width="0" style="54" hidden="1" customWidth="1"/>
    <col min="7895" max="7895" width="11" style="54" customWidth="1"/>
    <col min="7896" max="7896" width="11.5703125" style="54" customWidth="1"/>
    <col min="7897" max="7897" width="11" style="54" customWidth="1"/>
    <col min="7898" max="7898" width="11.5703125" style="54" customWidth="1"/>
    <col min="7899" max="8146" width="9.140625" style="54"/>
    <col min="8147" max="8147" width="5.140625" style="54" customWidth="1"/>
    <col min="8148" max="8148" width="63.85546875" style="54" customWidth="1"/>
    <col min="8149" max="8150" width="0" style="54" hidden="1" customWidth="1"/>
    <col min="8151" max="8151" width="11" style="54" customWidth="1"/>
    <col min="8152" max="8152" width="11.5703125" style="54" customWidth="1"/>
    <col min="8153" max="8153" width="11" style="54" customWidth="1"/>
    <col min="8154" max="8154" width="11.5703125" style="54" customWidth="1"/>
    <col min="8155" max="8402" width="9.140625" style="54"/>
    <col min="8403" max="8403" width="5.140625" style="54" customWidth="1"/>
    <col min="8404" max="8404" width="63.85546875" style="54" customWidth="1"/>
    <col min="8405" max="8406" width="0" style="54" hidden="1" customWidth="1"/>
    <col min="8407" max="8407" width="11" style="54" customWidth="1"/>
    <col min="8408" max="8408" width="11.5703125" style="54" customWidth="1"/>
    <col min="8409" max="8409" width="11" style="54" customWidth="1"/>
    <col min="8410" max="8410" width="11.5703125" style="54" customWidth="1"/>
    <col min="8411" max="8658" width="9.140625" style="54"/>
    <col min="8659" max="8659" width="5.140625" style="54" customWidth="1"/>
    <col min="8660" max="8660" width="63.85546875" style="54" customWidth="1"/>
    <col min="8661" max="8662" width="0" style="54" hidden="1" customWidth="1"/>
    <col min="8663" max="8663" width="11" style="54" customWidth="1"/>
    <col min="8664" max="8664" width="11.5703125" style="54" customWidth="1"/>
    <col min="8665" max="8665" width="11" style="54" customWidth="1"/>
    <col min="8666" max="8666" width="11.5703125" style="54" customWidth="1"/>
    <col min="8667" max="8914" width="9.140625" style="54"/>
    <col min="8915" max="8915" width="5.140625" style="54" customWidth="1"/>
    <col min="8916" max="8916" width="63.85546875" style="54" customWidth="1"/>
    <col min="8917" max="8918" width="0" style="54" hidden="1" customWidth="1"/>
    <col min="8919" max="8919" width="11" style="54" customWidth="1"/>
    <col min="8920" max="8920" width="11.5703125" style="54" customWidth="1"/>
    <col min="8921" max="8921" width="11" style="54" customWidth="1"/>
    <col min="8922" max="8922" width="11.5703125" style="54" customWidth="1"/>
    <col min="8923" max="9170" width="9.140625" style="54"/>
    <col min="9171" max="9171" width="5.140625" style="54" customWidth="1"/>
    <col min="9172" max="9172" width="63.85546875" style="54" customWidth="1"/>
    <col min="9173" max="9174" width="0" style="54" hidden="1" customWidth="1"/>
    <col min="9175" max="9175" width="11" style="54" customWidth="1"/>
    <col min="9176" max="9176" width="11.5703125" style="54" customWidth="1"/>
    <col min="9177" max="9177" width="11" style="54" customWidth="1"/>
    <col min="9178" max="9178" width="11.5703125" style="54" customWidth="1"/>
    <col min="9179" max="9426" width="9.140625" style="54"/>
    <col min="9427" max="9427" width="5.140625" style="54" customWidth="1"/>
    <col min="9428" max="9428" width="63.85546875" style="54" customWidth="1"/>
    <col min="9429" max="9430" width="0" style="54" hidden="1" customWidth="1"/>
    <col min="9431" max="9431" width="11" style="54" customWidth="1"/>
    <col min="9432" max="9432" width="11.5703125" style="54" customWidth="1"/>
    <col min="9433" max="9433" width="11" style="54" customWidth="1"/>
    <col min="9434" max="9434" width="11.5703125" style="54" customWidth="1"/>
    <col min="9435" max="9682" width="9.140625" style="54"/>
    <col min="9683" max="9683" width="5.140625" style="54" customWidth="1"/>
    <col min="9684" max="9684" width="63.85546875" style="54" customWidth="1"/>
    <col min="9685" max="9686" width="0" style="54" hidden="1" customWidth="1"/>
    <col min="9687" max="9687" width="11" style="54" customWidth="1"/>
    <col min="9688" max="9688" width="11.5703125" style="54" customWidth="1"/>
    <col min="9689" max="9689" width="11" style="54" customWidth="1"/>
    <col min="9690" max="9690" width="11.5703125" style="54" customWidth="1"/>
    <col min="9691" max="9938" width="9.140625" style="54"/>
    <col min="9939" max="9939" width="5.140625" style="54" customWidth="1"/>
    <col min="9940" max="9940" width="63.85546875" style="54" customWidth="1"/>
    <col min="9941" max="9942" width="0" style="54" hidden="1" customWidth="1"/>
    <col min="9943" max="9943" width="11" style="54" customWidth="1"/>
    <col min="9944" max="9944" width="11.5703125" style="54" customWidth="1"/>
    <col min="9945" max="9945" width="11" style="54" customWidth="1"/>
    <col min="9946" max="9946" width="11.5703125" style="54" customWidth="1"/>
    <col min="9947" max="10194" width="9.140625" style="54"/>
    <col min="10195" max="10195" width="5.140625" style="54" customWidth="1"/>
    <col min="10196" max="10196" width="63.85546875" style="54" customWidth="1"/>
    <col min="10197" max="10198" width="0" style="54" hidden="1" customWidth="1"/>
    <col min="10199" max="10199" width="11" style="54" customWidth="1"/>
    <col min="10200" max="10200" width="11.5703125" style="54" customWidth="1"/>
    <col min="10201" max="10201" width="11" style="54" customWidth="1"/>
    <col min="10202" max="10202" width="11.5703125" style="54" customWidth="1"/>
    <col min="10203" max="10450" width="9.140625" style="54"/>
    <col min="10451" max="10451" width="5.140625" style="54" customWidth="1"/>
    <col min="10452" max="10452" width="63.85546875" style="54" customWidth="1"/>
    <col min="10453" max="10454" width="0" style="54" hidden="1" customWidth="1"/>
    <col min="10455" max="10455" width="11" style="54" customWidth="1"/>
    <col min="10456" max="10456" width="11.5703125" style="54" customWidth="1"/>
    <col min="10457" max="10457" width="11" style="54" customWidth="1"/>
    <col min="10458" max="10458" width="11.5703125" style="54" customWidth="1"/>
    <col min="10459" max="10706" width="9.140625" style="54"/>
    <col min="10707" max="10707" width="5.140625" style="54" customWidth="1"/>
    <col min="10708" max="10708" width="63.85546875" style="54" customWidth="1"/>
    <col min="10709" max="10710" width="0" style="54" hidden="1" customWidth="1"/>
    <col min="10711" max="10711" width="11" style="54" customWidth="1"/>
    <col min="10712" max="10712" width="11.5703125" style="54" customWidth="1"/>
    <col min="10713" max="10713" width="11" style="54" customWidth="1"/>
    <col min="10714" max="10714" width="11.5703125" style="54" customWidth="1"/>
    <col min="10715" max="10962" width="9.140625" style="54"/>
    <col min="10963" max="10963" width="5.140625" style="54" customWidth="1"/>
    <col min="10964" max="10964" width="63.85546875" style="54" customWidth="1"/>
    <col min="10965" max="10966" width="0" style="54" hidden="1" customWidth="1"/>
    <col min="10967" max="10967" width="11" style="54" customWidth="1"/>
    <col min="10968" max="10968" width="11.5703125" style="54" customWidth="1"/>
    <col min="10969" max="10969" width="11" style="54" customWidth="1"/>
    <col min="10970" max="10970" width="11.5703125" style="54" customWidth="1"/>
    <col min="10971" max="11218" width="9.140625" style="54"/>
    <col min="11219" max="11219" width="5.140625" style="54" customWidth="1"/>
    <col min="11220" max="11220" width="63.85546875" style="54" customWidth="1"/>
    <col min="11221" max="11222" width="0" style="54" hidden="1" customWidth="1"/>
    <col min="11223" max="11223" width="11" style="54" customWidth="1"/>
    <col min="11224" max="11224" width="11.5703125" style="54" customWidth="1"/>
    <col min="11225" max="11225" width="11" style="54" customWidth="1"/>
    <col min="11226" max="11226" width="11.5703125" style="54" customWidth="1"/>
    <col min="11227" max="11474" width="9.140625" style="54"/>
    <col min="11475" max="11475" width="5.140625" style="54" customWidth="1"/>
    <col min="11476" max="11476" width="63.85546875" style="54" customWidth="1"/>
    <col min="11477" max="11478" width="0" style="54" hidden="1" customWidth="1"/>
    <col min="11479" max="11479" width="11" style="54" customWidth="1"/>
    <col min="11480" max="11480" width="11.5703125" style="54" customWidth="1"/>
    <col min="11481" max="11481" width="11" style="54" customWidth="1"/>
    <col min="11482" max="11482" width="11.5703125" style="54" customWidth="1"/>
    <col min="11483" max="11730" width="9.140625" style="54"/>
    <col min="11731" max="11731" width="5.140625" style="54" customWidth="1"/>
    <col min="11732" max="11732" width="63.85546875" style="54" customWidth="1"/>
    <col min="11733" max="11734" width="0" style="54" hidden="1" customWidth="1"/>
    <col min="11735" max="11735" width="11" style="54" customWidth="1"/>
    <col min="11736" max="11736" width="11.5703125" style="54" customWidth="1"/>
    <col min="11737" max="11737" width="11" style="54" customWidth="1"/>
    <col min="11738" max="11738" width="11.5703125" style="54" customWidth="1"/>
    <col min="11739" max="11986" width="9.140625" style="54"/>
    <col min="11987" max="11987" width="5.140625" style="54" customWidth="1"/>
    <col min="11988" max="11988" width="63.85546875" style="54" customWidth="1"/>
    <col min="11989" max="11990" width="0" style="54" hidden="1" customWidth="1"/>
    <col min="11991" max="11991" width="11" style="54" customWidth="1"/>
    <col min="11992" max="11992" width="11.5703125" style="54" customWidth="1"/>
    <col min="11993" max="11993" width="11" style="54" customWidth="1"/>
    <col min="11994" max="11994" width="11.5703125" style="54" customWidth="1"/>
    <col min="11995" max="12242" width="9.140625" style="54"/>
    <col min="12243" max="12243" width="5.140625" style="54" customWidth="1"/>
    <col min="12244" max="12244" width="63.85546875" style="54" customWidth="1"/>
    <col min="12245" max="12246" width="0" style="54" hidden="1" customWidth="1"/>
    <col min="12247" max="12247" width="11" style="54" customWidth="1"/>
    <col min="12248" max="12248" width="11.5703125" style="54" customWidth="1"/>
    <col min="12249" max="12249" width="11" style="54" customWidth="1"/>
    <col min="12250" max="12250" width="11.5703125" style="54" customWidth="1"/>
    <col min="12251" max="12498" width="9.140625" style="54"/>
    <col min="12499" max="12499" width="5.140625" style="54" customWidth="1"/>
    <col min="12500" max="12500" width="63.85546875" style="54" customWidth="1"/>
    <col min="12501" max="12502" width="0" style="54" hidden="1" customWidth="1"/>
    <col min="12503" max="12503" width="11" style="54" customWidth="1"/>
    <col min="12504" max="12504" width="11.5703125" style="54" customWidth="1"/>
    <col min="12505" max="12505" width="11" style="54" customWidth="1"/>
    <col min="12506" max="12506" width="11.5703125" style="54" customWidth="1"/>
    <col min="12507" max="12754" width="9.140625" style="54"/>
    <col min="12755" max="12755" width="5.140625" style="54" customWidth="1"/>
    <col min="12756" max="12756" width="63.85546875" style="54" customWidth="1"/>
    <col min="12757" max="12758" width="0" style="54" hidden="1" customWidth="1"/>
    <col min="12759" max="12759" width="11" style="54" customWidth="1"/>
    <col min="12760" max="12760" width="11.5703125" style="54" customWidth="1"/>
    <col min="12761" max="12761" width="11" style="54" customWidth="1"/>
    <col min="12762" max="12762" width="11.5703125" style="54" customWidth="1"/>
    <col min="12763" max="13010" width="9.140625" style="54"/>
    <col min="13011" max="13011" width="5.140625" style="54" customWidth="1"/>
    <col min="13012" max="13012" width="63.85546875" style="54" customWidth="1"/>
    <col min="13013" max="13014" width="0" style="54" hidden="1" customWidth="1"/>
    <col min="13015" max="13015" width="11" style="54" customWidth="1"/>
    <col min="13016" max="13016" width="11.5703125" style="54" customWidth="1"/>
    <col min="13017" max="13017" width="11" style="54" customWidth="1"/>
    <col min="13018" max="13018" width="11.5703125" style="54" customWidth="1"/>
    <col min="13019" max="13266" width="9.140625" style="54"/>
    <col min="13267" max="13267" width="5.140625" style="54" customWidth="1"/>
    <col min="13268" max="13268" width="63.85546875" style="54" customWidth="1"/>
    <col min="13269" max="13270" width="0" style="54" hidden="1" customWidth="1"/>
    <col min="13271" max="13271" width="11" style="54" customWidth="1"/>
    <col min="13272" max="13272" width="11.5703125" style="54" customWidth="1"/>
    <col min="13273" max="13273" width="11" style="54" customWidth="1"/>
    <col min="13274" max="13274" width="11.5703125" style="54" customWidth="1"/>
    <col min="13275" max="13522" width="9.140625" style="54"/>
    <col min="13523" max="13523" width="5.140625" style="54" customWidth="1"/>
    <col min="13524" max="13524" width="63.85546875" style="54" customWidth="1"/>
    <col min="13525" max="13526" width="0" style="54" hidden="1" customWidth="1"/>
    <col min="13527" max="13527" width="11" style="54" customWidth="1"/>
    <col min="13528" max="13528" width="11.5703125" style="54" customWidth="1"/>
    <col min="13529" max="13529" width="11" style="54" customWidth="1"/>
    <col min="13530" max="13530" width="11.5703125" style="54" customWidth="1"/>
    <col min="13531" max="13778" width="9.140625" style="54"/>
    <col min="13779" max="13779" width="5.140625" style="54" customWidth="1"/>
    <col min="13780" max="13780" width="63.85546875" style="54" customWidth="1"/>
    <col min="13781" max="13782" width="0" style="54" hidden="1" customWidth="1"/>
    <col min="13783" max="13783" width="11" style="54" customWidth="1"/>
    <col min="13784" max="13784" width="11.5703125" style="54" customWidth="1"/>
    <col min="13785" max="13785" width="11" style="54" customWidth="1"/>
    <col min="13786" max="13786" width="11.5703125" style="54" customWidth="1"/>
    <col min="13787" max="14034" width="9.140625" style="54"/>
    <col min="14035" max="14035" width="5.140625" style="54" customWidth="1"/>
    <col min="14036" max="14036" width="63.85546875" style="54" customWidth="1"/>
    <col min="14037" max="14038" width="0" style="54" hidden="1" customWidth="1"/>
    <col min="14039" max="14039" width="11" style="54" customWidth="1"/>
    <col min="14040" max="14040" width="11.5703125" style="54" customWidth="1"/>
    <col min="14041" max="14041" width="11" style="54" customWidth="1"/>
    <col min="14042" max="14042" width="11.5703125" style="54" customWidth="1"/>
    <col min="14043" max="14290" width="9.140625" style="54"/>
    <col min="14291" max="14291" width="5.140625" style="54" customWidth="1"/>
    <col min="14292" max="14292" width="63.85546875" style="54" customWidth="1"/>
    <col min="14293" max="14294" width="0" style="54" hidden="1" customWidth="1"/>
    <col min="14295" max="14295" width="11" style="54" customWidth="1"/>
    <col min="14296" max="14296" width="11.5703125" style="54" customWidth="1"/>
    <col min="14297" max="14297" width="11" style="54" customWidth="1"/>
    <col min="14298" max="14298" width="11.5703125" style="54" customWidth="1"/>
    <col min="14299" max="14546" width="9.140625" style="54"/>
    <col min="14547" max="14547" width="5.140625" style="54" customWidth="1"/>
    <col min="14548" max="14548" width="63.85546875" style="54" customWidth="1"/>
    <col min="14549" max="14550" width="0" style="54" hidden="1" customWidth="1"/>
    <col min="14551" max="14551" width="11" style="54" customWidth="1"/>
    <col min="14552" max="14552" width="11.5703125" style="54" customWidth="1"/>
    <col min="14553" max="14553" width="11" style="54" customWidth="1"/>
    <col min="14554" max="14554" width="11.5703125" style="54" customWidth="1"/>
    <col min="14555" max="14802" width="9.140625" style="54"/>
    <col min="14803" max="14803" width="5.140625" style="54" customWidth="1"/>
    <col min="14804" max="14804" width="63.85546875" style="54" customWidth="1"/>
    <col min="14805" max="14806" width="0" style="54" hidden="1" customWidth="1"/>
    <col min="14807" max="14807" width="11" style="54" customWidth="1"/>
    <col min="14808" max="14808" width="11.5703125" style="54" customWidth="1"/>
    <col min="14809" max="14809" width="11" style="54" customWidth="1"/>
    <col min="14810" max="14810" width="11.5703125" style="54" customWidth="1"/>
    <col min="14811" max="15058" width="9.140625" style="54"/>
    <col min="15059" max="15059" width="5.140625" style="54" customWidth="1"/>
    <col min="15060" max="15060" width="63.85546875" style="54" customWidth="1"/>
    <col min="15061" max="15062" width="0" style="54" hidden="1" customWidth="1"/>
    <col min="15063" max="15063" width="11" style="54" customWidth="1"/>
    <col min="15064" max="15064" width="11.5703125" style="54" customWidth="1"/>
    <col min="15065" max="15065" width="11" style="54" customWidth="1"/>
    <col min="15066" max="15066" width="11.5703125" style="54" customWidth="1"/>
    <col min="15067" max="15314" width="9.140625" style="54"/>
    <col min="15315" max="15315" width="5.140625" style="54" customWidth="1"/>
    <col min="15316" max="15316" width="63.85546875" style="54" customWidth="1"/>
    <col min="15317" max="15318" width="0" style="54" hidden="1" customWidth="1"/>
    <col min="15319" max="15319" width="11" style="54" customWidth="1"/>
    <col min="15320" max="15320" width="11.5703125" style="54" customWidth="1"/>
    <col min="15321" max="15321" width="11" style="54" customWidth="1"/>
    <col min="15322" max="15322" width="11.5703125" style="54" customWidth="1"/>
    <col min="15323" max="15570" width="9.140625" style="54"/>
    <col min="15571" max="15571" width="5.140625" style="54" customWidth="1"/>
    <col min="15572" max="15572" width="63.85546875" style="54" customWidth="1"/>
    <col min="15573" max="15574" width="0" style="54" hidden="1" customWidth="1"/>
    <col min="15575" max="15575" width="11" style="54" customWidth="1"/>
    <col min="15576" max="15576" width="11.5703125" style="54" customWidth="1"/>
    <col min="15577" max="15577" width="11" style="54" customWidth="1"/>
    <col min="15578" max="15578" width="11.5703125" style="54" customWidth="1"/>
    <col min="15579" max="15826" width="9.140625" style="54"/>
    <col min="15827" max="15827" width="5.140625" style="54" customWidth="1"/>
    <col min="15828" max="15828" width="63.85546875" style="54" customWidth="1"/>
    <col min="15829" max="15830" width="0" style="54" hidden="1" customWidth="1"/>
    <col min="15831" max="15831" width="11" style="54" customWidth="1"/>
    <col min="15832" max="15832" width="11.5703125" style="54" customWidth="1"/>
    <col min="15833" max="15833" width="11" style="54" customWidth="1"/>
    <col min="15834" max="15834" width="11.5703125" style="54" customWidth="1"/>
    <col min="15835" max="16082" width="9.140625" style="54"/>
    <col min="16083" max="16083" width="5.140625" style="54" customWidth="1"/>
    <col min="16084" max="16084" width="63.85546875" style="54" customWidth="1"/>
    <col min="16085" max="16086" width="0" style="54" hidden="1" customWidth="1"/>
    <col min="16087" max="16087" width="11" style="54" customWidth="1"/>
    <col min="16088" max="16088" width="11.5703125" style="54" customWidth="1"/>
    <col min="16089" max="16089" width="11" style="54" customWidth="1"/>
    <col min="16090" max="16090" width="11.5703125" style="54" customWidth="1"/>
    <col min="16091" max="16384" width="9.140625" style="54"/>
  </cols>
  <sheetData>
    <row r="1" spans="1:10" s="50" customFormat="1" x14ac:dyDescent="0.2">
      <c r="A1" s="48"/>
      <c r="B1" s="49"/>
      <c r="D1" s="51"/>
      <c r="F1" s="51" t="s">
        <v>236</v>
      </c>
    </row>
    <row r="2" spans="1:10" s="1" customFormat="1" x14ac:dyDescent="0.2">
      <c r="A2" s="52"/>
      <c r="B2" s="53"/>
      <c r="C2" s="53"/>
      <c r="D2" s="53"/>
      <c r="E2" s="53"/>
      <c r="F2" s="53"/>
    </row>
    <row r="3" spans="1:10" x14ac:dyDescent="0.2">
      <c r="A3" s="99" t="s">
        <v>237</v>
      </c>
      <c r="B3" s="99"/>
      <c r="C3" s="99"/>
      <c r="D3" s="99"/>
      <c r="E3" s="99"/>
      <c r="F3" s="99"/>
    </row>
    <row r="4" spans="1:10" x14ac:dyDescent="0.2">
      <c r="A4" s="55"/>
      <c r="C4" s="57"/>
      <c r="D4" s="57"/>
      <c r="E4" s="57"/>
      <c r="F4" s="57"/>
    </row>
    <row r="5" spans="1:10" x14ac:dyDescent="0.2">
      <c r="A5" s="99" t="s">
        <v>238</v>
      </c>
      <c r="B5" s="99"/>
      <c r="C5" s="99"/>
      <c r="D5" s="99"/>
      <c r="E5" s="99"/>
      <c r="F5" s="99"/>
    </row>
    <row r="6" spans="1:10" x14ac:dyDescent="0.2">
      <c r="A6" s="99" t="s">
        <v>239</v>
      </c>
      <c r="B6" s="99"/>
      <c r="C6" s="99"/>
      <c r="D6" s="99"/>
      <c r="E6" s="99"/>
      <c r="F6" s="99"/>
    </row>
    <row r="7" spans="1:10" x14ac:dyDescent="0.2">
      <c r="A7" s="58"/>
      <c r="B7" s="59"/>
      <c r="C7" s="60"/>
      <c r="D7" s="60"/>
      <c r="E7" s="60"/>
      <c r="F7" s="60"/>
    </row>
    <row r="8" spans="1:10" s="62" customFormat="1" ht="21.75" customHeight="1" x14ac:dyDescent="0.2">
      <c r="A8" s="61" t="s">
        <v>240</v>
      </c>
      <c r="B8" s="61" t="s">
        <v>241</v>
      </c>
      <c r="C8" s="100" t="s">
        <v>14</v>
      </c>
      <c r="D8" s="101"/>
      <c r="E8" s="100" t="s">
        <v>15</v>
      </c>
      <c r="F8" s="101"/>
    </row>
    <row r="9" spans="1:10" s="62" customFormat="1" ht="10.5" hidden="1" customHeight="1" x14ac:dyDescent="0.2">
      <c r="A9" s="61"/>
      <c r="B9" s="61"/>
      <c r="C9" s="63"/>
      <c r="D9" s="64"/>
      <c r="E9" s="63"/>
      <c r="F9" s="64"/>
    </row>
    <row r="10" spans="1:10" s="68" customFormat="1" ht="60" customHeight="1" x14ac:dyDescent="0.2">
      <c r="A10" s="65"/>
      <c r="B10" s="66"/>
      <c r="C10" s="67" t="s">
        <v>242</v>
      </c>
      <c r="D10" s="67" t="s">
        <v>243</v>
      </c>
      <c r="E10" s="67" t="s">
        <v>242</v>
      </c>
      <c r="F10" s="67" t="s">
        <v>243</v>
      </c>
    </row>
    <row r="11" spans="1:10" x14ac:dyDescent="0.2">
      <c r="A11" s="69"/>
      <c r="B11" s="70"/>
      <c r="C11" s="71"/>
      <c r="D11" s="71"/>
      <c r="E11" s="71"/>
      <c r="F11" s="71"/>
    </row>
    <row r="12" spans="1:10" s="68" customFormat="1" x14ac:dyDescent="0.2">
      <c r="A12" s="65"/>
      <c r="B12" s="66" t="s">
        <v>244</v>
      </c>
      <c r="C12" s="72"/>
      <c r="D12" s="72"/>
      <c r="E12" s="72"/>
      <c r="F12" s="72"/>
    </row>
    <row r="13" spans="1:10" x14ac:dyDescent="0.2">
      <c r="A13" s="69"/>
      <c r="B13" s="70"/>
      <c r="C13" s="71"/>
      <c r="D13" s="71"/>
      <c r="E13" s="71"/>
      <c r="F13" s="71"/>
    </row>
    <row r="14" spans="1:10" s="68" customFormat="1" x14ac:dyDescent="0.2">
      <c r="A14" s="65" t="s">
        <v>245</v>
      </c>
      <c r="B14" s="66" t="s">
        <v>246</v>
      </c>
      <c r="C14" s="72">
        <v>236</v>
      </c>
      <c r="D14" s="72">
        <v>488653</v>
      </c>
      <c r="E14" s="72">
        <f>236+7</f>
        <v>243</v>
      </c>
      <c r="F14" s="72">
        <f>488653+18043</f>
        <v>506696</v>
      </c>
      <c r="G14" s="73"/>
      <c r="H14" s="73"/>
      <c r="I14" s="73"/>
      <c r="J14" s="73"/>
    </row>
    <row r="15" spans="1:10" x14ac:dyDescent="0.2">
      <c r="A15" s="69"/>
      <c r="B15" s="70" t="s">
        <v>247</v>
      </c>
      <c r="C15" s="71"/>
      <c r="D15" s="71"/>
      <c r="E15" s="71"/>
      <c r="F15" s="71"/>
      <c r="G15" s="74"/>
      <c r="H15" s="74"/>
    </row>
    <row r="16" spans="1:10" x14ac:dyDescent="0.2">
      <c r="A16" s="69"/>
      <c r="B16" s="70" t="s">
        <v>248</v>
      </c>
      <c r="C16" s="71">
        <v>5</v>
      </c>
      <c r="D16" s="71">
        <v>3859</v>
      </c>
      <c r="E16" s="71">
        <v>5</v>
      </c>
      <c r="F16" s="71">
        <v>3859</v>
      </c>
      <c r="G16" s="74"/>
      <c r="H16" s="74"/>
    </row>
    <row r="17" spans="1:8" x14ac:dyDescent="0.2">
      <c r="A17" s="69"/>
      <c r="B17" s="70"/>
      <c r="C17" s="71"/>
      <c r="D17" s="71"/>
      <c r="E17" s="71"/>
      <c r="F17" s="71"/>
      <c r="G17" s="74"/>
      <c r="H17" s="74"/>
    </row>
    <row r="18" spans="1:8" s="68" customFormat="1" x14ac:dyDescent="0.2">
      <c r="A18" s="65" t="s">
        <v>249</v>
      </c>
      <c r="B18" s="66" t="s">
        <v>250</v>
      </c>
      <c r="C18" s="72">
        <v>12</v>
      </c>
      <c r="D18" s="72">
        <v>16412</v>
      </c>
      <c r="E18" s="72">
        <v>12</v>
      </c>
      <c r="F18" s="72">
        <v>16412</v>
      </c>
      <c r="G18" s="73"/>
      <c r="H18" s="73"/>
    </row>
    <row r="19" spans="1:8" x14ac:dyDescent="0.2">
      <c r="A19" s="69"/>
      <c r="B19" s="70" t="s">
        <v>247</v>
      </c>
      <c r="C19" s="71"/>
      <c r="D19" s="71"/>
      <c r="E19" s="71"/>
      <c r="F19" s="71"/>
      <c r="G19" s="74"/>
      <c r="H19" s="74"/>
    </row>
    <row r="20" spans="1:8" x14ac:dyDescent="0.2">
      <c r="A20" s="69"/>
      <c r="B20" s="70" t="s">
        <v>251</v>
      </c>
      <c r="C20" s="71">
        <v>6</v>
      </c>
      <c r="D20" s="71">
        <v>8147</v>
      </c>
      <c r="E20" s="71">
        <v>6</v>
      </c>
      <c r="F20" s="71">
        <v>8147</v>
      </c>
      <c r="G20" s="74"/>
      <c r="H20" s="74"/>
    </row>
    <row r="21" spans="1:8" x14ac:dyDescent="0.2">
      <c r="A21" s="69"/>
      <c r="B21" s="70"/>
      <c r="C21" s="71"/>
      <c r="D21" s="71"/>
      <c r="E21" s="71"/>
      <c r="F21" s="71"/>
      <c r="G21" s="74"/>
      <c r="H21" s="74"/>
    </row>
    <row r="22" spans="1:8" s="68" customFormat="1" x14ac:dyDescent="0.2">
      <c r="A22" s="65" t="s">
        <v>252</v>
      </c>
      <c r="B22" s="66" t="s">
        <v>253</v>
      </c>
      <c r="C22" s="72">
        <f>SUM(C24:C26)</f>
        <v>242</v>
      </c>
      <c r="D22" s="72">
        <f>SUM(D24:D26)</f>
        <v>459611</v>
      </c>
      <c r="E22" s="72">
        <f>SUM(E24:E26)</f>
        <v>242</v>
      </c>
      <c r="F22" s="72">
        <f>SUM(F24:F26)</f>
        <v>459611</v>
      </c>
      <c r="G22" s="73"/>
      <c r="H22" s="73"/>
    </row>
    <row r="23" spans="1:8" x14ac:dyDescent="0.2">
      <c r="A23" s="69"/>
      <c r="B23" s="70" t="s">
        <v>247</v>
      </c>
      <c r="C23" s="71"/>
      <c r="D23" s="71"/>
      <c r="E23" s="71"/>
      <c r="F23" s="71"/>
      <c r="G23" s="74"/>
      <c r="H23" s="74"/>
    </row>
    <row r="24" spans="1:8" x14ac:dyDescent="0.2">
      <c r="A24" s="69">
        <v>1</v>
      </c>
      <c r="B24" s="70" t="s">
        <v>254</v>
      </c>
      <c r="C24" s="71">
        <v>181</v>
      </c>
      <c r="D24" s="71">
        <v>335534</v>
      </c>
      <c r="E24" s="71">
        <v>181</v>
      </c>
      <c r="F24" s="71">
        <v>335534</v>
      </c>
      <c r="G24" s="74"/>
      <c r="H24" s="74"/>
    </row>
    <row r="25" spans="1:8" x14ac:dyDescent="0.2">
      <c r="A25" s="69">
        <v>2</v>
      </c>
      <c r="B25" s="70" t="s">
        <v>255</v>
      </c>
      <c r="C25" s="71">
        <v>52</v>
      </c>
      <c r="D25" s="71">
        <v>111119</v>
      </c>
      <c r="E25" s="71">
        <v>52</v>
      </c>
      <c r="F25" s="71">
        <v>111119</v>
      </c>
      <c r="G25" s="74"/>
      <c r="H25" s="74"/>
    </row>
    <row r="26" spans="1:8" x14ac:dyDescent="0.2">
      <c r="A26" s="69">
        <v>3</v>
      </c>
      <c r="B26" s="70" t="s">
        <v>256</v>
      </c>
      <c r="C26" s="71">
        <v>9</v>
      </c>
      <c r="D26" s="71">
        <v>12958</v>
      </c>
      <c r="E26" s="71">
        <v>9</v>
      </c>
      <c r="F26" s="71">
        <v>12958</v>
      </c>
      <c r="G26" s="74"/>
      <c r="H26" s="74"/>
    </row>
    <row r="27" spans="1:8" x14ac:dyDescent="0.2">
      <c r="A27" s="69"/>
      <c r="B27" s="70"/>
      <c r="C27" s="71"/>
      <c r="D27" s="71"/>
      <c r="E27" s="71"/>
      <c r="F27" s="71"/>
      <c r="G27" s="74"/>
      <c r="H27" s="74"/>
    </row>
    <row r="28" spans="1:8" s="68" customFormat="1" ht="24" x14ac:dyDescent="0.2">
      <c r="A28" s="65" t="s">
        <v>257</v>
      </c>
      <c r="B28" s="66" t="s">
        <v>258</v>
      </c>
      <c r="C28" s="72">
        <v>554</v>
      </c>
      <c r="D28" s="72">
        <v>970161</v>
      </c>
      <c r="E28" s="72">
        <v>554</v>
      </c>
      <c r="F28" s="72">
        <v>970161</v>
      </c>
      <c r="G28" s="73"/>
      <c r="H28" s="73"/>
    </row>
    <row r="29" spans="1:8" x14ac:dyDescent="0.2">
      <c r="A29" s="69"/>
      <c r="B29" s="70"/>
      <c r="C29" s="71"/>
      <c r="D29" s="71"/>
      <c r="E29" s="71"/>
      <c r="F29" s="71"/>
      <c r="G29" s="74"/>
      <c r="H29" s="74"/>
    </row>
    <row r="30" spans="1:8" s="68" customFormat="1" ht="30.75" customHeight="1" x14ac:dyDescent="0.2">
      <c r="A30" s="65" t="s">
        <v>259</v>
      </c>
      <c r="B30" s="66" t="s">
        <v>260</v>
      </c>
      <c r="C30" s="72">
        <v>191</v>
      </c>
      <c r="D30" s="72">
        <v>308615</v>
      </c>
      <c r="E30" s="72">
        <v>191</v>
      </c>
      <c r="F30" s="72">
        <v>308615</v>
      </c>
      <c r="G30" s="73"/>
      <c r="H30" s="73"/>
    </row>
    <row r="31" spans="1:8" x14ac:dyDescent="0.2">
      <c r="A31" s="69"/>
      <c r="B31" s="70"/>
      <c r="C31" s="71"/>
      <c r="D31" s="71"/>
      <c r="E31" s="71"/>
      <c r="F31" s="71"/>
      <c r="G31" s="74"/>
      <c r="H31" s="74"/>
    </row>
    <row r="32" spans="1:8" x14ac:dyDescent="0.2">
      <c r="A32" s="69"/>
      <c r="B32" s="70"/>
      <c r="C32" s="71"/>
      <c r="D32" s="71"/>
      <c r="E32" s="71"/>
      <c r="F32" s="71"/>
      <c r="G32" s="74"/>
      <c r="H32" s="74"/>
    </row>
    <row r="33" spans="1:8" s="68" customFormat="1" x14ac:dyDescent="0.2">
      <c r="A33" s="65"/>
      <c r="B33" s="66" t="s">
        <v>261</v>
      </c>
      <c r="C33" s="72"/>
      <c r="D33" s="72"/>
      <c r="E33" s="72"/>
      <c r="F33" s="72"/>
      <c r="G33" s="73"/>
      <c r="H33" s="73"/>
    </row>
    <row r="34" spans="1:8" s="68" customFormat="1" x14ac:dyDescent="0.2">
      <c r="A34" s="65" t="s">
        <v>245</v>
      </c>
      <c r="B34" s="66" t="s">
        <v>246</v>
      </c>
      <c r="C34" s="72">
        <v>41</v>
      </c>
      <c r="D34" s="72">
        <v>55218</v>
      </c>
      <c r="E34" s="72">
        <v>41</v>
      </c>
      <c r="F34" s="72">
        <v>55218</v>
      </c>
      <c r="G34" s="73"/>
      <c r="H34" s="73"/>
    </row>
    <row r="35" spans="1:8" x14ac:dyDescent="0.2">
      <c r="A35" s="69"/>
      <c r="B35" s="70" t="s">
        <v>262</v>
      </c>
      <c r="C35" s="71"/>
      <c r="D35" s="71"/>
      <c r="E35" s="71"/>
      <c r="F35" s="71"/>
      <c r="G35" s="74"/>
      <c r="H35" s="74"/>
    </row>
    <row r="36" spans="1:8" x14ac:dyDescent="0.2">
      <c r="A36" s="69"/>
      <c r="B36" s="70" t="s">
        <v>263</v>
      </c>
      <c r="C36" s="71">
        <v>36</v>
      </c>
      <c r="D36" s="71">
        <v>40000</v>
      </c>
      <c r="E36" s="71">
        <v>36</v>
      </c>
      <c r="F36" s="71">
        <v>40000</v>
      </c>
      <c r="G36" s="74"/>
      <c r="H36" s="74"/>
    </row>
    <row r="37" spans="1:8" s="68" customFormat="1" x14ac:dyDescent="0.2">
      <c r="A37" s="65" t="s">
        <v>264</v>
      </c>
      <c r="B37" s="66" t="s">
        <v>265</v>
      </c>
      <c r="C37" s="72">
        <v>11</v>
      </c>
      <c r="D37" s="72">
        <v>16392</v>
      </c>
      <c r="E37" s="72">
        <v>11</v>
      </c>
      <c r="F37" s="72">
        <v>16392</v>
      </c>
      <c r="G37" s="73"/>
      <c r="H37" s="73"/>
    </row>
    <row r="38" spans="1:8" s="68" customFormat="1" ht="24" x14ac:dyDescent="0.2">
      <c r="A38" s="65" t="s">
        <v>266</v>
      </c>
      <c r="B38" s="66" t="s">
        <v>258</v>
      </c>
      <c r="C38" s="72">
        <v>99</v>
      </c>
      <c r="D38" s="72">
        <v>123792</v>
      </c>
      <c r="E38" s="72">
        <v>99</v>
      </c>
      <c r="F38" s="72">
        <v>123792</v>
      </c>
      <c r="G38" s="73"/>
      <c r="H38" s="73"/>
    </row>
    <row r="39" spans="1:8" s="68" customFormat="1" x14ac:dyDescent="0.2">
      <c r="A39" s="65"/>
      <c r="B39" s="66"/>
      <c r="C39" s="72"/>
      <c r="D39" s="72"/>
      <c r="E39" s="72"/>
      <c r="F39" s="72"/>
      <c r="G39" s="73"/>
      <c r="H39" s="73"/>
    </row>
    <row r="40" spans="1:8" s="68" customFormat="1" ht="24" x14ac:dyDescent="0.2">
      <c r="A40" s="65" t="s">
        <v>257</v>
      </c>
      <c r="B40" s="66" t="s">
        <v>267</v>
      </c>
      <c r="C40" s="72">
        <v>280</v>
      </c>
      <c r="D40" s="72">
        <v>317817</v>
      </c>
      <c r="E40" s="72">
        <v>280</v>
      </c>
      <c r="F40" s="72">
        <v>317817</v>
      </c>
      <c r="G40" s="73"/>
      <c r="H40" s="73"/>
    </row>
    <row r="41" spans="1:8" x14ac:dyDescent="0.2">
      <c r="A41" s="69"/>
      <c r="B41" s="70"/>
      <c r="C41" s="71"/>
      <c r="D41" s="71"/>
      <c r="E41" s="71"/>
      <c r="F41" s="71"/>
      <c r="G41" s="74"/>
      <c r="H41" s="74"/>
    </row>
    <row r="42" spans="1:8" s="68" customFormat="1" ht="24" x14ac:dyDescent="0.2">
      <c r="A42" s="65" t="s">
        <v>259</v>
      </c>
      <c r="B42" s="66" t="s">
        <v>268</v>
      </c>
      <c r="C42" s="72">
        <f>SUM(C44,C48)</f>
        <v>111</v>
      </c>
      <c r="D42" s="72">
        <f>SUM(D44,D48)</f>
        <v>143372</v>
      </c>
      <c r="E42" s="72">
        <f>SUM(E44,E48)</f>
        <v>111</v>
      </c>
      <c r="F42" s="72">
        <f>SUM(F44,F48)</f>
        <v>143372</v>
      </c>
      <c r="G42" s="73"/>
      <c r="H42" s="73"/>
    </row>
    <row r="43" spans="1:8" x14ac:dyDescent="0.2">
      <c r="A43" s="69"/>
      <c r="B43" s="70"/>
      <c r="C43" s="71"/>
      <c r="D43" s="71"/>
      <c r="E43" s="71"/>
      <c r="F43" s="71"/>
      <c r="G43" s="74"/>
      <c r="H43" s="74"/>
    </row>
    <row r="44" spans="1:8" x14ac:dyDescent="0.2">
      <c r="A44" s="69">
        <v>1</v>
      </c>
      <c r="B44" s="70" t="s">
        <v>269</v>
      </c>
      <c r="C44" s="71">
        <f>SUM(C45,C46,C47)</f>
        <v>28</v>
      </c>
      <c r="D44" s="71">
        <f>SUM(D45,D46,D47)</f>
        <v>40499</v>
      </c>
      <c r="E44" s="71">
        <f>SUM(E45,E46,E47)</f>
        <v>28</v>
      </c>
      <c r="F44" s="71">
        <f>SUM(F45,F46,F47)</f>
        <v>40499</v>
      </c>
      <c r="G44" s="74"/>
      <c r="H44" s="74"/>
    </row>
    <row r="45" spans="1:8" x14ac:dyDescent="0.2">
      <c r="A45" s="69" t="s">
        <v>270</v>
      </c>
      <c r="B45" s="70" t="s">
        <v>271</v>
      </c>
      <c r="C45" s="71">
        <v>7</v>
      </c>
      <c r="D45" s="71">
        <v>8572</v>
      </c>
      <c r="E45" s="71">
        <v>7</v>
      </c>
      <c r="F45" s="71">
        <v>8572</v>
      </c>
      <c r="G45" s="74"/>
      <c r="H45" s="74"/>
    </row>
    <row r="46" spans="1:8" x14ac:dyDescent="0.2">
      <c r="A46" s="69" t="s">
        <v>272</v>
      </c>
      <c r="B46" s="70" t="s">
        <v>273</v>
      </c>
      <c r="C46" s="71">
        <v>18</v>
      </c>
      <c r="D46" s="71">
        <v>28235</v>
      </c>
      <c r="E46" s="71">
        <v>18</v>
      </c>
      <c r="F46" s="71">
        <v>28235</v>
      </c>
      <c r="G46" s="74"/>
      <c r="H46" s="74"/>
    </row>
    <row r="47" spans="1:8" x14ac:dyDescent="0.2">
      <c r="A47" s="69" t="s">
        <v>274</v>
      </c>
      <c r="B47" s="70" t="s">
        <v>275</v>
      </c>
      <c r="C47" s="71">
        <v>3</v>
      </c>
      <c r="D47" s="71">
        <v>3692</v>
      </c>
      <c r="E47" s="71">
        <v>3</v>
      </c>
      <c r="F47" s="71">
        <v>3692</v>
      </c>
      <c r="G47" s="74"/>
      <c r="H47" s="74"/>
    </row>
    <row r="48" spans="1:8" x14ac:dyDescent="0.2">
      <c r="A48" s="69">
        <v>2</v>
      </c>
      <c r="B48" s="70" t="s">
        <v>276</v>
      </c>
      <c r="C48" s="71">
        <f>SUM(C49:C52)</f>
        <v>83</v>
      </c>
      <c r="D48" s="71">
        <f>SUM(D49:D52)</f>
        <v>102873</v>
      </c>
      <c r="E48" s="71">
        <f>SUM(E49:E52)</f>
        <v>83</v>
      </c>
      <c r="F48" s="71">
        <f>SUM(F49:F52)</f>
        <v>102873</v>
      </c>
      <c r="G48" s="74"/>
      <c r="H48" s="74"/>
    </row>
    <row r="49" spans="1:8" x14ac:dyDescent="0.2">
      <c r="A49" s="69" t="s">
        <v>277</v>
      </c>
      <c r="B49" s="70" t="s">
        <v>278</v>
      </c>
      <c r="C49" s="71">
        <v>28</v>
      </c>
      <c r="D49" s="71">
        <v>33033</v>
      </c>
      <c r="E49" s="71">
        <v>28</v>
      </c>
      <c r="F49" s="71">
        <v>33033</v>
      </c>
      <c r="G49" s="74"/>
      <c r="H49" s="74"/>
    </row>
    <row r="50" spans="1:8" x14ac:dyDescent="0.2">
      <c r="A50" s="69" t="s">
        <v>279</v>
      </c>
      <c r="B50" s="70" t="s">
        <v>280</v>
      </c>
      <c r="C50" s="71">
        <v>18</v>
      </c>
      <c r="D50" s="71">
        <v>21813</v>
      </c>
      <c r="E50" s="71">
        <v>18</v>
      </c>
      <c r="F50" s="71">
        <v>21813</v>
      </c>
      <c r="G50" s="74"/>
      <c r="H50" s="74"/>
    </row>
    <row r="51" spans="1:8" x14ac:dyDescent="0.2">
      <c r="A51" s="69" t="s">
        <v>281</v>
      </c>
      <c r="B51" s="70" t="s">
        <v>282</v>
      </c>
      <c r="C51" s="71">
        <v>19</v>
      </c>
      <c r="D51" s="71">
        <v>25393</v>
      </c>
      <c r="E51" s="71">
        <v>19</v>
      </c>
      <c r="F51" s="71">
        <v>25393</v>
      </c>
      <c r="G51" s="74"/>
      <c r="H51" s="74"/>
    </row>
    <row r="52" spans="1:8" x14ac:dyDescent="0.2">
      <c r="A52" s="69" t="s">
        <v>283</v>
      </c>
      <c r="B52" s="70" t="s">
        <v>284</v>
      </c>
      <c r="C52" s="71">
        <v>18</v>
      </c>
      <c r="D52" s="71">
        <v>22634</v>
      </c>
      <c r="E52" s="71">
        <v>18</v>
      </c>
      <c r="F52" s="71">
        <v>22634</v>
      </c>
      <c r="G52" s="74"/>
      <c r="H52" s="74"/>
    </row>
    <row r="53" spans="1:8" x14ac:dyDescent="0.2">
      <c r="A53" s="69"/>
      <c r="B53" s="70"/>
      <c r="C53" s="71"/>
      <c r="D53" s="71"/>
      <c r="E53" s="71"/>
      <c r="F53" s="71"/>
      <c r="G53" s="74"/>
      <c r="H53" s="74"/>
    </row>
    <row r="54" spans="1:8" s="68" customFormat="1" x14ac:dyDescent="0.2">
      <c r="A54" s="65" t="s">
        <v>285</v>
      </c>
      <c r="B54" s="66" t="s">
        <v>286</v>
      </c>
      <c r="C54" s="72">
        <f>SUM(C55,C57)</f>
        <v>58</v>
      </c>
      <c r="D54" s="72">
        <f>SUM(D55,D57)</f>
        <v>82329</v>
      </c>
      <c r="E54" s="72">
        <f>SUM(E55,E57)</f>
        <v>58</v>
      </c>
      <c r="F54" s="72">
        <f>SUM(F55,F57)</f>
        <v>82329</v>
      </c>
      <c r="G54" s="73"/>
      <c r="H54" s="73"/>
    </row>
    <row r="55" spans="1:8" ht="24" x14ac:dyDescent="0.2">
      <c r="A55" s="69">
        <v>1</v>
      </c>
      <c r="B55" s="70" t="s">
        <v>287</v>
      </c>
      <c r="C55" s="71">
        <f>SUM(C56)</f>
        <v>7</v>
      </c>
      <c r="D55" s="71">
        <f>SUM(D56)</f>
        <v>9667</v>
      </c>
      <c r="E55" s="71">
        <f>SUM(E56)</f>
        <v>7</v>
      </c>
      <c r="F55" s="71">
        <f>SUM(F56)</f>
        <v>9667</v>
      </c>
      <c r="G55" s="74"/>
      <c r="H55" s="74"/>
    </row>
    <row r="56" spans="1:8" x14ac:dyDescent="0.2">
      <c r="A56" s="69" t="s">
        <v>270</v>
      </c>
      <c r="B56" s="70" t="s">
        <v>288</v>
      </c>
      <c r="C56" s="71">
        <v>7</v>
      </c>
      <c r="D56" s="71">
        <v>9667</v>
      </c>
      <c r="E56" s="71">
        <v>7</v>
      </c>
      <c r="F56" s="71">
        <v>9667</v>
      </c>
      <c r="G56" s="74"/>
      <c r="H56" s="74"/>
    </row>
    <row r="57" spans="1:8" x14ac:dyDescent="0.2">
      <c r="A57" s="69">
        <v>2</v>
      </c>
      <c r="B57" s="70" t="s">
        <v>289</v>
      </c>
      <c r="C57" s="71">
        <f>SUM(C58:C61)</f>
        <v>51</v>
      </c>
      <c r="D57" s="71">
        <f>SUM(D58:D61)</f>
        <v>72662</v>
      </c>
      <c r="E57" s="71">
        <f>SUM(E58:E61)</f>
        <v>51</v>
      </c>
      <c r="F57" s="71">
        <f>SUM(F58:F61)</f>
        <v>72662</v>
      </c>
      <c r="G57" s="74"/>
      <c r="H57" s="74"/>
    </row>
    <row r="58" spans="1:8" x14ac:dyDescent="0.2">
      <c r="A58" s="69" t="s">
        <v>277</v>
      </c>
      <c r="B58" s="70" t="s">
        <v>290</v>
      </c>
      <c r="C58" s="71">
        <v>7</v>
      </c>
      <c r="D58" s="71">
        <v>12412</v>
      </c>
      <c r="E58" s="71">
        <v>7</v>
      </c>
      <c r="F58" s="71">
        <v>12412</v>
      </c>
      <c r="G58" s="74"/>
      <c r="H58" s="74"/>
    </row>
    <row r="59" spans="1:8" x14ac:dyDescent="0.2">
      <c r="A59" s="69" t="s">
        <v>279</v>
      </c>
      <c r="B59" s="70" t="s">
        <v>291</v>
      </c>
      <c r="C59" s="71">
        <v>19</v>
      </c>
      <c r="D59" s="71">
        <v>26265</v>
      </c>
      <c r="E59" s="71">
        <v>19</v>
      </c>
      <c r="F59" s="71">
        <v>26265</v>
      </c>
      <c r="G59" s="74"/>
      <c r="H59" s="74"/>
    </row>
    <row r="60" spans="1:8" x14ac:dyDescent="0.2">
      <c r="A60" s="69" t="s">
        <v>281</v>
      </c>
      <c r="B60" s="70" t="s">
        <v>292</v>
      </c>
      <c r="C60" s="71">
        <v>7</v>
      </c>
      <c r="D60" s="71">
        <v>10725</v>
      </c>
      <c r="E60" s="71">
        <v>7</v>
      </c>
      <c r="F60" s="71">
        <v>10725</v>
      </c>
      <c r="G60" s="74"/>
      <c r="H60" s="74"/>
    </row>
    <row r="61" spans="1:8" x14ac:dyDescent="0.2">
      <c r="A61" s="69" t="s">
        <v>283</v>
      </c>
      <c r="B61" s="70" t="s">
        <v>293</v>
      </c>
      <c r="C61" s="71">
        <v>18</v>
      </c>
      <c r="D61" s="71">
        <v>23260</v>
      </c>
      <c r="E61" s="71">
        <v>18</v>
      </c>
      <c r="F61" s="71">
        <v>23260</v>
      </c>
      <c r="G61" s="74"/>
      <c r="H61" s="74"/>
    </row>
    <row r="62" spans="1:8" s="68" customFormat="1" ht="24" x14ac:dyDescent="0.2">
      <c r="A62" s="65"/>
      <c r="B62" s="66" t="s">
        <v>294</v>
      </c>
      <c r="C62" s="72"/>
      <c r="D62" s="72"/>
      <c r="E62" s="72"/>
      <c r="F62" s="72"/>
      <c r="G62" s="73"/>
      <c r="H62" s="73"/>
    </row>
    <row r="63" spans="1:8" s="68" customFormat="1" x14ac:dyDescent="0.2">
      <c r="A63" s="65" t="s">
        <v>245</v>
      </c>
      <c r="B63" s="66" t="s">
        <v>246</v>
      </c>
      <c r="C63" s="72">
        <v>56</v>
      </c>
      <c r="D63" s="72">
        <v>97123</v>
      </c>
      <c r="E63" s="72">
        <f>56-7</f>
        <v>49</v>
      </c>
      <c r="F63" s="72">
        <v>97123</v>
      </c>
      <c r="G63" s="73"/>
      <c r="H63" s="73"/>
    </row>
    <row r="64" spans="1:8" s="68" customFormat="1" x14ac:dyDescent="0.2">
      <c r="A64" s="65" t="s">
        <v>264</v>
      </c>
      <c r="B64" s="66" t="s">
        <v>265</v>
      </c>
      <c r="C64" s="72">
        <v>1</v>
      </c>
      <c r="D64" s="72">
        <v>2103</v>
      </c>
      <c r="E64" s="72">
        <v>1</v>
      </c>
      <c r="F64" s="72">
        <v>2103</v>
      </c>
      <c r="G64" s="73"/>
      <c r="H64" s="73"/>
    </row>
    <row r="65" spans="1:236" s="68" customFormat="1" ht="24" x14ac:dyDescent="0.2">
      <c r="A65" s="65" t="s">
        <v>295</v>
      </c>
      <c r="B65" s="66" t="s">
        <v>296</v>
      </c>
      <c r="C65" s="72">
        <v>10</v>
      </c>
      <c r="D65" s="72">
        <v>16219</v>
      </c>
      <c r="E65" s="72">
        <v>10</v>
      </c>
      <c r="F65" s="72">
        <v>16219</v>
      </c>
      <c r="G65" s="73"/>
      <c r="H65" s="73"/>
    </row>
    <row r="66" spans="1:236" s="68" customFormat="1" ht="24" x14ac:dyDescent="0.2">
      <c r="A66" s="65"/>
      <c r="B66" s="66" t="s">
        <v>297</v>
      </c>
      <c r="C66" s="72"/>
      <c r="D66" s="72"/>
      <c r="E66" s="72"/>
      <c r="F66" s="72"/>
      <c r="G66" s="73"/>
      <c r="H66" s="73"/>
    </row>
    <row r="67" spans="1:236" x14ac:dyDescent="0.2">
      <c r="A67" s="69">
        <v>1</v>
      </c>
      <c r="B67" s="70" t="s">
        <v>298</v>
      </c>
      <c r="C67" s="71">
        <v>3</v>
      </c>
      <c r="D67" s="71">
        <v>3553</v>
      </c>
      <c r="E67" s="71">
        <v>3</v>
      </c>
      <c r="F67" s="71">
        <v>3553</v>
      </c>
      <c r="G67" s="74"/>
      <c r="H67" s="74"/>
    </row>
    <row r="68" spans="1:236" x14ac:dyDescent="0.2">
      <c r="G68" s="74"/>
      <c r="H68" s="74"/>
    </row>
    <row r="69" spans="1:236" x14ac:dyDescent="0.2">
      <c r="G69" s="74"/>
      <c r="H69" s="74"/>
    </row>
    <row r="70" spans="1:236" x14ac:dyDescent="0.2">
      <c r="A70" s="54" t="s">
        <v>299</v>
      </c>
      <c r="G70" s="74"/>
      <c r="H70" s="74"/>
    </row>
    <row r="71" spans="1:236" x14ac:dyDescent="0.2">
      <c r="G71" s="74"/>
      <c r="H71" s="74"/>
    </row>
    <row r="72" spans="1:236" x14ac:dyDescent="0.2">
      <c r="G72" s="74"/>
      <c r="H72" s="74"/>
    </row>
    <row r="73" spans="1:236" s="76" customFormat="1" x14ac:dyDescent="0.2">
      <c r="A73" s="75"/>
      <c r="F73" s="77"/>
    </row>
    <row r="74" spans="1:236" s="76" customFormat="1" x14ac:dyDescent="0.2">
      <c r="A74" s="78"/>
      <c r="E74" s="78"/>
      <c r="F74" s="79"/>
    </row>
    <row r="75" spans="1:236" s="76" customFormat="1" x14ac:dyDescent="0.2">
      <c r="A75" s="78"/>
      <c r="E75" s="78"/>
      <c r="F75" s="79"/>
    </row>
    <row r="76" spans="1:236" s="76" customFormat="1" x14ac:dyDescent="0.2">
      <c r="F76" s="77"/>
    </row>
    <row r="77" spans="1:236" s="76" customFormat="1" x14ac:dyDescent="0.2">
      <c r="A77" s="76" t="s">
        <v>301</v>
      </c>
      <c r="E77" s="80"/>
      <c r="F77" s="81"/>
    </row>
    <row r="78" spans="1:236" s="76" customFormat="1" x14ac:dyDescent="0.2">
      <c r="A78" s="76" t="s">
        <v>302</v>
      </c>
      <c r="E78" s="82"/>
      <c r="F78" s="83"/>
    </row>
    <row r="79" spans="1:236" s="86" customFormat="1" x14ac:dyDescent="0.2">
      <c r="A79" s="76" t="s">
        <v>0</v>
      </c>
      <c r="B79" s="76"/>
      <c r="C79" s="76"/>
      <c r="D79" s="76"/>
      <c r="E79" s="84"/>
      <c r="F79" s="84"/>
      <c r="G79" s="85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</row>
    <row r="80" spans="1:236" s="76" customFormat="1" x14ac:dyDescent="0.2">
      <c r="A80" s="87"/>
      <c r="F80" s="77"/>
      <c r="G80" s="88"/>
    </row>
    <row r="81" spans="1:236" s="76" customFormat="1" x14ac:dyDescent="0.2">
      <c r="A81" s="89"/>
      <c r="F81" s="77"/>
    </row>
    <row r="82" spans="1:236" s="76" customFormat="1" x14ac:dyDescent="0.2">
      <c r="A82" s="89"/>
      <c r="F82" s="77"/>
    </row>
    <row r="83" spans="1:236" s="92" customFormat="1" x14ac:dyDescent="0.2">
      <c r="A83" s="90"/>
      <c r="B83" s="91"/>
      <c r="C83" s="82"/>
      <c r="D83" s="82"/>
      <c r="E83" s="82"/>
      <c r="F83" s="82"/>
    </row>
    <row r="84" spans="1:236" s="1" customFormat="1" x14ac:dyDescent="0.2">
      <c r="A84" s="90"/>
      <c r="B84" s="53"/>
      <c r="C84" s="80"/>
      <c r="D84" s="80"/>
      <c r="E84" s="80"/>
      <c r="F84" s="80"/>
    </row>
    <row r="85" spans="1:236" s="94" customFormat="1" x14ac:dyDescent="0.2">
      <c r="A85" s="90"/>
      <c r="B85" s="93"/>
    </row>
    <row r="86" spans="1:236" s="94" customFormat="1" x14ac:dyDescent="0.2">
      <c r="A86" s="95"/>
      <c r="B86" s="93"/>
    </row>
    <row r="87" spans="1:236" x14ac:dyDescent="0.2">
      <c r="A87" s="52"/>
    </row>
    <row r="88" spans="1:236" x14ac:dyDescent="0.2">
      <c r="A88" s="96"/>
    </row>
    <row r="89" spans="1:236" x14ac:dyDescent="0.2">
      <c r="A89" s="52"/>
    </row>
    <row r="90" spans="1:236" x14ac:dyDescent="0.2">
      <c r="A90" s="48"/>
    </row>
    <row r="91" spans="1:236" x14ac:dyDescent="0.2">
      <c r="A91" s="48"/>
    </row>
    <row r="92" spans="1:236" x14ac:dyDescent="0.2">
      <c r="A92" s="52"/>
    </row>
    <row r="93" spans="1:236" x14ac:dyDescent="0.2">
      <c r="A93" s="48"/>
    </row>
    <row r="94" spans="1:236" s="56" customFormat="1" x14ac:dyDescent="0.2">
      <c r="A94" s="48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4"/>
      <c r="DU94" s="54"/>
      <c r="DV94" s="54"/>
      <c r="DW94" s="54"/>
      <c r="DX94" s="54"/>
      <c r="DY94" s="54"/>
      <c r="DZ94" s="54"/>
      <c r="EA94" s="54"/>
      <c r="EB94" s="54"/>
      <c r="EC94" s="54"/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54"/>
      <c r="EP94" s="54"/>
      <c r="EQ94" s="54"/>
      <c r="ER94" s="54"/>
      <c r="ES94" s="54"/>
      <c r="ET94" s="54"/>
      <c r="EU94" s="54"/>
      <c r="EV94" s="54"/>
      <c r="EW94" s="54"/>
      <c r="EX94" s="54"/>
      <c r="EY94" s="54"/>
      <c r="EZ94" s="54"/>
      <c r="FA94" s="54"/>
      <c r="FB94" s="54"/>
      <c r="FC94" s="54"/>
      <c r="FD94" s="54"/>
      <c r="FE94" s="54"/>
      <c r="FF94" s="54"/>
      <c r="FG94" s="54"/>
      <c r="FH94" s="54"/>
      <c r="FI94" s="54"/>
      <c r="FJ94" s="54"/>
      <c r="FK94" s="54"/>
      <c r="FL94" s="54"/>
      <c r="FM94" s="54"/>
      <c r="FN94" s="54"/>
      <c r="FO94" s="54"/>
      <c r="FP94" s="54"/>
      <c r="FQ94" s="54"/>
      <c r="FR94" s="54"/>
      <c r="FS94" s="54"/>
      <c r="FT94" s="54"/>
      <c r="FU94" s="54"/>
      <c r="FV94" s="54"/>
      <c r="FW94" s="54"/>
      <c r="FX94" s="54"/>
      <c r="FY94" s="54"/>
      <c r="FZ94" s="54"/>
      <c r="GA94" s="54"/>
      <c r="GB94" s="54"/>
      <c r="GC94" s="54"/>
      <c r="GD94" s="54"/>
      <c r="GE94" s="54"/>
      <c r="GF94" s="54"/>
      <c r="GG94" s="54"/>
      <c r="GH94" s="54"/>
      <c r="GI94" s="54"/>
      <c r="GJ94" s="54"/>
      <c r="GK94" s="54"/>
      <c r="GL94" s="54"/>
      <c r="GM94" s="54"/>
      <c r="GN94" s="54"/>
      <c r="GO94" s="54"/>
      <c r="GP94" s="54"/>
      <c r="GQ94" s="54"/>
      <c r="GR94" s="54"/>
      <c r="GS94" s="54"/>
      <c r="GT94" s="54"/>
      <c r="GU94" s="54"/>
      <c r="GV94" s="54"/>
      <c r="GW94" s="54"/>
      <c r="GX94" s="54"/>
      <c r="GY94" s="54"/>
      <c r="GZ94" s="54"/>
      <c r="HA94" s="54"/>
      <c r="HB94" s="54"/>
      <c r="HC94" s="54"/>
      <c r="HD94" s="54"/>
      <c r="HE94" s="54"/>
      <c r="HF94" s="54"/>
      <c r="HG94" s="54"/>
      <c r="HH94" s="54"/>
      <c r="HI94" s="54"/>
      <c r="HJ94" s="54"/>
      <c r="HK94" s="54"/>
      <c r="HL94" s="54"/>
      <c r="HM94" s="54"/>
      <c r="HN94" s="54"/>
      <c r="HO94" s="54"/>
      <c r="HP94" s="54"/>
      <c r="HQ94" s="54"/>
      <c r="HR94" s="54"/>
      <c r="HS94" s="54"/>
      <c r="HT94" s="54"/>
      <c r="HU94" s="54"/>
      <c r="HV94" s="54"/>
      <c r="HW94" s="54"/>
      <c r="HX94" s="54"/>
      <c r="HY94" s="54"/>
      <c r="HZ94" s="54"/>
      <c r="IA94" s="54"/>
      <c r="IB94" s="54"/>
    </row>
    <row r="95" spans="1:236" s="56" customFormat="1" x14ac:dyDescent="0.2">
      <c r="A95" s="52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4"/>
      <c r="DU95" s="54"/>
      <c r="DV95" s="54"/>
      <c r="DW95" s="54"/>
      <c r="DX95" s="54"/>
      <c r="DY95" s="54"/>
      <c r="DZ95" s="54"/>
      <c r="EA95" s="54"/>
      <c r="EB95" s="54"/>
      <c r="EC95" s="54"/>
      <c r="ED95" s="54"/>
      <c r="EE95" s="54"/>
      <c r="EF95" s="54"/>
      <c r="EG95" s="54"/>
      <c r="EH95" s="54"/>
      <c r="EI95" s="54"/>
      <c r="EJ95" s="54"/>
      <c r="EK95" s="54"/>
      <c r="EL95" s="54"/>
      <c r="EM95" s="54"/>
      <c r="EN95" s="54"/>
      <c r="EO95" s="54"/>
      <c r="EP95" s="54"/>
      <c r="EQ95" s="54"/>
      <c r="ER95" s="54"/>
      <c r="ES95" s="54"/>
      <c r="ET95" s="54"/>
      <c r="EU95" s="54"/>
      <c r="EV95" s="54"/>
      <c r="EW95" s="54"/>
      <c r="EX95" s="54"/>
      <c r="EY95" s="54"/>
      <c r="EZ95" s="54"/>
      <c r="FA95" s="54"/>
      <c r="FB95" s="54"/>
      <c r="FC95" s="54"/>
      <c r="FD95" s="54"/>
      <c r="FE95" s="54"/>
      <c r="FF95" s="54"/>
      <c r="FG95" s="54"/>
      <c r="FH95" s="54"/>
      <c r="FI95" s="54"/>
      <c r="FJ95" s="54"/>
      <c r="FK95" s="54"/>
      <c r="FL95" s="54"/>
      <c r="FM95" s="54"/>
      <c r="FN95" s="54"/>
      <c r="FO95" s="54"/>
      <c r="FP95" s="54"/>
      <c r="FQ95" s="54"/>
      <c r="FR95" s="54"/>
      <c r="FS95" s="54"/>
      <c r="FT95" s="54"/>
      <c r="FU95" s="54"/>
      <c r="FV95" s="54"/>
      <c r="FW95" s="54"/>
      <c r="FX95" s="54"/>
      <c r="FY95" s="54"/>
      <c r="FZ95" s="54"/>
      <c r="GA95" s="54"/>
      <c r="GB95" s="54"/>
      <c r="GC95" s="54"/>
      <c r="GD95" s="54"/>
      <c r="GE95" s="54"/>
      <c r="GF95" s="54"/>
      <c r="GG95" s="54"/>
      <c r="GH95" s="54"/>
      <c r="GI95" s="54"/>
      <c r="GJ95" s="54"/>
      <c r="GK95" s="54"/>
      <c r="GL95" s="54"/>
      <c r="GM95" s="54"/>
      <c r="GN95" s="54"/>
      <c r="GO95" s="54"/>
      <c r="GP95" s="54"/>
      <c r="GQ95" s="54"/>
      <c r="GR95" s="54"/>
      <c r="GS95" s="54"/>
      <c r="GT95" s="54"/>
      <c r="GU95" s="54"/>
      <c r="GV95" s="54"/>
      <c r="GW95" s="54"/>
      <c r="GX95" s="54"/>
      <c r="GY95" s="54"/>
      <c r="GZ95" s="54"/>
      <c r="HA95" s="54"/>
      <c r="HB95" s="54"/>
      <c r="HC95" s="54"/>
      <c r="HD95" s="54"/>
      <c r="HE95" s="54"/>
      <c r="HF95" s="54"/>
      <c r="HG95" s="54"/>
      <c r="HH95" s="54"/>
      <c r="HI95" s="54"/>
      <c r="HJ95" s="54"/>
      <c r="HK95" s="54"/>
      <c r="HL95" s="54"/>
      <c r="HM95" s="54"/>
      <c r="HN95" s="54"/>
      <c r="HO95" s="54"/>
      <c r="HP95" s="54"/>
      <c r="HQ95" s="54"/>
      <c r="HR95" s="54"/>
      <c r="HS95" s="54"/>
      <c r="HT95" s="54"/>
      <c r="HU95" s="54"/>
      <c r="HV95" s="54"/>
      <c r="HW95" s="54"/>
      <c r="HX95" s="54"/>
      <c r="HY95" s="54"/>
      <c r="HZ95" s="54"/>
      <c r="IA95" s="54"/>
      <c r="IB95" s="54"/>
    </row>
    <row r="96" spans="1:236" s="56" customFormat="1" x14ac:dyDescent="0.2">
      <c r="A96" s="48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4"/>
      <c r="DU96" s="54"/>
      <c r="DV96" s="54"/>
      <c r="DW96" s="54"/>
      <c r="DX96" s="54"/>
      <c r="DY96" s="54"/>
      <c r="DZ96" s="54"/>
      <c r="EA96" s="54"/>
      <c r="EB96" s="54"/>
      <c r="EC96" s="54"/>
      <c r="ED96" s="54"/>
      <c r="EE96" s="54"/>
      <c r="EF96" s="54"/>
      <c r="EG96" s="54"/>
      <c r="EH96" s="54"/>
      <c r="EI96" s="54"/>
      <c r="EJ96" s="54"/>
      <c r="EK96" s="54"/>
      <c r="EL96" s="54"/>
      <c r="EM96" s="54"/>
      <c r="EN96" s="54"/>
      <c r="EO96" s="54"/>
      <c r="EP96" s="54"/>
      <c r="EQ96" s="54"/>
      <c r="ER96" s="54"/>
      <c r="ES96" s="54"/>
      <c r="ET96" s="54"/>
      <c r="EU96" s="54"/>
      <c r="EV96" s="54"/>
      <c r="EW96" s="54"/>
      <c r="EX96" s="54"/>
      <c r="EY96" s="54"/>
      <c r="EZ96" s="54"/>
      <c r="FA96" s="54"/>
      <c r="FB96" s="54"/>
      <c r="FC96" s="54"/>
      <c r="FD96" s="54"/>
      <c r="FE96" s="54"/>
      <c r="FF96" s="54"/>
      <c r="FG96" s="54"/>
      <c r="FH96" s="54"/>
      <c r="FI96" s="54"/>
      <c r="FJ96" s="54"/>
      <c r="FK96" s="54"/>
      <c r="FL96" s="54"/>
      <c r="FM96" s="54"/>
      <c r="FN96" s="54"/>
      <c r="FO96" s="54"/>
      <c r="FP96" s="54"/>
      <c r="FQ96" s="54"/>
      <c r="FR96" s="54"/>
      <c r="FS96" s="54"/>
      <c r="FT96" s="54"/>
      <c r="FU96" s="54"/>
      <c r="FV96" s="54"/>
      <c r="FW96" s="54"/>
      <c r="FX96" s="54"/>
      <c r="FY96" s="54"/>
      <c r="FZ96" s="54"/>
      <c r="GA96" s="54"/>
      <c r="GB96" s="54"/>
      <c r="GC96" s="54"/>
      <c r="GD96" s="54"/>
      <c r="GE96" s="54"/>
      <c r="GF96" s="54"/>
      <c r="GG96" s="54"/>
      <c r="GH96" s="54"/>
      <c r="GI96" s="54"/>
      <c r="GJ96" s="54"/>
      <c r="GK96" s="54"/>
      <c r="GL96" s="54"/>
      <c r="GM96" s="54"/>
      <c r="GN96" s="54"/>
      <c r="GO96" s="54"/>
      <c r="GP96" s="54"/>
      <c r="GQ96" s="54"/>
      <c r="GR96" s="54"/>
      <c r="GS96" s="54"/>
      <c r="GT96" s="54"/>
      <c r="GU96" s="54"/>
      <c r="GV96" s="54"/>
      <c r="GW96" s="54"/>
      <c r="GX96" s="54"/>
      <c r="GY96" s="54"/>
      <c r="GZ96" s="54"/>
      <c r="HA96" s="54"/>
      <c r="HB96" s="54"/>
      <c r="HC96" s="54"/>
      <c r="HD96" s="54"/>
      <c r="HE96" s="54"/>
      <c r="HF96" s="54"/>
      <c r="HG96" s="54"/>
      <c r="HH96" s="54"/>
      <c r="HI96" s="54"/>
      <c r="HJ96" s="54"/>
      <c r="HK96" s="54"/>
      <c r="HL96" s="54"/>
      <c r="HM96" s="54"/>
      <c r="HN96" s="54"/>
      <c r="HO96" s="54"/>
      <c r="HP96" s="54"/>
      <c r="HQ96" s="54"/>
      <c r="HR96" s="54"/>
      <c r="HS96" s="54"/>
      <c r="HT96" s="54"/>
      <c r="HU96" s="54"/>
      <c r="HV96" s="54"/>
      <c r="HW96" s="54"/>
      <c r="HX96" s="54"/>
      <c r="HY96" s="54"/>
      <c r="HZ96" s="54"/>
      <c r="IA96" s="54"/>
      <c r="IB96" s="54"/>
    </row>
    <row r="98" spans="1:236" s="56" customFormat="1" x14ac:dyDescent="0.2">
      <c r="A98" s="96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4"/>
      <c r="DU98" s="54"/>
      <c r="DV98" s="54"/>
      <c r="DW98" s="54"/>
      <c r="DX98" s="54"/>
      <c r="DY98" s="54"/>
      <c r="DZ98" s="54"/>
      <c r="EA98" s="54"/>
      <c r="EB98" s="54"/>
      <c r="EC98" s="54"/>
      <c r="ED98" s="54"/>
      <c r="EE98" s="54"/>
      <c r="EF98" s="54"/>
      <c r="EG98" s="54"/>
      <c r="EH98" s="54"/>
      <c r="EI98" s="54"/>
      <c r="EJ98" s="54"/>
      <c r="EK98" s="54"/>
      <c r="EL98" s="54"/>
      <c r="EM98" s="54"/>
      <c r="EN98" s="54"/>
      <c r="EO98" s="54"/>
      <c r="EP98" s="54"/>
      <c r="EQ98" s="54"/>
      <c r="ER98" s="54"/>
      <c r="ES98" s="54"/>
      <c r="ET98" s="54"/>
      <c r="EU98" s="54"/>
      <c r="EV98" s="54"/>
      <c r="EW98" s="54"/>
      <c r="EX98" s="54"/>
      <c r="EY98" s="54"/>
      <c r="EZ98" s="54"/>
      <c r="FA98" s="54"/>
      <c r="FB98" s="54"/>
      <c r="FC98" s="54"/>
      <c r="FD98" s="54"/>
      <c r="FE98" s="54"/>
      <c r="FF98" s="54"/>
      <c r="FG98" s="54"/>
      <c r="FH98" s="54"/>
      <c r="FI98" s="54"/>
      <c r="FJ98" s="54"/>
      <c r="FK98" s="54"/>
      <c r="FL98" s="54"/>
      <c r="FM98" s="54"/>
      <c r="FN98" s="54"/>
      <c r="FO98" s="54"/>
      <c r="FP98" s="54"/>
      <c r="FQ98" s="54"/>
      <c r="FR98" s="54"/>
      <c r="FS98" s="54"/>
      <c r="FT98" s="54"/>
      <c r="FU98" s="54"/>
      <c r="FV98" s="54"/>
      <c r="FW98" s="54"/>
      <c r="FX98" s="54"/>
      <c r="FY98" s="54"/>
      <c r="FZ98" s="54"/>
      <c r="GA98" s="54"/>
      <c r="GB98" s="54"/>
      <c r="GC98" s="54"/>
      <c r="GD98" s="54"/>
      <c r="GE98" s="54"/>
      <c r="GF98" s="54"/>
      <c r="GG98" s="54"/>
      <c r="GH98" s="54"/>
      <c r="GI98" s="54"/>
      <c r="GJ98" s="54"/>
      <c r="GK98" s="54"/>
      <c r="GL98" s="54"/>
      <c r="GM98" s="54"/>
      <c r="GN98" s="54"/>
      <c r="GO98" s="54"/>
      <c r="GP98" s="54"/>
      <c r="GQ98" s="54"/>
      <c r="GR98" s="54"/>
      <c r="GS98" s="54"/>
      <c r="GT98" s="54"/>
      <c r="GU98" s="54"/>
      <c r="GV98" s="54"/>
      <c r="GW98" s="54"/>
      <c r="GX98" s="54"/>
      <c r="GY98" s="54"/>
      <c r="GZ98" s="54"/>
      <c r="HA98" s="54"/>
      <c r="HB98" s="54"/>
      <c r="HC98" s="54"/>
      <c r="HD98" s="54"/>
      <c r="HE98" s="54"/>
      <c r="HF98" s="54"/>
      <c r="HG98" s="54"/>
      <c r="HH98" s="54"/>
      <c r="HI98" s="54"/>
      <c r="HJ98" s="54"/>
      <c r="HK98" s="54"/>
      <c r="HL98" s="54"/>
      <c r="HM98" s="54"/>
      <c r="HN98" s="54"/>
      <c r="HO98" s="54"/>
      <c r="HP98" s="54"/>
      <c r="HQ98" s="54"/>
      <c r="HR98" s="54"/>
      <c r="HS98" s="54"/>
      <c r="HT98" s="54"/>
      <c r="HU98" s="54"/>
      <c r="HV98" s="54"/>
      <c r="HW98" s="54"/>
      <c r="HX98" s="54"/>
      <c r="HY98" s="54"/>
      <c r="HZ98" s="54"/>
      <c r="IA98" s="54"/>
      <c r="IB98" s="54"/>
    </row>
    <row r="99" spans="1:236" s="56" customFormat="1" x14ac:dyDescent="0.2">
      <c r="A99" s="96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  <c r="EQ99" s="54"/>
      <c r="ER99" s="54"/>
      <c r="ES99" s="54"/>
      <c r="ET99" s="54"/>
      <c r="EU99" s="54"/>
      <c r="EV99" s="54"/>
      <c r="EW99" s="54"/>
      <c r="EX99" s="54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4"/>
      <c r="FL99" s="54"/>
      <c r="FM99" s="54"/>
      <c r="FN99" s="54"/>
      <c r="FO99" s="54"/>
      <c r="FP99" s="54"/>
      <c r="FQ99" s="54"/>
      <c r="FR99" s="54"/>
      <c r="FS99" s="54"/>
      <c r="FT99" s="54"/>
      <c r="FU99" s="54"/>
      <c r="FV99" s="54"/>
      <c r="FW99" s="54"/>
      <c r="FX99" s="54"/>
      <c r="FY99" s="54"/>
      <c r="FZ99" s="54"/>
      <c r="GA99" s="54"/>
      <c r="GB99" s="54"/>
      <c r="GC99" s="54"/>
      <c r="GD99" s="54"/>
      <c r="GE99" s="54"/>
      <c r="GF99" s="54"/>
      <c r="GG99" s="54"/>
      <c r="GH99" s="54"/>
      <c r="GI99" s="54"/>
      <c r="GJ99" s="54"/>
      <c r="GK99" s="54"/>
      <c r="GL99" s="54"/>
      <c r="GM99" s="54"/>
      <c r="GN99" s="54"/>
      <c r="GO99" s="54"/>
      <c r="GP99" s="54"/>
      <c r="GQ99" s="54"/>
      <c r="GR99" s="54"/>
      <c r="GS99" s="54"/>
      <c r="GT99" s="54"/>
      <c r="GU99" s="54"/>
      <c r="GV99" s="54"/>
      <c r="GW99" s="54"/>
      <c r="GX99" s="54"/>
      <c r="GY99" s="54"/>
      <c r="GZ99" s="54"/>
      <c r="HA99" s="54"/>
      <c r="HB99" s="54"/>
      <c r="HC99" s="54"/>
      <c r="HD99" s="54"/>
      <c r="HE99" s="54"/>
      <c r="HF99" s="54"/>
      <c r="HG99" s="54"/>
      <c r="HH99" s="54"/>
      <c r="HI99" s="54"/>
      <c r="HJ99" s="54"/>
      <c r="HK99" s="54"/>
      <c r="HL99" s="54"/>
      <c r="HM99" s="54"/>
      <c r="HN99" s="54"/>
      <c r="HO99" s="54"/>
      <c r="HP99" s="54"/>
      <c r="HQ99" s="54"/>
      <c r="HR99" s="54"/>
      <c r="HS99" s="54"/>
      <c r="HT99" s="54"/>
      <c r="HU99" s="54"/>
      <c r="HV99" s="54"/>
      <c r="HW99" s="54"/>
      <c r="HX99" s="54"/>
      <c r="HY99" s="54"/>
      <c r="HZ99" s="54"/>
      <c r="IA99" s="54"/>
      <c r="IB99" s="54"/>
    </row>
    <row r="100" spans="1:236" s="56" customFormat="1" x14ac:dyDescent="0.2">
      <c r="A100" s="96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4"/>
      <c r="DU100" s="54"/>
      <c r="DV100" s="54"/>
      <c r="DW100" s="54"/>
      <c r="DX100" s="54"/>
      <c r="DY100" s="54"/>
      <c r="DZ100" s="54"/>
      <c r="EA100" s="54"/>
      <c r="EB100" s="54"/>
      <c r="EC100" s="54"/>
      <c r="ED100" s="54"/>
      <c r="EE100" s="54"/>
      <c r="EF100" s="54"/>
      <c r="EG100" s="54"/>
      <c r="EH100" s="54"/>
      <c r="EI100" s="54"/>
      <c r="EJ100" s="54"/>
      <c r="EK100" s="54"/>
      <c r="EL100" s="54"/>
      <c r="EM100" s="54"/>
      <c r="EN100" s="54"/>
      <c r="EO100" s="54"/>
      <c r="EP100" s="54"/>
      <c r="EQ100" s="54"/>
      <c r="ER100" s="54"/>
      <c r="ES100" s="54"/>
      <c r="ET100" s="54"/>
      <c r="EU100" s="54"/>
      <c r="EV100" s="54"/>
      <c r="EW100" s="54"/>
      <c r="EX100" s="54"/>
      <c r="EY100" s="54"/>
      <c r="EZ100" s="54"/>
      <c r="FA100" s="54"/>
      <c r="FB100" s="54"/>
      <c r="FC100" s="54"/>
      <c r="FD100" s="54"/>
      <c r="FE100" s="54"/>
      <c r="FF100" s="54"/>
      <c r="FG100" s="54"/>
      <c r="FH100" s="54"/>
      <c r="FI100" s="54"/>
      <c r="FJ100" s="54"/>
      <c r="FK100" s="54"/>
      <c r="FL100" s="54"/>
      <c r="FM100" s="54"/>
      <c r="FN100" s="54"/>
      <c r="FO100" s="54"/>
      <c r="FP100" s="54"/>
      <c r="FQ100" s="54"/>
      <c r="FR100" s="54"/>
      <c r="FS100" s="54"/>
      <c r="FT100" s="54"/>
      <c r="FU100" s="54"/>
      <c r="FV100" s="54"/>
      <c r="FW100" s="54"/>
      <c r="FX100" s="54"/>
      <c r="FY100" s="54"/>
      <c r="FZ100" s="54"/>
      <c r="GA100" s="54"/>
      <c r="GB100" s="54"/>
      <c r="GC100" s="54"/>
      <c r="GD100" s="54"/>
      <c r="GE100" s="54"/>
      <c r="GF100" s="54"/>
      <c r="GG100" s="54"/>
      <c r="GH100" s="54"/>
      <c r="GI100" s="54"/>
      <c r="GJ100" s="54"/>
      <c r="GK100" s="54"/>
      <c r="GL100" s="54"/>
      <c r="GM100" s="54"/>
      <c r="GN100" s="54"/>
      <c r="GO100" s="54"/>
      <c r="GP100" s="54"/>
      <c r="GQ100" s="54"/>
      <c r="GR100" s="54"/>
      <c r="GS100" s="54"/>
      <c r="GT100" s="54"/>
      <c r="GU100" s="54"/>
      <c r="GV100" s="54"/>
      <c r="GW100" s="54"/>
      <c r="GX100" s="54"/>
      <c r="GY100" s="54"/>
      <c r="GZ100" s="54"/>
      <c r="HA100" s="54"/>
      <c r="HB100" s="54"/>
      <c r="HC100" s="54"/>
      <c r="HD100" s="54"/>
      <c r="HE100" s="54"/>
      <c r="HF100" s="54"/>
      <c r="HG100" s="54"/>
      <c r="HH100" s="54"/>
      <c r="HI100" s="54"/>
      <c r="HJ100" s="54"/>
      <c r="HK100" s="54"/>
      <c r="HL100" s="54"/>
      <c r="HM100" s="54"/>
      <c r="HN100" s="54"/>
      <c r="HO100" s="54"/>
      <c r="HP100" s="54"/>
      <c r="HQ100" s="54"/>
      <c r="HR100" s="54"/>
      <c r="HS100" s="54"/>
      <c r="HT100" s="54"/>
      <c r="HU100" s="54"/>
      <c r="HV100" s="54"/>
      <c r="HW100" s="54"/>
      <c r="HX100" s="54"/>
      <c r="HY100" s="54"/>
      <c r="HZ100" s="54"/>
      <c r="IA100" s="54"/>
      <c r="IB100" s="54"/>
    </row>
    <row r="101" spans="1:236" s="56" customFormat="1" x14ac:dyDescent="0.2">
      <c r="A101" s="96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4"/>
      <c r="DJ101" s="54"/>
      <c r="DK101" s="54"/>
      <c r="DL101" s="54"/>
      <c r="DM101" s="54"/>
      <c r="DN101" s="54"/>
      <c r="DO101" s="54"/>
      <c r="DP101" s="54"/>
      <c r="DQ101" s="54"/>
      <c r="DR101" s="54"/>
      <c r="DS101" s="54"/>
      <c r="DT101" s="54"/>
      <c r="DU101" s="54"/>
      <c r="DV101" s="54"/>
      <c r="DW101" s="54"/>
      <c r="DX101" s="54"/>
      <c r="DY101" s="54"/>
      <c r="DZ101" s="54"/>
      <c r="EA101" s="54"/>
      <c r="EB101" s="54"/>
      <c r="EC101" s="54"/>
      <c r="ED101" s="54"/>
      <c r="EE101" s="54"/>
      <c r="EF101" s="54"/>
      <c r="EG101" s="54"/>
      <c r="EH101" s="54"/>
      <c r="EI101" s="54"/>
      <c r="EJ101" s="54"/>
      <c r="EK101" s="54"/>
      <c r="EL101" s="54"/>
      <c r="EM101" s="54"/>
      <c r="EN101" s="54"/>
      <c r="EO101" s="54"/>
      <c r="EP101" s="54"/>
      <c r="EQ101" s="54"/>
      <c r="ER101" s="54"/>
      <c r="ES101" s="54"/>
      <c r="ET101" s="54"/>
      <c r="EU101" s="54"/>
      <c r="EV101" s="54"/>
      <c r="EW101" s="54"/>
      <c r="EX101" s="54"/>
      <c r="EY101" s="54"/>
      <c r="EZ101" s="54"/>
      <c r="FA101" s="54"/>
      <c r="FB101" s="54"/>
      <c r="FC101" s="54"/>
      <c r="FD101" s="54"/>
      <c r="FE101" s="54"/>
      <c r="FF101" s="54"/>
      <c r="FG101" s="54"/>
      <c r="FH101" s="54"/>
      <c r="FI101" s="54"/>
      <c r="FJ101" s="54"/>
      <c r="FK101" s="54"/>
      <c r="FL101" s="54"/>
      <c r="FM101" s="54"/>
      <c r="FN101" s="54"/>
      <c r="FO101" s="54"/>
      <c r="FP101" s="54"/>
      <c r="FQ101" s="54"/>
      <c r="FR101" s="54"/>
      <c r="FS101" s="54"/>
      <c r="FT101" s="54"/>
      <c r="FU101" s="54"/>
      <c r="FV101" s="54"/>
      <c r="FW101" s="54"/>
      <c r="FX101" s="54"/>
      <c r="FY101" s="54"/>
      <c r="FZ101" s="54"/>
      <c r="GA101" s="54"/>
      <c r="GB101" s="54"/>
      <c r="GC101" s="54"/>
      <c r="GD101" s="54"/>
      <c r="GE101" s="54"/>
      <c r="GF101" s="54"/>
      <c r="GG101" s="54"/>
      <c r="GH101" s="54"/>
      <c r="GI101" s="54"/>
      <c r="GJ101" s="54"/>
      <c r="GK101" s="54"/>
      <c r="GL101" s="54"/>
      <c r="GM101" s="54"/>
      <c r="GN101" s="54"/>
      <c r="GO101" s="54"/>
      <c r="GP101" s="54"/>
      <c r="GQ101" s="54"/>
      <c r="GR101" s="54"/>
      <c r="GS101" s="54"/>
      <c r="GT101" s="54"/>
      <c r="GU101" s="54"/>
      <c r="GV101" s="54"/>
      <c r="GW101" s="54"/>
      <c r="GX101" s="54"/>
      <c r="GY101" s="54"/>
      <c r="GZ101" s="54"/>
      <c r="HA101" s="54"/>
      <c r="HB101" s="54"/>
      <c r="HC101" s="54"/>
      <c r="HD101" s="54"/>
      <c r="HE101" s="54"/>
      <c r="HF101" s="54"/>
      <c r="HG101" s="54"/>
      <c r="HH101" s="54"/>
      <c r="HI101" s="54"/>
      <c r="HJ101" s="54"/>
      <c r="HK101" s="54"/>
      <c r="HL101" s="54"/>
      <c r="HM101" s="54"/>
      <c r="HN101" s="54"/>
      <c r="HO101" s="54"/>
      <c r="HP101" s="54"/>
      <c r="HQ101" s="54"/>
      <c r="HR101" s="54"/>
      <c r="HS101" s="54"/>
      <c r="HT101" s="54"/>
      <c r="HU101" s="54"/>
      <c r="HV101" s="54"/>
      <c r="HW101" s="54"/>
      <c r="HX101" s="54"/>
      <c r="HY101" s="54"/>
      <c r="HZ101" s="54"/>
      <c r="IA101" s="54"/>
      <c r="IB101" s="54"/>
    </row>
  </sheetData>
  <mergeCells count="5">
    <mergeCell ref="A3:F3"/>
    <mergeCell ref="A5:F5"/>
    <mergeCell ref="A6:F6"/>
    <mergeCell ref="C8:D8"/>
    <mergeCell ref="E8:F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portrait" r:id="rId1"/>
  <headerFooter>
    <oddFooter>Стр. &amp;P</oddFooter>
  </headerFooter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3</vt:i4>
      </vt:variant>
    </vt:vector>
  </HeadingPairs>
  <TitlesOfParts>
    <vt:vector size="5" baseType="lpstr">
      <vt:lpstr>Pril1</vt:lpstr>
      <vt:lpstr>Pril2</vt:lpstr>
      <vt:lpstr>Pril2!Област_печат</vt:lpstr>
      <vt:lpstr>Pril1!Печат_заглавия</vt:lpstr>
      <vt:lpstr>Pril2!Печат_заглавия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2024-04-26T07:27:34Z</cp:lastPrinted>
  <dcterms:created xsi:type="dcterms:W3CDTF">2024-04-10T08:36:20Z</dcterms:created>
  <dcterms:modified xsi:type="dcterms:W3CDTF">2024-04-30T11:09:10Z</dcterms:modified>
</cp:coreProperties>
</file>