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t3\mandat 2023-2027\Заседания\4 заседание\заличени\"/>
    </mc:Choice>
  </mc:AlternateContent>
  <bookViews>
    <workbookView xWindow="0" yWindow="0" windowWidth="23040" windowHeight="10632"/>
  </bookViews>
  <sheets>
    <sheet name="Прил ИП м.ноември" sheetId="2" r:id="rId1"/>
  </sheets>
  <externalReferences>
    <externalReference r:id="rId2"/>
    <externalReference r:id="rId3"/>
    <externalReference r:id="rId4"/>
    <externalReference r:id="rId5"/>
  </externalReferences>
  <definedNames>
    <definedName name="_______xlfn_SUMIFS">NA()</definedName>
    <definedName name="______xlfn_SUMIFS">NA()</definedName>
    <definedName name="_____xlfn_SUMIFS">NA()</definedName>
    <definedName name="____xlfn_SUMIFS">NA()</definedName>
    <definedName name="___xlfn_SUMIFS">NA()</definedName>
    <definedName name="__xlfn_SUMIFS">NA()</definedName>
    <definedName name="_xlnm._FilterDatabase" localSheetId="0" hidden="1">'Прил ИП м.ноември'!$A$1:$IU$405</definedName>
    <definedName name="GRO">[1]list!$A$281:$A$304</definedName>
    <definedName name="GROUPS">[1]Groups!$A$1:$A$27</definedName>
    <definedName name="GROUPS1">[1]Groups!$A$1:$A$27</definedName>
    <definedName name="GROUPS2">[1]Groups!$A$1:$B$27</definedName>
    <definedName name="ll">[2]list!$A$421:$B$709</definedName>
    <definedName name="mm">[2]Groups!$A$1:$B$27</definedName>
    <definedName name="oo">[2]list!$A$281:$B$304</definedName>
    <definedName name="OP_LIST">[1]list!$A$281:$A$304</definedName>
    <definedName name="OP_LIST2">[1]list!$A$281:$B$304</definedName>
    <definedName name="PRBK">[1]list!$A$421:$B$709</definedName>
    <definedName name="ss">[2]list!$A$281:$B$304</definedName>
    <definedName name="аа">[1]list!$A$281:$B$304</definedName>
    <definedName name="в">[3]list!$A$281:$A$304</definedName>
    <definedName name="з">[4]list!$A$281:$A$304</definedName>
    <definedName name="_xlnm.Print_Titles" localSheetId="0">'Прил ИП м.ноември'!$6:$7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1" i="2" l="1"/>
  <c r="I111" i="2"/>
  <c r="J112" i="2"/>
  <c r="J113" i="2"/>
  <c r="J114" i="2"/>
  <c r="J115" i="2"/>
  <c r="J116" i="2"/>
  <c r="H117" i="2"/>
  <c r="I117" i="2"/>
  <c r="J118" i="2"/>
  <c r="H119" i="2"/>
  <c r="I119" i="2"/>
  <c r="J119" i="2" s="1"/>
  <c r="J120" i="2"/>
  <c r="J121" i="2"/>
  <c r="J122" i="2"/>
  <c r="J123" i="2"/>
  <c r="J124" i="2"/>
  <c r="J125" i="2"/>
  <c r="J126" i="2"/>
  <c r="J127" i="2"/>
  <c r="H128" i="2"/>
  <c r="I128" i="2"/>
  <c r="J129" i="2"/>
  <c r="J130" i="2"/>
  <c r="H132" i="2"/>
  <c r="I132" i="2"/>
  <c r="J133" i="2"/>
  <c r="J134" i="2"/>
  <c r="J135" i="2"/>
  <c r="J136" i="2"/>
  <c r="H137" i="2"/>
  <c r="I137" i="2"/>
  <c r="J137" i="2" s="1"/>
  <c r="J138" i="2"/>
  <c r="H140" i="2"/>
  <c r="I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H155" i="2"/>
  <c r="I155" i="2"/>
  <c r="J156" i="2"/>
  <c r="H157" i="2"/>
  <c r="I157" i="2"/>
  <c r="J157" i="2" s="1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H180" i="2"/>
  <c r="I180" i="2"/>
  <c r="J181" i="2"/>
  <c r="J182" i="2"/>
  <c r="J183" i="2"/>
  <c r="J184" i="2"/>
  <c r="J185" i="2"/>
  <c r="J186" i="2"/>
  <c r="J187" i="2"/>
  <c r="J188" i="2"/>
  <c r="J189" i="2"/>
  <c r="H191" i="2"/>
  <c r="H190" i="2" s="1"/>
  <c r="I191" i="2"/>
  <c r="J192" i="2"/>
  <c r="J193" i="2"/>
  <c r="J194" i="2"/>
  <c r="H195" i="2"/>
  <c r="I195" i="2"/>
  <c r="J196" i="2"/>
  <c r="H197" i="2"/>
  <c r="I197" i="2"/>
  <c r="J197" i="2" s="1"/>
  <c r="J198" i="2"/>
  <c r="J199" i="2"/>
  <c r="J200" i="2"/>
  <c r="H201" i="2"/>
  <c r="I201" i="2"/>
  <c r="J202" i="2"/>
  <c r="J203" i="2"/>
  <c r="J204" i="2"/>
  <c r="J205" i="2"/>
  <c r="J206" i="2"/>
  <c r="J207" i="2"/>
  <c r="J208" i="2"/>
  <c r="H210" i="2"/>
  <c r="I210" i="2"/>
  <c r="J211" i="2"/>
  <c r="J212" i="2"/>
  <c r="J213" i="2"/>
  <c r="H214" i="2"/>
  <c r="I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H234" i="2"/>
  <c r="I234" i="2"/>
  <c r="J235" i="2"/>
  <c r="J236" i="2"/>
  <c r="J237" i="2"/>
  <c r="H238" i="2"/>
  <c r="I238" i="2"/>
  <c r="J239" i="2"/>
  <c r="J240" i="2"/>
  <c r="J241" i="2"/>
  <c r="J242" i="2"/>
  <c r="J243" i="2"/>
  <c r="H244" i="2"/>
  <c r="I244" i="2"/>
  <c r="J245" i="2"/>
  <c r="H247" i="2"/>
  <c r="I247" i="2"/>
  <c r="J248" i="2"/>
  <c r="J249" i="2"/>
  <c r="J250" i="2"/>
  <c r="H251" i="2"/>
  <c r="I251" i="2"/>
  <c r="J252" i="2"/>
  <c r="J253" i="2"/>
  <c r="J254" i="2"/>
  <c r="H255" i="2"/>
  <c r="I255" i="2"/>
  <c r="J256" i="2"/>
  <c r="J257" i="2"/>
  <c r="J258" i="2"/>
  <c r="H259" i="2"/>
  <c r="I259" i="2"/>
  <c r="J259" i="2" s="1"/>
  <c r="J260" i="2"/>
  <c r="J261" i="2"/>
  <c r="J262" i="2"/>
  <c r="J263" i="2"/>
  <c r="J264" i="2"/>
  <c r="J265" i="2"/>
  <c r="J266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H282" i="2"/>
  <c r="H267" i="2" s="1"/>
  <c r="J283" i="2"/>
  <c r="I284" i="2"/>
  <c r="I267" i="2" s="1"/>
  <c r="J285" i="2"/>
  <c r="H286" i="2"/>
  <c r="I286" i="2"/>
  <c r="J286" i="2" s="1"/>
  <c r="J287" i="2"/>
  <c r="J288" i="2"/>
  <c r="J289" i="2"/>
  <c r="J290" i="2"/>
  <c r="J291" i="2"/>
  <c r="J292" i="2"/>
  <c r="H293" i="2"/>
  <c r="I293" i="2"/>
  <c r="J293" i="2" s="1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H309" i="2"/>
  <c r="I309" i="2"/>
  <c r="J310" i="2"/>
  <c r="J311" i="2"/>
  <c r="J312" i="2"/>
  <c r="J313" i="2"/>
  <c r="J314" i="2"/>
  <c r="J315" i="2"/>
  <c r="J316" i="2"/>
  <c r="J317" i="2"/>
  <c r="H318" i="2"/>
  <c r="I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H333" i="2"/>
  <c r="I333" i="2"/>
  <c r="J309" i="2" l="1"/>
  <c r="J255" i="2"/>
  <c r="J155" i="2"/>
  <c r="J140" i="2"/>
  <c r="J180" i="2"/>
  <c r="J234" i="2"/>
  <c r="J238" i="2"/>
  <c r="J244" i="2"/>
  <c r="J128" i="2"/>
  <c r="J333" i="2"/>
  <c r="J318" i="2"/>
  <c r="J247" i="2"/>
  <c r="J214" i="2"/>
  <c r="H131" i="2"/>
  <c r="J117" i="2"/>
  <c r="H110" i="2"/>
  <c r="I209" i="2"/>
  <c r="H209" i="2"/>
  <c r="J201" i="2"/>
  <c r="J195" i="2"/>
  <c r="I190" i="2"/>
  <c r="J190" i="2" s="1"/>
  <c r="J251" i="2"/>
  <c r="H139" i="2"/>
  <c r="J111" i="2"/>
  <c r="H246" i="2"/>
  <c r="J267" i="2"/>
  <c r="J282" i="2"/>
  <c r="I246" i="2"/>
  <c r="I139" i="2"/>
  <c r="J284" i="2"/>
  <c r="J210" i="2"/>
  <c r="J132" i="2"/>
  <c r="I131" i="2"/>
  <c r="J191" i="2"/>
  <c r="AE389" i="2"/>
  <c r="AB389" i="2"/>
  <c r="Y389" i="2"/>
  <c r="V389" i="2"/>
  <c r="S389" i="2"/>
  <c r="P389" i="2"/>
  <c r="M389" i="2"/>
  <c r="J389" i="2"/>
  <c r="F389" i="2"/>
  <c r="E389" i="2"/>
  <c r="AE388" i="2"/>
  <c r="AB388" i="2"/>
  <c r="Y388" i="2"/>
  <c r="V388" i="2"/>
  <c r="S388" i="2"/>
  <c r="P388" i="2"/>
  <c r="M388" i="2"/>
  <c r="J388" i="2"/>
  <c r="F388" i="2"/>
  <c r="E388" i="2"/>
  <c r="AD387" i="2"/>
  <c r="AC387" i="2"/>
  <c r="AC386" i="2" s="1"/>
  <c r="AA387" i="2"/>
  <c r="Z387" i="2"/>
  <c r="Z386" i="2" s="1"/>
  <c r="X387" i="2"/>
  <c r="X386" i="2" s="1"/>
  <c r="W387" i="2"/>
  <c r="W386" i="2" s="1"/>
  <c r="U387" i="2"/>
  <c r="T387" i="2"/>
  <c r="T386" i="2" s="1"/>
  <c r="R387" i="2"/>
  <c r="Q387" i="2"/>
  <c r="Q386" i="2" s="1"/>
  <c r="O387" i="2"/>
  <c r="N387" i="2"/>
  <c r="N386" i="2" s="1"/>
  <c r="L387" i="2"/>
  <c r="L386" i="2" s="1"/>
  <c r="K387" i="2"/>
  <c r="K386" i="2" s="1"/>
  <c r="I387" i="2"/>
  <c r="I386" i="2" s="1"/>
  <c r="H387" i="2"/>
  <c r="H386" i="2" s="1"/>
  <c r="AD386" i="2"/>
  <c r="AE385" i="2"/>
  <c r="AB385" i="2"/>
  <c r="Y385" i="2"/>
  <c r="V385" i="2"/>
  <c r="S385" i="2"/>
  <c r="P385" i="2"/>
  <c r="M385" i="2"/>
  <c r="J385" i="2"/>
  <c r="F385" i="2"/>
  <c r="E385" i="2"/>
  <c r="AD384" i="2"/>
  <c r="AC384" i="2"/>
  <c r="AC383" i="2" s="1"/>
  <c r="AA384" i="2"/>
  <c r="AA383" i="2" s="1"/>
  <c r="Z384" i="2"/>
  <c r="Z383" i="2" s="1"/>
  <c r="X384" i="2"/>
  <c r="W384" i="2"/>
  <c r="W383" i="2" s="1"/>
  <c r="U384" i="2"/>
  <c r="U383" i="2" s="1"/>
  <c r="T384" i="2"/>
  <c r="T383" i="2" s="1"/>
  <c r="R384" i="2"/>
  <c r="Q384" i="2"/>
  <c r="Q383" i="2" s="1"/>
  <c r="O384" i="2"/>
  <c r="O383" i="2" s="1"/>
  <c r="N384" i="2"/>
  <c r="N383" i="2" s="1"/>
  <c r="L384" i="2"/>
  <c r="K384" i="2"/>
  <c r="K383" i="2" s="1"/>
  <c r="I384" i="2"/>
  <c r="I383" i="2" s="1"/>
  <c r="H384" i="2"/>
  <c r="AE382" i="2"/>
  <c r="AB382" i="2"/>
  <c r="Y382" i="2"/>
  <c r="V382" i="2"/>
  <c r="S382" i="2"/>
  <c r="P382" i="2"/>
  <c r="M382" i="2"/>
  <c r="J382" i="2"/>
  <c r="F382" i="2"/>
  <c r="E382" i="2"/>
  <c r="AD381" i="2"/>
  <c r="AC381" i="2"/>
  <c r="AA381" i="2"/>
  <c r="Z381" i="2"/>
  <c r="X381" i="2"/>
  <c r="W381" i="2"/>
  <c r="U381" i="2"/>
  <c r="T381" i="2"/>
  <c r="R381" i="2"/>
  <c r="Q381" i="2"/>
  <c r="O381" i="2"/>
  <c r="N381" i="2"/>
  <c r="L381" i="2"/>
  <c r="K381" i="2"/>
  <c r="I381" i="2"/>
  <c r="H381" i="2"/>
  <c r="AE380" i="2"/>
  <c r="AB380" i="2"/>
  <c r="Y380" i="2"/>
  <c r="V380" i="2"/>
  <c r="S380" i="2"/>
  <c r="P380" i="2"/>
  <c r="M380" i="2"/>
  <c r="J380" i="2"/>
  <c r="F380" i="2"/>
  <c r="E380" i="2"/>
  <c r="AE379" i="2"/>
  <c r="AB379" i="2"/>
  <c r="Y379" i="2"/>
  <c r="V379" i="2"/>
  <c r="S379" i="2"/>
  <c r="P379" i="2"/>
  <c r="M379" i="2"/>
  <c r="J379" i="2"/>
  <c r="F379" i="2"/>
  <c r="E379" i="2"/>
  <c r="AE378" i="2"/>
  <c r="AB378" i="2"/>
  <c r="Y378" i="2"/>
  <c r="V378" i="2"/>
  <c r="S378" i="2"/>
  <c r="P378" i="2"/>
  <c r="M378" i="2"/>
  <c r="J378" i="2"/>
  <c r="F378" i="2"/>
  <c r="E378" i="2"/>
  <c r="AE377" i="2"/>
  <c r="AB377" i="2"/>
  <c r="Y377" i="2"/>
  <c r="V377" i="2"/>
  <c r="S377" i="2"/>
  <c r="P377" i="2"/>
  <c r="M377" i="2"/>
  <c r="J377" i="2"/>
  <c r="F377" i="2"/>
  <c r="E377" i="2"/>
  <c r="AD376" i="2"/>
  <c r="AD375" i="2" s="1"/>
  <c r="AC376" i="2"/>
  <c r="AA376" i="2"/>
  <c r="Z376" i="2"/>
  <c r="Z375" i="2" s="1"/>
  <c r="X376" i="2"/>
  <c r="W376" i="2"/>
  <c r="U376" i="2"/>
  <c r="T376" i="2"/>
  <c r="T375" i="2" s="1"/>
  <c r="R376" i="2"/>
  <c r="Q376" i="2"/>
  <c r="O376" i="2"/>
  <c r="N376" i="2"/>
  <c r="N375" i="2" s="1"/>
  <c r="L376" i="2"/>
  <c r="K376" i="2"/>
  <c r="I376" i="2"/>
  <c r="H376" i="2"/>
  <c r="R375" i="2"/>
  <c r="AE374" i="2"/>
  <c r="AB374" i="2"/>
  <c r="Y374" i="2"/>
  <c r="V374" i="2"/>
  <c r="S374" i="2"/>
  <c r="P374" i="2"/>
  <c r="M374" i="2"/>
  <c r="J374" i="2"/>
  <c r="F374" i="2"/>
  <c r="E374" i="2"/>
  <c r="AE373" i="2"/>
  <c r="AB373" i="2"/>
  <c r="Y373" i="2"/>
  <c r="V373" i="2"/>
  <c r="S373" i="2"/>
  <c r="P373" i="2"/>
  <c r="M373" i="2"/>
  <c r="J373" i="2"/>
  <c r="F373" i="2"/>
  <c r="E373" i="2"/>
  <c r="AD372" i="2"/>
  <c r="AC372" i="2"/>
  <c r="AC371" i="2" s="1"/>
  <c r="AA372" i="2"/>
  <c r="Z372" i="2"/>
  <c r="Z371" i="2" s="1"/>
  <c r="X372" i="2"/>
  <c r="X371" i="2" s="1"/>
  <c r="W372" i="2"/>
  <c r="W371" i="2" s="1"/>
  <c r="U372" i="2"/>
  <c r="T372" i="2"/>
  <c r="R372" i="2"/>
  <c r="Q372" i="2"/>
  <c r="Q371" i="2" s="1"/>
  <c r="O372" i="2"/>
  <c r="N372" i="2"/>
  <c r="N371" i="2" s="1"/>
  <c r="L372" i="2"/>
  <c r="K372" i="2"/>
  <c r="K371" i="2" s="1"/>
  <c r="I372" i="2"/>
  <c r="H372" i="2"/>
  <c r="H371" i="2" s="1"/>
  <c r="AD371" i="2"/>
  <c r="AE370" i="2"/>
  <c r="AB370" i="2"/>
  <c r="Y370" i="2"/>
  <c r="V370" i="2"/>
  <c r="S370" i="2"/>
  <c r="P370" i="2"/>
  <c r="M370" i="2"/>
  <c r="J370" i="2"/>
  <c r="F370" i="2"/>
  <c r="E370" i="2"/>
  <c r="AE369" i="2"/>
  <c r="AB369" i="2"/>
  <c r="Y369" i="2"/>
  <c r="V369" i="2"/>
  <c r="S369" i="2"/>
  <c r="P369" i="2"/>
  <c r="M369" i="2"/>
  <c r="J369" i="2"/>
  <c r="F369" i="2"/>
  <c r="E369" i="2"/>
  <c r="AD368" i="2"/>
  <c r="AC368" i="2"/>
  <c r="AC367" i="2" s="1"/>
  <c r="AA368" i="2"/>
  <c r="Z368" i="2"/>
  <c r="Z367" i="2" s="1"/>
  <c r="X368" i="2"/>
  <c r="W368" i="2"/>
  <c r="W367" i="2" s="1"/>
  <c r="U368" i="2"/>
  <c r="T368" i="2"/>
  <c r="T367" i="2" s="1"/>
  <c r="R368" i="2"/>
  <c r="Q368" i="2"/>
  <c r="O368" i="2"/>
  <c r="O367" i="2" s="1"/>
  <c r="N368" i="2"/>
  <c r="N367" i="2" s="1"/>
  <c r="L368" i="2"/>
  <c r="L367" i="2" s="1"/>
  <c r="K368" i="2"/>
  <c r="K367" i="2" s="1"/>
  <c r="I368" i="2"/>
  <c r="H368" i="2"/>
  <c r="H367" i="2" s="1"/>
  <c r="X367" i="2"/>
  <c r="Q367" i="2"/>
  <c r="AE365" i="2"/>
  <c r="AB365" i="2"/>
  <c r="Y365" i="2"/>
  <c r="V365" i="2"/>
  <c r="Q365" i="2"/>
  <c r="S365" i="2" s="1"/>
  <c r="P365" i="2"/>
  <c r="M365" i="2"/>
  <c r="J365" i="2"/>
  <c r="F365" i="2"/>
  <c r="E365" i="2"/>
  <c r="AE364" i="2"/>
  <c r="AB364" i="2"/>
  <c r="Y364" i="2"/>
  <c r="V364" i="2"/>
  <c r="Q364" i="2"/>
  <c r="S364" i="2" s="1"/>
  <c r="P364" i="2"/>
  <c r="M364" i="2"/>
  <c r="J364" i="2"/>
  <c r="F364" i="2"/>
  <c r="E364" i="2"/>
  <c r="AD363" i="2"/>
  <c r="AC363" i="2"/>
  <c r="AA363" i="2"/>
  <c r="Z363" i="2"/>
  <c r="X363" i="2"/>
  <c r="W363" i="2"/>
  <c r="U363" i="2"/>
  <c r="T363" i="2"/>
  <c r="R363" i="2"/>
  <c r="O363" i="2"/>
  <c r="N363" i="2"/>
  <c r="L363" i="2"/>
  <c r="K363" i="2"/>
  <c r="I363" i="2"/>
  <c r="H363" i="2"/>
  <c r="AE362" i="2"/>
  <c r="AB362" i="2"/>
  <c r="Y362" i="2"/>
  <c r="V362" i="2"/>
  <c r="S362" i="2"/>
  <c r="P362" i="2"/>
  <c r="M362" i="2"/>
  <c r="J362" i="2"/>
  <c r="F362" i="2"/>
  <c r="E362" i="2"/>
  <c r="AE361" i="2"/>
  <c r="AB361" i="2"/>
  <c r="Y361" i="2"/>
  <c r="V361" i="2"/>
  <c r="R361" i="2"/>
  <c r="F361" i="2" s="1"/>
  <c r="P361" i="2"/>
  <c r="M361" i="2"/>
  <c r="J361" i="2"/>
  <c r="E361" i="2"/>
  <c r="AE360" i="2"/>
  <c r="AB360" i="2"/>
  <c r="Y360" i="2"/>
  <c r="V360" i="2"/>
  <c r="S360" i="2"/>
  <c r="R360" i="2"/>
  <c r="F360" i="2" s="1"/>
  <c r="P360" i="2"/>
  <c r="M360" i="2"/>
  <c r="J360" i="2"/>
  <c r="E360" i="2"/>
  <c r="AE359" i="2"/>
  <c r="AB359" i="2"/>
  <c r="Y359" i="2"/>
  <c r="V359" i="2"/>
  <c r="S359" i="2"/>
  <c r="P359" i="2"/>
  <c r="M359" i="2"/>
  <c r="J359" i="2"/>
  <c r="F359" i="2"/>
  <c r="E359" i="2"/>
  <c r="AE358" i="2"/>
  <c r="AB358" i="2"/>
  <c r="Y358" i="2"/>
  <c r="V358" i="2"/>
  <c r="S358" i="2"/>
  <c r="P358" i="2"/>
  <c r="M358" i="2"/>
  <c r="J358" i="2"/>
  <c r="F358" i="2"/>
  <c r="E358" i="2"/>
  <c r="AD357" i="2"/>
  <c r="AC357" i="2"/>
  <c r="AA357" i="2"/>
  <c r="Z357" i="2"/>
  <c r="X357" i="2"/>
  <c r="W357" i="2"/>
  <c r="U357" i="2"/>
  <c r="T357" i="2"/>
  <c r="Q357" i="2"/>
  <c r="O357" i="2"/>
  <c r="N357" i="2"/>
  <c r="L357" i="2"/>
  <c r="K357" i="2"/>
  <c r="I357" i="2"/>
  <c r="H357" i="2"/>
  <c r="AE356" i="2"/>
  <c r="AB356" i="2"/>
  <c r="Y356" i="2"/>
  <c r="V356" i="2"/>
  <c r="S356" i="2"/>
  <c r="P356" i="2"/>
  <c r="M356" i="2"/>
  <c r="J356" i="2"/>
  <c r="F356" i="2"/>
  <c r="E356" i="2"/>
  <c r="AE355" i="2"/>
  <c r="AB355" i="2"/>
  <c r="Y355" i="2"/>
  <c r="V355" i="2"/>
  <c r="S355" i="2"/>
  <c r="P355" i="2"/>
  <c r="M355" i="2"/>
  <c r="J355" i="2"/>
  <c r="F355" i="2"/>
  <c r="E355" i="2"/>
  <c r="AE354" i="2"/>
  <c r="AB354" i="2"/>
  <c r="Y354" i="2"/>
  <c r="V354" i="2"/>
  <c r="S354" i="2"/>
  <c r="P354" i="2"/>
  <c r="M354" i="2"/>
  <c r="J354" i="2"/>
  <c r="F354" i="2"/>
  <c r="E354" i="2"/>
  <c r="AE353" i="2"/>
  <c r="AB353" i="2"/>
  <c r="Y353" i="2"/>
  <c r="V353" i="2"/>
  <c r="S353" i="2"/>
  <c r="P353" i="2"/>
  <c r="M353" i="2"/>
  <c r="J353" i="2"/>
  <c r="F353" i="2"/>
  <c r="E353" i="2"/>
  <c r="AE352" i="2"/>
  <c r="AB352" i="2"/>
  <c r="Y352" i="2"/>
  <c r="V352" i="2"/>
  <c r="S352" i="2"/>
  <c r="P352" i="2"/>
  <c r="M352" i="2"/>
  <c r="J352" i="2"/>
  <c r="F352" i="2"/>
  <c r="E352" i="2"/>
  <c r="AE351" i="2"/>
  <c r="AB351" i="2"/>
  <c r="Y351" i="2"/>
  <c r="V351" i="2"/>
  <c r="R351" i="2"/>
  <c r="R350" i="2" s="1"/>
  <c r="Q351" i="2"/>
  <c r="P351" i="2"/>
  <c r="M351" i="2"/>
  <c r="J351" i="2"/>
  <c r="E351" i="2"/>
  <c r="AD350" i="2"/>
  <c r="AC350" i="2"/>
  <c r="AA350" i="2"/>
  <c r="Z350" i="2"/>
  <c r="X350" i="2"/>
  <c r="W350" i="2"/>
  <c r="U350" i="2"/>
  <c r="T350" i="2"/>
  <c r="Q350" i="2"/>
  <c r="O350" i="2"/>
  <c r="N350" i="2"/>
  <c r="L350" i="2"/>
  <c r="K350" i="2"/>
  <c r="I350" i="2"/>
  <c r="H350" i="2"/>
  <c r="AE349" i="2"/>
  <c r="AB349" i="2"/>
  <c r="Y349" i="2"/>
  <c r="V349" i="2"/>
  <c r="S349" i="2"/>
  <c r="P349" i="2"/>
  <c r="M349" i="2"/>
  <c r="J349" i="2"/>
  <c r="F349" i="2"/>
  <c r="E349" i="2"/>
  <c r="AD348" i="2"/>
  <c r="AC348" i="2"/>
  <c r="AA348" i="2"/>
  <c r="Z348" i="2"/>
  <c r="X348" i="2"/>
  <c r="W348" i="2"/>
  <c r="U348" i="2"/>
  <c r="T348" i="2"/>
  <c r="R348" i="2"/>
  <c r="Q348" i="2"/>
  <c r="O348" i="2"/>
  <c r="N348" i="2"/>
  <c r="L348" i="2"/>
  <c r="K348" i="2"/>
  <c r="I348" i="2"/>
  <c r="H348" i="2"/>
  <c r="AE346" i="2"/>
  <c r="AB346" i="2"/>
  <c r="Y346" i="2"/>
  <c r="V346" i="2"/>
  <c r="S346" i="2"/>
  <c r="P346" i="2"/>
  <c r="M346" i="2"/>
  <c r="J346" i="2"/>
  <c r="F346" i="2"/>
  <c r="E346" i="2"/>
  <c r="AE345" i="2"/>
  <c r="AB345" i="2"/>
  <c r="Y345" i="2"/>
  <c r="V345" i="2"/>
  <c r="S345" i="2"/>
  <c r="P345" i="2"/>
  <c r="M345" i="2"/>
  <c r="J345" i="2"/>
  <c r="F345" i="2"/>
  <c r="E345" i="2"/>
  <c r="AD344" i="2"/>
  <c r="AC344" i="2"/>
  <c r="AA344" i="2"/>
  <c r="Z344" i="2"/>
  <c r="X344" i="2"/>
  <c r="W344" i="2"/>
  <c r="U344" i="2"/>
  <c r="T344" i="2"/>
  <c r="R344" i="2"/>
  <c r="Q344" i="2"/>
  <c r="O344" i="2"/>
  <c r="N344" i="2"/>
  <c r="L344" i="2"/>
  <c r="K344" i="2"/>
  <c r="I344" i="2"/>
  <c r="H344" i="2"/>
  <c r="AE343" i="2"/>
  <c r="AB343" i="2"/>
  <c r="Y343" i="2"/>
  <c r="V343" i="2"/>
  <c r="S343" i="2"/>
  <c r="P343" i="2"/>
  <c r="M343" i="2"/>
  <c r="J343" i="2"/>
  <c r="F343" i="2"/>
  <c r="E343" i="2"/>
  <c r="AE342" i="2"/>
  <c r="AB342" i="2"/>
  <c r="Y342" i="2"/>
  <c r="X342" i="2"/>
  <c r="V342" i="2"/>
  <c r="S342" i="2"/>
  <c r="P342" i="2"/>
  <c r="M342" i="2"/>
  <c r="J342" i="2"/>
  <c r="F342" i="2"/>
  <c r="E342" i="2"/>
  <c r="AD341" i="2"/>
  <c r="AC341" i="2"/>
  <c r="AA341" i="2"/>
  <c r="Z341" i="2"/>
  <c r="X341" i="2"/>
  <c r="W341" i="2"/>
  <c r="U341" i="2"/>
  <c r="T341" i="2"/>
  <c r="R341" i="2"/>
  <c r="Q341" i="2"/>
  <c r="O341" i="2"/>
  <c r="N341" i="2"/>
  <c r="L341" i="2"/>
  <c r="K341" i="2"/>
  <c r="I341" i="2"/>
  <c r="H341" i="2"/>
  <c r="AE340" i="2"/>
  <c r="AB340" i="2"/>
  <c r="Y340" i="2"/>
  <c r="V340" i="2"/>
  <c r="S340" i="2"/>
  <c r="P340" i="2"/>
  <c r="M340" i="2"/>
  <c r="J340" i="2"/>
  <c r="F340" i="2"/>
  <c r="E340" i="2"/>
  <c r="AE339" i="2"/>
  <c r="AB339" i="2"/>
  <c r="Y339" i="2"/>
  <c r="V339" i="2"/>
  <c r="S339" i="2"/>
  <c r="P339" i="2"/>
  <c r="M339" i="2"/>
  <c r="J339" i="2"/>
  <c r="F339" i="2"/>
  <c r="E339" i="2"/>
  <c r="AE338" i="2"/>
  <c r="AB338" i="2"/>
  <c r="Y338" i="2"/>
  <c r="V338" i="2"/>
  <c r="S338" i="2"/>
  <c r="P338" i="2"/>
  <c r="M338" i="2"/>
  <c r="J338" i="2"/>
  <c r="F338" i="2"/>
  <c r="E338" i="2"/>
  <c r="AE337" i="2"/>
  <c r="AB337" i="2"/>
  <c r="Y337" i="2"/>
  <c r="V337" i="2"/>
  <c r="S337" i="2"/>
  <c r="P337" i="2"/>
  <c r="M337" i="2"/>
  <c r="J337" i="2"/>
  <c r="F337" i="2"/>
  <c r="E337" i="2"/>
  <c r="AE336" i="2"/>
  <c r="AB336" i="2"/>
  <c r="Y336" i="2"/>
  <c r="V336" i="2"/>
  <c r="S336" i="2"/>
  <c r="P336" i="2"/>
  <c r="M336" i="2"/>
  <c r="J336" i="2"/>
  <c r="F336" i="2"/>
  <c r="E336" i="2"/>
  <c r="AD335" i="2"/>
  <c r="AC335" i="2"/>
  <c r="AA335" i="2"/>
  <c r="Z335" i="2"/>
  <c r="X335" i="2"/>
  <c r="W335" i="2"/>
  <c r="U335" i="2"/>
  <c r="T335" i="2"/>
  <c r="R335" i="2"/>
  <c r="Q335" i="2"/>
  <c r="O335" i="2"/>
  <c r="N335" i="2"/>
  <c r="L335" i="2"/>
  <c r="K335" i="2"/>
  <c r="I335" i="2"/>
  <c r="H335" i="2"/>
  <c r="AE334" i="2"/>
  <c r="AB334" i="2"/>
  <c r="Y334" i="2"/>
  <c r="V334" i="2"/>
  <c r="S334" i="2"/>
  <c r="P334" i="2"/>
  <c r="M334" i="2"/>
  <c r="J334" i="2"/>
  <c r="F334" i="2"/>
  <c r="E334" i="2"/>
  <c r="AD333" i="2"/>
  <c r="AC333" i="2"/>
  <c r="AA333" i="2"/>
  <c r="Z333" i="2"/>
  <c r="X333" i="2"/>
  <c r="W333" i="2"/>
  <c r="U333" i="2"/>
  <c r="T333" i="2"/>
  <c r="R333" i="2"/>
  <c r="Q333" i="2"/>
  <c r="O333" i="2"/>
  <c r="N333" i="2"/>
  <c r="L333" i="2"/>
  <c r="K333" i="2"/>
  <c r="AE332" i="2"/>
  <c r="AB332" i="2"/>
  <c r="Y332" i="2"/>
  <c r="V332" i="2"/>
  <c r="S332" i="2"/>
  <c r="P332" i="2"/>
  <c r="O332" i="2"/>
  <c r="F332" i="2" s="1"/>
  <c r="N332" i="2"/>
  <c r="E332" i="2" s="1"/>
  <c r="M332" i="2"/>
  <c r="AE331" i="2"/>
  <c r="AB331" i="2"/>
  <c r="Y331" i="2"/>
  <c r="V331" i="2"/>
  <c r="S331" i="2"/>
  <c r="P331" i="2"/>
  <c r="M331" i="2"/>
  <c r="E331" i="2"/>
  <c r="AE330" i="2"/>
  <c r="AB330" i="2"/>
  <c r="Y330" i="2"/>
  <c r="V330" i="2"/>
  <c r="S330" i="2"/>
  <c r="P330" i="2"/>
  <c r="M330" i="2"/>
  <c r="E330" i="2"/>
  <c r="AE329" i="2"/>
  <c r="AB329" i="2"/>
  <c r="Y329" i="2"/>
  <c r="V329" i="2"/>
  <c r="S329" i="2"/>
  <c r="P329" i="2"/>
  <c r="M329" i="2"/>
  <c r="E329" i="2"/>
  <c r="AE328" i="2"/>
  <c r="AB328" i="2"/>
  <c r="Y328" i="2"/>
  <c r="V328" i="2"/>
  <c r="S328" i="2"/>
  <c r="O328" i="2"/>
  <c r="N328" i="2"/>
  <c r="M328" i="2"/>
  <c r="AE327" i="2"/>
  <c r="AB327" i="2"/>
  <c r="Y327" i="2"/>
  <c r="V327" i="2"/>
  <c r="S327" i="2"/>
  <c r="O327" i="2"/>
  <c r="N327" i="2"/>
  <c r="E327" i="2" s="1"/>
  <c r="M327" i="2"/>
  <c r="AE326" i="2"/>
  <c r="AB326" i="2"/>
  <c r="Y326" i="2"/>
  <c r="V326" i="2"/>
  <c r="S326" i="2"/>
  <c r="P326" i="2"/>
  <c r="M326" i="2"/>
  <c r="E326" i="2"/>
  <c r="AE325" i="2"/>
  <c r="AB325" i="2"/>
  <c r="Y325" i="2"/>
  <c r="V325" i="2"/>
  <c r="S325" i="2"/>
  <c r="P325" i="2"/>
  <c r="M325" i="2"/>
  <c r="E325" i="2"/>
  <c r="AE324" i="2"/>
  <c r="AB324" i="2"/>
  <c r="Y324" i="2"/>
  <c r="V324" i="2"/>
  <c r="S324" i="2"/>
  <c r="O324" i="2"/>
  <c r="N324" i="2"/>
  <c r="E324" i="2" s="1"/>
  <c r="M324" i="2"/>
  <c r="AE323" i="2"/>
  <c r="AB323" i="2"/>
  <c r="Y323" i="2"/>
  <c r="V323" i="2"/>
  <c r="S323" i="2"/>
  <c r="P323" i="2"/>
  <c r="M323" i="2"/>
  <c r="E323" i="2"/>
  <c r="AE322" i="2"/>
  <c r="AB322" i="2"/>
  <c r="Y322" i="2"/>
  <c r="V322" i="2"/>
  <c r="S322" i="2"/>
  <c r="P322" i="2"/>
  <c r="M322" i="2"/>
  <c r="E322" i="2"/>
  <c r="AE321" i="2"/>
  <c r="AB321" i="2"/>
  <c r="Y321" i="2"/>
  <c r="V321" i="2"/>
  <c r="S321" i="2"/>
  <c r="O321" i="2"/>
  <c r="P321" i="2" s="1"/>
  <c r="N321" i="2"/>
  <c r="M321" i="2"/>
  <c r="E321" i="2"/>
  <c r="AE320" i="2"/>
  <c r="AB320" i="2"/>
  <c r="Y320" i="2"/>
  <c r="V320" i="2"/>
  <c r="S320" i="2"/>
  <c r="P320" i="2"/>
  <c r="M320" i="2"/>
  <c r="E320" i="2"/>
  <c r="AE319" i="2"/>
  <c r="AB319" i="2"/>
  <c r="Y319" i="2"/>
  <c r="V319" i="2"/>
  <c r="S319" i="2"/>
  <c r="P319" i="2"/>
  <c r="M319" i="2"/>
  <c r="E319" i="2"/>
  <c r="AD318" i="2"/>
  <c r="AC318" i="2"/>
  <c r="AA318" i="2"/>
  <c r="Z318" i="2"/>
  <c r="X318" i="2"/>
  <c r="W318" i="2"/>
  <c r="U318" i="2"/>
  <c r="T318" i="2"/>
  <c r="R318" i="2"/>
  <c r="Q318" i="2"/>
  <c r="L318" i="2"/>
  <c r="K318" i="2"/>
  <c r="AE317" i="2"/>
  <c r="AB317" i="2"/>
  <c r="Y317" i="2"/>
  <c r="V317" i="2"/>
  <c r="S317" i="2"/>
  <c r="O317" i="2"/>
  <c r="N317" i="2"/>
  <c r="E317" i="2" s="1"/>
  <c r="M317" i="2"/>
  <c r="AE316" i="2"/>
  <c r="AB316" i="2"/>
  <c r="Y316" i="2"/>
  <c r="V316" i="2"/>
  <c r="S316" i="2"/>
  <c r="P316" i="2"/>
  <c r="M316" i="2"/>
  <c r="E316" i="2"/>
  <c r="AE315" i="2"/>
  <c r="AB315" i="2"/>
  <c r="Y315" i="2"/>
  <c r="V315" i="2"/>
  <c r="S315" i="2"/>
  <c r="P315" i="2"/>
  <c r="M315" i="2"/>
  <c r="E315" i="2"/>
  <c r="AE314" i="2"/>
  <c r="AB314" i="2"/>
  <c r="Y314" i="2"/>
  <c r="V314" i="2"/>
  <c r="S314" i="2"/>
  <c r="P314" i="2"/>
  <c r="M314" i="2"/>
  <c r="E314" i="2"/>
  <c r="AE313" i="2"/>
  <c r="AB313" i="2"/>
  <c r="Y313" i="2"/>
  <c r="U313" i="2"/>
  <c r="T313" i="2"/>
  <c r="E313" i="2" s="1"/>
  <c r="S313" i="2"/>
  <c r="P313" i="2"/>
  <c r="M313" i="2"/>
  <c r="AE312" i="2"/>
  <c r="AB312" i="2"/>
  <c r="Y312" i="2"/>
  <c r="V312" i="2"/>
  <c r="S312" i="2"/>
  <c r="P312" i="2"/>
  <c r="M312" i="2"/>
  <c r="E312" i="2"/>
  <c r="AE311" i="2"/>
  <c r="AB311" i="2"/>
  <c r="Y311" i="2"/>
  <c r="U311" i="2"/>
  <c r="T311" i="2"/>
  <c r="E311" i="2" s="1"/>
  <c r="S311" i="2"/>
  <c r="P311" i="2"/>
  <c r="M311" i="2"/>
  <c r="AE310" i="2"/>
  <c r="AB310" i="2"/>
  <c r="Y310" i="2"/>
  <c r="V310" i="2"/>
  <c r="S310" i="2"/>
  <c r="P310" i="2"/>
  <c r="O310" i="2"/>
  <c r="N310" i="2"/>
  <c r="N309" i="2" s="1"/>
  <c r="M310" i="2"/>
  <c r="E310" i="2"/>
  <c r="AD309" i="2"/>
  <c r="AC309" i="2"/>
  <c r="AA309" i="2"/>
  <c r="Z309" i="2"/>
  <c r="X309" i="2"/>
  <c r="W309" i="2"/>
  <c r="U309" i="2"/>
  <c r="R309" i="2"/>
  <c r="Q309" i="2"/>
  <c r="O309" i="2"/>
  <c r="L309" i="2"/>
  <c r="K309" i="2"/>
  <c r="AE307" i="2"/>
  <c r="AB307" i="2"/>
  <c r="Y307" i="2"/>
  <c r="V307" i="2"/>
  <c r="S307" i="2"/>
  <c r="P307" i="2"/>
  <c r="M307" i="2"/>
  <c r="E307" i="2"/>
  <c r="AD306" i="2"/>
  <c r="AC306" i="2"/>
  <c r="E306" i="2" s="1"/>
  <c r="AB306" i="2"/>
  <c r="Y306" i="2"/>
  <c r="V306" i="2"/>
  <c r="S306" i="2"/>
  <c r="P306" i="2"/>
  <c r="M306" i="2"/>
  <c r="AE305" i="2"/>
  <c r="AB305" i="2"/>
  <c r="Y305" i="2"/>
  <c r="V305" i="2"/>
  <c r="S305" i="2"/>
  <c r="P305" i="2"/>
  <c r="M305" i="2"/>
  <c r="E305" i="2"/>
  <c r="AE304" i="2"/>
  <c r="AB304" i="2"/>
  <c r="Y304" i="2"/>
  <c r="V304" i="2"/>
  <c r="S304" i="2"/>
  <c r="P304" i="2"/>
  <c r="M304" i="2"/>
  <c r="E304" i="2"/>
  <c r="AE303" i="2"/>
  <c r="AB303" i="2"/>
  <c r="Y303" i="2"/>
  <c r="V303" i="2"/>
  <c r="S303" i="2"/>
  <c r="P303" i="2"/>
  <c r="M303" i="2"/>
  <c r="E303" i="2"/>
  <c r="AE302" i="2"/>
  <c r="AB302" i="2"/>
  <c r="Y302" i="2"/>
  <c r="V302" i="2"/>
  <c r="S302" i="2"/>
  <c r="P302" i="2"/>
  <c r="M302" i="2"/>
  <c r="E302" i="2"/>
  <c r="AE301" i="2"/>
  <c r="AB301" i="2"/>
  <c r="Y301" i="2"/>
  <c r="V301" i="2"/>
  <c r="S301" i="2"/>
  <c r="P301" i="2"/>
  <c r="M301" i="2"/>
  <c r="E301" i="2"/>
  <c r="AE300" i="2"/>
  <c r="AB300" i="2"/>
  <c r="Y300" i="2"/>
  <c r="V300" i="2"/>
  <c r="S300" i="2"/>
  <c r="P300" i="2"/>
  <c r="M300" i="2"/>
  <c r="E300" i="2"/>
  <c r="AE299" i="2"/>
  <c r="AB299" i="2"/>
  <c r="Y299" i="2"/>
  <c r="V299" i="2"/>
  <c r="S299" i="2"/>
  <c r="P299" i="2"/>
  <c r="M299" i="2"/>
  <c r="E299" i="2"/>
  <c r="AE298" i="2"/>
  <c r="AB298" i="2"/>
  <c r="Y298" i="2"/>
  <c r="V298" i="2"/>
  <c r="S298" i="2"/>
  <c r="P298" i="2"/>
  <c r="M298" i="2"/>
  <c r="E298" i="2"/>
  <c r="AD297" i="2"/>
  <c r="AE297" i="2" s="1"/>
  <c r="AC297" i="2"/>
  <c r="AB297" i="2"/>
  <c r="Y297" i="2"/>
  <c r="V297" i="2"/>
  <c r="S297" i="2"/>
  <c r="O297" i="2"/>
  <c r="N297" i="2"/>
  <c r="E297" i="2" s="1"/>
  <c r="M297" i="2"/>
  <c r="AE296" i="2"/>
  <c r="AB296" i="2"/>
  <c r="Y296" i="2"/>
  <c r="V296" i="2"/>
  <c r="S296" i="2"/>
  <c r="O296" i="2"/>
  <c r="N296" i="2"/>
  <c r="M296" i="2"/>
  <c r="E296" i="2"/>
  <c r="AE295" i="2"/>
  <c r="AB295" i="2"/>
  <c r="Y295" i="2"/>
  <c r="V295" i="2"/>
  <c r="S295" i="2"/>
  <c r="P295" i="2"/>
  <c r="M295" i="2"/>
  <c r="E295" i="2"/>
  <c r="AE294" i="2"/>
  <c r="AB294" i="2"/>
  <c r="Y294" i="2"/>
  <c r="V294" i="2"/>
  <c r="S294" i="2"/>
  <c r="P294" i="2"/>
  <c r="M294" i="2"/>
  <c r="E294" i="2"/>
  <c r="AE293" i="2"/>
  <c r="AB293" i="2"/>
  <c r="Y293" i="2"/>
  <c r="V293" i="2"/>
  <c r="S293" i="2"/>
  <c r="O293" i="2"/>
  <c r="N293" i="2"/>
  <c r="M293" i="2"/>
  <c r="AE292" i="2"/>
  <c r="AB292" i="2"/>
  <c r="Y292" i="2"/>
  <c r="V292" i="2"/>
  <c r="S292" i="2"/>
  <c r="P292" i="2"/>
  <c r="M292" i="2"/>
  <c r="E292" i="2"/>
  <c r="AE291" i="2"/>
  <c r="AB291" i="2"/>
  <c r="Y291" i="2"/>
  <c r="V291" i="2"/>
  <c r="S291" i="2"/>
  <c r="P291" i="2"/>
  <c r="M291" i="2"/>
  <c r="E291" i="2"/>
  <c r="AE290" i="2"/>
  <c r="AB290" i="2"/>
  <c r="Y290" i="2"/>
  <c r="V290" i="2"/>
  <c r="S290" i="2"/>
  <c r="P290" i="2"/>
  <c r="M290" i="2"/>
  <c r="E290" i="2"/>
  <c r="AE289" i="2"/>
  <c r="AB289" i="2"/>
  <c r="Y289" i="2"/>
  <c r="V289" i="2"/>
  <c r="S289" i="2"/>
  <c r="P289" i="2"/>
  <c r="M289" i="2"/>
  <c r="E289" i="2"/>
  <c r="AE288" i="2"/>
  <c r="AB288" i="2"/>
  <c r="Y288" i="2"/>
  <c r="V288" i="2"/>
  <c r="S288" i="2"/>
  <c r="P288" i="2"/>
  <c r="M288" i="2"/>
  <c r="E288" i="2"/>
  <c r="AE287" i="2"/>
  <c r="AB287" i="2"/>
  <c r="Y287" i="2"/>
  <c r="V287" i="2"/>
  <c r="S287" i="2"/>
  <c r="P287" i="2"/>
  <c r="M287" i="2"/>
  <c r="E287" i="2"/>
  <c r="AD286" i="2"/>
  <c r="AE286" i="2" s="1"/>
  <c r="AB286" i="2"/>
  <c r="AA286" i="2"/>
  <c r="Y286" i="2"/>
  <c r="V286" i="2"/>
  <c r="S286" i="2"/>
  <c r="O286" i="2"/>
  <c r="N286" i="2"/>
  <c r="L286" i="2"/>
  <c r="L267" i="2" s="1"/>
  <c r="K286" i="2"/>
  <c r="E286" i="2"/>
  <c r="AE285" i="2"/>
  <c r="AB285" i="2"/>
  <c r="Y285" i="2"/>
  <c r="X285" i="2"/>
  <c r="X267" i="2" s="1"/>
  <c r="V285" i="2"/>
  <c r="S285" i="2"/>
  <c r="P285" i="2"/>
  <c r="M285" i="2"/>
  <c r="E285" i="2"/>
  <c r="AD284" i="2"/>
  <c r="AE284" i="2" s="1"/>
  <c r="AC284" i="2"/>
  <c r="AB284" i="2"/>
  <c r="Y284" i="2"/>
  <c r="V284" i="2"/>
  <c r="S284" i="2"/>
  <c r="P284" i="2"/>
  <c r="M284" i="2"/>
  <c r="E284" i="2"/>
  <c r="AE283" i="2"/>
  <c r="AD283" i="2"/>
  <c r="AC283" i="2"/>
  <c r="AB283" i="2"/>
  <c r="Y283" i="2"/>
  <c r="V283" i="2"/>
  <c r="S283" i="2"/>
  <c r="O283" i="2"/>
  <c r="N283" i="2"/>
  <c r="E283" i="2" s="1"/>
  <c r="M283" i="2"/>
  <c r="AD282" i="2"/>
  <c r="AE282" i="2" s="1"/>
  <c r="AC282" i="2"/>
  <c r="AB282" i="2"/>
  <c r="Y282" i="2"/>
  <c r="V282" i="2"/>
  <c r="S282" i="2"/>
  <c r="P282" i="2"/>
  <c r="M282" i="2"/>
  <c r="E282" i="2"/>
  <c r="AD281" i="2"/>
  <c r="AC281" i="2"/>
  <c r="E281" i="2" s="1"/>
  <c r="AB281" i="2"/>
  <c r="Y281" i="2"/>
  <c r="V281" i="2"/>
  <c r="S281" i="2"/>
  <c r="P281" i="2"/>
  <c r="M281" i="2"/>
  <c r="AD280" i="2"/>
  <c r="AC280" i="2"/>
  <c r="E280" i="2" s="1"/>
  <c r="AB280" i="2"/>
  <c r="Y280" i="2"/>
  <c r="V280" i="2"/>
  <c r="S280" i="2"/>
  <c r="P280" i="2"/>
  <c r="M280" i="2"/>
  <c r="AD279" i="2"/>
  <c r="AC279" i="2"/>
  <c r="AB279" i="2"/>
  <c r="Y279" i="2"/>
  <c r="V279" i="2"/>
  <c r="S279" i="2"/>
  <c r="P279" i="2"/>
  <c r="M279" i="2"/>
  <c r="E279" i="2"/>
  <c r="AD278" i="2"/>
  <c r="AE278" i="2" s="1"/>
  <c r="AC278" i="2"/>
  <c r="E278" i="2" s="1"/>
  <c r="AB278" i="2"/>
  <c r="Y278" i="2"/>
  <c r="V278" i="2"/>
  <c r="S278" i="2"/>
  <c r="P278" i="2"/>
  <c r="M278" i="2"/>
  <c r="AD277" i="2"/>
  <c r="AC277" i="2"/>
  <c r="E277" i="2" s="1"/>
  <c r="AB277" i="2"/>
  <c r="Y277" i="2"/>
  <c r="V277" i="2"/>
  <c r="S277" i="2"/>
  <c r="P277" i="2"/>
  <c r="M277" i="2"/>
  <c r="AD276" i="2"/>
  <c r="AC276" i="2"/>
  <c r="AB276" i="2"/>
  <c r="Y276" i="2"/>
  <c r="V276" i="2"/>
  <c r="S276" i="2"/>
  <c r="O276" i="2"/>
  <c r="N276" i="2"/>
  <c r="P276" i="2" s="1"/>
  <c r="M276" i="2"/>
  <c r="E276" i="2"/>
  <c r="AD275" i="2"/>
  <c r="AC275" i="2"/>
  <c r="AB275" i="2"/>
  <c r="Y275" i="2"/>
  <c r="V275" i="2"/>
  <c r="S275" i="2"/>
  <c r="P275" i="2"/>
  <c r="M275" i="2"/>
  <c r="AD274" i="2"/>
  <c r="AC274" i="2"/>
  <c r="E274" i="2" s="1"/>
  <c r="AB274" i="2"/>
  <c r="Y274" i="2"/>
  <c r="V274" i="2"/>
  <c r="S274" i="2"/>
  <c r="P274" i="2"/>
  <c r="M274" i="2"/>
  <c r="AE273" i="2"/>
  <c r="AB273" i="2"/>
  <c r="Y273" i="2"/>
  <c r="V273" i="2"/>
  <c r="S273" i="2"/>
  <c r="P273" i="2"/>
  <c r="M273" i="2"/>
  <c r="E273" i="2"/>
  <c r="AD272" i="2"/>
  <c r="AC272" i="2"/>
  <c r="AB272" i="2"/>
  <c r="Y272" i="2"/>
  <c r="V272" i="2"/>
  <c r="S272" i="2"/>
  <c r="O272" i="2"/>
  <c r="N272" i="2"/>
  <c r="P272" i="2" s="1"/>
  <c r="M272" i="2"/>
  <c r="E272" i="2"/>
  <c r="AE271" i="2"/>
  <c r="AB271" i="2"/>
  <c r="Y271" i="2"/>
  <c r="V271" i="2"/>
  <c r="S271" i="2"/>
  <c r="P271" i="2"/>
  <c r="M271" i="2"/>
  <c r="E271" i="2"/>
  <c r="AE270" i="2"/>
  <c r="AB270" i="2"/>
  <c r="Y270" i="2"/>
  <c r="V270" i="2"/>
  <c r="S270" i="2"/>
  <c r="O270" i="2"/>
  <c r="P270" i="2" s="1"/>
  <c r="N270" i="2"/>
  <c r="M270" i="2"/>
  <c r="E270" i="2"/>
  <c r="AE269" i="2"/>
  <c r="AB269" i="2"/>
  <c r="Y269" i="2"/>
  <c r="V269" i="2"/>
  <c r="S269" i="2"/>
  <c r="P269" i="2"/>
  <c r="M269" i="2"/>
  <c r="E269" i="2"/>
  <c r="AE268" i="2"/>
  <c r="AB268" i="2"/>
  <c r="Y268" i="2"/>
  <c r="V268" i="2"/>
  <c r="S268" i="2"/>
  <c r="P268" i="2"/>
  <c r="M268" i="2"/>
  <c r="E268" i="2"/>
  <c r="AA267" i="2"/>
  <c r="Z267" i="2"/>
  <c r="W267" i="2"/>
  <c r="U267" i="2"/>
  <c r="T267" i="2"/>
  <c r="R267" i="2"/>
  <c r="Q267" i="2"/>
  <c r="K267" i="2"/>
  <c r="AE266" i="2"/>
  <c r="AB266" i="2"/>
  <c r="Y266" i="2"/>
  <c r="V266" i="2"/>
  <c r="S266" i="2"/>
  <c r="P266" i="2"/>
  <c r="M266" i="2"/>
  <c r="E266" i="2"/>
  <c r="AE265" i="2"/>
  <c r="AB265" i="2"/>
  <c r="Y265" i="2"/>
  <c r="V265" i="2"/>
  <c r="S265" i="2"/>
  <c r="P265" i="2"/>
  <c r="M265" i="2"/>
  <c r="E265" i="2"/>
  <c r="AE264" i="2"/>
  <c r="AB264" i="2"/>
  <c r="Y264" i="2"/>
  <c r="V264" i="2"/>
  <c r="S264" i="2"/>
  <c r="P264" i="2"/>
  <c r="M264" i="2"/>
  <c r="E264" i="2"/>
  <c r="AE263" i="2"/>
  <c r="AB263" i="2"/>
  <c r="Y263" i="2"/>
  <c r="V263" i="2"/>
  <c r="S263" i="2"/>
  <c r="P263" i="2"/>
  <c r="M263" i="2"/>
  <c r="E263" i="2"/>
  <c r="AE262" i="2"/>
  <c r="AB262" i="2"/>
  <c r="Y262" i="2"/>
  <c r="V262" i="2"/>
  <c r="S262" i="2"/>
  <c r="O262" i="2"/>
  <c r="N262" i="2"/>
  <c r="E262" i="2" s="1"/>
  <c r="M262" i="2"/>
  <c r="AE261" i="2"/>
  <c r="AB261" i="2"/>
  <c r="Y261" i="2"/>
  <c r="V261" i="2"/>
  <c r="S261" i="2"/>
  <c r="P261" i="2"/>
  <c r="M261" i="2"/>
  <c r="E261" i="2"/>
  <c r="AE260" i="2"/>
  <c r="AB260" i="2"/>
  <c r="Y260" i="2"/>
  <c r="V260" i="2"/>
  <c r="S260" i="2"/>
  <c r="O260" i="2"/>
  <c r="O259" i="2" s="1"/>
  <c r="M260" i="2"/>
  <c r="E260" i="2"/>
  <c r="AD259" i="2"/>
  <c r="AC259" i="2"/>
  <c r="AA259" i="2"/>
  <c r="Z259" i="2"/>
  <c r="X259" i="2"/>
  <c r="W259" i="2"/>
  <c r="U259" i="2"/>
  <c r="T259" i="2"/>
  <c r="R259" i="2"/>
  <c r="Q259" i="2"/>
  <c r="L259" i="2"/>
  <c r="K259" i="2"/>
  <c r="AE258" i="2"/>
  <c r="AB258" i="2"/>
  <c r="Y258" i="2"/>
  <c r="V258" i="2"/>
  <c r="S258" i="2"/>
  <c r="P258" i="2"/>
  <c r="M258" i="2"/>
  <c r="E258" i="2"/>
  <c r="AE257" i="2"/>
  <c r="AB257" i="2"/>
  <c r="Y257" i="2"/>
  <c r="V257" i="2"/>
  <c r="S257" i="2"/>
  <c r="P257" i="2"/>
  <c r="M257" i="2"/>
  <c r="E257" i="2"/>
  <c r="AE256" i="2"/>
  <c r="AB256" i="2"/>
  <c r="Y256" i="2"/>
  <c r="V256" i="2"/>
  <c r="S256" i="2"/>
  <c r="P256" i="2"/>
  <c r="O256" i="2"/>
  <c r="N256" i="2"/>
  <c r="N255" i="2" s="1"/>
  <c r="M256" i="2"/>
  <c r="E256" i="2"/>
  <c r="AD255" i="2"/>
  <c r="AC255" i="2"/>
  <c r="AA255" i="2"/>
  <c r="Z255" i="2"/>
  <c r="X255" i="2"/>
  <c r="W255" i="2"/>
  <c r="U255" i="2"/>
  <c r="T255" i="2"/>
  <c r="R255" i="2"/>
  <c r="Q255" i="2"/>
  <c r="O255" i="2"/>
  <c r="L255" i="2"/>
  <c r="K255" i="2"/>
  <c r="AE254" i="2"/>
  <c r="AB254" i="2"/>
  <c r="Y254" i="2"/>
  <c r="V254" i="2"/>
  <c r="S254" i="2"/>
  <c r="P254" i="2"/>
  <c r="M254" i="2"/>
  <c r="E254" i="2"/>
  <c r="AE253" i="2"/>
  <c r="AB253" i="2"/>
  <c r="Y253" i="2"/>
  <c r="V253" i="2"/>
  <c r="S253" i="2"/>
  <c r="P253" i="2"/>
  <c r="M253" i="2"/>
  <c r="E253" i="2"/>
  <c r="AE252" i="2"/>
  <c r="AB252" i="2"/>
  <c r="Y252" i="2"/>
  <c r="V252" i="2"/>
  <c r="S252" i="2"/>
  <c r="P252" i="2"/>
  <c r="M252" i="2"/>
  <c r="E252" i="2"/>
  <c r="AD251" i="2"/>
  <c r="AC251" i="2"/>
  <c r="AA251" i="2"/>
  <c r="Z251" i="2"/>
  <c r="X251" i="2"/>
  <c r="W251" i="2"/>
  <c r="U251" i="2"/>
  <c r="T251" i="2"/>
  <c r="R251" i="2"/>
  <c r="Q251" i="2"/>
  <c r="L251" i="2"/>
  <c r="K251" i="2"/>
  <c r="AE250" i="2"/>
  <c r="AB250" i="2"/>
  <c r="Y250" i="2"/>
  <c r="V250" i="2"/>
  <c r="S250" i="2"/>
  <c r="P250" i="2"/>
  <c r="M250" i="2"/>
  <c r="E250" i="2"/>
  <c r="AE249" i="2"/>
  <c r="AB249" i="2"/>
  <c r="Y249" i="2"/>
  <c r="V249" i="2"/>
  <c r="S249" i="2"/>
  <c r="P249" i="2"/>
  <c r="M249" i="2"/>
  <c r="E249" i="2"/>
  <c r="AE248" i="2"/>
  <c r="AB248" i="2"/>
  <c r="Y248" i="2"/>
  <c r="V248" i="2"/>
  <c r="S248" i="2"/>
  <c r="P248" i="2"/>
  <c r="M248" i="2"/>
  <c r="E248" i="2"/>
  <c r="AD247" i="2"/>
  <c r="AC247" i="2"/>
  <c r="AA247" i="2"/>
  <c r="Z247" i="2"/>
  <c r="X247" i="2"/>
  <c r="W247" i="2"/>
  <c r="U247" i="2"/>
  <c r="T247" i="2"/>
  <c r="R247" i="2"/>
  <c r="Q247" i="2"/>
  <c r="O247" i="2"/>
  <c r="N247" i="2"/>
  <c r="L247" i="2"/>
  <c r="K247" i="2"/>
  <c r="AE245" i="2"/>
  <c r="AB245" i="2"/>
  <c r="Y245" i="2"/>
  <c r="V245" i="2"/>
  <c r="S245" i="2"/>
  <c r="P245" i="2"/>
  <c r="M245" i="2"/>
  <c r="E245" i="2"/>
  <c r="AD244" i="2"/>
  <c r="AC244" i="2"/>
  <c r="AA244" i="2"/>
  <c r="Z244" i="2"/>
  <c r="X244" i="2"/>
  <c r="W244" i="2"/>
  <c r="U244" i="2"/>
  <c r="T244" i="2"/>
  <c r="R244" i="2"/>
  <c r="Q244" i="2"/>
  <c r="O244" i="2"/>
  <c r="N244" i="2"/>
  <c r="L244" i="2"/>
  <c r="K244" i="2"/>
  <c r="AE243" i="2"/>
  <c r="AB243" i="2"/>
  <c r="Y243" i="2"/>
  <c r="U243" i="2"/>
  <c r="U238" i="2" s="1"/>
  <c r="T243" i="2"/>
  <c r="S243" i="2"/>
  <c r="P243" i="2"/>
  <c r="M243" i="2"/>
  <c r="E243" i="2"/>
  <c r="AE242" i="2"/>
  <c r="AB242" i="2"/>
  <c r="Y242" i="2"/>
  <c r="V242" i="2"/>
  <c r="S242" i="2"/>
  <c r="P242" i="2"/>
  <c r="M242" i="2"/>
  <c r="E242" i="2"/>
  <c r="AE241" i="2"/>
  <c r="AB241" i="2"/>
  <c r="Y241" i="2"/>
  <c r="V241" i="2"/>
  <c r="S241" i="2"/>
  <c r="P241" i="2"/>
  <c r="M241" i="2"/>
  <c r="E241" i="2"/>
  <c r="AE240" i="2"/>
  <c r="AB240" i="2"/>
  <c r="Y240" i="2"/>
  <c r="V240" i="2"/>
  <c r="S240" i="2"/>
  <c r="P240" i="2"/>
  <c r="M240" i="2"/>
  <c r="E240" i="2"/>
  <c r="AE239" i="2"/>
  <c r="AB239" i="2"/>
  <c r="Y239" i="2"/>
  <c r="V239" i="2"/>
  <c r="S239" i="2"/>
  <c r="P239" i="2"/>
  <c r="M239" i="2"/>
  <c r="E239" i="2"/>
  <c r="AD238" i="2"/>
  <c r="AC238" i="2"/>
  <c r="AA238" i="2"/>
  <c r="Z238" i="2"/>
  <c r="X238" i="2"/>
  <c r="W238" i="2"/>
  <c r="T238" i="2"/>
  <c r="R238" i="2"/>
  <c r="Q238" i="2"/>
  <c r="O238" i="2"/>
  <c r="N238" i="2"/>
  <c r="L238" i="2"/>
  <c r="K238" i="2"/>
  <c r="AE237" i="2"/>
  <c r="AD237" i="2"/>
  <c r="AC237" i="2"/>
  <c r="AA237" i="2"/>
  <c r="Z237" i="2"/>
  <c r="Y237" i="2"/>
  <c r="V237" i="2"/>
  <c r="S237" i="2"/>
  <c r="P237" i="2"/>
  <c r="O237" i="2"/>
  <c r="N237" i="2"/>
  <c r="E237" i="2" s="1"/>
  <c r="M237" i="2"/>
  <c r="AE236" i="2"/>
  <c r="AB236" i="2"/>
  <c r="Y236" i="2"/>
  <c r="V236" i="2"/>
  <c r="S236" i="2"/>
  <c r="P236" i="2"/>
  <c r="M236" i="2"/>
  <c r="E236" i="2"/>
  <c r="AE235" i="2"/>
  <c r="AB235" i="2"/>
  <c r="Y235" i="2"/>
  <c r="V235" i="2"/>
  <c r="S235" i="2"/>
  <c r="P235" i="2"/>
  <c r="M235" i="2"/>
  <c r="E235" i="2"/>
  <c r="AD234" i="2"/>
  <c r="AC234" i="2"/>
  <c r="Z234" i="2"/>
  <c r="X234" i="2"/>
  <c r="W234" i="2"/>
  <c r="U234" i="2"/>
  <c r="T234" i="2"/>
  <c r="R234" i="2"/>
  <c r="Q234" i="2"/>
  <c r="O234" i="2"/>
  <c r="N234" i="2"/>
  <c r="L234" i="2"/>
  <c r="K234" i="2"/>
  <c r="AE233" i="2"/>
  <c r="AB233" i="2"/>
  <c r="Y233" i="2"/>
  <c r="V233" i="2"/>
  <c r="U233" i="2"/>
  <c r="T233" i="2"/>
  <c r="E233" i="2" s="1"/>
  <c r="S233" i="2"/>
  <c r="P233" i="2"/>
  <c r="M233" i="2"/>
  <c r="AE232" i="2"/>
  <c r="AB232" i="2"/>
  <c r="Y232" i="2"/>
  <c r="U232" i="2"/>
  <c r="T232" i="2"/>
  <c r="E232" i="2" s="1"/>
  <c r="S232" i="2"/>
  <c r="P232" i="2"/>
  <c r="M232" i="2"/>
  <c r="AE231" i="2"/>
  <c r="AB231" i="2"/>
  <c r="Y231" i="2"/>
  <c r="V231" i="2"/>
  <c r="S231" i="2"/>
  <c r="P231" i="2"/>
  <c r="M231" i="2"/>
  <c r="E231" i="2"/>
  <c r="AE230" i="2"/>
  <c r="AB230" i="2"/>
  <c r="Y230" i="2"/>
  <c r="V230" i="2"/>
  <c r="S230" i="2"/>
  <c r="P230" i="2"/>
  <c r="M230" i="2"/>
  <c r="E230" i="2"/>
  <c r="AE229" i="2"/>
  <c r="AB229" i="2"/>
  <c r="Y229" i="2"/>
  <c r="V229" i="2"/>
  <c r="S229" i="2"/>
  <c r="P229" i="2"/>
  <c r="M229" i="2"/>
  <c r="E229" i="2"/>
  <c r="AE228" i="2"/>
  <c r="AB228" i="2"/>
  <c r="Y228" i="2"/>
  <c r="V228" i="2"/>
  <c r="S228" i="2"/>
  <c r="P228" i="2"/>
  <c r="M228" i="2"/>
  <c r="E228" i="2"/>
  <c r="AE227" i="2"/>
  <c r="AB227" i="2"/>
  <c r="Y227" i="2"/>
  <c r="V227" i="2"/>
  <c r="S227" i="2"/>
  <c r="P227" i="2"/>
  <c r="M227" i="2"/>
  <c r="E227" i="2"/>
  <c r="AE226" i="2"/>
  <c r="AB226" i="2"/>
  <c r="Y226" i="2"/>
  <c r="V226" i="2"/>
  <c r="S226" i="2"/>
  <c r="P226" i="2"/>
  <c r="M226" i="2"/>
  <c r="E226" i="2"/>
  <c r="AE225" i="2"/>
  <c r="AB225" i="2"/>
  <c r="Y225" i="2"/>
  <c r="V225" i="2"/>
  <c r="S225" i="2"/>
  <c r="P225" i="2"/>
  <c r="M225" i="2"/>
  <c r="E225" i="2"/>
  <c r="AE224" i="2"/>
  <c r="AB224" i="2"/>
  <c r="Y224" i="2"/>
  <c r="V224" i="2"/>
  <c r="S224" i="2"/>
  <c r="P224" i="2"/>
  <c r="M224" i="2"/>
  <c r="E224" i="2"/>
  <c r="AE223" i="2"/>
  <c r="AB223" i="2"/>
  <c r="Y223" i="2"/>
  <c r="V223" i="2"/>
  <c r="S223" i="2"/>
  <c r="P223" i="2"/>
  <c r="M223" i="2"/>
  <c r="E223" i="2"/>
  <c r="AE222" i="2"/>
  <c r="AB222" i="2"/>
  <c r="Y222" i="2"/>
  <c r="V222" i="2"/>
  <c r="S222" i="2"/>
  <c r="P222" i="2"/>
  <c r="O222" i="2"/>
  <c r="N222" i="2"/>
  <c r="E222" i="2" s="1"/>
  <c r="M222" i="2"/>
  <c r="AE221" i="2"/>
  <c r="AB221" i="2"/>
  <c r="Y221" i="2"/>
  <c r="V221" i="2"/>
  <c r="S221" i="2"/>
  <c r="O221" i="2"/>
  <c r="P221" i="2" s="1"/>
  <c r="N221" i="2"/>
  <c r="M221" i="2"/>
  <c r="E221" i="2"/>
  <c r="AE220" i="2"/>
  <c r="AB220" i="2"/>
  <c r="Y220" i="2"/>
  <c r="V220" i="2"/>
  <c r="S220" i="2"/>
  <c r="P220" i="2"/>
  <c r="M220" i="2"/>
  <c r="E220" i="2"/>
  <c r="AE219" i="2"/>
  <c r="AB219" i="2"/>
  <c r="Y219" i="2"/>
  <c r="V219" i="2"/>
  <c r="S219" i="2"/>
  <c r="P219" i="2"/>
  <c r="M219" i="2"/>
  <c r="E219" i="2"/>
  <c r="AE218" i="2"/>
  <c r="AB218" i="2"/>
  <c r="Y218" i="2"/>
  <c r="V218" i="2"/>
  <c r="S218" i="2"/>
  <c r="P218" i="2"/>
  <c r="M218" i="2"/>
  <c r="E218" i="2"/>
  <c r="AE217" i="2"/>
  <c r="AB217" i="2"/>
  <c r="Y217" i="2"/>
  <c r="V217" i="2"/>
  <c r="S217" i="2"/>
  <c r="P217" i="2"/>
  <c r="M217" i="2"/>
  <c r="E217" i="2"/>
  <c r="AE216" i="2"/>
  <c r="AB216" i="2"/>
  <c r="Y216" i="2"/>
  <c r="V216" i="2"/>
  <c r="S216" i="2"/>
  <c r="O216" i="2"/>
  <c r="N216" i="2"/>
  <c r="M216" i="2"/>
  <c r="AE215" i="2"/>
  <c r="AB215" i="2"/>
  <c r="Y215" i="2"/>
  <c r="V215" i="2"/>
  <c r="S215" i="2"/>
  <c r="P215" i="2"/>
  <c r="M215" i="2"/>
  <c r="E215" i="2"/>
  <c r="AD214" i="2"/>
  <c r="AC214" i="2"/>
  <c r="AA214" i="2"/>
  <c r="Z214" i="2"/>
  <c r="X214" i="2"/>
  <c r="W214" i="2"/>
  <c r="U214" i="2"/>
  <c r="R214" i="2"/>
  <c r="Q214" i="2"/>
  <c r="O214" i="2"/>
  <c r="L214" i="2"/>
  <c r="K214" i="2"/>
  <c r="AE213" i="2"/>
  <c r="AB213" i="2"/>
  <c r="Y213" i="2"/>
  <c r="V213" i="2"/>
  <c r="S213" i="2"/>
  <c r="P213" i="2"/>
  <c r="M213" i="2"/>
  <c r="E213" i="2"/>
  <c r="AE212" i="2"/>
  <c r="AB212" i="2"/>
  <c r="Y212" i="2"/>
  <c r="V212" i="2"/>
  <c r="S212" i="2"/>
  <c r="P212" i="2"/>
  <c r="M212" i="2"/>
  <c r="E212" i="2"/>
  <c r="AE211" i="2"/>
  <c r="AB211" i="2"/>
  <c r="Y211" i="2"/>
  <c r="V211" i="2"/>
  <c r="S211" i="2"/>
  <c r="P211" i="2"/>
  <c r="M211" i="2"/>
  <c r="E211" i="2"/>
  <c r="AD210" i="2"/>
  <c r="AC210" i="2"/>
  <c r="AA210" i="2"/>
  <c r="Z210" i="2"/>
  <c r="X210" i="2"/>
  <c r="W210" i="2"/>
  <c r="U210" i="2"/>
  <c r="T210" i="2"/>
  <c r="R210" i="2"/>
  <c r="Q210" i="2"/>
  <c r="O210" i="2"/>
  <c r="N210" i="2"/>
  <c r="L210" i="2"/>
  <c r="K210" i="2"/>
  <c r="AE208" i="2"/>
  <c r="AB208" i="2"/>
  <c r="Y208" i="2"/>
  <c r="V208" i="2"/>
  <c r="S208" i="2"/>
  <c r="P208" i="2"/>
  <c r="M208" i="2"/>
  <c r="E208" i="2"/>
  <c r="AE207" i="2"/>
  <c r="AB207" i="2"/>
  <c r="Y207" i="2"/>
  <c r="V207" i="2"/>
  <c r="S207" i="2"/>
  <c r="P207" i="2"/>
  <c r="M207" i="2"/>
  <c r="E207" i="2"/>
  <c r="AE206" i="2"/>
  <c r="AB206" i="2"/>
  <c r="Y206" i="2"/>
  <c r="V206" i="2"/>
  <c r="S206" i="2"/>
  <c r="P206" i="2"/>
  <c r="M206" i="2"/>
  <c r="E206" i="2"/>
  <c r="AE205" i="2"/>
  <c r="AB205" i="2"/>
  <c r="Y205" i="2"/>
  <c r="V205" i="2"/>
  <c r="S205" i="2"/>
  <c r="P205" i="2"/>
  <c r="M205" i="2"/>
  <c r="E205" i="2"/>
  <c r="AE204" i="2"/>
  <c r="AB204" i="2"/>
  <c r="Y204" i="2"/>
  <c r="U204" i="2"/>
  <c r="T204" i="2"/>
  <c r="S204" i="2"/>
  <c r="P204" i="2"/>
  <c r="M204" i="2"/>
  <c r="AE203" i="2"/>
  <c r="AB203" i="2"/>
  <c r="Y203" i="2"/>
  <c r="V203" i="2"/>
  <c r="S203" i="2"/>
  <c r="P203" i="2"/>
  <c r="M203" i="2"/>
  <c r="E203" i="2"/>
  <c r="AE202" i="2"/>
  <c r="AB202" i="2"/>
  <c r="Y202" i="2"/>
  <c r="V202" i="2"/>
  <c r="S202" i="2"/>
  <c r="P202" i="2"/>
  <c r="M202" i="2"/>
  <c r="E202" i="2"/>
  <c r="AD201" i="2"/>
  <c r="AC201" i="2"/>
  <c r="AA201" i="2"/>
  <c r="Z201" i="2"/>
  <c r="X201" i="2"/>
  <c r="W201" i="2"/>
  <c r="U201" i="2"/>
  <c r="R201" i="2"/>
  <c r="Q201" i="2"/>
  <c r="O201" i="2"/>
  <c r="N201" i="2"/>
  <c r="L201" i="2"/>
  <c r="K201" i="2"/>
  <c r="AE200" i="2"/>
  <c r="AB200" i="2"/>
  <c r="Y200" i="2"/>
  <c r="V200" i="2"/>
  <c r="S200" i="2"/>
  <c r="P200" i="2"/>
  <c r="M200" i="2"/>
  <c r="E200" i="2"/>
  <c r="AE199" i="2"/>
  <c r="AB199" i="2"/>
  <c r="Y199" i="2"/>
  <c r="V199" i="2"/>
  <c r="S199" i="2"/>
  <c r="R199" i="2"/>
  <c r="R197" i="2" s="1"/>
  <c r="Q199" i="2"/>
  <c r="P199" i="2"/>
  <c r="M199" i="2"/>
  <c r="E199" i="2"/>
  <c r="U197" i="2"/>
  <c r="AE198" i="2"/>
  <c r="AB198" i="2"/>
  <c r="Y198" i="2"/>
  <c r="V198" i="2"/>
  <c r="S198" i="2"/>
  <c r="P198" i="2"/>
  <c r="M198" i="2"/>
  <c r="E198" i="2"/>
  <c r="AD197" i="2"/>
  <c r="AC197" i="2"/>
  <c r="AA197" i="2"/>
  <c r="Z197" i="2"/>
  <c r="X197" i="2"/>
  <c r="W197" i="2"/>
  <c r="T197" i="2"/>
  <c r="Q197" i="2"/>
  <c r="O197" i="2"/>
  <c r="N197" i="2"/>
  <c r="L197" i="2"/>
  <c r="K197" i="2"/>
  <c r="AE196" i="2"/>
  <c r="AB196" i="2"/>
  <c r="Y196" i="2"/>
  <c r="V196" i="2"/>
  <c r="S196" i="2"/>
  <c r="P196" i="2"/>
  <c r="M196" i="2"/>
  <c r="E196" i="2"/>
  <c r="AD195" i="2"/>
  <c r="AC195" i="2"/>
  <c r="AA195" i="2"/>
  <c r="Z195" i="2"/>
  <c r="X195" i="2"/>
  <c r="W195" i="2"/>
  <c r="U195" i="2"/>
  <c r="T195" i="2"/>
  <c r="R195" i="2"/>
  <c r="Q195" i="2"/>
  <c r="O195" i="2"/>
  <c r="N195" i="2"/>
  <c r="L195" i="2"/>
  <c r="K195" i="2"/>
  <c r="AE194" i="2"/>
  <c r="AB194" i="2"/>
  <c r="Y194" i="2"/>
  <c r="V194" i="2"/>
  <c r="S194" i="2"/>
  <c r="P194" i="2"/>
  <c r="M194" i="2"/>
  <c r="E194" i="2"/>
  <c r="AE193" i="2"/>
  <c r="AB193" i="2"/>
  <c r="Y193" i="2"/>
  <c r="V193" i="2"/>
  <c r="S193" i="2"/>
  <c r="P193" i="2"/>
  <c r="M193" i="2"/>
  <c r="E193" i="2"/>
  <c r="AE192" i="2"/>
  <c r="AB192" i="2"/>
  <c r="Y192" i="2"/>
  <c r="V192" i="2"/>
  <c r="S192" i="2"/>
  <c r="P192" i="2"/>
  <c r="M192" i="2"/>
  <c r="E192" i="2"/>
  <c r="AD191" i="2"/>
  <c r="AC191" i="2"/>
  <c r="AA191" i="2"/>
  <c r="Z191" i="2"/>
  <c r="X191" i="2"/>
  <c r="W191" i="2"/>
  <c r="U191" i="2"/>
  <c r="T191" i="2"/>
  <c r="R191" i="2"/>
  <c r="Q191" i="2"/>
  <c r="O191" i="2"/>
  <c r="N191" i="2"/>
  <c r="L191" i="2"/>
  <c r="K191" i="2"/>
  <c r="AE189" i="2"/>
  <c r="AB189" i="2"/>
  <c r="Y189" i="2"/>
  <c r="V189" i="2"/>
  <c r="S189" i="2"/>
  <c r="P189" i="2"/>
  <c r="M189" i="2"/>
  <c r="E189" i="2"/>
  <c r="AE188" i="2"/>
  <c r="AB188" i="2"/>
  <c r="Y188" i="2"/>
  <c r="V188" i="2"/>
  <c r="S188" i="2"/>
  <c r="P188" i="2"/>
  <c r="M188" i="2"/>
  <c r="E188" i="2"/>
  <c r="AE187" i="2"/>
  <c r="AB187" i="2"/>
  <c r="Y187" i="2"/>
  <c r="V187" i="2"/>
  <c r="S187" i="2"/>
  <c r="P187" i="2"/>
  <c r="M187" i="2"/>
  <c r="E187" i="2"/>
  <c r="AE186" i="2"/>
  <c r="AB186" i="2"/>
  <c r="Y186" i="2"/>
  <c r="V186" i="2"/>
  <c r="S186" i="2"/>
  <c r="P186" i="2"/>
  <c r="M186" i="2"/>
  <c r="E186" i="2"/>
  <c r="AE185" i="2"/>
  <c r="AB185" i="2"/>
  <c r="Y185" i="2"/>
  <c r="V185" i="2"/>
  <c r="S185" i="2"/>
  <c r="P185" i="2"/>
  <c r="M185" i="2"/>
  <c r="E185" i="2"/>
  <c r="AE184" i="2"/>
  <c r="AB184" i="2"/>
  <c r="Y184" i="2"/>
  <c r="V184" i="2"/>
  <c r="S184" i="2"/>
  <c r="P184" i="2"/>
  <c r="M184" i="2"/>
  <c r="E184" i="2"/>
  <c r="AE183" i="2"/>
  <c r="AB183" i="2"/>
  <c r="Y183" i="2"/>
  <c r="V183" i="2"/>
  <c r="S183" i="2"/>
  <c r="P183" i="2"/>
  <c r="M183" i="2"/>
  <c r="E183" i="2"/>
  <c r="AE182" i="2"/>
  <c r="AB182" i="2"/>
  <c r="Y182" i="2"/>
  <c r="V182" i="2"/>
  <c r="S182" i="2"/>
  <c r="P182" i="2"/>
  <c r="M182" i="2"/>
  <c r="E182" i="2"/>
  <c r="AE181" i="2"/>
  <c r="AB181" i="2"/>
  <c r="Y181" i="2"/>
  <c r="V181" i="2"/>
  <c r="S181" i="2"/>
  <c r="P181" i="2"/>
  <c r="M181" i="2"/>
  <c r="E181" i="2"/>
  <c r="AD180" i="2"/>
  <c r="AC180" i="2"/>
  <c r="AA180" i="2"/>
  <c r="Z180" i="2"/>
  <c r="X180" i="2"/>
  <c r="W180" i="2"/>
  <c r="U180" i="2"/>
  <c r="T180" i="2"/>
  <c r="R180" i="2"/>
  <c r="Q180" i="2"/>
  <c r="O180" i="2"/>
  <c r="N180" i="2"/>
  <c r="L180" i="2"/>
  <c r="K180" i="2"/>
  <c r="AE179" i="2"/>
  <c r="AB179" i="2"/>
  <c r="Y179" i="2"/>
  <c r="V179" i="2"/>
  <c r="S179" i="2"/>
  <c r="P179" i="2"/>
  <c r="M179" i="2"/>
  <c r="E179" i="2"/>
  <c r="AE178" i="2"/>
  <c r="AB178" i="2"/>
  <c r="Y178" i="2"/>
  <c r="V178" i="2"/>
  <c r="S178" i="2"/>
  <c r="P178" i="2"/>
  <c r="M178" i="2"/>
  <c r="E178" i="2"/>
  <c r="AE177" i="2"/>
  <c r="AB177" i="2"/>
  <c r="Y177" i="2"/>
  <c r="V177" i="2"/>
  <c r="S177" i="2"/>
  <c r="P177" i="2"/>
  <c r="M177" i="2"/>
  <c r="E177" i="2"/>
  <c r="AE176" i="2"/>
  <c r="AB176" i="2"/>
  <c r="Y176" i="2"/>
  <c r="V176" i="2"/>
  <c r="S176" i="2"/>
  <c r="P176" i="2"/>
  <c r="M176" i="2"/>
  <c r="E176" i="2"/>
  <c r="AE175" i="2"/>
  <c r="AB175" i="2"/>
  <c r="Y175" i="2"/>
  <c r="V175" i="2"/>
  <c r="S175" i="2"/>
  <c r="P175" i="2"/>
  <c r="M175" i="2"/>
  <c r="E175" i="2"/>
  <c r="AE174" i="2"/>
  <c r="AB174" i="2"/>
  <c r="Y174" i="2"/>
  <c r="V174" i="2"/>
  <c r="S174" i="2"/>
  <c r="P174" i="2"/>
  <c r="M174" i="2"/>
  <c r="E174" i="2"/>
  <c r="AE173" i="2"/>
  <c r="AB173" i="2"/>
  <c r="Y173" i="2"/>
  <c r="V173" i="2"/>
  <c r="S173" i="2"/>
  <c r="P173" i="2"/>
  <c r="M173" i="2"/>
  <c r="E173" i="2"/>
  <c r="AE172" i="2"/>
  <c r="AA172" i="2"/>
  <c r="Z172" i="2"/>
  <c r="Z157" i="2" s="1"/>
  <c r="X172" i="2"/>
  <c r="X157" i="2" s="1"/>
  <c r="W172" i="2"/>
  <c r="W157" i="2" s="1"/>
  <c r="V172" i="2"/>
  <c r="S172" i="2"/>
  <c r="P172" i="2"/>
  <c r="M172" i="2"/>
  <c r="AE171" i="2"/>
  <c r="AB171" i="2"/>
  <c r="Y171" i="2"/>
  <c r="V171" i="2"/>
  <c r="S171" i="2"/>
  <c r="P171" i="2"/>
  <c r="M171" i="2"/>
  <c r="E171" i="2"/>
  <c r="AE170" i="2"/>
  <c r="AB170" i="2"/>
  <c r="Y170" i="2"/>
  <c r="V170" i="2"/>
  <c r="S170" i="2"/>
  <c r="P170" i="2"/>
  <c r="M170" i="2"/>
  <c r="E170" i="2"/>
  <c r="AE169" i="2"/>
  <c r="AB169" i="2"/>
  <c r="Y169" i="2"/>
  <c r="V169" i="2"/>
  <c r="S169" i="2"/>
  <c r="P169" i="2"/>
  <c r="M169" i="2"/>
  <c r="E169" i="2"/>
  <c r="AE168" i="2"/>
  <c r="AB168" i="2"/>
  <c r="Y168" i="2"/>
  <c r="V168" i="2"/>
  <c r="S168" i="2"/>
  <c r="P168" i="2"/>
  <c r="M168" i="2"/>
  <c r="E168" i="2"/>
  <c r="AE167" i="2"/>
  <c r="AB167" i="2"/>
  <c r="Y167" i="2"/>
  <c r="V167" i="2"/>
  <c r="S167" i="2"/>
  <c r="P167" i="2"/>
  <c r="M167" i="2"/>
  <c r="E167" i="2"/>
  <c r="AE166" i="2"/>
  <c r="AB166" i="2"/>
  <c r="Y166" i="2"/>
  <c r="V166" i="2"/>
  <c r="S166" i="2"/>
  <c r="P166" i="2"/>
  <c r="M166" i="2"/>
  <c r="E166" i="2"/>
  <c r="AE165" i="2"/>
  <c r="AB165" i="2"/>
  <c r="Y165" i="2"/>
  <c r="V165" i="2"/>
  <c r="S165" i="2"/>
  <c r="P165" i="2"/>
  <c r="M165" i="2"/>
  <c r="E165" i="2"/>
  <c r="AE164" i="2"/>
  <c r="AB164" i="2"/>
  <c r="Y164" i="2"/>
  <c r="V164" i="2"/>
  <c r="S164" i="2"/>
  <c r="P164" i="2"/>
  <c r="M164" i="2"/>
  <c r="E164" i="2"/>
  <c r="AE163" i="2"/>
  <c r="AB163" i="2"/>
  <c r="Y163" i="2"/>
  <c r="U163" i="2"/>
  <c r="V163" i="2" s="1"/>
  <c r="T163" i="2"/>
  <c r="E163" i="2" s="1"/>
  <c r="S163" i="2"/>
  <c r="P163" i="2"/>
  <c r="M163" i="2"/>
  <c r="AE162" i="2"/>
  <c r="AB162" i="2"/>
  <c r="Y162" i="2"/>
  <c r="U162" i="2"/>
  <c r="V162" i="2" s="1"/>
  <c r="T162" i="2"/>
  <c r="E162" i="2" s="1"/>
  <c r="S162" i="2"/>
  <c r="P162" i="2"/>
  <c r="M162" i="2"/>
  <c r="AE161" i="2"/>
  <c r="AB161" i="2"/>
  <c r="Y161" i="2"/>
  <c r="U161" i="2"/>
  <c r="V161" i="2" s="1"/>
  <c r="T161" i="2"/>
  <c r="S161" i="2"/>
  <c r="P161" i="2"/>
  <c r="M161" i="2"/>
  <c r="AE160" i="2"/>
  <c r="AB160" i="2"/>
  <c r="Y160" i="2"/>
  <c r="V160" i="2"/>
  <c r="S160" i="2"/>
  <c r="P160" i="2"/>
  <c r="M160" i="2"/>
  <c r="E160" i="2"/>
  <c r="AE159" i="2"/>
  <c r="AB159" i="2"/>
  <c r="Y159" i="2"/>
  <c r="V159" i="2"/>
  <c r="S159" i="2"/>
  <c r="P159" i="2"/>
  <c r="M159" i="2"/>
  <c r="E159" i="2"/>
  <c r="AE158" i="2"/>
  <c r="AB158" i="2"/>
  <c r="Y158" i="2"/>
  <c r="V158" i="2"/>
  <c r="S158" i="2"/>
  <c r="P158" i="2"/>
  <c r="M158" i="2"/>
  <c r="E158" i="2"/>
  <c r="AD157" i="2"/>
  <c r="AC157" i="2"/>
  <c r="R157" i="2"/>
  <c r="Q157" i="2"/>
  <c r="O157" i="2"/>
  <c r="N157" i="2"/>
  <c r="L157" i="2"/>
  <c r="K157" i="2"/>
  <c r="AE156" i="2"/>
  <c r="AD156" i="2"/>
  <c r="AC156" i="2"/>
  <c r="AA156" i="2"/>
  <c r="Z156" i="2"/>
  <c r="Y156" i="2"/>
  <c r="V156" i="2"/>
  <c r="S156" i="2"/>
  <c r="P156" i="2"/>
  <c r="M156" i="2"/>
  <c r="E156" i="2"/>
  <c r="AD155" i="2"/>
  <c r="AC155" i="2"/>
  <c r="Z155" i="2"/>
  <c r="X155" i="2"/>
  <c r="W155" i="2"/>
  <c r="U155" i="2"/>
  <c r="T155" i="2"/>
  <c r="R155" i="2"/>
  <c r="Q155" i="2"/>
  <c r="O155" i="2"/>
  <c r="N155" i="2"/>
  <c r="L155" i="2"/>
  <c r="K155" i="2"/>
  <c r="AE154" i="2"/>
  <c r="AB154" i="2"/>
  <c r="Y154" i="2"/>
  <c r="V154" i="2"/>
  <c r="S154" i="2"/>
  <c r="P154" i="2"/>
  <c r="M154" i="2"/>
  <c r="E154" i="2"/>
  <c r="AE153" i="2"/>
  <c r="AB153" i="2"/>
  <c r="Y153" i="2"/>
  <c r="V153" i="2"/>
  <c r="S153" i="2"/>
  <c r="P153" i="2"/>
  <c r="M153" i="2"/>
  <c r="E153" i="2"/>
  <c r="AE152" i="2"/>
  <c r="AB152" i="2"/>
  <c r="Y152" i="2"/>
  <c r="V152" i="2"/>
  <c r="S152" i="2"/>
  <c r="P152" i="2"/>
  <c r="M152" i="2"/>
  <c r="E152" i="2"/>
  <c r="AE151" i="2"/>
  <c r="AB151" i="2"/>
  <c r="Y151" i="2"/>
  <c r="V151" i="2"/>
  <c r="S151" i="2"/>
  <c r="P151" i="2"/>
  <c r="O151" i="2"/>
  <c r="N151" i="2"/>
  <c r="M151" i="2"/>
  <c r="E151" i="2"/>
  <c r="AE150" i="2"/>
  <c r="AB150" i="2"/>
  <c r="Y150" i="2"/>
  <c r="V150" i="2"/>
  <c r="S150" i="2"/>
  <c r="P150" i="2"/>
  <c r="M150" i="2"/>
  <c r="E150" i="2"/>
  <c r="AE149" i="2"/>
  <c r="AB149" i="2"/>
  <c r="Y149" i="2"/>
  <c r="V149" i="2"/>
  <c r="S149" i="2"/>
  <c r="P149" i="2"/>
  <c r="M149" i="2"/>
  <c r="E149" i="2"/>
  <c r="AE148" i="2"/>
  <c r="AB148" i="2"/>
  <c r="Y148" i="2"/>
  <c r="V148" i="2"/>
  <c r="S148" i="2"/>
  <c r="P148" i="2"/>
  <c r="M148" i="2"/>
  <c r="E148" i="2"/>
  <c r="AE147" i="2"/>
  <c r="AB147" i="2"/>
  <c r="Y147" i="2"/>
  <c r="V147" i="2"/>
  <c r="S147" i="2"/>
  <c r="P147" i="2"/>
  <c r="M147" i="2"/>
  <c r="E147" i="2"/>
  <c r="AE146" i="2"/>
  <c r="AB146" i="2"/>
  <c r="Y146" i="2"/>
  <c r="V146" i="2"/>
  <c r="S146" i="2"/>
  <c r="P146" i="2"/>
  <c r="M146" i="2"/>
  <c r="E146" i="2"/>
  <c r="AE145" i="2"/>
  <c r="AB145" i="2"/>
  <c r="Y145" i="2"/>
  <c r="V145" i="2"/>
  <c r="S145" i="2"/>
  <c r="P145" i="2"/>
  <c r="M145" i="2"/>
  <c r="E145" i="2"/>
  <c r="AE144" i="2"/>
  <c r="AB144" i="2"/>
  <c r="Y144" i="2"/>
  <c r="V144" i="2"/>
  <c r="S144" i="2"/>
  <c r="P144" i="2"/>
  <c r="M144" i="2"/>
  <c r="E144" i="2"/>
  <c r="AE143" i="2"/>
  <c r="AB143" i="2"/>
  <c r="Y143" i="2"/>
  <c r="V143" i="2"/>
  <c r="S143" i="2"/>
  <c r="P143" i="2"/>
  <c r="M143" i="2"/>
  <c r="E143" i="2"/>
  <c r="AE142" i="2"/>
  <c r="AB142" i="2"/>
  <c r="Y142" i="2"/>
  <c r="V142" i="2"/>
  <c r="S142" i="2"/>
  <c r="P142" i="2"/>
  <c r="M142" i="2"/>
  <c r="E142" i="2"/>
  <c r="AE141" i="2"/>
  <c r="AB141" i="2"/>
  <c r="Y141" i="2"/>
  <c r="U141" i="2"/>
  <c r="V141" i="2" s="1"/>
  <c r="T141" i="2"/>
  <c r="S141" i="2"/>
  <c r="O141" i="2"/>
  <c r="M141" i="2"/>
  <c r="E141" i="2"/>
  <c r="AD140" i="2"/>
  <c r="AC140" i="2"/>
  <c r="AA140" i="2"/>
  <c r="Z140" i="2"/>
  <c r="X140" i="2"/>
  <c r="W140" i="2"/>
  <c r="T140" i="2"/>
  <c r="R140" i="2"/>
  <c r="Q140" i="2"/>
  <c r="N140" i="2"/>
  <c r="L140" i="2"/>
  <c r="K140" i="2"/>
  <c r="AD138" i="2"/>
  <c r="AD137" i="2" s="1"/>
  <c r="AC138" i="2"/>
  <c r="AC137" i="2" s="1"/>
  <c r="AB138" i="2"/>
  <c r="Y138" i="2"/>
  <c r="V138" i="2"/>
  <c r="S138" i="2"/>
  <c r="P138" i="2"/>
  <c r="M138" i="2"/>
  <c r="AA137" i="2"/>
  <c r="Z137" i="2"/>
  <c r="X137" i="2"/>
  <c r="W137" i="2"/>
  <c r="U137" i="2"/>
  <c r="T137" i="2"/>
  <c r="R137" i="2"/>
  <c r="Q137" i="2"/>
  <c r="O137" i="2"/>
  <c r="N137" i="2"/>
  <c r="L137" i="2"/>
  <c r="K137" i="2"/>
  <c r="AE136" i="2"/>
  <c r="AB136" i="2"/>
  <c r="Y136" i="2"/>
  <c r="V136" i="2"/>
  <c r="S136" i="2"/>
  <c r="P136" i="2"/>
  <c r="M136" i="2"/>
  <c r="E136" i="2"/>
  <c r="AE135" i="2"/>
  <c r="AB135" i="2"/>
  <c r="Y135" i="2"/>
  <c r="V135" i="2"/>
  <c r="S135" i="2"/>
  <c r="P135" i="2"/>
  <c r="M135" i="2"/>
  <c r="E135" i="2"/>
  <c r="AE134" i="2"/>
  <c r="AB134" i="2"/>
  <c r="Y134" i="2"/>
  <c r="V134" i="2"/>
  <c r="S134" i="2"/>
  <c r="P134" i="2"/>
  <c r="M134" i="2"/>
  <c r="E134" i="2"/>
  <c r="AE133" i="2"/>
  <c r="AB133" i="2"/>
  <c r="Y133" i="2"/>
  <c r="V133" i="2"/>
  <c r="S133" i="2"/>
  <c r="P133" i="2"/>
  <c r="M133" i="2"/>
  <c r="E133" i="2"/>
  <c r="AD132" i="2"/>
  <c r="AD131" i="2" s="1"/>
  <c r="AC132" i="2"/>
  <c r="AC131" i="2" s="1"/>
  <c r="AA132" i="2"/>
  <c r="Z132" i="2"/>
  <c r="X132" i="2"/>
  <c r="W132" i="2"/>
  <c r="U132" i="2"/>
  <c r="T132" i="2"/>
  <c r="R132" i="2"/>
  <c r="Q132" i="2"/>
  <c r="O132" i="2"/>
  <c r="N132" i="2"/>
  <c r="L132" i="2"/>
  <c r="K132" i="2"/>
  <c r="AE130" i="2"/>
  <c r="AB130" i="2"/>
  <c r="Y130" i="2"/>
  <c r="V130" i="2"/>
  <c r="S130" i="2"/>
  <c r="P130" i="2"/>
  <c r="M130" i="2"/>
  <c r="E130" i="2"/>
  <c r="AE129" i="2"/>
  <c r="AB129" i="2"/>
  <c r="Y129" i="2"/>
  <c r="V129" i="2"/>
  <c r="S129" i="2"/>
  <c r="P129" i="2"/>
  <c r="M129" i="2"/>
  <c r="E129" i="2"/>
  <c r="AD128" i="2"/>
  <c r="AC128" i="2"/>
  <c r="AA128" i="2"/>
  <c r="Z128" i="2"/>
  <c r="X128" i="2"/>
  <c r="W128" i="2"/>
  <c r="U128" i="2"/>
  <c r="T128" i="2"/>
  <c r="R128" i="2"/>
  <c r="Q128" i="2"/>
  <c r="O128" i="2"/>
  <c r="N128" i="2"/>
  <c r="L128" i="2"/>
  <c r="K128" i="2"/>
  <c r="AE127" i="2"/>
  <c r="AB127" i="2"/>
  <c r="Y127" i="2"/>
  <c r="V127" i="2"/>
  <c r="S127" i="2"/>
  <c r="P127" i="2"/>
  <c r="M127" i="2"/>
  <c r="E127" i="2"/>
  <c r="AE126" i="2"/>
  <c r="AB126" i="2"/>
  <c r="Y126" i="2"/>
  <c r="V126" i="2"/>
  <c r="S126" i="2"/>
  <c r="P126" i="2"/>
  <c r="M126" i="2"/>
  <c r="E126" i="2"/>
  <c r="AE125" i="2"/>
  <c r="AB125" i="2"/>
  <c r="Y125" i="2"/>
  <c r="V125" i="2"/>
  <c r="S125" i="2"/>
  <c r="P125" i="2"/>
  <c r="M125" i="2"/>
  <c r="E125" i="2"/>
  <c r="AE124" i="2"/>
  <c r="AB124" i="2"/>
  <c r="Y124" i="2"/>
  <c r="V124" i="2"/>
  <c r="S124" i="2"/>
  <c r="P124" i="2"/>
  <c r="M124" i="2"/>
  <c r="E124" i="2"/>
  <c r="AE123" i="2"/>
  <c r="AB123" i="2"/>
  <c r="Y123" i="2"/>
  <c r="V123" i="2"/>
  <c r="S123" i="2"/>
  <c r="P123" i="2"/>
  <c r="M123" i="2"/>
  <c r="E123" i="2"/>
  <c r="AE122" i="2"/>
  <c r="AB122" i="2"/>
  <c r="Y122" i="2"/>
  <c r="V122" i="2"/>
  <c r="S122" i="2"/>
  <c r="P122" i="2"/>
  <c r="M122" i="2"/>
  <c r="E122" i="2"/>
  <c r="AE121" i="2"/>
  <c r="AB121" i="2"/>
  <c r="Y121" i="2"/>
  <c r="V121" i="2"/>
  <c r="S121" i="2"/>
  <c r="P121" i="2"/>
  <c r="M121" i="2"/>
  <c r="E121" i="2"/>
  <c r="AE120" i="2"/>
  <c r="AB120" i="2"/>
  <c r="X120" i="2"/>
  <c r="X119" i="2" s="1"/>
  <c r="W120" i="2"/>
  <c r="W119" i="2" s="1"/>
  <c r="V120" i="2"/>
  <c r="S120" i="2"/>
  <c r="P120" i="2"/>
  <c r="M120" i="2"/>
  <c r="AD119" i="2"/>
  <c r="AC119" i="2"/>
  <c r="AA119" i="2"/>
  <c r="Z119" i="2"/>
  <c r="U119" i="2"/>
  <c r="T119" i="2"/>
  <c r="R119" i="2"/>
  <c r="Q119" i="2"/>
  <c r="O119" i="2"/>
  <c r="N119" i="2"/>
  <c r="L119" i="2"/>
  <c r="K119" i="2"/>
  <c r="AE118" i="2"/>
  <c r="AB118" i="2"/>
  <c r="Y118" i="2"/>
  <c r="V118" i="2"/>
  <c r="S118" i="2"/>
  <c r="P118" i="2"/>
  <c r="M118" i="2"/>
  <c r="E118" i="2"/>
  <c r="AD117" i="2"/>
  <c r="AC117" i="2"/>
  <c r="AA117" i="2"/>
  <c r="Z117" i="2"/>
  <c r="X117" i="2"/>
  <c r="W117" i="2"/>
  <c r="U117" i="2"/>
  <c r="T117" i="2"/>
  <c r="R117" i="2"/>
  <c r="Q117" i="2"/>
  <c r="O117" i="2"/>
  <c r="N117" i="2"/>
  <c r="L117" i="2"/>
  <c r="K117" i="2"/>
  <c r="AE116" i="2"/>
  <c r="AB116" i="2"/>
  <c r="Y116" i="2"/>
  <c r="V116" i="2"/>
  <c r="S116" i="2"/>
  <c r="P116" i="2"/>
  <c r="M116" i="2"/>
  <c r="E116" i="2"/>
  <c r="AE115" i="2"/>
  <c r="AB115" i="2"/>
  <c r="Y115" i="2"/>
  <c r="V115" i="2"/>
  <c r="S115" i="2"/>
  <c r="P115" i="2"/>
  <c r="M115" i="2"/>
  <c r="E115" i="2"/>
  <c r="AE114" i="2"/>
  <c r="AB114" i="2"/>
  <c r="Y114" i="2"/>
  <c r="V114" i="2"/>
  <c r="S114" i="2"/>
  <c r="O114" i="2"/>
  <c r="N114" i="2"/>
  <c r="E114" i="2" s="1"/>
  <c r="M114" i="2"/>
  <c r="AE113" i="2"/>
  <c r="AB113" i="2"/>
  <c r="Y113" i="2"/>
  <c r="V113" i="2"/>
  <c r="S113" i="2"/>
  <c r="P113" i="2"/>
  <c r="M113" i="2"/>
  <c r="E113" i="2"/>
  <c r="AE112" i="2"/>
  <c r="AB112" i="2"/>
  <c r="Y112" i="2"/>
  <c r="V112" i="2"/>
  <c r="S112" i="2"/>
  <c r="P112" i="2"/>
  <c r="M112" i="2"/>
  <c r="E112" i="2"/>
  <c r="AD111" i="2"/>
  <c r="AC111" i="2"/>
  <c r="AA111" i="2"/>
  <c r="Z111" i="2"/>
  <c r="X111" i="2"/>
  <c r="W111" i="2"/>
  <c r="U111" i="2"/>
  <c r="T111" i="2"/>
  <c r="R111" i="2"/>
  <c r="Q111" i="2"/>
  <c r="O111" i="2"/>
  <c r="L111" i="2"/>
  <c r="K111" i="2"/>
  <c r="AE108" i="2"/>
  <c r="AB108" i="2"/>
  <c r="Y108" i="2"/>
  <c r="V108" i="2"/>
  <c r="R108" i="2"/>
  <c r="F108" i="2" s="1"/>
  <c r="Q108" i="2"/>
  <c r="P108" i="2"/>
  <c r="M108" i="2"/>
  <c r="J108" i="2"/>
  <c r="E108" i="2"/>
  <c r="AE107" i="2"/>
  <c r="AB107" i="2"/>
  <c r="Y107" i="2"/>
  <c r="V107" i="2"/>
  <c r="S107" i="2"/>
  <c r="P107" i="2"/>
  <c r="M107" i="2"/>
  <c r="I107" i="2"/>
  <c r="F107" i="2" s="1"/>
  <c r="H107" i="2"/>
  <c r="E107" i="2" s="1"/>
  <c r="AE106" i="2"/>
  <c r="AB106" i="2"/>
  <c r="Y106" i="2"/>
  <c r="V106" i="2"/>
  <c r="R106" i="2"/>
  <c r="F106" i="2" s="1"/>
  <c r="Q106" i="2"/>
  <c r="E106" i="2" s="1"/>
  <c r="P106" i="2"/>
  <c r="M106" i="2"/>
  <c r="J106" i="2"/>
  <c r="AE105" i="2"/>
  <c r="AD105" i="2"/>
  <c r="AD104" i="2" s="1"/>
  <c r="AC105" i="2"/>
  <c r="AC104" i="2" s="1"/>
  <c r="AC103" i="2" s="1"/>
  <c r="AB105" i="2"/>
  <c r="Y105" i="2"/>
  <c r="V105" i="2"/>
  <c r="S105" i="2"/>
  <c r="O105" i="2"/>
  <c r="N105" i="2"/>
  <c r="N104" i="2" s="1"/>
  <c r="M105" i="2"/>
  <c r="I105" i="2"/>
  <c r="H105" i="2"/>
  <c r="H104" i="2" s="1"/>
  <c r="AA104" i="2"/>
  <c r="AA103" i="2" s="1"/>
  <c r="Z104" i="2"/>
  <c r="Z103" i="2" s="1"/>
  <c r="X104" i="2"/>
  <c r="W104" i="2"/>
  <c r="W103" i="2" s="1"/>
  <c r="U104" i="2"/>
  <c r="U103" i="2" s="1"/>
  <c r="T104" i="2"/>
  <c r="O104" i="2"/>
  <c r="O103" i="2" s="1"/>
  <c r="L104" i="2"/>
  <c r="K104" i="2"/>
  <c r="K103" i="2" s="1"/>
  <c r="AE102" i="2"/>
  <c r="AB102" i="2"/>
  <c r="Y102" i="2"/>
  <c r="V102" i="2"/>
  <c r="S102" i="2"/>
  <c r="P102" i="2"/>
  <c r="M102" i="2"/>
  <c r="J102" i="2"/>
  <c r="F102" i="2"/>
  <c r="E102" i="2"/>
  <c r="AD101" i="2"/>
  <c r="AC101" i="2"/>
  <c r="AE101" i="2" s="1"/>
  <c r="AB101" i="2"/>
  <c r="Y101" i="2"/>
  <c r="V101" i="2"/>
  <c r="S101" i="2"/>
  <c r="O101" i="2"/>
  <c r="N101" i="2"/>
  <c r="P101" i="2" s="1"/>
  <c r="M101" i="2"/>
  <c r="J101" i="2"/>
  <c r="AD100" i="2"/>
  <c r="AE100" i="2" s="1"/>
  <c r="AC100" i="2"/>
  <c r="AB100" i="2"/>
  <c r="Y100" i="2"/>
  <c r="V100" i="2"/>
  <c r="S100" i="2"/>
  <c r="O100" i="2"/>
  <c r="N100" i="2"/>
  <c r="E100" i="2" s="1"/>
  <c r="M100" i="2"/>
  <c r="J100" i="2"/>
  <c r="AE99" i="2"/>
  <c r="AB99" i="2"/>
  <c r="Y99" i="2"/>
  <c r="V99" i="2"/>
  <c r="S99" i="2"/>
  <c r="P99" i="2"/>
  <c r="M99" i="2"/>
  <c r="J99" i="2"/>
  <c r="F99" i="2"/>
  <c r="E99" i="2"/>
  <c r="AE98" i="2"/>
  <c r="AB98" i="2"/>
  <c r="Y98" i="2"/>
  <c r="V98" i="2"/>
  <c r="S98" i="2"/>
  <c r="P98" i="2"/>
  <c r="M98" i="2"/>
  <c r="J98" i="2"/>
  <c r="F98" i="2"/>
  <c r="E98" i="2"/>
  <c r="AE97" i="2"/>
  <c r="AB97" i="2"/>
  <c r="X97" i="2"/>
  <c r="X96" i="2" s="1"/>
  <c r="W97" i="2"/>
  <c r="W96" i="2" s="1"/>
  <c r="W95" i="2" s="1"/>
  <c r="V97" i="2"/>
  <c r="S97" i="2"/>
  <c r="P97" i="2"/>
  <c r="M97" i="2"/>
  <c r="J97" i="2"/>
  <c r="F97" i="2"/>
  <c r="AC96" i="2"/>
  <c r="AC95" i="2" s="1"/>
  <c r="AA96" i="2"/>
  <c r="AA95" i="2" s="1"/>
  <c r="Z96" i="2"/>
  <c r="U96" i="2"/>
  <c r="T96" i="2"/>
  <c r="T95" i="2" s="1"/>
  <c r="R96" i="2"/>
  <c r="Q96" i="2"/>
  <c r="Q95" i="2" s="1"/>
  <c r="L96" i="2"/>
  <c r="K96" i="2"/>
  <c r="K95" i="2" s="1"/>
  <c r="I96" i="2"/>
  <c r="I95" i="2" s="1"/>
  <c r="H96" i="2"/>
  <c r="H95" i="2" s="1"/>
  <c r="AE94" i="2"/>
  <c r="AB94" i="2"/>
  <c r="Y94" i="2"/>
  <c r="V94" i="2"/>
  <c r="S94" i="2"/>
  <c r="P94" i="2"/>
  <c r="M94" i="2"/>
  <c r="J94" i="2"/>
  <c r="F94" i="2"/>
  <c r="E94" i="2"/>
  <c r="AE93" i="2"/>
  <c r="AB93" i="2"/>
  <c r="Y93" i="2"/>
  <c r="V93" i="2"/>
  <c r="S93" i="2"/>
  <c r="P93" i="2"/>
  <c r="M93" i="2"/>
  <c r="J93" i="2"/>
  <c r="F93" i="2"/>
  <c r="E93" i="2"/>
  <c r="AD92" i="2"/>
  <c r="AE92" i="2" s="1"/>
  <c r="AB92" i="2"/>
  <c r="AA92" i="2"/>
  <c r="Y92" i="2"/>
  <c r="V92" i="2"/>
  <c r="S92" i="2"/>
  <c r="O92" i="2"/>
  <c r="N92" i="2"/>
  <c r="E92" i="2" s="1"/>
  <c r="M92" i="2"/>
  <c r="L92" i="2"/>
  <c r="K92" i="2"/>
  <c r="I92" i="2"/>
  <c r="F92" i="2" s="1"/>
  <c r="H92" i="2"/>
  <c r="AE91" i="2"/>
  <c r="AB91" i="2"/>
  <c r="Y91" i="2"/>
  <c r="V91" i="2"/>
  <c r="S91" i="2"/>
  <c r="P91" i="2"/>
  <c r="M91" i="2"/>
  <c r="J91" i="2"/>
  <c r="F91" i="2"/>
  <c r="E91" i="2"/>
  <c r="AE90" i="2"/>
  <c r="AB90" i="2"/>
  <c r="Y90" i="2"/>
  <c r="V90" i="2"/>
  <c r="S90" i="2"/>
  <c r="P90" i="2"/>
  <c r="M90" i="2"/>
  <c r="J90" i="2"/>
  <c r="F90" i="2"/>
  <c r="E90" i="2"/>
  <c r="AE89" i="2"/>
  <c r="AB89" i="2"/>
  <c r="Y89" i="2"/>
  <c r="V89" i="2"/>
  <c r="S89" i="2"/>
  <c r="P89" i="2"/>
  <c r="M89" i="2"/>
  <c r="J89" i="2"/>
  <c r="F89" i="2"/>
  <c r="E89" i="2"/>
  <c r="AE88" i="2"/>
  <c r="AB88" i="2"/>
  <c r="Y88" i="2"/>
  <c r="V88" i="2"/>
  <c r="S88" i="2"/>
  <c r="P88" i="2"/>
  <c r="M88" i="2"/>
  <c r="J88" i="2"/>
  <c r="F88" i="2"/>
  <c r="E88" i="2"/>
  <c r="AE87" i="2"/>
  <c r="AB87" i="2"/>
  <c r="Y87" i="2"/>
  <c r="V87" i="2"/>
  <c r="S87" i="2"/>
  <c r="P87" i="2"/>
  <c r="M87" i="2"/>
  <c r="J87" i="2"/>
  <c r="F87" i="2"/>
  <c r="E87" i="2"/>
  <c r="AE86" i="2"/>
  <c r="AB86" i="2"/>
  <c r="X86" i="2"/>
  <c r="Y86" i="2" s="1"/>
  <c r="V86" i="2"/>
  <c r="S86" i="2"/>
  <c r="P86" i="2"/>
  <c r="M86" i="2"/>
  <c r="J86" i="2"/>
  <c r="E86" i="2"/>
  <c r="AE85" i="2"/>
  <c r="AB85" i="2"/>
  <c r="X85" i="2"/>
  <c r="Y85" i="2" s="1"/>
  <c r="W85" i="2"/>
  <c r="W78" i="2" s="1"/>
  <c r="V85" i="2"/>
  <c r="S85" i="2"/>
  <c r="P85" i="2"/>
  <c r="O85" i="2"/>
  <c r="N85" i="2"/>
  <c r="M85" i="2"/>
  <c r="J85" i="2"/>
  <c r="I85" i="2"/>
  <c r="H85" i="2"/>
  <c r="E85" i="2"/>
  <c r="AE84" i="2"/>
  <c r="AB84" i="2"/>
  <c r="Y84" i="2"/>
  <c r="V84" i="2"/>
  <c r="S84" i="2"/>
  <c r="P84" i="2"/>
  <c r="M84" i="2"/>
  <c r="J84" i="2"/>
  <c r="F84" i="2"/>
  <c r="E84" i="2"/>
  <c r="AE83" i="2"/>
  <c r="AB83" i="2"/>
  <c r="Y83" i="2"/>
  <c r="V83" i="2"/>
  <c r="S83" i="2"/>
  <c r="O83" i="2"/>
  <c r="F83" i="2" s="1"/>
  <c r="N83" i="2"/>
  <c r="E83" i="2" s="1"/>
  <c r="M83" i="2"/>
  <c r="J83" i="2"/>
  <c r="AE82" i="2"/>
  <c r="AB82" i="2"/>
  <c r="Y82" i="2"/>
  <c r="V82" i="2"/>
  <c r="S82" i="2"/>
  <c r="P82" i="2"/>
  <c r="M82" i="2"/>
  <c r="J82" i="2"/>
  <c r="F82" i="2"/>
  <c r="E82" i="2"/>
  <c r="AE81" i="2"/>
  <c r="AB81" i="2"/>
  <c r="Y81" i="2"/>
  <c r="V81" i="2"/>
  <c r="S81" i="2"/>
  <c r="P81" i="2"/>
  <c r="M81" i="2"/>
  <c r="J81" i="2"/>
  <c r="F81" i="2"/>
  <c r="E81" i="2"/>
  <c r="AE80" i="2"/>
  <c r="AB80" i="2"/>
  <c r="Y80" i="2"/>
  <c r="V80" i="2"/>
  <c r="S80" i="2"/>
  <c r="P80" i="2"/>
  <c r="M80" i="2"/>
  <c r="J80" i="2"/>
  <c r="F80" i="2"/>
  <c r="E80" i="2"/>
  <c r="AE79" i="2"/>
  <c r="AB79" i="2"/>
  <c r="Y79" i="2"/>
  <c r="V79" i="2"/>
  <c r="S79" i="2"/>
  <c r="P79" i="2"/>
  <c r="M79" i="2"/>
  <c r="J79" i="2"/>
  <c r="F79" i="2"/>
  <c r="E79" i="2"/>
  <c r="AC78" i="2"/>
  <c r="AC77" i="2" s="1"/>
  <c r="AA78" i="2"/>
  <c r="Z78" i="2"/>
  <c r="Z77" i="2" s="1"/>
  <c r="X78" i="2"/>
  <c r="X77" i="2" s="1"/>
  <c r="U78" i="2"/>
  <c r="T78" i="2"/>
  <c r="T77" i="2" s="1"/>
  <c r="R78" i="2"/>
  <c r="R77" i="2" s="1"/>
  <c r="Q78" i="2"/>
  <c r="L78" i="2"/>
  <c r="L77" i="2" s="1"/>
  <c r="K78" i="2"/>
  <c r="K77" i="2" s="1"/>
  <c r="H78" i="2"/>
  <c r="AE76" i="2"/>
  <c r="AB76" i="2"/>
  <c r="Y76" i="2"/>
  <c r="U76" i="2"/>
  <c r="F76" i="2" s="1"/>
  <c r="T76" i="2"/>
  <c r="T65" i="2" s="1"/>
  <c r="T64" i="2" s="1"/>
  <c r="R76" i="2"/>
  <c r="Q76" i="2"/>
  <c r="P76" i="2"/>
  <c r="M76" i="2"/>
  <c r="J76" i="2"/>
  <c r="AE75" i="2"/>
  <c r="AB75" i="2"/>
  <c r="Y75" i="2"/>
  <c r="V75" i="2"/>
  <c r="S75" i="2"/>
  <c r="O75" i="2"/>
  <c r="F75" i="2" s="1"/>
  <c r="N75" i="2"/>
  <c r="E75" i="2" s="1"/>
  <c r="M75" i="2"/>
  <c r="J75" i="2"/>
  <c r="AE74" i="2"/>
  <c r="AB74" i="2"/>
  <c r="Y74" i="2"/>
  <c r="V74" i="2"/>
  <c r="S74" i="2"/>
  <c r="P74" i="2"/>
  <c r="M74" i="2"/>
  <c r="J74" i="2"/>
  <c r="F74" i="2"/>
  <c r="E74" i="2"/>
  <c r="AE73" i="2"/>
  <c r="AB73" i="2"/>
  <c r="Y73" i="2"/>
  <c r="V73" i="2"/>
  <c r="S73" i="2"/>
  <c r="P73" i="2"/>
  <c r="M73" i="2"/>
  <c r="J73" i="2"/>
  <c r="F73" i="2"/>
  <c r="E73" i="2"/>
  <c r="AE72" i="2"/>
  <c r="AB72" i="2"/>
  <c r="Y72" i="2"/>
  <c r="V72" i="2"/>
  <c r="S72" i="2"/>
  <c r="P72" i="2"/>
  <c r="M72" i="2"/>
  <c r="J72" i="2"/>
  <c r="F72" i="2"/>
  <c r="E72" i="2"/>
  <c r="AE71" i="2"/>
  <c r="AB71" i="2"/>
  <c r="Y71" i="2"/>
  <c r="V71" i="2"/>
  <c r="S71" i="2"/>
  <c r="O71" i="2"/>
  <c r="N71" i="2"/>
  <c r="M71" i="2"/>
  <c r="J71" i="2"/>
  <c r="F71" i="2"/>
  <c r="E71" i="2"/>
  <c r="AE70" i="2"/>
  <c r="AB70" i="2"/>
  <c r="Y70" i="2"/>
  <c r="V70" i="2"/>
  <c r="S70" i="2"/>
  <c r="P70" i="2"/>
  <c r="M70" i="2"/>
  <c r="J70" i="2"/>
  <c r="F70" i="2"/>
  <c r="E70" i="2"/>
  <c r="AE69" i="2"/>
  <c r="AB69" i="2"/>
  <c r="Y69" i="2"/>
  <c r="V69" i="2"/>
  <c r="S69" i="2"/>
  <c r="O69" i="2"/>
  <c r="N69" i="2"/>
  <c r="M69" i="2"/>
  <c r="J69" i="2"/>
  <c r="F69" i="2"/>
  <c r="E69" i="2"/>
  <c r="AE68" i="2"/>
  <c r="AB68" i="2"/>
  <c r="Y68" i="2"/>
  <c r="V68" i="2"/>
  <c r="S68" i="2"/>
  <c r="P68" i="2"/>
  <c r="M68" i="2"/>
  <c r="J68" i="2"/>
  <c r="F68" i="2"/>
  <c r="E68" i="2"/>
  <c r="AE67" i="2"/>
  <c r="AB67" i="2"/>
  <c r="Y67" i="2"/>
  <c r="V67" i="2"/>
  <c r="S67" i="2"/>
  <c r="O67" i="2"/>
  <c r="N67" i="2"/>
  <c r="M67" i="2"/>
  <c r="J67" i="2"/>
  <c r="F67" i="2"/>
  <c r="E67" i="2"/>
  <c r="AE66" i="2"/>
  <c r="AB66" i="2"/>
  <c r="Y66" i="2"/>
  <c r="V66" i="2"/>
  <c r="S66" i="2"/>
  <c r="P66" i="2"/>
  <c r="M66" i="2"/>
  <c r="J66" i="2"/>
  <c r="F66" i="2"/>
  <c r="E66" i="2"/>
  <c r="AD65" i="2"/>
  <c r="AC65" i="2"/>
  <c r="AC64" i="2" s="1"/>
  <c r="AA65" i="2"/>
  <c r="AA64" i="2" s="1"/>
  <c r="Z65" i="2"/>
  <c r="X65" i="2"/>
  <c r="W65" i="2"/>
  <c r="W64" i="2" s="1"/>
  <c r="R65" i="2"/>
  <c r="R64" i="2" s="1"/>
  <c r="L65" i="2"/>
  <c r="K65" i="2"/>
  <c r="K64" i="2" s="1"/>
  <c r="I65" i="2"/>
  <c r="I64" i="2" s="1"/>
  <c r="H65" i="2"/>
  <c r="Z64" i="2"/>
  <c r="AE63" i="2"/>
  <c r="AB63" i="2"/>
  <c r="Y63" i="2"/>
  <c r="V63" i="2"/>
  <c r="S63" i="2"/>
  <c r="P63" i="2"/>
  <c r="M63" i="2"/>
  <c r="J63" i="2"/>
  <c r="F63" i="2"/>
  <c r="E63" i="2"/>
  <c r="AE62" i="2"/>
  <c r="AB62" i="2"/>
  <c r="Y62" i="2"/>
  <c r="V62" i="2"/>
  <c r="U62" i="2"/>
  <c r="T62" i="2"/>
  <c r="S62" i="2"/>
  <c r="P62" i="2"/>
  <c r="M62" i="2"/>
  <c r="J62" i="2"/>
  <c r="F62" i="2"/>
  <c r="E62" i="2"/>
  <c r="AE61" i="2"/>
  <c r="AB61" i="2"/>
  <c r="Y61" i="2"/>
  <c r="V61" i="2"/>
  <c r="S61" i="2"/>
  <c r="P61" i="2"/>
  <c r="M61" i="2"/>
  <c r="J61" i="2"/>
  <c r="F61" i="2"/>
  <c r="E61" i="2"/>
  <c r="AE60" i="2"/>
  <c r="AB60" i="2"/>
  <c r="Y60" i="2"/>
  <c r="V60" i="2"/>
  <c r="S60" i="2"/>
  <c r="P60" i="2"/>
  <c r="M60" i="2"/>
  <c r="J60" i="2"/>
  <c r="F60" i="2"/>
  <c r="E60" i="2"/>
  <c r="AE59" i="2"/>
  <c r="AB59" i="2"/>
  <c r="Y59" i="2"/>
  <c r="V59" i="2"/>
  <c r="S59" i="2"/>
  <c r="P59" i="2"/>
  <c r="M59" i="2"/>
  <c r="J59" i="2"/>
  <c r="F59" i="2"/>
  <c r="E59" i="2"/>
  <c r="AE58" i="2"/>
  <c r="AB58" i="2"/>
  <c r="Y58" i="2"/>
  <c r="V58" i="2"/>
  <c r="S58" i="2"/>
  <c r="P58" i="2"/>
  <c r="M58" i="2"/>
  <c r="J58" i="2"/>
  <c r="F58" i="2"/>
  <c r="E58" i="2"/>
  <c r="AE57" i="2"/>
  <c r="AB57" i="2"/>
  <c r="Y57" i="2"/>
  <c r="V57" i="2"/>
  <c r="S57" i="2"/>
  <c r="P57" i="2"/>
  <c r="M57" i="2"/>
  <c r="J57" i="2"/>
  <c r="F57" i="2"/>
  <c r="E57" i="2"/>
  <c r="AE56" i="2"/>
  <c r="AB56" i="2"/>
  <c r="Y56" i="2"/>
  <c r="V56" i="2"/>
  <c r="S56" i="2"/>
  <c r="P56" i="2"/>
  <c r="M56" i="2"/>
  <c r="J56" i="2"/>
  <c r="F56" i="2"/>
  <c r="E56" i="2"/>
  <c r="AE55" i="2"/>
  <c r="AB55" i="2"/>
  <c r="Y55" i="2"/>
  <c r="V55" i="2"/>
  <c r="S55" i="2"/>
  <c r="P55" i="2"/>
  <c r="M55" i="2"/>
  <c r="J55" i="2"/>
  <c r="F55" i="2"/>
  <c r="E55" i="2"/>
  <c r="AD54" i="2"/>
  <c r="AD53" i="2" s="1"/>
  <c r="AC54" i="2"/>
  <c r="AB54" i="2"/>
  <c r="Y54" i="2"/>
  <c r="V54" i="2"/>
  <c r="U54" i="2"/>
  <c r="T54" i="2"/>
  <c r="S54" i="2"/>
  <c r="P54" i="2"/>
  <c r="M54" i="2"/>
  <c r="J54" i="2"/>
  <c r="E54" i="2"/>
  <c r="AC53" i="2"/>
  <c r="AC52" i="2" s="1"/>
  <c r="AA53" i="2"/>
  <c r="AA52" i="2" s="1"/>
  <c r="Z53" i="2"/>
  <c r="X53" i="2"/>
  <c r="W53" i="2"/>
  <c r="W52" i="2" s="1"/>
  <c r="U53" i="2"/>
  <c r="U52" i="2" s="1"/>
  <c r="T53" i="2"/>
  <c r="T52" i="2" s="1"/>
  <c r="R53" i="2"/>
  <c r="Q53" i="2"/>
  <c r="Q52" i="2" s="1"/>
  <c r="O53" i="2"/>
  <c r="O52" i="2" s="1"/>
  <c r="N53" i="2"/>
  <c r="L53" i="2"/>
  <c r="K53" i="2"/>
  <c r="I53" i="2"/>
  <c r="H53" i="2"/>
  <c r="X52" i="2"/>
  <c r="K52" i="2"/>
  <c r="AE51" i="2"/>
  <c r="AB51" i="2"/>
  <c r="Y51" i="2"/>
  <c r="U51" i="2"/>
  <c r="U43" i="2" s="1"/>
  <c r="U42" i="2" s="1"/>
  <c r="T51" i="2"/>
  <c r="S51" i="2"/>
  <c r="P51" i="2"/>
  <c r="M51" i="2"/>
  <c r="J51" i="2"/>
  <c r="E51" i="2"/>
  <c r="AE50" i="2"/>
  <c r="AB50" i="2"/>
  <c r="Y50" i="2"/>
  <c r="V50" i="2"/>
  <c r="S50" i="2"/>
  <c r="P50" i="2"/>
  <c r="M50" i="2"/>
  <c r="J50" i="2"/>
  <c r="F50" i="2"/>
  <c r="E50" i="2"/>
  <c r="AD49" i="2"/>
  <c r="AE49" i="2" s="1"/>
  <c r="AC49" i="2"/>
  <c r="AC43" i="2" s="1"/>
  <c r="AC42" i="2" s="1"/>
  <c r="AB49" i="2"/>
  <c r="Y49" i="2"/>
  <c r="V49" i="2"/>
  <c r="S49" i="2"/>
  <c r="O49" i="2"/>
  <c r="N49" i="2"/>
  <c r="P49" i="2" s="1"/>
  <c r="M49" i="2"/>
  <c r="I49" i="2"/>
  <c r="I43" i="2" s="1"/>
  <c r="H49" i="2"/>
  <c r="J49" i="2" s="1"/>
  <c r="E49" i="2"/>
  <c r="AE48" i="2"/>
  <c r="AB48" i="2"/>
  <c r="Y48" i="2"/>
  <c r="V48" i="2"/>
  <c r="S48" i="2"/>
  <c r="P48" i="2"/>
  <c r="M48" i="2"/>
  <c r="J48" i="2"/>
  <c r="F48" i="2"/>
  <c r="E48" i="2"/>
  <c r="AE47" i="2"/>
  <c r="AB47" i="2"/>
  <c r="Y47" i="2"/>
  <c r="V47" i="2"/>
  <c r="S47" i="2"/>
  <c r="P47" i="2"/>
  <c r="M47" i="2"/>
  <c r="J47" i="2"/>
  <c r="F47" i="2"/>
  <c r="E47" i="2"/>
  <c r="AE46" i="2"/>
  <c r="AB46" i="2"/>
  <c r="Y46" i="2"/>
  <c r="V46" i="2"/>
  <c r="S46" i="2"/>
  <c r="P46" i="2"/>
  <c r="M46" i="2"/>
  <c r="J46" i="2"/>
  <c r="F46" i="2"/>
  <c r="E46" i="2"/>
  <c r="AE45" i="2"/>
  <c r="AB45" i="2"/>
  <c r="Y45" i="2"/>
  <c r="V45" i="2"/>
  <c r="S45" i="2"/>
  <c r="P45" i="2"/>
  <c r="M45" i="2"/>
  <c r="J45" i="2"/>
  <c r="F45" i="2"/>
  <c r="E45" i="2"/>
  <c r="AE44" i="2"/>
  <c r="AB44" i="2"/>
  <c r="X44" i="2"/>
  <c r="W44" i="2"/>
  <c r="E44" i="2" s="1"/>
  <c r="V44" i="2"/>
  <c r="S44" i="2"/>
  <c r="O44" i="2"/>
  <c r="F44" i="2" s="1"/>
  <c r="N44" i="2"/>
  <c r="M44" i="2"/>
  <c r="J44" i="2"/>
  <c r="AD43" i="2"/>
  <c r="AD42" i="2" s="1"/>
  <c r="AA43" i="2"/>
  <c r="Z43" i="2"/>
  <c r="Z42" i="2" s="1"/>
  <c r="W43" i="2"/>
  <c r="W42" i="2" s="1"/>
  <c r="T43" i="2"/>
  <c r="T42" i="2" s="1"/>
  <c r="R43" i="2"/>
  <c r="R42" i="2" s="1"/>
  <c r="Q43" i="2"/>
  <c r="Q42" i="2" s="1"/>
  <c r="N43" i="2"/>
  <c r="N42" i="2" s="1"/>
  <c r="L43" i="2"/>
  <c r="L42" i="2" s="1"/>
  <c r="K43" i="2"/>
  <c r="K42" i="2" s="1"/>
  <c r="AE41" i="2"/>
  <c r="AB41" i="2"/>
  <c r="Y41" i="2"/>
  <c r="V41" i="2"/>
  <c r="S41" i="2"/>
  <c r="O41" i="2"/>
  <c r="F41" i="2" s="1"/>
  <c r="N41" i="2"/>
  <c r="E41" i="2" s="1"/>
  <c r="M41" i="2"/>
  <c r="J41" i="2"/>
  <c r="AE40" i="2"/>
  <c r="AB40" i="2"/>
  <c r="Y40" i="2"/>
  <c r="V40" i="2"/>
  <c r="S40" i="2"/>
  <c r="P40" i="2"/>
  <c r="M40" i="2"/>
  <c r="J40" i="2"/>
  <c r="F40" i="2"/>
  <c r="E40" i="2"/>
  <c r="AE39" i="2"/>
  <c r="AB39" i="2"/>
  <c r="Y39" i="2"/>
  <c r="V39" i="2"/>
  <c r="S39" i="2"/>
  <c r="P39" i="2"/>
  <c r="M39" i="2"/>
  <c r="J39" i="2"/>
  <c r="F39" i="2"/>
  <c r="E39" i="2"/>
  <c r="AE38" i="2"/>
  <c r="AB38" i="2"/>
  <c r="Y38" i="2"/>
  <c r="V38" i="2"/>
  <c r="S38" i="2"/>
  <c r="P38" i="2"/>
  <c r="M38" i="2"/>
  <c r="J38" i="2"/>
  <c r="F38" i="2"/>
  <c r="E38" i="2"/>
  <c r="AE37" i="2"/>
  <c r="AB37" i="2"/>
  <c r="Y37" i="2"/>
  <c r="V37" i="2"/>
  <c r="S37" i="2"/>
  <c r="P37" i="2"/>
  <c r="M37" i="2"/>
  <c r="J37" i="2"/>
  <c r="F37" i="2"/>
  <c r="E37" i="2"/>
  <c r="AE36" i="2"/>
  <c r="AB36" i="2"/>
  <c r="Y36" i="2"/>
  <c r="V36" i="2"/>
  <c r="S36" i="2"/>
  <c r="P36" i="2"/>
  <c r="M36" i="2"/>
  <c r="J36" i="2"/>
  <c r="F36" i="2"/>
  <c r="E36" i="2"/>
  <c r="AE35" i="2"/>
  <c r="AB35" i="2"/>
  <c r="Y35" i="2"/>
  <c r="V35" i="2"/>
  <c r="S35" i="2"/>
  <c r="P35" i="2"/>
  <c r="M35" i="2"/>
  <c r="J35" i="2"/>
  <c r="F35" i="2"/>
  <c r="E35" i="2"/>
  <c r="AE34" i="2"/>
  <c r="AB34" i="2"/>
  <c r="Y34" i="2"/>
  <c r="V34" i="2"/>
  <c r="S34" i="2"/>
  <c r="P34" i="2"/>
  <c r="M34" i="2"/>
  <c r="J34" i="2"/>
  <c r="F34" i="2"/>
  <c r="E34" i="2"/>
  <c r="AE33" i="2"/>
  <c r="AB33" i="2"/>
  <c r="Y33" i="2"/>
  <c r="V33" i="2"/>
  <c r="S33" i="2"/>
  <c r="P33" i="2"/>
  <c r="M33" i="2"/>
  <c r="J33" i="2"/>
  <c r="F33" i="2"/>
  <c r="E33" i="2"/>
  <c r="AD32" i="2"/>
  <c r="AE32" i="2" s="1"/>
  <c r="AC32" i="2"/>
  <c r="AB32" i="2"/>
  <c r="Y32" i="2"/>
  <c r="V32" i="2"/>
  <c r="S32" i="2"/>
  <c r="O32" i="2"/>
  <c r="N32" i="2"/>
  <c r="E32" i="2" s="1"/>
  <c r="M32" i="2"/>
  <c r="J32" i="2"/>
  <c r="F32" i="2"/>
  <c r="AD31" i="2"/>
  <c r="AE31" i="2" s="1"/>
  <c r="AC31" i="2"/>
  <c r="AC28" i="2" s="1"/>
  <c r="AC27" i="2" s="1"/>
  <c r="AB31" i="2"/>
  <c r="Y31" i="2"/>
  <c r="V31" i="2"/>
  <c r="S31" i="2"/>
  <c r="O31" i="2"/>
  <c r="P31" i="2" s="1"/>
  <c r="N31" i="2"/>
  <c r="N28" i="2" s="1"/>
  <c r="M31" i="2"/>
  <c r="J31" i="2"/>
  <c r="E31" i="2"/>
  <c r="AE30" i="2"/>
  <c r="AB30" i="2"/>
  <c r="Y30" i="2"/>
  <c r="V30" i="2"/>
  <c r="S30" i="2"/>
  <c r="P30" i="2"/>
  <c r="M30" i="2"/>
  <c r="J30" i="2"/>
  <c r="F30" i="2"/>
  <c r="E30" i="2"/>
  <c r="AE29" i="2"/>
  <c r="AB29" i="2"/>
  <c r="Y29" i="2"/>
  <c r="V29" i="2"/>
  <c r="S29" i="2"/>
  <c r="P29" i="2"/>
  <c r="M29" i="2"/>
  <c r="J29" i="2"/>
  <c r="F29" i="2"/>
  <c r="E29" i="2"/>
  <c r="AA28" i="2"/>
  <c r="Z28" i="2"/>
  <c r="Z27" i="2" s="1"/>
  <c r="X28" i="2"/>
  <c r="X27" i="2" s="1"/>
  <c r="W28" i="2"/>
  <c r="W27" i="2" s="1"/>
  <c r="U28" i="2"/>
  <c r="T28" i="2"/>
  <c r="T27" i="2" s="1"/>
  <c r="R28" i="2"/>
  <c r="Q28" i="2"/>
  <c r="Q27" i="2" s="1"/>
  <c r="L28" i="2"/>
  <c r="L27" i="2" s="1"/>
  <c r="K28" i="2"/>
  <c r="K27" i="2" s="1"/>
  <c r="I28" i="2"/>
  <c r="I27" i="2" s="1"/>
  <c r="H28" i="2"/>
  <c r="H27" i="2" s="1"/>
  <c r="AA27" i="2"/>
  <c r="U27" i="2"/>
  <c r="AE26" i="2"/>
  <c r="AB26" i="2"/>
  <c r="Y26" i="2"/>
  <c r="V26" i="2"/>
  <c r="S26" i="2"/>
  <c r="O26" i="2"/>
  <c r="N26" i="2"/>
  <c r="E26" i="2" s="1"/>
  <c r="M26" i="2"/>
  <c r="J26" i="2"/>
  <c r="F26" i="2"/>
  <c r="AE25" i="2"/>
  <c r="AB25" i="2"/>
  <c r="Y25" i="2"/>
  <c r="V25" i="2"/>
  <c r="S25" i="2"/>
  <c r="O25" i="2"/>
  <c r="F25" i="2" s="1"/>
  <c r="N25" i="2"/>
  <c r="E25" i="2" s="1"/>
  <c r="M25" i="2"/>
  <c r="J25" i="2"/>
  <c r="AE24" i="2"/>
  <c r="AB24" i="2"/>
  <c r="Y24" i="2"/>
  <c r="V24" i="2"/>
  <c r="S24" i="2"/>
  <c r="P24" i="2"/>
  <c r="M24" i="2"/>
  <c r="J24" i="2"/>
  <c r="F24" i="2"/>
  <c r="E24" i="2"/>
  <c r="AE23" i="2"/>
  <c r="AB23" i="2"/>
  <c r="Y23" i="2"/>
  <c r="V23" i="2"/>
  <c r="S23" i="2"/>
  <c r="P23" i="2"/>
  <c r="M23" i="2"/>
  <c r="J23" i="2"/>
  <c r="F23" i="2"/>
  <c r="E23" i="2"/>
  <c r="AE22" i="2"/>
  <c r="AB22" i="2"/>
  <c r="Y22" i="2"/>
  <c r="V22" i="2"/>
  <c r="S22" i="2"/>
  <c r="P22" i="2"/>
  <c r="M22" i="2"/>
  <c r="J22" i="2"/>
  <c r="F22" i="2"/>
  <c r="E22" i="2"/>
  <c r="AE21" i="2"/>
  <c r="AB21" i="2"/>
  <c r="Y21" i="2"/>
  <c r="V21" i="2"/>
  <c r="S21" i="2"/>
  <c r="P21" i="2"/>
  <c r="M21" i="2"/>
  <c r="J21" i="2"/>
  <c r="F21" i="2"/>
  <c r="E21" i="2"/>
  <c r="AE20" i="2"/>
  <c r="AB20" i="2"/>
  <c r="Y20" i="2"/>
  <c r="V20" i="2"/>
  <c r="S20" i="2"/>
  <c r="P20" i="2"/>
  <c r="M20" i="2"/>
  <c r="J20" i="2"/>
  <c r="F20" i="2"/>
  <c r="E20" i="2"/>
  <c r="AE19" i="2"/>
  <c r="AB19" i="2"/>
  <c r="Y19" i="2"/>
  <c r="V19" i="2"/>
  <c r="S19" i="2"/>
  <c r="O19" i="2"/>
  <c r="F19" i="2" s="1"/>
  <c r="N19" i="2"/>
  <c r="E19" i="2" s="1"/>
  <c r="M19" i="2"/>
  <c r="J19" i="2"/>
  <c r="AE18" i="2"/>
  <c r="AB18" i="2"/>
  <c r="Y18" i="2"/>
  <c r="V18" i="2"/>
  <c r="S18" i="2"/>
  <c r="P18" i="2"/>
  <c r="M18" i="2"/>
  <c r="J18" i="2"/>
  <c r="F18" i="2"/>
  <c r="E18" i="2"/>
  <c r="AE17" i="2"/>
  <c r="AB17" i="2"/>
  <c r="Y17" i="2"/>
  <c r="V17" i="2"/>
  <c r="S17" i="2"/>
  <c r="P17" i="2"/>
  <c r="M17" i="2"/>
  <c r="J17" i="2"/>
  <c r="F17" i="2"/>
  <c r="E17" i="2"/>
  <c r="AE16" i="2"/>
  <c r="AB16" i="2"/>
  <c r="Y16" i="2"/>
  <c r="V16" i="2"/>
  <c r="S16" i="2"/>
  <c r="P16" i="2"/>
  <c r="M16" i="2"/>
  <c r="J16" i="2"/>
  <c r="F16" i="2"/>
  <c r="E16" i="2"/>
  <c r="AE15" i="2"/>
  <c r="AB15" i="2"/>
  <c r="Y15" i="2"/>
  <c r="V15" i="2"/>
  <c r="S15" i="2"/>
  <c r="P15" i="2"/>
  <c r="M15" i="2"/>
  <c r="J15" i="2"/>
  <c r="F15" i="2"/>
  <c r="E15" i="2"/>
  <c r="AE14" i="2"/>
  <c r="AB14" i="2"/>
  <c r="Y14" i="2"/>
  <c r="V14" i="2"/>
  <c r="S14" i="2"/>
  <c r="P14" i="2"/>
  <c r="M14" i="2"/>
  <c r="J14" i="2"/>
  <c r="F14" i="2"/>
  <c r="E14" i="2"/>
  <c r="AE13" i="2"/>
  <c r="AB13" i="2"/>
  <c r="Y13" i="2"/>
  <c r="V13" i="2"/>
  <c r="S13" i="2"/>
  <c r="P13" i="2"/>
  <c r="M13" i="2"/>
  <c r="J13" i="2"/>
  <c r="F13" i="2"/>
  <c r="E13" i="2"/>
  <c r="AE12" i="2"/>
  <c r="AB12" i="2"/>
  <c r="Y12" i="2"/>
  <c r="V12" i="2"/>
  <c r="S12" i="2"/>
  <c r="O12" i="2"/>
  <c r="N12" i="2"/>
  <c r="E12" i="2" s="1"/>
  <c r="M12" i="2"/>
  <c r="J12" i="2"/>
  <c r="F12" i="2"/>
  <c r="AD11" i="2"/>
  <c r="AD10" i="2" s="1"/>
  <c r="AC11" i="2"/>
  <c r="AA11" i="2"/>
  <c r="Z11" i="2"/>
  <c r="X11" i="2"/>
  <c r="W11" i="2"/>
  <c r="W10" i="2" s="1"/>
  <c r="U11" i="2"/>
  <c r="T11" i="2"/>
  <c r="T10" i="2" s="1"/>
  <c r="R11" i="2"/>
  <c r="R10" i="2" s="1"/>
  <c r="Q11" i="2"/>
  <c r="L11" i="2"/>
  <c r="L10" i="2" s="1"/>
  <c r="K11" i="2"/>
  <c r="K10" i="2" s="1"/>
  <c r="I11" i="2"/>
  <c r="H11" i="2"/>
  <c r="H10" i="2" s="1"/>
  <c r="AA10" i="2"/>
  <c r="Z10" i="2"/>
  <c r="P137" i="2" l="1"/>
  <c r="M128" i="2"/>
  <c r="M137" i="2"/>
  <c r="R139" i="2"/>
  <c r="I308" i="2"/>
  <c r="M191" i="2"/>
  <c r="J131" i="2"/>
  <c r="J246" i="2"/>
  <c r="L139" i="2"/>
  <c r="AE197" i="2"/>
  <c r="L110" i="2"/>
  <c r="T110" i="2"/>
  <c r="Z110" i="2"/>
  <c r="K131" i="2"/>
  <c r="Q131" i="2"/>
  <c r="W131" i="2"/>
  <c r="N139" i="2"/>
  <c r="W139" i="2"/>
  <c r="AC139" i="2"/>
  <c r="M201" i="2"/>
  <c r="K246" i="2"/>
  <c r="M267" i="2"/>
  <c r="AE333" i="2"/>
  <c r="N366" i="2"/>
  <c r="Z366" i="2"/>
  <c r="O110" i="2"/>
  <c r="U110" i="2"/>
  <c r="AA110" i="2"/>
  <c r="L131" i="2"/>
  <c r="R131" i="2"/>
  <c r="X131" i="2"/>
  <c r="Q139" i="2"/>
  <c r="S139" i="2" s="1"/>
  <c r="X139" i="2"/>
  <c r="H308" i="2"/>
  <c r="Z246" i="2"/>
  <c r="Q110" i="2"/>
  <c r="W110" i="2"/>
  <c r="AC110" i="2"/>
  <c r="N131" i="2"/>
  <c r="T131" i="2"/>
  <c r="Z131" i="2"/>
  <c r="K139" i="2"/>
  <c r="Z139" i="2"/>
  <c r="Q246" i="2"/>
  <c r="W246" i="2"/>
  <c r="J209" i="2"/>
  <c r="T246" i="2"/>
  <c r="Y131" i="2"/>
  <c r="AE131" i="2"/>
  <c r="AD139" i="2"/>
  <c r="M244" i="2"/>
  <c r="AE244" i="2"/>
  <c r="M251" i="2"/>
  <c r="L246" i="2"/>
  <c r="U246" i="2"/>
  <c r="AA246" i="2"/>
  <c r="J139" i="2"/>
  <c r="K110" i="2"/>
  <c r="R110" i="2"/>
  <c r="X110" i="2"/>
  <c r="AD110" i="2"/>
  <c r="O131" i="2"/>
  <c r="U131" i="2"/>
  <c r="AA131" i="2"/>
  <c r="R246" i="2"/>
  <c r="X246" i="2"/>
  <c r="AB309" i="2"/>
  <c r="AB357" i="2"/>
  <c r="M367" i="2"/>
  <c r="G332" i="2"/>
  <c r="AB132" i="2"/>
  <c r="S341" i="2"/>
  <c r="AE341" i="2"/>
  <c r="P381" i="2"/>
  <c r="AB381" i="2"/>
  <c r="AE387" i="2"/>
  <c r="AC190" i="2"/>
  <c r="Y251" i="2"/>
  <c r="AB255" i="2"/>
  <c r="Y335" i="2"/>
  <c r="J341" i="2"/>
  <c r="AB363" i="2"/>
  <c r="AB111" i="2"/>
  <c r="AE117" i="2"/>
  <c r="M344" i="2"/>
  <c r="Y344" i="2"/>
  <c r="Y348" i="2"/>
  <c r="V180" i="2"/>
  <c r="AB180" i="2"/>
  <c r="AB96" i="2"/>
  <c r="S111" i="2"/>
  <c r="S137" i="2"/>
  <c r="Y137" i="2"/>
  <c r="S180" i="2"/>
  <c r="P201" i="2"/>
  <c r="P210" i="2"/>
  <c r="AE255" i="2"/>
  <c r="M259" i="2"/>
  <c r="AA308" i="2"/>
  <c r="F31" i="2"/>
  <c r="P32" i="2"/>
  <c r="G32" i="2" s="1"/>
  <c r="S43" i="2"/>
  <c r="P44" i="2"/>
  <c r="Y44" i="2"/>
  <c r="V51" i="2"/>
  <c r="G51" i="2" s="1"/>
  <c r="F54" i="2"/>
  <c r="AE54" i="2"/>
  <c r="G54" i="2" s="1"/>
  <c r="I78" i="2"/>
  <c r="J78" i="2" s="1"/>
  <c r="F85" i="2"/>
  <c r="J92" i="2"/>
  <c r="N96" i="2"/>
  <c r="N95" i="2" s="1"/>
  <c r="V96" i="2"/>
  <c r="AD96" i="2"/>
  <c r="AE96" i="2" s="1"/>
  <c r="F100" i="2"/>
  <c r="P105" i="2"/>
  <c r="S108" i="2"/>
  <c r="G108" i="2" s="1"/>
  <c r="AE140" i="2"/>
  <c r="V155" i="2"/>
  <c r="AA155" i="2"/>
  <c r="AB155" i="2" s="1"/>
  <c r="AB156" i="2"/>
  <c r="U157" i="2"/>
  <c r="AE210" i="2"/>
  <c r="V243" i="2"/>
  <c r="V251" i="2"/>
  <c r="AE279" i="2"/>
  <c r="M286" i="2"/>
  <c r="P296" i="2"/>
  <c r="M318" i="2"/>
  <c r="P324" i="2"/>
  <c r="G337" i="2"/>
  <c r="G339" i="2"/>
  <c r="S351" i="2"/>
  <c r="G351" i="2" s="1"/>
  <c r="P357" i="2"/>
  <c r="Y367" i="2"/>
  <c r="G379" i="2"/>
  <c r="W375" i="2"/>
  <c r="W366" i="2" s="1"/>
  <c r="AC375" i="2"/>
  <c r="AC366" i="2" s="1"/>
  <c r="V387" i="2"/>
  <c r="G15" i="2"/>
  <c r="V28" i="2"/>
  <c r="H43" i="2"/>
  <c r="H42" i="2" s="1"/>
  <c r="E42" i="2" s="1"/>
  <c r="O43" i="2"/>
  <c r="O42" i="2" s="1"/>
  <c r="P42" i="2" s="1"/>
  <c r="F51" i="2"/>
  <c r="P69" i="2"/>
  <c r="G69" i="2" s="1"/>
  <c r="AB78" i="2"/>
  <c r="G93" i="2"/>
  <c r="E97" i="2"/>
  <c r="P100" i="2"/>
  <c r="G100" i="2" s="1"/>
  <c r="E101" i="2"/>
  <c r="F101" i="2"/>
  <c r="J105" i="2"/>
  <c r="G105" i="2" s="1"/>
  <c r="J107" i="2"/>
  <c r="G107" i="2" s="1"/>
  <c r="V117" i="2"/>
  <c r="E120" i="2"/>
  <c r="P157" i="2"/>
  <c r="M180" i="2"/>
  <c r="Y191" i="2"/>
  <c r="Q190" i="2"/>
  <c r="S214" i="2"/>
  <c r="O209" i="2"/>
  <c r="V244" i="2"/>
  <c r="M247" i="2"/>
  <c r="AE247" i="2"/>
  <c r="V255" i="2"/>
  <c r="N259" i="2"/>
  <c r="P259" i="2" s="1"/>
  <c r="AB259" i="2"/>
  <c r="P260" i="2"/>
  <c r="P293" i="2"/>
  <c r="P297" i="2"/>
  <c r="S309" i="2"/>
  <c r="P335" i="2"/>
  <c r="AB335" i="2"/>
  <c r="AB344" i="2"/>
  <c r="S361" i="2"/>
  <c r="S376" i="2"/>
  <c r="U386" i="2"/>
  <c r="V386" i="2" s="1"/>
  <c r="E105" i="2"/>
  <c r="S11" i="2"/>
  <c r="AE11" i="2"/>
  <c r="AD28" i="2"/>
  <c r="AE28" i="2" s="1"/>
  <c r="G33" i="2"/>
  <c r="P71" i="2"/>
  <c r="G71" i="2" s="1"/>
  <c r="O78" i="2"/>
  <c r="O77" i="2" s="1"/>
  <c r="U95" i="2"/>
  <c r="V95" i="2" s="1"/>
  <c r="Y97" i="2"/>
  <c r="G97" i="2" s="1"/>
  <c r="AB119" i="2"/>
  <c r="U140" i="2"/>
  <c r="AE155" i="2"/>
  <c r="Y201" i="2"/>
  <c r="AE201" i="2"/>
  <c r="T214" i="2"/>
  <c r="V214" i="2" s="1"/>
  <c r="AB214" i="2"/>
  <c r="Y234" i="2"/>
  <c r="E247" i="2"/>
  <c r="P262" i="2"/>
  <c r="N267" i="2"/>
  <c r="P286" i="2"/>
  <c r="AE344" i="2"/>
  <c r="G359" i="2"/>
  <c r="Q363" i="2"/>
  <c r="S363" i="2" s="1"/>
  <c r="G365" i="2"/>
  <c r="Y111" i="2"/>
  <c r="E137" i="2"/>
  <c r="AB210" i="2"/>
  <c r="J386" i="2"/>
  <c r="Y27" i="2"/>
  <c r="AE42" i="2"/>
  <c r="J11" i="2"/>
  <c r="Y11" i="2"/>
  <c r="M77" i="2"/>
  <c r="M28" i="2"/>
  <c r="Y28" i="2"/>
  <c r="G29" i="2"/>
  <c r="G30" i="2"/>
  <c r="G47" i="2"/>
  <c r="M53" i="2"/>
  <c r="Y53" i="2"/>
  <c r="AA77" i="2"/>
  <c r="AB77" i="2" s="1"/>
  <c r="G89" i="2"/>
  <c r="AB10" i="2"/>
  <c r="G13" i="2"/>
  <c r="G62" i="2"/>
  <c r="AE65" i="2"/>
  <c r="G80" i="2"/>
  <c r="G82" i="2"/>
  <c r="G84" i="2"/>
  <c r="G85" i="2"/>
  <c r="G86" i="2"/>
  <c r="G88" i="2"/>
  <c r="M96" i="2"/>
  <c r="L95" i="2"/>
  <c r="M95" i="2" s="1"/>
  <c r="G99" i="2"/>
  <c r="G102" i="2"/>
  <c r="S132" i="2"/>
  <c r="S255" i="2"/>
  <c r="Y318" i="2"/>
  <c r="M363" i="2"/>
  <c r="Y363" i="2"/>
  <c r="P372" i="2"/>
  <c r="O371" i="2"/>
  <c r="P371" i="2" s="1"/>
  <c r="AE376" i="2"/>
  <c r="Y381" i="2"/>
  <c r="J387" i="2"/>
  <c r="G23" i="2"/>
  <c r="V42" i="2"/>
  <c r="V43" i="2"/>
  <c r="E53" i="2"/>
  <c r="M11" i="2"/>
  <c r="AB11" i="2"/>
  <c r="J28" i="2"/>
  <c r="AE43" i="2"/>
  <c r="J53" i="2"/>
  <c r="AB65" i="2"/>
  <c r="G74" i="2"/>
  <c r="S210" i="2"/>
  <c r="AE214" i="2"/>
  <c r="S238" i="2"/>
  <c r="P247" i="2"/>
  <c r="J348" i="2"/>
  <c r="AE350" i="2"/>
  <c r="E357" i="2"/>
  <c r="AC347" i="2"/>
  <c r="P376" i="2"/>
  <c r="E386" i="2"/>
  <c r="AB103" i="2"/>
  <c r="V111" i="2"/>
  <c r="M117" i="2"/>
  <c r="AB117" i="2"/>
  <c r="M119" i="2"/>
  <c r="S128" i="2"/>
  <c r="Y128" i="2"/>
  <c r="AB140" i="2"/>
  <c r="S157" i="2"/>
  <c r="AE157" i="2"/>
  <c r="M195" i="2"/>
  <c r="V234" i="2"/>
  <c r="M238" i="2"/>
  <c r="Y238" i="2"/>
  <c r="AE238" i="2"/>
  <c r="V247" i="2"/>
  <c r="AB247" i="2"/>
  <c r="AE251" i="2"/>
  <c r="S259" i="2"/>
  <c r="S267" i="2"/>
  <c r="W308" i="2"/>
  <c r="AD308" i="2"/>
  <c r="V333" i="2"/>
  <c r="M335" i="2"/>
  <c r="G342" i="2"/>
  <c r="P344" i="2"/>
  <c r="T347" i="2"/>
  <c r="M357" i="2"/>
  <c r="K375" i="2"/>
  <c r="K366" i="2" s="1"/>
  <c r="P180" i="2"/>
  <c r="S195" i="2"/>
  <c r="Y195" i="2"/>
  <c r="P197" i="2"/>
  <c r="AB201" i="2"/>
  <c r="W209" i="2"/>
  <c r="M234" i="2"/>
  <c r="AB238" i="2"/>
  <c r="Y244" i="2"/>
  <c r="Y247" i="2"/>
  <c r="P255" i="2"/>
  <c r="V259" i="2"/>
  <c r="Z308" i="2"/>
  <c r="K308" i="2"/>
  <c r="AE335" i="2"/>
  <c r="G349" i="2"/>
  <c r="G355" i="2"/>
  <c r="G356" i="2"/>
  <c r="G361" i="2"/>
  <c r="M368" i="2"/>
  <c r="Y368" i="2"/>
  <c r="G369" i="2"/>
  <c r="Y372" i="2"/>
  <c r="M27" i="2"/>
  <c r="Y52" i="2"/>
  <c r="V191" i="2"/>
  <c r="AA190" i="2"/>
  <c r="AB197" i="2"/>
  <c r="K209" i="2"/>
  <c r="M255" i="2"/>
  <c r="Y255" i="2"/>
  <c r="R383" i="2"/>
  <c r="S383" i="2" s="1"/>
  <c r="S384" i="2"/>
  <c r="AE384" i="2"/>
  <c r="P348" i="2"/>
  <c r="F348" i="2"/>
  <c r="G17" i="2"/>
  <c r="S28" i="2"/>
  <c r="G49" i="2"/>
  <c r="L52" i="2"/>
  <c r="M52" i="2" s="1"/>
  <c r="G60" i="2"/>
  <c r="G90" i="2"/>
  <c r="S96" i="2"/>
  <c r="S117" i="2"/>
  <c r="AE128" i="2"/>
  <c r="Y140" i="2"/>
  <c r="M155" i="2"/>
  <c r="X10" i="2"/>
  <c r="Y10" i="2" s="1"/>
  <c r="G22" i="2"/>
  <c r="G36" i="2"/>
  <c r="G40" i="2"/>
  <c r="AB43" i="2"/>
  <c r="G48" i="2"/>
  <c r="M104" i="2"/>
  <c r="V128" i="2"/>
  <c r="AE132" i="2"/>
  <c r="M140" i="2"/>
  <c r="AE195" i="2"/>
  <c r="AE309" i="2"/>
  <c r="V27" i="2"/>
  <c r="M157" i="2"/>
  <c r="S197" i="2"/>
  <c r="U347" i="2"/>
  <c r="V348" i="2"/>
  <c r="AB28" i="2"/>
  <c r="G34" i="2"/>
  <c r="G38" i="2"/>
  <c r="E128" i="2"/>
  <c r="S155" i="2"/>
  <c r="M10" i="2"/>
  <c r="G14" i="2"/>
  <c r="G20" i="2"/>
  <c r="G24" i="2"/>
  <c r="J27" i="2"/>
  <c r="G31" i="2"/>
  <c r="G37" i="2"/>
  <c r="S42" i="2"/>
  <c r="G46" i="2"/>
  <c r="G72" i="2"/>
  <c r="M78" i="2"/>
  <c r="G81" i="2"/>
  <c r="G87" i="2"/>
  <c r="AB104" i="2"/>
  <c r="V11" i="2"/>
  <c r="G16" i="2"/>
  <c r="G18" i="2"/>
  <c r="G21" i="2"/>
  <c r="G35" i="2"/>
  <c r="G39" i="2"/>
  <c r="M43" i="2"/>
  <c r="G45" i="2"/>
  <c r="G50" i="2"/>
  <c r="H52" i="2"/>
  <c r="V53" i="2"/>
  <c r="G55" i="2"/>
  <c r="G59" i="2"/>
  <c r="AD64" i="2"/>
  <c r="AE64" i="2" s="1"/>
  <c r="G66" i="2"/>
  <c r="J95" i="2"/>
  <c r="J96" i="2"/>
  <c r="G98" i="2"/>
  <c r="G101" i="2"/>
  <c r="AE111" i="2"/>
  <c r="P119" i="2"/>
  <c r="P132" i="2"/>
  <c r="AE137" i="2"/>
  <c r="Y180" i="2"/>
  <c r="V195" i="2"/>
  <c r="AB244" i="2"/>
  <c r="E368" i="2"/>
  <c r="M372" i="2"/>
  <c r="L371" i="2"/>
  <c r="M371" i="2" s="1"/>
  <c r="Y104" i="2"/>
  <c r="Y117" i="2"/>
  <c r="V119" i="2"/>
  <c r="AE119" i="2"/>
  <c r="AB128" i="2"/>
  <c r="V137" i="2"/>
  <c r="AB137" i="2"/>
  <c r="S140" i="2"/>
  <c r="AE180" i="2"/>
  <c r="AB195" i="2"/>
  <c r="O190" i="2"/>
  <c r="W190" i="2"/>
  <c r="AC209" i="2"/>
  <c r="M214" i="2"/>
  <c r="Y214" i="2"/>
  <c r="P238" i="2"/>
  <c r="S244" i="2"/>
  <c r="AB251" i="2"/>
  <c r="Y259" i="2"/>
  <c r="S333" i="2"/>
  <c r="M348" i="2"/>
  <c r="Y357" i="2"/>
  <c r="V368" i="2"/>
  <c r="U367" i="2"/>
  <c r="AA371" i="2"/>
  <c r="AB371" i="2" s="1"/>
  <c r="AB372" i="2"/>
  <c r="G57" i="2"/>
  <c r="G58" i="2"/>
  <c r="Y78" i="2"/>
  <c r="G91" i="2"/>
  <c r="G94" i="2"/>
  <c r="V104" i="2"/>
  <c r="M111" i="2"/>
  <c r="S119" i="2"/>
  <c r="E119" i="2"/>
  <c r="E140" i="2"/>
  <c r="Y157" i="2"/>
  <c r="K190" i="2"/>
  <c r="U190" i="2"/>
  <c r="V267" i="2"/>
  <c r="R308" i="2"/>
  <c r="V341" i="2"/>
  <c r="P363" i="2"/>
  <c r="O375" i="2"/>
  <c r="P375" i="2" s="1"/>
  <c r="E381" i="2"/>
  <c r="AB333" i="2"/>
  <c r="G345" i="2"/>
  <c r="Z347" i="2"/>
  <c r="O347" i="2"/>
  <c r="AA347" i="2"/>
  <c r="G353" i="2"/>
  <c r="AB368" i="2"/>
  <c r="G370" i="2"/>
  <c r="Y371" i="2"/>
  <c r="S372" i="2"/>
  <c r="AB376" i="2"/>
  <c r="AE381" i="2"/>
  <c r="G382" i="2"/>
  <c r="J384" i="2"/>
  <c r="G385" i="2"/>
  <c r="M386" i="2"/>
  <c r="G389" i="2"/>
  <c r="Q209" i="2"/>
  <c r="Z209" i="2"/>
  <c r="E244" i="2"/>
  <c r="S251" i="2"/>
  <c r="AE259" i="2"/>
  <c r="P309" i="2"/>
  <c r="Y333" i="2"/>
  <c r="V335" i="2"/>
  <c r="G338" i="2"/>
  <c r="AB341" i="2"/>
  <c r="V344" i="2"/>
  <c r="G346" i="2"/>
  <c r="K347" i="2"/>
  <c r="P350" i="2"/>
  <c r="W347" i="2"/>
  <c r="AB350" i="2"/>
  <c r="G360" i="2"/>
  <c r="V363" i="2"/>
  <c r="AA367" i="2"/>
  <c r="F368" i="2"/>
  <c r="R371" i="2"/>
  <c r="S371" i="2" s="1"/>
  <c r="AE371" i="2"/>
  <c r="G374" i="2"/>
  <c r="G380" i="2"/>
  <c r="M381" i="2"/>
  <c r="Q375" i="2"/>
  <c r="S375" i="2" s="1"/>
  <c r="AD383" i="2"/>
  <c r="AE383" i="2" s="1"/>
  <c r="P384" i="2"/>
  <c r="V383" i="2"/>
  <c r="E387" i="2"/>
  <c r="M387" i="2"/>
  <c r="Y386" i="2"/>
  <c r="AC308" i="2"/>
  <c r="G334" i="2"/>
  <c r="Y341" i="2"/>
  <c r="G343" i="2"/>
  <c r="S344" i="2"/>
  <c r="S350" i="2"/>
  <c r="G352" i="2"/>
  <c r="V357" i="2"/>
  <c r="G362" i="2"/>
  <c r="J368" i="2"/>
  <c r="G373" i="2"/>
  <c r="J376" i="2"/>
  <c r="G377" i="2"/>
  <c r="AB384" i="2"/>
  <c r="G388" i="2"/>
  <c r="AB27" i="2"/>
  <c r="I42" i="2"/>
  <c r="AE53" i="2"/>
  <c r="AD52" i="2"/>
  <c r="AE52" i="2" s="1"/>
  <c r="F53" i="2"/>
  <c r="E28" i="2"/>
  <c r="M42" i="2"/>
  <c r="K9" i="2"/>
  <c r="P53" i="2"/>
  <c r="N52" i="2"/>
  <c r="P52" i="2" s="1"/>
  <c r="Y65" i="2"/>
  <c r="X64" i="2"/>
  <c r="Y64" i="2" s="1"/>
  <c r="I10" i="2"/>
  <c r="Q10" i="2"/>
  <c r="U10" i="2"/>
  <c r="AC10" i="2"/>
  <c r="N11" i="2"/>
  <c r="P19" i="2"/>
  <c r="G19" i="2" s="1"/>
  <c r="P25" i="2"/>
  <c r="G25" i="2" s="1"/>
  <c r="N27" i="2"/>
  <c r="E27" i="2" s="1"/>
  <c r="R27" i="2"/>
  <c r="O28" i="2"/>
  <c r="P41" i="2"/>
  <c r="G41" i="2" s="1"/>
  <c r="AA42" i="2"/>
  <c r="X43" i="2"/>
  <c r="F49" i="2"/>
  <c r="I52" i="2"/>
  <c r="V52" i="2"/>
  <c r="G63" i="2"/>
  <c r="AB64" i="2"/>
  <c r="M65" i="2"/>
  <c r="L64" i="2"/>
  <c r="P67" i="2"/>
  <c r="G67" i="2" s="1"/>
  <c r="N65" i="2"/>
  <c r="N64" i="2" s="1"/>
  <c r="S76" i="2"/>
  <c r="E76" i="2"/>
  <c r="Q65" i="2"/>
  <c r="H77" i="2"/>
  <c r="W77" i="2"/>
  <c r="W9" i="2" s="1"/>
  <c r="V78" i="2"/>
  <c r="U77" i="2"/>
  <c r="V77" i="2" s="1"/>
  <c r="Y119" i="2"/>
  <c r="O11" i="2"/>
  <c r="F11" i="2" s="1"/>
  <c r="P12" i="2"/>
  <c r="G12" i="2" s="1"/>
  <c r="P26" i="2"/>
  <c r="G26" i="2" s="1"/>
  <c r="AB53" i="2"/>
  <c r="Z52" i="2"/>
  <c r="AB52" i="2" s="1"/>
  <c r="G56" i="2"/>
  <c r="G61" i="2"/>
  <c r="J65" i="2"/>
  <c r="H64" i="2"/>
  <c r="O65" i="2"/>
  <c r="G68" i="2"/>
  <c r="G73" i="2"/>
  <c r="P75" i="2"/>
  <c r="G75" i="2" s="1"/>
  <c r="S78" i="2"/>
  <c r="Q77" i="2"/>
  <c r="S77" i="2" s="1"/>
  <c r="G79" i="2"/>
  <c r="AE104" i="2"/>
  <c r="AD103" i="2"/>
  <c r="AE103" i="2" s="1"/>
  <c r="V76" i="2"/>
  <c r="U65" i="2"/>
  <c r="S53" i="2"/>
  <c r="R52" i="2"/>
  <c r="S52" i="2" s="1"/>
  <c r="G70" i="2"/>
  <c r="Y96" i="2"/>
  <c r="X95" i="2"/>
  <c r="Y95" i="2" s="1"/>
  <c r="N103" i="2"/>
  <c r="P103" i="2" s="1"/>
  <c r="P104" i="2"/>
  <c r="AE191" i="2"/>
  <c r="AD190" i="2"/>
  <c r="E197" i="2"/>
  <c r="R209" i="2"/>
  <c r="S234" i="2"/>
  <c r="N78" i="2"/>
  <c r="N77" i="2" s="1"/>
  <c r="AD78" i="2"/>
  <c r="F86" i="2"/>
  <c r="R95" i="2"/>
  <c r="S95" i="2" s="1"/>
  <c r="Z95" i="2"/>
  <c r="AB95" i="2" s="1"/>
  <c r="O96" i="2"/>
  <c r="H103" i="2"/>
  <c r="L103" i="2"/>
  <c r="M103" i="2" s="1"/>
  <c r="T103" i="2"/>
  <c r="V103" i="2" s="1"/>
  <c r="X103" i="2"/>
  <c r="Y103" i="2" s="1"/>
  <c r="I104" i="2"/>
  <c r="Q104" i="2"/>
  <c r="Q103" i="2" s="1"/>
  <c r="F105" i="2"/>
  <c r="S106" i="2"/>
  <c r="G106" i="2" s="1"/>
  <c r="P117" i="2"/>
  <c r="Y120" i="2"/>
  <c r="E132" i="2"/>
  <c r="M132" i="2"/>
  <c r="Y132" i="2"/>
  <c r="O140" i="2"/>
  <c r="O139" i="2" s="1"/>
  <c r="P141" i="2"/>
  <c r="P155" i="2"/>
  <c r="Y155" i="2"/>
  <c r="Y172" i="2"/>
  <c r="E180" i="2"/>
  <c r="AB191" i="2"/>
  <c r="Z190" i="2"/>
  <c r="T201" i="2"/>
  <c r="E201" i="2" s="1"/>
  <c r="E204" i="2"/>
  <c r="M210" i="2"/>
  <c r="L209" i="2"/>
  <c r="V210" i="2"/>
  <c r="E216" i="2"/>
  <c r="N214" i="2"/>
  <c r="E234" i="2"/>
  <c r="AD209" i="2"/>
  <c r="AE234" i="2"/>
  <c r="AB237" i="2"/>
  <c r="AA234" i="2"/>
  <c r="E238" i="2"/>
  <c r="P244" i="2"/>
  <c r="P83" i="2"/>
  <c r="G83" i="2" s="1"/>
  <c r="P92" i="2"/>
  <c r="R104" i="2"/>
  <c r="P114" i="2"/>
  <c r="E117" i="2"/>
  <c r="P128" i="2"/>
  <c r="V132" i="2"/>
  <c r="AE138" i="2"/>
  <c r="E138" i="2"/>
  <c r="E155" i="2"/>
  <c r="E172" i="2"/>
  <c r="S191" i="2"/>
  <c r="R190" i="2"/>
  <c r="X190" i="2"/>
  <c r="Y197" i="2"/>
  <c r="V197" i="2"/>
  <c r="S201" i="2"/>
  <c r="V204" i="2"/>
  <c r="E210" i="2"/>
  <c r="P216" i="2"/>
  <c r="V232" i="2"/>
  <c r="P234" i="2"/>
  <c r="V238" i="2"/>
  <c r="S247" i="2"/>
  <c r="E255" i="2"/>
  <c r="N111" i="2"/>
  <c r="N110" i="2" s="1"/>
  <c r="T157" i="2"/>
  <c r="E157" i="2" s="1"/>
  <c r="E161" i="2"/>
  <c r="AA157" i="2"/>
  <c r="AB172" i="2"/>
  <c r="E191" i="2"/>
  <c r="P191" i="2"/>
  <c r="N190" i="2"/>
  <c r="E195" i="2"/>
  <c r="P195" i="2"/>
  <c r="L190" i="2"/>
  <c r="M197" i="2"/>
  <c r="Y210" i="2"/>
  <c r="X209" i="2"/>
  <c r="AE306" i="2"/>
  <c r="Y309" i="2"/>
  <c r="X308" i="2"/>
  <c r="U375" i="2"/>
  <c r="V375" i="2" s="1"/>
  <c r="V381" i="2"/>
  <c r="N251" i="2"/>
  <c r="O267" i="2"/>
  <c r="AC267" i="2"/>
  <c r="AC246" i="2" s="1"/>
  <c r="AE275" i="2"/>
  <c r="E275" i="2"/>
  <c r="AE277" i="2"/>
  <c r="AE281" i="2"/>
  <c r="P283" i="2"/>
  <c r="T309" i="2"/>
  <c r="T308" i="2" s="1"/>
  <c r="V311" i="2"/>
  <c r="AE318" i="2"/>
  <c r="S335" i="2"/>
  <c r="E335" i="2"/>
  <c r="Q308" i="2"/>
  <c r="E344" i="2"/>
  <c r="AE348" i="2"/>
  <c r="AD347" i="2"/>
  <c r="H347" i="2"/>
  <c r="E350" i="2"/>
  <c r="J363" i="2"/>
  <c r="F363" i="2"/>
  <c r="I347" i="2"/>
  <c r="E372" i="2"/>
  <c r="T371" i="2"/>
  <c r="E371" i="2" s="1"/>
  <c r="U209" i="2"/>
  <c r="O251" i="2"/>
  <c r="O246" i="2" s="1"/>
  <c r="AB267" i="2"/>
  <c r="AE272" i="2"/>
  <c r="AE276" i="2"/>
  <c r="AE280" i="2"/>
  <c r="Y267" i="2"/>
  <c r="E293" i="2"/>
  <c r="V313" i="2"/>
  <c r="N318" i="2"/>
  <c r="U308" i="2"/>
  <c r="V318" i="2"/>
  <c r="E328" i="2"/>
  <c r="P328" i="2"/>
  <c r="M333" i="2"/>
  <c r="E333" i="2"/>
  <c r="J335" i="2"/>
  <c r="F335" i="2"/>
  <c r="J350" i="2"/>
  <c r="V350" i="2"/>
  <c r="E367" i="2"/>
  <c r="P367" i="2"/>
  <c r="F387" i="2"/>
  <c r="S387" i="2"/>
  <c r="R386" i="2"/>
  <c r="S386" i="2" s="1"/>
  <c r="AD267" i="2"/>
  <c r="AD246" i="2" s="1"/>
  <c r="AE274" i="2"/>
  <c r="M309" i="2"/>
  <c r="L308" i="2"/>
  <c r="G336" i="2"/>
  <c r="F341" i="2"/>
  <c r="P341" i="2"/>
  <c r="S348" i="2"/>
  <c r="AB348" i="2"/>
  <c r="J357" i="2"/>
  <c r="P383" i="2"/>
  <c r="P317" i="2"/>
  <c r="S318" i="2"/>
  <c r="AB318" i="2"/>
  <c r="P327" i="2"/>
  <c r="O318" i="2"/>
  <c r="F333" i="2"/>
  <c r="P333" i="2"/>
  <c r="G340" i="2"/>
  <c r="M341" i="2"/>
  <c r="E341" i="2"/>
  <c r="J344" i="2"/>
  <c r="F344" i="2"/>
  <c r="E348" i="2"/>
  <c r="N347" i="2"/>
  <c r="L347" i="2"/>
  <c r="M350" i="2"/>
  <c r="X347" i="2"/>
  <c r="Y350" i="2"/>
  <c r="G354" i="2"/>
  <c r="AE357" i="2"/>
  <c r="G358" i="2"/>
  <c r="AE363" i="2"/>
  <c r="G364" i="2"/>
  <c r="AB387" i="2"/>
  <c r="AA386" i="2"/>
  <c r="AB386" i="2" s="1"/>
  <c r="F351" i="2"/>
  <c r="R357" i="2"/>
  <c r="S357" i="2" s="1"/>
  <c r="I367" i="2"/>
  <c r="P368" i="2"/>
  <c r="AE368" i="2"/>
  <c r="AD367" i="2"/>
  <c r="V372" i="2"/>
  <c r="U371" i="2"/>
  <c r="AE372" i="2"/>
  <c r="M376" i="2"/>
  <c r="L375" i="2"/>
  <c r="V376" i="2"/>
  <c r="AB383" i="2"/>
  <c r="M384" i="2"/>
  <c r="L383" i="2"/>
  <c r="V384" i="2"/>
  <c r="AE386" i="2"/>
  <c r="F350" i="2"/>
  <c r="AA375" i="2"/>
  <c r="AB375" i="2" s="1"/>
  <c r="E376" i="2"/>
  <c r="H375" i="2"/>
  <c r="G378" i="2"/>
  <c r="I375" i="2"/>
  <c r="J381" i="2"/>
  <c r="F381" i="2"/>
  <c r="S381" i="2"/>
  <c r="E384" i="2"/>
  <c r="H383" i="2"/>
  <c r="P387" i="2"/>
  <c r="O386" i="2"/>
  <c r="P386" i="2" s="1"/>
  <c r="Y387" i="2"/>
  <c r="S368" i="2"/>
  <c r="R367" i="2"/>
  <c r="J372" i="2"/>
  <c r="F372" i="2"/>
  <c r="I371" i="2"/>
  <c r="Y376" i="2"/>
  <c r="X375" i="2"/>
  <c r="Y384" i="2"/>
  <c r="X383" i="2"/>
  <c r="Y383" i="2" s="1"/>
  <c r="F376" i="2"/>
  <c r="F384" i="2"/>
  <c r="M308" i="2" l="1"/>
  <c r="E96" i="2"/>
  <c r="Y139" i="2"/>
  <c r="M131" i="2"/>
  <c r="M110" i="2"/>
  <c r="AE139" i="2"/>
  <c r="S131" i="2"/>
  <c r="J308" i="2"/>
  <c r="S246" i="2"/>
  <c r="R366" i="2"/>
  <c r="H366" i="2"/>
  <c r="M347" i="2"/>
  <c r="P139" i="2"/>
  <c r="T209" i="2"/>
  <c r="V110" i="2"/>
  <c r="AE375" i="2"/>
  <c r="AE190" i="2"/>
  <c r="E259" i="2"/>
  <c r="AB131" i="2"/>
  <c r="Y110" i="2"/>
  <c r="U139" i="2"/>
  <c r="V246" i="2"/>
  <c r="P110" i="2"/>
  <c r="AD95" i="2"/>
  <c r="AE95" i="2" s="1"/>
  <c r="M246" i="2"/>
  <c r="M139" i="2"/>
  <c r="AE246" i="2"/>
  <c r="P131" i="2"/>
  <c r="AE347" i="2"/>
  <c r="N246" i="2"/>
  <c r="AA139" i="2"/>
  <c r="AB139" i="2" s="1"/>
  <c r="E214" i="2"/>
  <c r="AE110" i="2"/>
  <c r="I77" i="2"/>
  <c r="G44" i="2"/>
  <c r="T139" i="2"/>
  <c r="Y246" i="2"/>
  <c r="AB246" i="2"/>
  <c r="Q366" i="2"/>
  <c r="V131" i="2"/>
  <c r="AB110" i="2"/>
  <c r="Q347" i="2"/>
  <c r="E347" i="2" s="1"/>
  <c r="AD27" i="2"/>
  <c r="AE27" i="2" s="1"/>
  <c r="E363" i="2"/>
  <c r="I366" i="2"/>
  <c r="P246" i="2"/>
  <c r="V140" i="2"/>
  <c r="V367" i="2"/>
  <c r="U366" i="2"/>
  <c r="O366" i="2"/>
  <c r="P366" i="2" s="1"/>
  <c r="AB367" i="2"/>
  <c r="AA366" i="2"/>
  <c r="AB366" i="2" s="1"/>
  <c r="X366" i="2"/>
  <c r="Y366" i="2" s="1"/>
  <c r="T366" i="2"/>
  <c r="AD366" i="2"/>
  <c r="AE366" i="2" s="1"/>
  <c r="S308" i="2"/>
  <c r="P267" i="2"/>
  <c r="P77" i="2"/>
  <c r="L366" i="2"/>
  <c r="M366" i="2" s="1"/>
  <c r="S110" i="2"/>
  <c r="G331" i="2"/>
  <c r="F331" i="2"/>
  <c r="E375" i="2"/>
  <c r="Y209" i="2"/>
  <c r="M209" i="2"/>
  <c r="AB308" i="2"/>
  <c r="M375" i="2"/>
  <c r="P347" i="2"/>
  <c r="M190" i="2"/>
  <c r="V209" i="2"/>
  <c r="P43" i="2"/>
  <c r="Y347" i="2"/>
  <c r="G92" i="2"/>
  <c r="AB190" i="2"/>
  <c r="Y308" i="2"/>
  <c r="J43" i="2"/>
  <c r="G335" i="2"/>
  <c r="S190" i="2"/>
  <c r="E43" i="2"/>
  <c r="Y77" i="2"/>
  <c r="P190" i="2"/>
  <c r="AB347" i="2"/>
  <c r="V347" i="2"/>
  <c r="AE308" i="2"/>
  <c r="V371" i="2"/>
  <c r="F357" i="2"/>
  <c r="G348" i="2"/>
  <c r="V201" i="2"/>
  <c r="S209" i="2"/>
  <c r="G368" i="2"/>
  <c r="G387" i="2"/>
  <c r="G344" i="2"/>
  <c r="E267" i="2"/>
  <c r="AE267" i="2"/>
  <c r="AE209" i="2"/>
  <c r="W109" i="2"/>
  <c r="W8" i="2" s="1"/>
  <c r="G357" i="2"/>
  <c r="L9" i="2"/>
  <c r="G341" i="2"/>
  <c r="H109" i="2"/>
  <c r="H9" i="2"/>
  <c r="G76" i="2"/>
  <c r="G386" i="2"/>
  <c r="G381" i="2"/>
  <c r="G384" i="2"/>
  <c r="G376" i="2"/>
  <c r="AC109" i="2"/>
  <c r="V157" i="2"/>
  <c r="Y190" i="2"/>
  <c r="P111" i="2"/>
  <c r="K109" i="2"/>
  <c r="K8" i="2" s="1"/>
  <c r="G53" i="2"/>
  <c r="E65" i="2"/>
  <c r="S367" i="2"/>
  <c r="E383" i="2"/>
  <c r="J383" i="2"/>
  <c r="P251" i="2"/>
  <c r="E309" i="2"/>
  <c r="S104" i="2"/>
  <c r="R103" i="2"/>
  <c r="S103" i="2" s="1"/>
  <c r="S27" i="2"/>
  <c r="F375" i="2"/>
  <c r="J375" i="2"/>
  <c r="AE367" i="2"/>
  <c r="P318" i="2"/>
  <c r="O308" i="2"/>
  <c r="F386" i="2"/>
  <c r="J347" i="2"/>
  <c r="AB157" i="2"/>
  <c r="Q109" i="2"/>
  <c r="L109" i="2"/>
  <c r="P65" i="2"/>
  <c r="O64" i="2"/>
  <c r="P64" i="2" s="1"/>
  <c r="M64" i="2"/>
  <c r="N10" i="2"/>
  <c r="E11" i="2"/>
  <c r="S10" i="2"/>
  <c r="E78" i="2"/>
  <c r="J42" i="2"/>
  <c r="Z9" i="2"/>
  <c r="P78" i="2"/>
  <c r="E318" i="2"/>
  <c r="N308" i="2"/>
  <c r="E308" i="2" s="1"/>
  <c r="U109" i="2"/>
  <c r="V10" i="2"/>
  <c r="J371" i="2"/>
  <c r="F371" i="2"/>
  <c r="Y375" i="2"/>
  <c r="J367" i="2"/>
  <c r="F367" i="2"/>
  <c r="G350" i="2"/>
  <c r="P140" i="2"/>
  <c r="J104" i="2"/>
  <c r="F104" i="2"/>
  <c r="I103" i="2"/>
  <c r="E103" i="2"/>
  <c r="AE78" i="2"/>
  <c r="AD77" i="2"/>
  <c r="AE77" i="2" s="1"/>
  <c r="T190" i="2"/>
  <c r="V190" i="2" s="1"/>
  <c r="E131" i="2"/>
  <c r="Z109" i="2"/>
  <c r="J64" i="2"/>
  <c r="X109" i="2"/>
  <c r="J77" i="2"/>
  <c r="E77" i="2"/>
  <c r="Y43" i="2"/>
  <c r="X42" i="2"/>
  <c r="P28" i="2"/>
  <c r="G28" i="2" s="1"/>
  <c r="O27" i="2"/>
  <c r="F28" i="2"/>
  <c r="J10" i="2"/>
  <c r="E110" i="2"/>
  <c r="F43" i="2"/>
  <c r="G372" i="2"/>
  <c r="M383" i="2"/>
  <c r="F383" i="2"/>
  <c r="R347" i="2"/>
  <c r="G333" i="2"/>
  <c r="V308" i="2"/>
  <c r="V309" i="2"/>
  <c r="G363" i="2"/>
  <c r="E246" i="2"/>
  <c r="E251" i="2"/>
  <c r="E111" i="2"/>
  <c r="AB234" i="2"/>
  <c r="AA209" i="2"/>
  <c r="AB209" i="2" s="1"/>
  <c r="N209" i="2"/>
  <c r="P209" i="2" s="1"/>
  <c r="P214" i="2"/>
  <c r="P96" i="2"/>
  <c r="G96" i="2" s="1"/>
  <c r="O95" i="2"/>
  <c r="F96" i="2"/>
  <c r="E95" i="2"/>
  <c r="V65" i="2"/>
  <c r="U64" i="2"/>
  <c r="V64" i="2" s="1"/>
  <c r="P11" i="2"/>
  <c r="G11" i="2" s="1"/>
  <c r="O10" i="2"/>
  <c r="F10" i="2" s="1"/>
  <c r="F78" i="2"/>
  <c r="Q64" i="2"/>
  <c r="S64" i="2" s="1"/>
  <c r="S65" i="2"/>
  <c r="F65" i="2"/>
  <c r="J52" i="2"/>
  <c r="G52" i="2" s="1"/>
  <c r="F52" i="2"/>
  <c r="AB42" i="2"/>
  <c r="AA9" i="2"/>
  <c r="AE10" i="2"/>
  <c r="AC9" i="2"/>
  <c r="E104" i="2"/>
  <c r="E52" i="2"/>
  <c r="T9" i="2"/>
  <c r="G104" i="2" l="1"/>
  <c r="S347" i="2"/>
  <c r="S366" i="2"/>
  <c r="I9" i="2"/>
  <c r="J9" i="2" s="1"/>
  <c r="R9" i="2"/>
  <c r="E366" i="2"/>
  <c r="V139" i="2"/>
  <c r="H8" i="2"/>
  <c r="Z8" i="2"/>
  <c r="AC8" i="2"/>
  <c r="M9" i="2"/>
  <c r="L8" i="2"/>
  <c r="M8" i="2" s="1"/>
  <c r="V366" i="2"/>
  <c r="G330" i="2"/>
  <c r="F330" i="2"/>
  <c r="G371" i="2"/>
  <c r="G43" i="2"/>
  <c r="G367" i="2"/>
  <c r="Y109" i="2"/>
  <c r="G78" i="2"/>
  <c r="P308" i="2"/>
  <c r="G375" i="2"/>
  <c r="G65" i="2"/>
  <c r="M109" i="2"/>
  <c r="N109" i="2"/>
  <c r="P95" i="2"/>
  <c r="G95" i="2" s="1"/>
  <c r="F95" i="2"/>
  <c r="F77" i="2"/>
  <c r="G64" i="2"/>
  <c r="J366" i="2"/>
  <c r="F366" i="2"/>
  <c r="Q9" i="2"/>
  <c r="Q8" i="2" s="1"/>
  <c r="F64" i="2"/>
  <c r="E190" i="2"/>
  <c r="T109" i="2"/>
  <c r="T8" i="2" s="1"/>
  <c r="E139" i="2"/>
  <c r="AD9" i="2"/>
  <c r="AB9" i="2"/>
  <c r="P10" i="2"/>
  <c r="G10" i="2" s="1"/>
  <c r="O9" i="2"/>
  <c r="Y42" i="2"/>
  <c r="G42" i="2" s="1"/>
  <c r="X9" i="2"/>
  <c r="X8" i="2" s="1"/>
  <c r="Y8" i="2" s="1"/>
  <c r="G77" i="2"/>
  <c r="E64" i="2"/>
  <c r="R109" i="2"/>
  <c r="S109" i="2" s="1"/>
  <c r="U9" i="2"/>
  <c r="U8" i="2" s="1"/>
  <c r="AD109" i="2"/>
  <c r="AE109" i="2" s="1"/>
  <c r="F347" i="2"/>
  <c r="P27" i="2"/>
  <c r="G27" i="2" s="1"/>
  <c r="F27" i="2"/>
  <c r="O109" i="2"/>
  <c r="J103" i="2"/>
  <c r="G103" i="2" s="1"/>
  <c r="F103" i="2"/>
  <c r="E209" i="2"/>
  <c r="F42" i="2"/>
  <c r="AA109" i="2"/>
  <c r="AB109" i="2" s="1"/>
  <c r="G347" i="2"/>
  <c r="G383" i="2"/>
  <c r="N9" i="2"/>
  <c r="E10" i="2"/>
  <c r="N8" i="2" l="1"/>
  <c r="V8" i="2"/>
  <c r="AD8" i="2"/>
  <c r="AE8" i="2" s="1"/>
  <c r="AA8" i="2"/>
  <c r="AB8" i="2" s="1"/>
  <c r="O8" i="2"/>
  <c r="P8" i="2" s="1"/>
  <c r="R8" i="2"/>
  <c r="S8" i="2" s="1"/>
  <c r="G329" i="2"/>
  <c r="F329" i="2"/>
  <c r="G366" i="2"/>
  <c r="P109" i="2"/>
  <c r="AE9" i="2"/>
  <c r="E8" i="2"/>
  <c r="E9" i="2"/>
  <c r="V109" i="2"/>
  <c r="V9" i="2"/>
  <c r="S9" i="2"/>
  <c r="F9" i="2"/>
  <c r="E109" i="2"/>
  <c r="Y9" i="2"/>
  <c r="P9" i="2"/>
  <c r="G328" i="2" l="1"/>
  <c r="F328" i="2"/>
  <c r="G9" i="2"/>
  <c r="G327" i="2" l="1"/>
  <c r="F327" i="2"/>
  <c r="G326" i="2" l="1"/>
  <c r="F326" i="2"/>
  <c r="G325" i="2" l="1"/>
  <c r="F325" i="2"/>
  <c r="G324" i="2" l="1"/>
  <c r="F324" i="2"/>
  <c r="G323" i="2" l="1"/>
  <c r="F323" i="2"/>
  <c r="G322" i="2" l="1"/>
  <c r="F322" i="2"/>
  <c r="G321" i="2" l="1"/>
  <c r="F321" i="2"/>
  <c r="G320" i="2" l="1"/>
  <c r="F320" i="2"/>
  <c r="G319" i="2" l="1"/>
  <c r="F319" i="2"/>
  <c r="G318" i="2" l="1"/>
  <c r="F318" i="2"/>
  <c r="G317" i="2" l="1"/>
  <c r="F317" i="2"/>
  <c r="G316" i="2" l="1"/>
  <c r="F316" i="2"/>
  <c r="G315" i="2" l="1"/>
  <c r="F315" i="2"/>
  <c r="G314" i="2" l="1"/>
  <c r="F314" i="2"/>
  <c r="G313" i="2" l="1"/>
  <c r="F313" i="2"/>
  <c r="G312" i="2" l="1"/>
  <c r="F312" i="2"/>
  <c r="G311" i="2" l="1"/>
  <c r="F311" i="2"/>
  <c r="G310" i="2" l="1"/>
  <c r="F310" i="2"/>
  <c r="G309" i="2" l="1"/>
  <c r="F309" i="2"/>
  <c r="G308" i="2" l="1"/>
  <c r="F308" i="2"/>
  <c r="G307" i="2" l="1"/>
  <c r="F307" i="2"/>
  <c r="G306" i="2" l="1"/>
  <c r="F306" i="2"/>
  <c r="G305" i="2" l="1"/>
  <c r="F305" i="2"/>
  <c r="G304" i="2" l="1"/>
  <c r="F304" i="2"/>
  <c r="G303" i="2" l="1"/>
  <c r="F303" i="2"/>
  <c r="G302" i="2" l="1"/>
  <c r="F302" i="2"/>
  <c r="G301" i="2" l="1"/>
  <c r="F301" i="2"/>
  <c r="G300" i="2" l="1"/>
  <c r="F300" i="2"/>
  <c r="G299" i="2" l="1"/>
  <c r="F299" i="2"/>
  <c r="G298" i="2" l="1"/>
  <c r="F298" i="2"/>
  <c r="G297" i="2" l="1"/>
  <c r="F297" i="2"/>
  <c r="G296" i="2" l="1"/>
  <c r="F296" i="2"/>
  <c r="G295" i="2" l="1"/>
  <c r="F295" i="2"/>
  <c r="G294" i="2" l="1"/>
  <c r="F294" i="2"/>
  <c r="G293" i="2" l="1"/>
  <c r="F293" i="2"/>
  <c r="G292" i="2" l="1"/>
  <c r="F292" i="2"/>
  <c r="G291" i="2" l="1"/>
  <c r="F291" i="2"/>
  <c r="G290" i="2" l="1"/>
  <c r="F290" i="2"/>
  <c r="G289" i="2" l="1"/>
  <c r="F289" i="2"/>
  <c r="G288" i="2" l="1"/>
  <c r="F288" i="2"/>
  <c r="G287" i="2" l="1"/>
  <c r="F287" i="2"/>
  <c r="G286" i="2" l="1"/>
  <c r="F286" i="2"/>
  <c r="G285" i="2" l="1"/>
  <c r="F285" i="2"/>
  <c r="G284" i="2" l="1"/>
  <c r="F284" i="2"/>
  <c r="G283" i="2" l="1"/>
  <c r="F283" i="2"/>
  <c r="G282" i="2" l="1"/>
  <c r="F282" i="2"/>
  <c r="G281" i="2" l="1"/>
  <c r="F281" i="2"/>
  <c r="G280" i="2" l="1"/>
  <c r="F280" i="2"/>
  <c r="G279" i="2" l="1"/>
  <c r="F279" i="2"/>
  <c r="G278" i="2" l="1"/>
  <c r="F278" i="2"/>
  <c r="G277" i="2" l="1"/>
  <c r="F277" i="2"/>
  <c r="G276" i="2" l="1"/>
  <c r="F276" i="2"/>
  <c r="G275" i="2" l="1"/>
  <c r="F275" i="2"/>
  <c r="G274" i="2" l="1"/>
  <c r="F274" i="2"/>
  <c r="G273" i="2" l="1"/>
  <c r="F273" i="2"/>
  <c r="G272" i="2" l="1"/>
  <c r="F272" i="2"/>
  <c r="G271" i="2" l="1"/>
  <c r="F271" i="2"/>
  <c r="G270" i="2" l="1"/>
  <c r="F270" i="2"/>
  <c r="G269" i="2" l="1"/>
  <c r="F269" i="2"/>
  <c r="G268" i="2" l="1"/>
  <c r="F268" i="2"/>
  <c r="G267" i="2" l="1"/>
  <c r="F267" i="2"/>
  <c r="G266" i="2" l="1"/>
  <c r="F266" i="2"/>
  <c r="G265" i="2" l="1"/>
  <c r="F265" i="2"/>
  <c r="G264" i="2" l="1"/>
  <c r="F264" i="2"/>
  <c r="G263" i="2" l="1"/>
  <c r="F263" i="2"/>
  <c r="G262" i="2" l="1"/>
  <c r="F262" i="2"/>
  <c r="G261" i="2" l="1"/>
  <c r="F261" i="2"/>
  <c r="G260" i="2" l="1"/>
  <c r="F260" i="2"/>
  <c r="G259" i="2" l="1"/>
  <c r="F259" i="2"/>
  <c r="G258" i="2" l="1"/>
  <c r="F258" i="2"/>
  <c r="G257" i="2" l="1"/>
  <c r="F257" i="2"/>
  <c r="G256" i="2" l="1"/>
  <c r="F256" i="2"/>
  <c r="G255" i="2" l="1"/>
  <c r="F255" i="2"/>
  <c r="G254" i="2" l="1"/>
  <c r="F254" i="2"/>
  <c r="G253" i="2" l="1"/>
  <c r="F253" i="2"/>
  <c r="G252" i="2" l="1"/>
  <c r="F252" i="2"/>
  <c r="G251" i="2" l="1"/>
  <c r="F251" i="2"/>
  <c r="G250" i="2" l="1"/>
  <c r="F250" i="2"/>
  <c r="G249" i="2" l="1"/>
  <c r="F249" i="2"/>
  <c r="G248" i="2" l="1"/>
  <c r="F248" i="2"/>
  <c r="G247" i="2" l="1"/>
  <c r="F247" i="2"/>
  <c r="G246" i="2" l="1"/>
  <c r="F246" i="2"/>
  <c r="G245" i="2" l="1"/>
  <c r="F245" i="2"/>
  <c r="G244" i="2" l="1"/>
  <c r="F244" i="2"/>
  <c r="G243" i="2" l="1"/>
  <c r="F243" i="2"/>
  <c r="G242" i="2" l="1"/>
  <c r="F242" i="2"/>
  <c r="G241" i="2" l="1"/>
  <c r="F241" i="2"/>
  <c r="G240" i="2" l="1"/>
  <c r="F240" i="2"/>
  <c r="G239" i="2" l="1"/>
  <c r="F239" i="2"/>
  <c r="G238" i="2" l="1"/>
  <c r="F238" i="2"/>
  <c r="G237" i="2" l="1"/>
  <c r="F237" i="2"/>
  <c r="G236" i="2" l="1"/>
  <c r="F236" i="2"/>
  <c r="G235" i="2" l="1"/>
  <c r="F235" i="2"/>
  <c r="G234" i="2" l="1"/>
  <c r="F234" i="2"/>
  <c r="G233" i="2" l="1"/>
  <c r="F233" i="2"/>
  <c r="G232" i="2" l="1"/>
  <c r="F232" i="2"/>
  <c r="G231" i="2" l="1"/>
  <c r="F231" i="2"/>
  <c r="G230" i="2" l="1"/>
  <c r="F230" i="2"/>
  <c r="G229" i="2" l="1"/>
  <c r="F229" i="2"/>
  <c r="G228" i="2" l="1"/>
  <c r="F228" i="2"/>
  <c r="G227" i="2" l="1"/>
  <c r="F227" i="2"/>
  <c r="G226" i="2" l="1"/>
  <c r="F226" i="2"/>
  <c r="G225" i="2" l="1"/>
  <c r="F225" i="2"/>
  <c r="G224" i="2" l="1"/>
  <c r="F224" i="2"/>
  <c r="G223" i="2" l="1"/>
  <c r="F223" i="2"/>
  <c r="G222" i="2" l="1"/>
  <c r="F222" i="2"/>
  <c r="G221" i="2" l="1"/>
  <c r="F221" i="2"/>
  <c r="G220" i="2" l="1"/>
  <c r="F220" i="2"/>
  <c r="G219" i="2" l="1"/>
  <c r="F219" i="2"/>
  <c r="G218" i="2" l="1"/>
  <c r="F218" i="2"/>
  <c r="G217" i="2" l="1"/>
  <c r="F217" i="2"/>
  <c r="G216" i="2" l="1"/>
  <c r="F216" i="2"/>
  <c r="G215" i="2" l="1"/>
  <c r="F215" i="2"/>
  <c r="G214" i="2" l="1"/>
  <c r="F214" i="2"/>
  <c r="G213" i="2" l="1"/>
  <c r="F213" i="2"/>
  <c r="G212" i="2" l="1"/>
  <c r="F212" i="2"/>
  <c r="G211" i="2" l="1"/>
  <c r="F211" i="2"/>
  <c r="G210" i="2" l="1"/>
  <c r="F210" i="2"/>
  <c r="G209" i="2" l="1"/>
  <c r="F209" i="2"/>
  <c r="G208" i="2" l="1"/>
  <c r="F208" i="2"/>
  <c r="G207" i="2" l="1"/>
  <c r="F207" i="2"/>
  <c r="G206" i="2" l="1"/>
  <c r="F206" i="2"/>
  <c r="G205" i="2" l="1"/>
  <c r="F205" i="2"/>
  <c r="G204" i="2" l="1"/>
  <c r="F204" i="2"/>
  <c r="G203" i="2" l="1"/>
  <c r="F203" i="2"/>
  <c r="G202" i="2" l="1"/>
  <c r="F202" i="2"/>
  <c r="G201" i="2" l="1"/>
  <c r="F201" i="2"/>
  <c r="G200" i="2" l="1"/>
  <c r="F200" i="2"/>
  <c r="G199" i="2" l="1"/>
  <c r="F199" i="2"/>
  <c r="G198" i="2" l="1"/>
  <c r="F198" i="2"/>
  <c r="G197" i="2" l="1"/>
  <c r="F197" i="2"/>
  <c r="G196" i="2" l="1"/>
  <c r="F196" i="2"/>
  <c r="G195" i="2" l="1"/>
  <c r="F195" i="2"/>
  <c r="G194" i="2" l="1"/>
  <c r="F194" i="2"/>
  <c r="G193" i="2" l="1"/>
  <c r="F193" i="2"/>
  <c r="G192" i="2" l="1"/>
  <c r="F192" i="2"/>
  <c r="G191" i="2" l="1"/>
  <c r="F191" i="2"/>
  <c r="G190" i="2" l="1"/>
  <c r="F190" i="2"/>
  <c r="G189" i="2" l="1"/>
  <c r="F189" i="2"/>
  <c r="G188" i="2" l="1"/>
  <c r="F188" i="2"/>
  <c r="G187" i="2" l="1"/>
  <c r="F187" i="2"/>
  <c r="G186" i="2" l="1"/>
  <c r="F186" i="2"/>
  <c r="G185" i="2" l="1"/>
  <c r="F185" i="2"/>
  <c r="G184" i="2" l="1"/>
  <c r="F184" i="2"/>
  <c r="G183" i="2" l="1"/>
  <c r="F183" i="2"/>
  <c r="G182" i="2" l="1"/>
  <c r="F182" i="2"/>
  <c r="G181" i="2" l="1"/>
  <c r="F181" i="2"/>
  <c r="G180" i="2" l="1"/>
  <c r="F180" i="2"/>
  <c r="G179" i="2" l="1"/>
  <c r="F179" i="2"/>
  <c r="G178" i="2" l="1"/>
  <c r="F178" i="2"/>
  <c r="G177" i="2" l="1"/>
  <c r="F177" i="2"/>
  <c r="G176" i="2" l="1"/>
  <c r="F176" i="2"/>
  <c r="G175" i="2" l="1"/>
  <c r="F175" i="2"/>
  <c r="G174" i="2" l="1"/>
  <c r="F174" i="2"/>
  <c r="G173" i="2" l="1"/>
  <c r="F173" i="2"/>
  <c r="G172" i="2" l="1"/>
  <c r="F172" i="2"/>
  <c r="G171" i="2" l="1"/>
  <c r="F171" i="2"/>
  <c r="G170" i="2" l="1"/>
  <c r="F170" i="2"/>
  <c r="G169" i="2" l="1"/>
  <c r="F169" i="2"/>
  <c r="G168" i="2" l="1"/>
  <c r="F168" i="2"/>
  <c r="G167" i="2" l="1"/>
  <c r="F167" i="2"/>
  <c r="G166" i="2" l="1"/>
  <c r="F166" i="2"/>
  <c r="G165" i="2" l="1"/>
  <c r="F165" i="2"/>
  <c r="G164" i="2" l="1"/>
  <c r="F164" i="2"/>
  <c r="G163" i="2" l="1"/>
  <c r="F163" i="2"/>
  <c r="G162" i="2" l="1"/>
  <c r="F162" i="2"/>
  <c r="G161" i="2" l="1"/>
  <c r="F161" i="2"/>
  <c r="G160" i="2" l="1"/>
  <c r="F160" i="2"/>
  <c r="G159" i="2" l="1"/>
  <c r="F159" i="2"/>
  <c r="G158" i="2" l="1"/>
  <c r="F158" i="2"/>
  <c r="G157" i="2" l="1"/>
  <c r="F157" i="2"/>
  <c r="G156" i="2" l="1"/>
  <c r="F156" i="2"/>
  <c r="G155" i="2" l="1"/>
  <c r="F155" i="2"/>
  <c r="G154" i="2" l="1"/>
  <c r="F154" i="2"/>
  <c r="G153" i="2" l="1"/>
  <c r="F153" i="2"/>
  <c r="G152" i="2" l="1"/>
  <c r="F152" i="2"/>
  <c r="G151" i="2" l="1"/>
  <c r="F151" i="2"/>
  <c r="G150" i="2" l="1"/>
  <c r="F150" i="2"/>
  <c r="G149" i="2" l="1"/>
  <c r="F149" i="2"/>
  <c r="G148" i="2" l="1"/>
  <c r="F148" i="2"/>
  <c r="G147" i="2" l="1"/>
  <c r="F147" i="2"/>
  <c r="G146" i="2" l="1"/>
  <c r="F146" i="2"/>
  <c r="G145" i="2" l="1"/>
  <c r="F145" i="2"/>
  <c r="G144" i="2" l="1"/>
  <c r="F144" i="2"/>
  <c r="G143" i="2" l="1"/>
  <c r="F143" i="2"/>
  <c r="G142" i="2" l="1"/>
  <c r="F142" i="2"/>
  <c r="G141" i="2" l="1"/>
  <c r="F141" i="2"/>
  <c r="G140" i="2" l="1"/>
  <c r="F140" i="2"/>
  <c r="G139" i="2" l="1"/>
  <c r="F139" i="2"/>
  <c r="G138" i="2" l="1"/>
  <c r="F138" i="2"/>
  <c r="G137" i="2" l="1"/>
  <c r="F137" i="2"/>
  <c r="G136" i="2" l="1"/>
  <c r="F136" i="2"/>
  <c r="G135" i="2" l="1"/>
  <c r="F135" i="2"/>
  <c r="G134" i="2" l="1"/>
  <c r="F134" i="2"/>
  <c r="G133" i="2" l="1"/>
  <c r="F133" i="2"/>
  <c r="G132" i="2" l="1"/>
  <c r="F132" i="2"/>
  <c r="G131" i="2" l="1"/>
  <c r="F131" i="2"/>
  <c r="G130" i="2" l="1"/>
  <c r="F130" i="2"/>
  <c r="G129" i="2" l="1"/>
  <c r="F129" i="2"/>
  <c r="G128" i="2" l="1"/>
  <c r="F128" i="2"/>
  <c r="G127" i="2" l="1"/>
  <c r="F127" i="2"/>
  <c r="G126" i="2" l="1"/>
  <c r="F126" i="2"/>
  <c r="G125" i="2" l="1"/>
  <c r="F125" i="2"/>
  <c r="G124" i="2" l="1"/>
  <c r="F124" i="2"/>
  <c r="G123" i="2" l="1"/>
  <c r="F123" i="2"/>
  <c r="G122" i="2" l="1"/>
  <c r="F122" i="2"/>
  <c r="G121" i="2" l="1"/>
  <c r="F121" i="2"/>
  <c r="G120" i="2" l="1"/>
  <c r="F120" i="2"/>
  <c r="G119" i="2" l="1"/>
  <c r="F119" i="2"/>
  <c r="G118" i="2" l="1"/>
  <c r="F118" i="2"/>
  <c r="G117" i="2" l="1"/>
  <c r="F117" i="2"/>
  <c r="G116" i="2" l="1"/>
  <c r="F116" i="2"/>
  <c r="G115" i="2" l="1"/>
  <c r="F115" i="2"/>
  <c r="G114" i="2" l="1"/>
  <c r="F114" i="2"/>
  <c r="G113" i="2" l="1"/>
  <c r="F113" i="2"/>
  <c r="G112" i="2" l="1"/>
  <c r="F112" i="2"/>
  <c r="G111" i="2" l="1"/>
  <c r="I110" i="2"/>
  <c r="F111" i="2"/>
  <c r="J110" i="2" l="1"/>
  <c r="G110" i="2" s="1"/>
  <c r="I109" i="2"/>
  <c r="I8" i="2" s="1"/>
  <c r="F110" i="2"/>
  <c r="J8" i="2" l="1"/>
  <c r="G8" i="2" s="1"/>
  <c r="F8" i="2"/>
  <c r="J109" i="2"/>
  <c r="G109" i="2" s="1"/>
  <c r="F109" i="2"/>
</calcChain>
</file>

<file path=xl/sharedStrings.xml><?xml version="1.0" encoding="utf-8"?>
<sst xmlns="http://schemas.openxmlformats.org/spreadsheetml/2006/main" count="459" uniqueCount="355">
  <si>
    <t>ВСИЧКО РАЗХОДИ:</t>
  </si>
  <si>
    <t>Кмет на Община Велико Търново</t>
  </si>
  <si>
    <t>Изготвил,</t>
  </si>
  <si>
    <t>ИНВЕСТИЦИОННА ПРОГРАМА</t>
  </si>
  <si>
    <t>ПЛАН КЪМ 30.11.2023 Г.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</si>
  <si>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</si>
  <si>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</si>
  <si>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</si>
  <si>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</si>
  <si>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</si>
  <si>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</si>
  <si>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</si>
  <si>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</si>
  <si>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</si>
  <si>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</si>
  <si>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</si>
  <si>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</si>
  <si>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</si>
  <si>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</si>
  <si>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</si>
  <si>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</si>
  <si>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Основен ремонт сгради общинска собственост на територията на кметство с. Ветринци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</si>
  <si>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</si>
  <si>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Емен</t>
  </si>
  <si>
    <t>Основен ремонт сгради общинска собственост на територията на кметство с. Велчево</t>
  </si>
  <si>
    <t>Основен ремонт сгради общинска собственост с. Вонеща вода</t>
  </si>
  <si>
    <t>Основен ремонт сгради общинска собственост на територията на кметство с. Габровци</t>
  </si>
  <si>
    <t>Основен ремонт сгради общинска собственост на територията на кметство гр. Дебелец</t>
  </si>
  <si>
    <t>Основен ремонт сгради общинска собственост на територията на кметство с. Малки чифлик</t>
  </si>
  <si>
    <t>Основен ремонт сгради общинска собственост на територията на кметство с. Къпиново</t>
  </si>
  <si>
    <t>Основен ремонт сгради общинска собственост на територията на кметство с. Миндя</t>
  </si>
  <si>
    <t>Основен ремонт сгради общинска собственост на територията на кметство с. Момин сбор</t>
  </si>
  <si>
    <t>Основен ремонт сгради общинска собственост на територията на кметство с. Церова кория</t>
  </si>
  <si>
    <t>Основен ремонт сгради общинска собственост на територията на кметство с. Ялово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</si>
  <si>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</si>
  <si>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Реконструкция на сграда Кметство с. Ресен /30% продажба общинско имущество/</t>
  </si>
  <si>
    <t>Функция 02 Отбрана и сигурност</t>
  </si>
  <si>
    <t>Укрепване улица "Пета", с. Малки чифлик</t>
  </si>
  <si>
    <t>Подпорна стена на ул."Симеон Велики" № 4, кв.231</t>
  </si>
  <si>
    <t>Възстановяване на участъци от подпорна стена на ул. "Т. Търновски" /път към ВТУ/, гр. В. Търново</t>
  </si>
  <si>
    <t>Подпорна стена на ул."Алеко Константинов" №33</t>
  </si>
  <si>
    <t>Възстановяване и укрепване на съществуваща подпорна стена в кв. 563, ул. "Беляковско шосе" №8,  гр. Велико Търново</t>
  </si>
  <si>
    <t>Подпорна стена на ул."Бузлуджа" /при  Стара болница/</t>
  </si>
  <si>
    <t xml:space="preserve">Възстановяване сграда на НЧ "Надежда 1869" исторически паметник на културата, гр. В. Търново, ПМС №188/21.07.2022 г., писмо №ФО-43/01.08.2022 г. на Министерство на финансите </t>
  </si>
  <si>
    <t>Сензор за ниво на вода на моста над р. "Янтра" в ЖК "Чолаковци"</t>
  </si>
  <si>
    <t>Основен ремонт видеонаблюдение 2023</t>
  </si>
  <si>
    <t>Възстановяване на улици в с. Ново село - водостоци, ПМС 92/17.04.2015 г.</t>
  </si>
  <si>
    <t xml:space="preserve"> 1/3</t>
  </si>
  <si>
    <t>Трайно възстановяване на каменния мост над река Белица в гр. Дебелец по ПМС 96 от 25.04.2019 г.</t>
  </si>
  <si>
    <t>Реконструкция на водосток между с. Шемшево и нов мост над р. Янтра - проектиране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</si>
  <si>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</si>
  <si>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</si>
  <si>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</si>
  <si>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</si>
  <si>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Основен ремонт на спортна площадка ОУ "Св. Патриарх Евтимий", гр. В. Търново ПМС 269/07.09.2022 г.</t>
  </si>
  <si>
    <t>Основен ремонт на спортна площадка ОУ "П.Р.Славейков", гр. В. Търново ПМС 269/07.09.2022 г.</t>
  </si>
  <si>
    <t>Спортно стрелбище, находящо се в Спортно училище "Георги Живков", гр. В. Търново</t>
  </si>
  <si>
    <t>Енергийна ефективност ОУ "П.Р.Славейков", гр. В. Търново - собствено участие 315 044 лв. и            НДЕФ - 647 052 лв. и осигуряване на достъпна среда 114 000 лева.</t>
  </si>
  <si>
    <t>Енергийна ефективност сграда ПЕГ "Проф. д-р Асен Златаров"</t>
  </si>
  <si>
    <t>Проект за изграждане на многофункционални спортни игрища - футбол, хандбал, баскетбол към СУ "Емилиян Станев", гр. В. Търново</t>
  </si>
  <si>
    <t>Функция 04 Здравеопазване</t>
  </si>
  <si>
    <t>Център за обучение и превенция на зависимости</t>
  </si>
  <si>
    <t>Детска ясла "Пролет" - основен ремонт на стъпала и тротоарна настилка</t>
  </si>
  <si>
    <t>Детска ясла "Слънце" - осигуряване на достъпна среда</t>
  </si>
  <si>
    <t>Детска ясла "Мечо Пух- 3" - ремонтни дейности на санитарен възел и прилежащо помещение</t>
  </si>
  <si>
    <t>Детска ясла "Мечо Пух- 3" - ремонт на бетонова настилка пред входа на яслата</t>
  </si>
  <si>
    <t>Детска млечна кухня- раздавателен пункт "Бузлуджа" - ремонт на подова повърхност, остаряла дограма на вратите и гишето</t>
  </si>
  <si>
    <t>Здравен кабинет в ДГ "Мечо пух" с. Беляковец - преустройство на съществуващо помещение</t>
  </si>
  <si>
    <t>Детска ясла "Щастливо детство" - ремонт на ВиК инсталация и изграждане на рампа за осигуряване на достъпна среда</t>
  </si>
  <si>
    <t>ДЯ "Щастливо детство" - ремонт покрив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</si>
  <si>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</si>
  <si>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</si>
  <si>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Основен ремонт сграда и част от прилежащите пространства на ул. "Цветарска"14</t>
  </si>
  <si>
    <t>Клуб на пенсионера и инвалида, с. Ресен - направа на навес</t>
  </si>
  <si>
    <t>Клуб на пенсионера и инвалида, с. Малки Чифлик - основен ремонт на покривно пространство</t>
  </si>
  <si>
    <t>Клуб на пенсионера и инвалида, с. Ялово - смяна на дограма</t>
  </si>
  <si>
    <t>Клуб на пенсионера и инвалида, с. Балван - смяна на дограма</t>
  </si>
  <si>
    <t>Клуб на пенсионера и инвалида, с. Ветринци - смяна на дограма</t>
  </si>
  <si>
    <t>Клуб на пенсионера и инвалида, ул. "Възрожденска", гр. В. Търново - ремонт на покривна конструкция и тавана на залата на клуба</t>
  </si>
  <si>
    <t>Клуб на пенсионера и инвалида, гр. Дебелец - ремонт санитарен възел</t>
  </si>
  <si>
    <t>Център за работа с деца и младежи, с. Самоводене - смяна на дограма</t>
  </si>
  <si>
    <t>Център за работа с деца и младежи, с. Церова Кория - смяна на дограма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</si>
  <si>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</si>
  <si>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</si>
  <si>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Ремонт водопроводна мрежа ул. "Втора", с. Шереметя /30% продажба на общинско имущество/</t>
  </si>
  <si>
    <t>Основен ремонт на детска площадка Централен градски парк, гр. Дебелец</t>
  </si>
  <si>
    <t>Доставка и монтаж на  детско съоръжение "Тролей", с. Балван</t>
  </si>
  <si>
    <t>Основен ремонт на фонтан, с. Ресен</t>
  </si>
  <si>
    <t>Основен ремонт на детски площадки в междублокови пространства в гр. В. Търново</t>
  </si>
  <si>
    <t>Основен ремонт покрив Сержантско училище</t>
  </si>
  <si>
    <t>Ул."Полтава", гр. В.Търново - уширение и направа на паркоместа между ул."арх. Петър Матанов" и ул."Симеон Велики", кв."Кольо Фичето"</t>
  </si>
  <si>
    <t xml:space="preserve">Основен ремонт Улична осветителна мрежа </t>
  </si>
  <si>
    <t xml:space="preserve">Реконструкция на уличната осветителна уредба на ул. "В. Левски" пред Съдебна палата, гр. Велико Търново - подмяна на старите тролейбусни стълбове  и УОТ към тях с нови по архитектурен дизайн </t>
  </si>
  <si>
    <t>Реконструкция на уличната осветителна уредба на ул. "България", гр. Велико Търново - подмяна на старите тролейбусни стълбове с нови архитектурни стълбове и подмяна на старите осветителни тела с нови по архитектурен дизайн с LED светлинен източник</t>
  </si>
  <si>
    <t>Реконструкция на уличната осветителна уредба на кръгово кръстовище между  ул. "Беляковскo шосе", бул. "България", ул. "Полтава", ул."Освобождение", ул. "Краков", гр. Велико Търново</t>
  </si>
  <si>
    <t>Изграждане на водопровод и канализация на бул. България", гр. В. Търново по ПМС 360/10.12.2020 г., писмо №ФО-70/17.12.2020 г. на МФ</t>
  </si>
  <si>
    <t>Ремонт на покрив на сграда общинска собственост, находяща се на улица "Велчо Джамджията" №19, гр. В. Търново</t>
  </si>
  <si>
    <t>Строителство и реконструкция на ВиК инфраструктура в гр. Велико Търново по подобекти: Подобект 2: " Строителство и реконструкция на водопроводни и канализационни колектори по  ул. "Теодосий Търновски", ул. "Димитър Найденов", ул. "Сливница" -  гр. В. Търново; Подобект 3: "Строителство и реконструкция на уличен водопровод по ул."Ксилифорска", гр. Велико Търново" /РМС №711/30.09.2022 г./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</si>
  <si>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извън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</si>
  <si>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Основен ремонт тротоари на ул."Цар Тодор Светослав"/при поликлиниката/, гр. В. Търново</t>
  </si>
  <si>
    <t>Функция 07 Почивно дело, култура, религиоз. дейности</t>
  </si>
  <si>
    <t>Сграфито пана - реставрация</t>
  </si>
  <si>
    <t>Ремонт на "Салон за физическо възпитание и спорт" в гр. Дебелец</t>
  </si>
  <si>
    <t>Вътрешен интериор, декори, стенописи, арки  по проект "Разширение на Мултимедиен посетителски център "Царевград Търнов" по ОП „Региони в растеж“ 2014-2020г., №BG16RFOP001-1.009-0007 /код 98/</t>
  </si>
  <si>
    <t>Основен ремонт покрив РБ "П. Р. Славейков"</t>
  </si>
  <si>
    <t>Основен ремонт покрив читалище с. Самоводене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</si>
  <si>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</si>
  <si>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Функция 08 Икономически дейности и услуги</t>
  </si>
  <si>
    <t>Общински път VTR 1042  “/път I -4/ жп гара Велико Търново – ВТУ – ж.к. „Св. гора“ - / I -4/",в участъка от км. 0+030 до км 2+463.90“</t>
  </si>
  <si>
    <t xml:space="preserve">Изграждане на кръгово кръстовище между  ул. "Беляковскo шосе", бул. "България", ул. "Полтава", ул."Освобождение", ул. "Краков" по проект Интегриран градски транспорт на гр. Велико Търново по ОП „Региони в растеж“ 2014-2020г. BG16RFOP001 - 1.009-0005-C01 /код 98/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</si>
  <si>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Реконструкция на бул. "България" по проект Интегриран градски транспорт на гр. Велико Търново по ОП „Региони в растеж“ 2014-2020г. BG16RFOP001 - 1.009-0005-C01 /код 98/</t>
  </si>
  <si>
    <t xml:space="preserve">Обект - Изграждане на кръгово кръстовище между  ул. "Христо Ботев", "Седми юли", "Цар Т. Светослав" по проект Интегриран градски транспорт на гр. Велико Търново по ОП „Региони в растеж“ 2014-2020г. BG16RFOP001 - 1.009-0005-C01 /код 98/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</si>
  <si>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5200  ПРИДОБИВАНЕ НА ДМА</t>
  </si>
  <si>
    <t>5201 Придобиване на компютри и хардуер</t>
  </si>
  <si>
    <t>Компютри и хардуер</t>
  </si>
  <si>
    <t>Компютри и хардуер по проект "Подкрепа на развитието на регион Велико Търново" по Програма "Развитие на регионите" 2021 - 2027 №BG16RFOP001-8.006-0009-C01 /код 98/</t>
  </si>
  <si>
    <t>Преносим компютър за нуждите на Кметство с. Ресен</t>
  </si>
  <si>
    <t>Компютри, лаптоп и проектор по проект BG05SFPR002-2.002-0097-C01 „Укрепване на общинския капацитет в Община Велико Търново“,  Процедура BG05SFPR002-2.002 „Укрепване на общинския капацитет“,  финансирана от Европейски социален фонд плюс, чрез Програма „Развитие на човешките ресурси“ 2021-2027 /код 98/</t>
  </si>
  <si>
    <t>Компютърна конфигурация за нуждите на Кметство гр. Дебелец 2023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</si>
  <si>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</si>
  <si>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</si>
  <si>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</si>
  <si>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Изграждане на фотоволтаична централа на покрива на административната сграда на Община Велико Търново</t>
  </si>
  <si>
    <t>Лазерно многофункционално устройство по проект "Подкрепа на развитието на регион Велико Търново" по Програма "Развитие на регионите" 2021 - 2027 №BG16RFOP001-8.006-0009-C01 /код 98/</t>
  </si>
  <si>
    <t>Климатична система по проект BG05SFPR002-2.002-0097-C01 „Укрепване на общинския капацитет в Община Велико Търново“,  Процедура BG05SFPR002-2.002 „Укрепване на общинския капацитет“,  финансирана от Европейски социален фонд плюс, чрез Програма „Развитие на човешките ресурси“ 2021-2027 /код 98/</t>
  </si>
  <si>
    <t>Община Велико Търново - система за контрол на достъп и работно време</t>
  </si>
  <si>
    <t>Осигуряване на достъпна среда в сграда Кметство гр. Килифарево</t>
  </si>
  <si>
    <t>Климатик за нуждите на Кметство с. Ресен</t>
  </si>
  <si>
    <t>Климатик за нуждите на Кметство с. Вонеща вода</t>
  </si>
  <si>
    <t>Климатици за нуждите на общинска администрация и кметствата</t>
  </si>
  <si>
    <t>5204 Придобиване на транспортни средства</t>
  </si>
  <si>
    <t>5205  Придобиване на стопански инвентар</t>
  </si>
  <si>
    <t>Рецепция с герб на Община Велико Търново за нуждите на Общинска администрация</t>
  </si>
  <si>
    <t>Водоструйка за нуждите на Общинска администрация</t>
  </si>
  <si>
    <t>Системи за видеонаблюдение</t>
  </si>
  <si>
    <t>Изграждане на видеонаблюдение , Кметство Самоводене</t>
  </si>
  <si>
    <t xml:space="preserve">Системи за видеонаблюдение с. Ново село по Програма "Инициативи на местните общности" </t>
  </si>
  <si>
    <t>Системи за видеонаблюдение с. Русаля по Програма "Инициативи на местните общности" от 30% продажба на общинско имущество</t>
  </si>
  <si>
    <t>Закупуване на леки автомобили за нуждите на Районните полицейски инспектори</t>
  </si>
  <si>
    <t>Широкоформатни дисплеи и стойки ОУ "Димитър Благоев" , гр. Велико Търново</t>
  </si>
  <si>
    <t>Мултимедиен проектор по НП "Съвременна образователна среда", СУ "Вл. Комаров", гр. В. Търново</t>
  </si>
  <si>
    <t>Интерактивна дъска по НП "Съвременна образователна среда", СУ "Вл. Комаров", гр. В. Търново</t>
  </si>
  <si>
    <t>Компютърна конфигурация Спортно училище "Г. Живков", гр. В. Търново</t>
  </si>
  <si>
    <t>Компютърни конфигурации за Дирекция ОМДС</t>
  </si>
  <si>
    <t>Компютърни конфигурации СУ "Ем. Станев", гр. Велико Търново</t>
  </si>
  <si>
    <t>Компютърни конфигурации  и лаптопи СУ "Ем. Станев", гр. Велико Търново</t>
  </si>
  <si>
    <t>Компютърни конфигурации  и лаптопи ОУ "Бачо Киро", гр. Велико Търново</t>
  </si>
  <si>
    <t>Изградена Wi-Fi мрежа в ДГ "Здравец", гр. Велико Търново</t>
  </si>
  <si>
    <t>Компютри за ЦПЛР ОДК, гр. Велико Търново</t>
  </si>
  <si>
    <t>Компютри за детски градини, Община Велико Търново</t>
  </si>
  <si>
    <t>Компютърна конфигурация за ученически стол при ОУ "Св. Патриарх Евтимий", гр. Велико Търново</t>
  </si>
  <si>
    <t>Информационни екрани СУ "Вела Благоева", гр. Велико Търново по проект „Живей в кръговрата! Разреши проблема!“, № BG  ENVIORNMENT - 3.00.1-006</t>
  </si>
  <si>
    <t>ДГ „Ален мак“, гр. Велико Търново -лаптоп "Звездно небе" по проект "Подкрепа за приобщаващо образование" №BG05M2OP001-3.018-0001 /код 98/</t>
  </si>
  <si>
    <t>Изграждане на ДГ в кв. "Картала", гр. В. Търново</t>
  </si>
  <si>
    <t>ДГ "Шарения замък" - тематичен детски кът за игра</t>
  </si>
  <si>
    <t xml:space="preserve">ОУ "Патриарх Евтимий" - спортна площадка с многофункционално предназначение </t>
  </si>
  <si>
    <t>Доставка и монтаж на  детски съоръжения за ДГ "Евгения Кисимова" , гр. В. Търново по ПУДООС</t>
  </si>
  <si>
    <t>ПМГ "Васил Друмев" - шкаф на колела за зареждане на компютри</t>
  </si>
  <si>
    <t>ДГ "Ален мак" -климатик</t>
  </si>
  <si>
    <t>Видеонаблюдение СУ "Г.С.Раковски", гр. В. Търново</t>
  </si>
  <si>
    <t>ОУ "Хр.Ботев", с. Ресен - Беседка по проект ПУДООС</t>
  </si>
  <si>
    <t>Електронно табло ПМГ “Васил Друмев“</t>
  </si>
  <si>
    <t>Мобилен телефон СУ “Емилиян Станев“ гр. В. Търново</t>
  </si>
  <si>
    <t>Снегорин ОУ "Св. Патриарх Евтимий", гр. В. Търново</t>
  </si>
  <si>
    <t>Снегорин СУ "Вл. Комаров", гр. В. Търново</t>
  </si>
  <si>
    <t>Снегорин СУ "Ем. Станев", гр. В. Търново</t>
  </si>
  <si>
    <t>Снегорин ПЕГ "Проф. д-р А. Златаров ", гр. В. Търново</t>
  </si>
  <si>
    <t>Хибридна система за електроснабдявне на учебна лаборатория в СУ “Владимир Комаров“ гр. В. Търново</t>
  </si>
  <si>
    <t>Система за видеонаблюдение ПМГ "В. Друмев", гр. Велико Търново</t>
  </si>
  <si>
    <t>Оборудване на сграда на ПМГ "В. Друмев" за осигуряване на едносменен режим на обучение</t>
  </si>
  <si>
    <t>ДГ "Св. Св. Кирил и Методий", гр. В. Търново - съоръжения за детска площадка</t>
  </si>
  <si>
    <t>Озвучителна апаратура  - СУ "Вела Благоева", гр. Велико Търново</t>
  </si>
  <si>
    <t>Мобилна волейболна стойка - ОУ "Св. Патриарх Евтимий", гр. Велико Търново</t>
  </si>
  <si>
    <t>Канален миксер за управление с таблет - ОУ "Св. Патриарх Евтимий", гр. Велико Търново</t>
  </si>
  <si>
    <t>Баскетболни табла- ОУ "П.Р. Славейков", гр. Велико Търново</t>
  </si>
  <si>
    <t>Образователен стенд за професионално обучение в СУ "Вл. Комаров", гр. Велико Търново</t>
  </si>
  <si>
    <t>Музикален звънец Биз -                                                   ПМГ Васил Друмев град Велико Търново</t>
  </si>
  <si>
    <t>Кухненско оборудване за детските градини на територията на Община Велико Търново</t>
  </si>
  <si>
    <t>Активна тонколона със стойка СУ “Владимир Комаров“ гр. В. Търново</t>
  </si>
  <si>
    <t>Шкаф мивка с 2 корита  - ДГ "Райна Княгиня" град Велико Търново</t>
  </si>
  <si>
    <t>Шкаф мивка нераждаема стомана  - ДГ "Пламъче" град Дебелец</t>
  </si>
  <si>
    <t>Мебели за обзавеждане детски градини</t>
  </si>
  <si>
    <t>Двугнездова мивка с плот от хром-никелова ламарина - ДГ "Първи юни" град Велико Търново</t>
  </si>
  <si>
    <t>Акордеон СУ "Ем. Станев"</t>
  </si>
  <si>
    <t>ОУ „Бачо Киро“, гр. Велико Търново - музикални инструменти</t>
  </si>
  <si>
    <t>5219 Придобиване на други ДМА</t>
  </si>
  <si>
    <t>Детска ясла "Мечо Пух- 3" - лаптоп и компютърна конфигурация</t>
  </si>
  <si>
    <t>Здравен кабинет в ПЕГ "Проф. д-р Асен Златаров" - преносим компютър</t>
  </si>
  <si>
    <t>Преносими компютри - секция 10.1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</si>
  <si>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</t>
  </si>
  <si>
    <t>Заснемане, проектиране, остойностяване и изграждане на пожароизвестителна система за Детските ясли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</si>
  <si>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 - асансьорна уредба и елеваторна платформа</t>
  </si>
  <si>
    <t>Климатици на Детските ясли</t>
  </si>
  <si>
    <t>Бойлер  със серпентина 2 бр. ДЯ Мечо Пух</t>
  </si>
  <si>
    <t>Детска ясла "Мечо Пух- 3" -  работни маси и мивки</t>
  </si>
  <si>
    <t>Детска млечна кухня - кухня майка - бойлер и работни маси и плотове с мивки и корита</t>
  </si>
  <si>
    <t>ДЯ "Щастливо детство", ДЯ "Пролет", ДЯ "Слънце, ДЯ "Зорница" - професионални сушилни</t>
  </si>
  <si>
    <t>ДЯ "Пролет" - закупуване на електрическа пекарна с 2 фурни и печка с 4 котлона</t>
  </si>
  <si>
    <t>ДЯ Мечо Пух - закупуване на електрическа пекарна с 2 фурни</t>
  </si>
  <si>
    <t>ДЯ Щастливо Детство - закупуване на електическа пекарна и печка</t>
  </si>
  <si>
    <t>Домашен социален патронаж, гр. Дебелец- преносим компютър</t>
  </si>
  <si>
    <t>Центрове за работа с деца и младежи - гр. Дебелец, с. Къпиново, с. Хотница, с. Беляковец, с. Плаково, с. Арбанаси, с. Ресен, с. Балван - компютърни конфигурации и преносими лаптопи</t>
  </si>
  <si>
    <t>Проектор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</si>
  <si>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ЦНСТ ул. Никола Габровски -Проектиране за изграждане на пожароизвестителна система</t>
  </si>
  <si>
    <t>Климатични системи за нуждите на Кризисен център, с. Балван</t>
  </si>
  <si>
    <t>Дом за стари хора гр. В Търново - Закупуване на локална вентилационна система</t>
  </si>
  <si>
    <t>Клуб на пенсионера и инвалида, ул. "Краков"8А, гр. В. Търново - климатична система</t>
  </si>
  <si>
    <t>Клуб на пенсионера и инвалида, ул. "Света гора", гр. В. Търново - климатични системи</t>
  </si>
  <si>
    <t>Клуб на пенсионера и инвалида, ул. "Възрожденска" 12, гр. В. Търново - доставка и монтаж на газов котел</t>
  </si>
  <si>
    <t>Клубове на пенсионера и инвалида, с. Хотница, с. Арбанаси, с. Миндя, с. Къпиново - климатични системи</t>
  </si>
  <si>
    <t>Центрове за работа с деца и младежи - с. Беляковец, с. Къпиново, с. Русаля, с. Ялово, с. Шереметя, Миндя - климатични системи</t>
  </si>
  <si>
    <t>Счетоводство на "Център за социални услуги" - климатични системи</t>
  </si>
  <si>
    <t xml:space="preserve">Комплекс от социални услуги за деца "Вълшебство" - климатични системи </t>
  </si>
  <si>
    <t>Комплекс от социални услуги за деца "Вълшебство" - доставка и монтаж на ограда за детска площадка</t>
  </si>
  <si>
    <t xml:space="preserve">Комплекс от социални услуги за деца "Вълшебство" - количка за деца с увреждания </t>
  </si>
  <si>
    <t>Общностен център "Царевград" - климатични системи</t>
  </si>
  <si>
    <t>Дом за стари хора гр. В Търново - Климатици</t>
  </si>
  <si>
    <t>Заснемане, проектиране,остойностяване и изграждане на пожароизвестителна система на  Дом за пълнолетни лица с увреждания , с. Церова Кория</t>
  </si>
  <si>
    <t>Климатици и видеонаблюдение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</si>
  <si>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Изграждане на детска площадка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</si>
  <si>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ЦНСТ ул. "Цветарска" 14 - дигитален тахограф</t>
  </si>
  <si>
    <t>ЦНСТ ул. "Цветарска" 14 - слънчеви колектори</t>
  </si>
  <si>
    <t>Закупуване на МПС за Дом за стари хора "Венета Ботева", гр. В. Търново</t>
  </si>
  <si>
    <t>Закупуване на лек автомобил за Асистентска подкрепа</t>
  </si>
  <si>
    <t>Закупуване на лек автомобил за Домашен социален патронаж - Фонд "Социална закрила" към МТСП</t>
  </si>
  <si>
    <t>Дом за пълнолетни лица с увреждания  с. Церова Кория - Закупуване на високооборотна перална машина</t>
  </si>
  <si>
    <t>Дом за пълнолетни лица с увреждания с. Церова Кория - закупуване на печка с 6 плочи</t>
  </si>
  <si>
    <t>Професионални зеленчукорезачка и картофобелачка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</si>
  <si>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Център за настаняване от семеен тип за пълнолетни лица с умствена изостаналост гр. Велико Търново, ул. "Никола Габровски" № 49 /източно крило/ - кухненско обзавеждане</t>
  </si>
  <si>
    <t>Център за социална рехабилитация и интеграция за възрастни и лица с увреждания над 18 години и Център за социална рехабилитация и интеграция за лица с психични разстройства и интелектуални затруднения - обзавеждане</t>
  </si>
  <si>
    <t>Грънчарско колело и ролер за платки от глина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</si>
  <si>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Лаптоп за нуждите на отдел "Озеленяване" при ОП "Зелени Системи"</t>
  </si>
  <si>
    <t>Компютърни конфигурации за нуждите на администрацията при ОП "Зелени Системи"</t>
  </si>
  <si>
    <t>Климатик за фургон на площадка за разделно събиране на отпадъци с. Ресен</t>
  </si>
  <si>
    <t>Товарни рампи за нуждите на ОП "Зелени системи"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</si>
  <si>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</si>
  <si>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Комбиниран багер - товарач, ОП Зелени Системи</t>
  </si>
  <si>
    <t>Надстройка за сметосъбиращ камион, ОП "Зелени Системи"</t>
  </si>
  <si>
    <t>Сметосъбираща машина за биоотпадък,  генериран от общински структури, детски градини и училища, ОП "Зелени Системи"</t>
  </si>
  <si>
    <t>Стопански инвентар Кметство с. Русаля /30% от продажба на общинско имущество/</t>
  </si>
  <si>
    <t>Косачки Кметство с. Шемшево</t>
  </si>
  <si>
    <t>Клонорез Кметство Килифарево</t>
  </si>
  <si>
    <t>Моторна коса с. Въглевци</t>
  </si>
  <si>
    <t>Косачка за нуждите на Отдел "Озеленяване" на ОП "Зелени системи"</t>
  </si>
  <si>
    <t>Косачки, листосъбирач и пароструйна машина за измиване и дезинфекция на сметосъбиращите камиони за нуждите на Отдел "Чистота" на ОП "Зелени системи"</t>
  </si>
  <si>
    <t>5206 Инфраструктурни обекти</t>
  </si>
  <si>
    <t>Изграждане на детска площадка на ул. "Д. Буйнозов", гр. В. Търново</t>
  </si>
  <si>
    <t>Изграждане на паметниково пространство на ул. "Моско Москов"</t>
  </si>
  <si>
    <t>Изграждане на скейтбордна площадка и баскетболно игрще, с. Шемшево</t>
  </si>
  <si>
    <t>Изграждане на детска площадка с. Вонеща вода</t>
  </si>
  <si>
    <t>Изграждане на детска площадка за игра на открито, с. Арбанаси</t>
  </si>
  <si>
    <t>Изграждане на осветление на минерален извор, с. Леденик /от 30% продажба на общинско имущество/</t>
  </si>
  <si>
    <t>Изграждане на екопътека "По стъпките на Филип Тотю", с. Вонеща вода</t>
  </si>
  <si>
    <t>Изграждане на кът за отдих "Зелен оазис", с. Ялово</t>
  </si>
  <si>
    <t>Изграждане на стрийт фитнес и спортни площадки на територията на гр. В. Търново</t>
  </si>
  <si>
    <t>Изграждане на тротоари ул."Теодосий Търновски" (ВТУ), гр. Велико Търново</t>
  </si>
  <si>
    <t>Изграждане на тротоарна настилка на  ул."Ал.Бурмов", кв."Картала", гр. В. Търново</t>
  </si>
  <si>
    <t>Изграждане на тротоарна настилка на  ул."В.Априлов", кв."Картала", гр. В. Търново</t>
  </si>
  <si>
    <t>Изграждане на тротоарна настилка на ул."К.Зидаров", кв."Картала", гр. В. Търново</t>
  </si>
  <si>
    <t>Изграждане на тротоарна настилка на ул.П.Тодоров", кв."Картала", гр. В. Търново</t>
  </si>
  <si>
    <t>Изграждане на тротоари ул."В.Априлов", ул."Ал.Бурмов", ул."К.Зидаров", ул.П.Тодоров", кв."Картала", гр. В. Търново</t>
  </si>
  <si>
    <t>Реконструкция ул."Панайот Волов", кв."Картала", гр.Велико Търново</t>
  </si>
  <si>
    <t>Изграждане на улична и тротоарна настилка на ул."Козлодуй", гр.В.Търново</t>
  </si>
  <si>
    <t xml:space="preserve">Изграждане на нова улична осветителна мрежа </t>
  </si>
  <si>
    <t>Строителство и реконструкция на ВиК инфраструктура в гр. Велико Търново по подобекти: Подобект 1: "Строителство и реконструкция на канализационен колектор, напорен тръбопровод по ул. Опълченска, гр. Велико Търново" /РМС №711/30.09.2022 г./</t>
  </si>
  <si>
    <t>Инженерно -геоложко проучване и инвестиционен проект на обект :"Укрепване на свлачище №VTR04.20242.07 на път VTR1010 /І-5/ о.п. Дебелец - жп гара Дебелец - В. Търново, кв. "Чолаковци" - В. Търново, ул. "Сан Стефано" /GAB3110/"</t>
  </si>
  <si>
    <t>Инженерно -геоложко проучване и инвестиционен проект на обект :"Укрепване на Свлачище VTR04.10447.02.01, ул. "Опълченска" /в района на Радиозавода/, гр. В. Търново"</t>
  </si>
  <si>
    <t>Инженерно -геоложко проучване и инвестиционен проект на обект :"Укрепване на Свлачище VTR04.10447.02.02, ул. "Опълченска" /в района на Радиозавода/, гр. В. Търново"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</si>
  <si>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</si>
  <si>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</si>
  <si>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</si>
  <si>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</si>
  <si>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</si>
  <si>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улица С.О.Т. 280-279-327 и О.Т. 279-335, с. Шемшево</t>
  </si>
  <si>
    <t>Изграждане на отводнителна система на улица в с. Беляковец</t>
  </si>
  <si>
    <t>Изграждане на подземна тръбна мрежа, гр. В. Търново</t>
  </si>
  <si>
    <t>Мостови съоръжения над р. Янтра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</si>
  <si>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Площадка с люлки Кметство с. Ресен</t>
  </si>
  <si>
    <t>Площадка движение и пътна безопасност Кметство с. Ресен</t>
  </si>
  <si>
    <t>Изграждане на паркинг на ул. Иван Вазов, гр. Дебелец</t>
  </si>
  <si>
    <t>Изграждане на подпорна стена и канализация за ново спортно игрище, с местоположение от западната страна на стадион „Ивайло“, гр. Велико Търново</t>
  </si>
  <si>
    <t>Изместване на кабелни линии и трафопост "Ледена пързалка", гр. В. Търново</t>
  </si>
  <si>
    <t>Ел. захранване на регионално депо за строителни отпадъци, с. Шереметя</t>
  </si>
  <si>
    <t>"Оркестрина" парк "Дружба"</t>
  </si>
  <si>
    <t>Изграждане на клетка №2 от РСУО - регион Велико Търново</t>
  </si>
  <si>
    <t>Дренажна система на бивше депо за ТБО, с. Шереметя</t>
  </si>
  <si>
    <t>Компютри за нуждите на дирекция КТМД</t>
  </si>
  <si>
    <t>Лаптоп, компютър и скенер за нуждите на ХГ "Борис Денев"</t>
  </si>
  <si>
    <t>Компютърна конфигурация за нуждите на РБ "П. Р. Славейков"</t>
  </si>
  <si>
    <t>Компютърна конфигурация за нуждите на РИМ В. Търново</t>
  </si>
  <si>
    <t>Проектори в ММПЦ за новите два етажа</t>
  </si>
  <si>
    <t>Компютърни конфигурации за нуждите на ОП "Общинско кабелно радио Велико Търново"</t>
  </si>
  <si>
    <t>Специализирано хардуерно оборудване за виртуална и добавена реалност на ММПЦ "ЦаревградТърнов", гр. В. Търново</t>
  </si>
  <si>
    <t>Компютри и хардуер за нуждите на ДКС "В. Левски"</t>
  </si>
  <si>
    <t xml:space="preserve">РБ "П. Р. Славейков" - машина за термоподвързване </t>
  </si>
  <si>
    <t>Климатична техника РИМ В. Търново</t>
  </si>
  <si>
    <t>РБ "П. Р. Славейков" - климатични системи</t>
  </si>
  <si>
    <t>Раб.станция за четене и запис на RFID тагове</t>
  </si>
  <si>
    <t>РБ "П. Р. Славейков" - цветна копирна машина</t>
  </si>
  <si>
    <t>РБ "П. Р. Славейков" - призма за роботизиран скенер</t>
  </si>
  <si>
    <t>Резервоар за вода за АМР "Никополис ад Иструм"</t>
  </si>
  <si>
    <t>Система за видеонаблюдение в ММПЦ за новите два етажа</t>
  </si>
  <si>
    <t>Климатична система за нуждите на ОП "Общинско кабелно радио Велико Търново"</t>
  </si>
  <si>
    <t>Разширяване на системата за видеонаблюдение в Изложбени зали "Рафаел Михайлов", гр. В. Търново</t>
  </si>
  <si>
    <t>Свободно стоящи осветителни и озвучителни кули на Летен театър, гр. В. Търново</t>
  </si>
  <si>
    <t>Климатици за нуждите на дирекция КТМД</t>
  </si>
  <si>
    <t>Климатици за нуждите на ДКС "В. Левски"</t>
  </si>
  <si>
    <t>Амтомобил РИМ В. Търново</t>
  </si>
  <si>
    <t>Закупуване на прожекционен екран в Летен театър</t>
  </si>
  <si>
    <t>Тракторна косачка РИМ В. Търново</t>
  </si>
  <si>
    <t>Фотоапарат и микроскоп РИМ В. Търново</t>
  </si>
  <si>
    <t>Указателна табела на хълм Трапезица по случай посещението на Хайдар Алиев от Азърбейджан</t>
  </si>
  <si>
    <t>Восъчни фигури по проект "Разширение на Мултимедиен посетителски център "Царевград Търнов" по ОП „Региони в растеж“ 2014-2020г., №BG16RFOP001-1.009-0007 /код 98/</t>
  </si>
  <si>
    <t>Изграждане на асфалтов пъмп трак в УПИ XI-3779, кв. 237, гр. Велико Търново</t>
  </si>
  <si>
    <t>Изграждане на футболен терен с естествена настилка и ограда в УПИ ІХ, кв. 28, гр. Велико Търново</t>
  </si>
  <si>
    <t>Скулптурен възпоменателен венец пред паметника на Васил Левски, Дирекция КТМД</t>
  </si>
  <si>
    <t xml:space="preserve"> 1/2</t>
  </si>
  <si>
    <t>Откупки на картини и скулптури за обогатяване на фонда на ХГ „Борис Денев“ с художествени произведения – общинска собственост, Дирекция КТМД</t>
  </si>
  <si>
    <t>Компютри и хардуер за нуждите на Младежки дом</t>
  </si>
  <si>
    <t>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</si>
  <si>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Бордово оборудване за работата на AVL система за допълнителен брой автобуси</t>
  </si>
  <si>
    <t>Климатик за Общински приют за безстопанствени кучета, гр. В. Търново</t>
  </si>
  <si>
    <t>Бензинов генератор за ток за Общински приют за безстопанствени кучета, гр. В. Търново</t>
  </si>
  <si>
    <t>Климатици за нуждите на Младежки дом</t>
  </si>
  <si>
    <t>Климатици за нуждите на ОП "Реклама Велико Търново"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</si>
  <si>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</si>
  <si>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Ел. захранване на електронни информационни табели на автобусни спирки</t>
  </si>
  <si>
    <t>Изграждане на буферен паркинг "Френхисар" по проект "Интегриран градски транспорт на гр. Велико Търново по ОП „Региони в растеж“ 2014-2020г." BG16RFOP001-1.009-0005-C01 /код 98/</t>
  </si>
  <si>
    <t>Изграждане на буферен паркинг "Сержантско училище" по проект "Интегриран градски транспорт на гр. Велико Търново по ОП „Региони в растеж“ 2014-2020г." BG16RFOP001-1.009-0005-C01 /код 98/</t>
  </si>
  <si>
    <t xml:space="preserve">Изграждане на трафопост за захранване на буферен паркинг "Френхисар" </t>
  </si>
  <si>
    <t>5300  НМДА  Придобиване на НМДА</t>
  </si>
  <si>
    <t>5301- Придобиване на програмни продукти и лицензи за програмни продукти</t>
  </si>
  <si>
    <t>Надграждане на интеграционната платформа за е-City</t>
  </si>
  <si>
    <t>Уеб-базирано решение за мониторинг на капиталови проекти</t>
  </si>
  <si>
    <t>Лицензи за образователен стенд за професионално обучение в СУ "Вл. Комаров", гр. Велико Търново</t>
  </si>
  <si>
    <t>Програмен продукт - СУ "Емилиян Станев", гр. Велико Търново</t>
  </si>
  <si>
    <t>РБ "П. Р. Славейков" - офис пакети</t>
  </si>
  <si>
    <t>РБ "П. Р. Славейков" - софтуер за оптично разпознаване на символи</t>
  </si>
  <si>
    <t>Софтуер за управление и дигитализиране на база данни от снимки и мета данни</t>
  </si>
  <si>
    <t>РБ "П. Р. Славейков" - операционна система</t>
  </si>
  <si>
    <t>5309- Придобиване на други НМДА</t>
  </si>
  <si>
    <t>Добавена реалност към стенописни сцени в ММПЦ "ЦаревградТърнов", гр. В. Търново</t>
  </si>
  <si>
    <t>Надграждане на интеграционната платформа за модул SMS паркиране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</si>
  <si>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</si>
  <si>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</si>
  <si>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гробищни паркове</t>
  </si>
  <si>
    <t>инж. Д. Панов</t>
  </si>
  <si>
    <t>Съгласувал,</t>
  </si>
  <si>
    <t>Георги Камарашев</t>
  </si>
  <si>
    <t>Зам. - кмет "Строителство и устройство на територията "</t>
  </si>
  <si>
    <t>инж. Динко Кечев</t>
  </si>
  <si>
    <t>Директор дирекция СУТ</t>
  </si>
  <si>
    <t>П. Христов</t>
  </si>
  <si>
    <t>Началник отдел ИТО</t>
  </si>
  <si>
    <t>Ел.отоплител за нуждите на ДКС "В. Левски"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</si>
</sst>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2" fillId="0" borderId="0"/>
  </cellStyleXfs>
  <cellXfs count="60">
    <xf numFmtId="0" fontId="0" fillId="0" borderId="0" xfId="0"/>
    <xf numFmtId="0" fontId="3" fillId="0" borderId="0" xfId="3" applyFont="1" applyFill="1" applyBorder="1" applyAlignment="1">
      <alignment wrapText="1"/>
    </xf>
    <xf numFmtId="0" fontId="3" fillId="0" borderId="0" xfId="4" applyFont="1" applyFill="1" applyAlignment="1"/>
    <xf numFmtId="0" fontId="3" fillId="0" borderId="0" xfId="4" applyFont="1" applyFill="1" applyAlignment="1">
      <alignment wrapText="1"/>
    </xf>
    <xf numFmtId="0" fontId="3" fillId="0" borderId="0" xfId="4" applyFont="1" applyFill="1"/>
    <xf numFmtId="0" fontId="3" fillId="0" borderId="0" xfId="4" applyFont="1" applyFill="1" applyBorder="1" applyAlignment="1">
      <alignment wrapText="1"/>
    </xf>
    <xf numFmtId="0" fontId="3" fillId="0" borderId="0" xfId="4" applyFont="1" applyFill="1" applyBorder="1" applyAlignment="1"/>
    <xf numFmtId="0" fontId="3" fillId="0" borderId="0" xfId="4" applyFont="1" applyFill="1" applyBorder="1"/>
    <xf numFmtId="0" fontId="5" fillId="0" borderId="0" xfId="4" applyFont="1" applyFill="1" applyBorder="1"/>
    <xf numFmtId="0" fontId="1" fillId="0" borderId="0" xfId="4" applyFont="1" applyFill="1" applyBorder="1" applyAlignment="1">
      <alignment horizontal="centerContinuous"/>
    </xf>
    <xf numFmtId="0" fontId="1" fillId="0" borderId="0" xfId="4" applyFont="1" applyFill="1"/>
    <xf numFmtId="0" fontId="1" fillId="0" borderId="0" xfId="4" applyNumberFormat="1" applyFont="1" applyFill="1" applyBorder="1" applyAlignment="1">
      <alignment horizontal="centerContinuous"/>
    </xf>
    <xf numFmtId="0" fontId="1" fillId="0" borderId="0" xfId="4" applyNumberFormat="1" applyFont="1" applyFill="1" applyBorder="1" applyAlignment="1">
      <alignment horizontal="left"/>
    </xf>
    <xf numFmtId="0" fontId="1" fillId="0" borderId="0" xfId="4" applyFont="1" applyFill="1" applyBorder="1" applyAlignment="1">
      <alignment horizontal="center"/>
    </xf>
    <xf numFmtId="0" fontId="1" fillId="0" borderId="0" xfId="4" applyFont="1" applyFill="1" applyBorder="1" applyAlignment="1"/>
    <xf numFmtId="0" fontId="1" fillId="0" borderId="2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/>
    </xf>
    <xf numFmtId="0" fontId="1" fillId="0" borderId="2" xfId="4" applyFont="1" applyFill="1" applyBorder="1" applyAlignment="1">
      <alignment horizontal="center" wrapText="1"/>
    </xf>
    <xf numFmtId="3" fontId="1" fillId="0" borderId="2" xfId="4" applyNumberFormat="1" applyFont="1" applyFill="1" applyBorder="1" applyAlignment="1">
      <alignment horizontal="center" wrapText="1"/>
    </xf>
    <xf numFmtId="0" fontId="1" fillId="0" borderId="3" xfId="2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/>
    </xf>
    <xf numFmtId="0" fontId="1" fillId="0" borderId="3" xfId="4" applyFont="1" applyFill="1" applyBorder="1" applyAlignment="1">
      <alignment horizontal="center" wrapText="1"/>
    </xf>
    <xf numFmtId="3" fontId="1" fillId="0" borderId="3" xfId="4" applyNumberFormat="1" applyFont="1" applyFill="1" applyBorder="1" applyAlignment="1">
      <alignment horizontal="center" wrapText="1"/>
    </xf>
    <xf numFmtId="3" fontId="1" fillId="0" borderId="3" xfId="3" applyNumberFormat="1" applyFont="1" applyFill="1" applyBorder="1" applyAlignment="1">
      <alignment horizontal="center" wrapText="1"/>
    </xf>
    <xf numFmtId="3" fontId="1" fillId="0" borderId="3" xfId="3" applyNumberFormat="1" applyFont="1" applyFill="1" applyBorder="1"/>
    <xf numFmtId="0" fontId="1" fillId="0" borderId="0" xfId="4" applyFont="1" applyFill="1" applyBorder="1"/>
    <xf numFmtId="0" fontId="1" fillId="0" borderId="2" xfId="3" applyFont="1" applyFill="1" applyBorder="1" applyAlignment="1">
      <alignment wrapText="1"/>
    </xf>
    <xf numFmtId="3" fontId="1" fillId="0" borderId="2" xfId="3" applyNumberFormat="1" applyFont="1" applyFill="1" applyBorder="1"/>
    <xf numFmtId="3" fontId="1" fillId="0" borderId="2" xfId="3" applyNumberFormat="1" applyFont="1" applyFill="1" applyBorder="1" applyAlignment="1"/>
    <xf numFmtId="0" fontId="3" fillId="0" borderId="2" xfId="4" applyFont="1" applyFill="1" applyBorder="1" applyAlignment="1">
      <alignment wrapText="1"/>
    </xf>
    <xf numFmtId="0" fontId="3" fillId="0" borderId="2" xfId="4" applyNumberFormat="1" applyFont="1" applyFill="1" applyBorder="1" applyAlignment="1">
      <alignment horizontal="right" wrapText="1"/>
    </xf>
    <xf numFmtId="3" fontId="3" fillId="0" borderId="2" xfId="3" applyNumberFormat="1" applyFont="1" applyFill="1" applyBorder="1" applyAlignment="1"/>
    <xf numFmtId="0" fontId="1" fillId="0" borderId="2" xfId="4" applyFont="1" applyFill="1" applyBorder="1" applyAlignment="1">
      <alignment wrapText="1"/>
    </xf>
    <xf numFmtId="0" fontId="1" fillId="0" borderId="2" xfId="4" applyNumberFormat="1" applyFont="1" applyFill="1" applyBorder="1" applyAlignment="1">
      <alignment horizontal="right" wrapText="1"/>
    </xf>
    <xf numFmtId="0" fontId="1" fillId="0" borderId="2" xfId="3" applyNumberFormat="1" applyFont="1" applyFill="1" applyBorder="1" applyAlignment="1">
      <alignment horizontal="right" wrapText="1"/>
    </xf>
    <xf numFmtId="0" fontId="3" fillId="0" borderId="2" xfId="3" applyFont="1" applyFill="1" applyBorder="1" applyAlignment="1">
      <alignment wrapText="1"/>
    </xf>
    <xf numFmtId="0" fontId="3" fillId="0" borderId="2" xfId="3" applyNumberFormat="1" applyFont="1" applyFill="1" applyBorder="1" applyAlignment="1">
      <alignment horizontal="right" wrapText="1"/>
    </xf>
    <xf numFmtId="0" fontId="3" fillId="0" borderId="2" xfId="5" applyNumberFormat="1" applyFont="1" applyFill="1" applyBorder="1" applyAlignment="1">
      <alignment horizontal="right" wrapText="1"/>
    </xf>
    <xf numFmtId="3" fontId="3" fillId="0" borderId="2" xfId="3" applyNumberFormat="1" applyFont="1" applyFill="1" applyBorder="1"/>
    <xf numFmtId="0" fontId="3" fillId="0" borderId="2" xfId="5" applyFont="1" applyFill="1" applyBorder="1" applyAlignment="1">
      <alignment vertical="center" wrapText="1"/>
    </xf>
    <xf numFmtId="0" fontId="3" fillId="0" borderId="2" xfId="2" applyNumberFormat="1" applyFont="1" applyFill="1" applyBorder="1" applyAlignment="1">
      <alignment horizontal="right" wrapText="1"/>
    </xf>
    <xf numFmtId="0" fontId="3" fillId="0" borderId="2" xfId="3" applyFont="1" applyFill="1" applyBorder="1" applyAlignment="1">
      <alignment horizontal="left" wrapText="1"/>
    </xf>
    <xf numFmtId="0" fontId="3" fillId="0" borderId="2" xfId="2" applyFont="1" applyFill="1" applyBorder="1" applyAlignment="1">
      <alignment horizontal="left" wrapText="1"/>
    </xf>
    <xf numFmtId="16" fontId="3" fillId="0" borderId="2" xfId="2" applyNumberFormat="1" applyFont="1" applyFill="1" applyBorder="1" applyAlignment="1">
      <alignment horizontal="right" wrapText="1"/>
    </xf>
    <xf numFmtId="0" fontId="3" fillId="0" borderId="2" xfId="2" applyFont="1" applyFill="1" applyBorder="1" applyAlignment="1">
      <alignment wrapText="1"/>
    </xf>
    <xf numFmtId="3" fontId="3" fillId="0" borderId="2" xfId="3" applyNumberFormat="1" applyFont="1" applyFill="1" applyBorder="1" applyAlignment="1">
      <alignment horizontal="right"/>
    </xf>
    <xf numFmtId="0" fontId="3" fillId="0" borderId="2" xfId="6" applyFont="1" applyFill="1" applyBorder="1" applyAlignment="1">
      <alignment wrapText="1"/>
    </xf>
    <xf numFmtId="0" fontId="3" fillId="0" borderId="4" xfId="6" applyFont="1" applyFill="1" applyBorder="1" applyAlignment="1">
      <alignment vertical="top" wrapText="1"/>
    </xf>
    <xf numFmtId="0" fontId="3" fillId="0" borderId="1" xfId="6" applyFont="1" applyFill="1" applyBorder="1" applyAlignment="1">
      <alignment vertical="top" wrapText="1"/>
    </xf>
    <xf numFmtId="16" fontId="3" fillId="0" borderId="2" xfId="3" applyNumberFormat="1" applyFont="1" applyFill="1" applyBorder="1" applyAlignment="1">
      <alignment horizontal="right" wrapText="1"/>
    </xf>
    <xf numFmtId="0" fontId="1" fillId="0" borderId="2" xfId="2" applyFont="1" applyFill="1" applyBorder="1" applyAlignment="1">
      <alignment wrapText="1"/>
    </xf>
    <xf numFmtId="0" fontId="1" fillId="0" borderId="2" xfId="2" applyNumberFormat="1" applyFont="1" applyFill="1" applyBorder="1" applyAlignment="1">
      <alignment horizontal="right" wrapText="1"/>
    </xf>
    <xf numFmtId="0" fontId="1" fillId="0" borderId="0" xfId="6" applyFont="1" applyFill="1"/>
    <xf numFmtId="0" fontId="4" fillId="0" borderId="0" xfId="6" applyFont="1" applyFill="1"/>
    <xf numFmtId="0" fontId="3" fillId="0" borderId="0" xfId="5" applyFont="1" applyFill="1" applyBorder="1" applyAlignment="1">
      <alignment vertical="center" wrapText="1"/>
    </xf>
    <xf numFmtId="0" fontId="3" fillId="0" borderId="0" xfId="7" applyFont="1" applyFill="1" applyAlignment="1"/>
    <xf numFmtId="0" fontId="1" fillId="0" borderId="0" xfId="7" applyFont="1" applyFill="1" applyAlignment="1"/>
    <xf numFmtId="0" fontId="4" fillId="0" borderId="0" xfId="7" applyFont="1" applyFill="1" applyAlignment="1"/>
    <xf numFmtId="0" fontId="1" fillId="0" borderId="0" xfId="7" applyFont="1" applyFill="1" applyBorder="1" applyAlignment="1"/>
    <xf numFmtId="0" fontId="4" fillId="0" borderId="0" xfId="4" applyFont="1" applyFill="1" applyAlignment="1"/>
  </cellXfs>
  <cellStyles count="8">
    <cellStyle name="Normal_sesiaI ot4et 2" xfId="1"/>
    <cellStyle name="Normal_Sheet1" xfId="5"/>
    <cellStyle name="Нормален" xfId="0" builtinId="0"/>
    <cellStyle name="Нормален 2" xfId="2"/>
    <cellStyle name="Нормален 3" xfId="6"/>
    <cellStyle name="Нормален 3 2" xfId="7"/>
    <cellStyle name="Нормален_ИП-2011г-начална 2" xfId="4"/>
    <cellStyle name="Нормален_Лист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U405"/>
  <sheetViews>
    <sheetView tabSelected="1" workbookViewId="0">
      <pane ySplit="7" topLeftCell="A8" activePane="bottomLeft" state="frozen"/>
      <selection activeCell="G180" sqref="G180"/>
      <selection pane="bottomLeft" activeCell="I78" sqref="I78"/>
    </sheetView>
  </sheetViews>
  <sheetFormatPr defaultColWidth="29.33203125" defaultRowHeight="15.6" x14ac:dyDescent="0.3"/>
  <cols>
    <col min="1" max="1" width="51.109375" style="3" customWidth="1"/>
    <col min="2" max="3" width="5.5546875" style="3" customWidth="1"/>
    <col min="4" max="4" width="10.33203125" style="3" customWidth="1"/>
    <col min="5" max="5" width="12.5546875" style="4" customWidth="1"/>
    <col min="6" max="7" width="12.6640625" style="4" customWidth="1"/>
    <col min="8" max="8" width="15.5546875" style="4" customWidth="1"/>
    <col min="9" max="10" width="12.6640625" style="4" customWidth="1"/>
    <col min="11" max="11" width="17.6640625" style="4" customWidth="1"/>
    <col min="12" max="13" width="12.6640625" style="4" customWidth="1"/>
    <col min="14" max="14" width="12" style="4" customWidth="1"/>
    <col min="15" max="16" width="12.6640625" style="4" customWidth="1"/>
    <col min="17" max="17" width="14.6640625" style="4" customWidth="1"/>
    <col min="18" max="19" width="12.6640625" style="4" customWidth="1"/>
    <col min="20" max="20" width="10.88671875" style="4" customWidth="1"/>
    <col min="21" max="22" width="12.6640625" style="4" customWidth="1"/>
    <col min="23" max="23" width="16.33203125" style="4" customWidth="1"/>
    <col min="24" max="31" width="12.6640625" style="4" customWidth="1"/>
    <col min="32" max="168" width="29.33203125" style="4" customWidth="1"/>
    <col min="169" max="169" width="42.44140625" style="4" customWidth="1"/>
    <col min="170" max="172" width="12.44140625" style="4" customWidth="1"/>
    <col min="173" max="175" width="10.88671875" style="4" customWidth="1"/>
    <col min="176" max="178" width="14.5546875" style="4" bestFit="1" customWidth="1"/>
    <col min="179" max="181" width="11" style="4" customWidth="1"/>
    <col min="182" max="184" width="14.5546875" style="4" customWidth="1"/>
    <col min="185" max="187" width="15.33203125" style="4" customWidth="1"/>
    <col min="188" max="188" width="15.5546875" style="4" customWidth="1"/>
    <col min="189" max="189" width="44.5546875" style="4" customWidth="1"/>
    <col min="190" max="190" width="13.88671875" style="4" customWidth="1"/>
    <col min="191" max="191" width="10.88671875" style="4" customWidth="1"/>
    <col min="192" max="192" width="14.5546875" style="4" customWidth="1"/>
    <col min="193" max="193" width="11" style="4" customWidth="1"/>
    <col min="194" max="194" width="10.88671875" style="4" customWidth="1"/>
    <col min="195" max="195" width="14.5546875" style="4" customWidth="1"/>
    <col min="196" max="197" width="15.5546875" style="4" customWidth="1"/>
    <col min="198" max="198" width="17.6640625" style="4" customWidth="1"/>
    <col min="199" max="16384" width="29.33203125" style="4"/>
  </cols>
  <sheetData>
    <row r="1" spans="1:255" x14ac:dyDescent="0.3">
      <c r="A1" s="1"/>
      <c r="B1" s="2"/>
    </row>
    <row r="2" spans="1:255" x14ac:dyDescent="0.3">
      <c r="A2" s="5"/>
      <c r="B2" s="6"/>
      <c r="C2" s="5"/>
      <c r="D2" s="5"/>
      <c r="E2" s="7"/>
      <c r="F2" s="8"/>
      <c r="G2" s="8"/>
      <c r="H2" s="7"/>
      <c r="I2" s="8"/>
      <c r="J2" s="8"/>
      <c r="K2" s="7"/>
      <c r="L2" s="8"/>
      <c r="M2" s="8"/>
      <c r="N2" s="7"/>
      <c r="O2" s="8"/>
      <c r="P2" s="8"/>
      <c r="Q2" s="7"/>
      <c r="R2" s="8"/>
      <c r="S2" s="8"/>
      <c r="T2" s="7"/>
      <c r="U2" s="8"/>
      <c r="V2" s="8"/>
      <c r="W2" s="8"/>
      <c r="X2" s="8"/>
      <c r="Y2" s="8"/>
      <c r="Z2" s="8"/>
      <c r="AA2" s="8"/>
      <c r="AB2" s="8"/>
      <c r="AD2" s="8"/>
      <c r="AE2" s="8"/>
    </row>
    <row r="3" spans="1:255" x14ac:dyDescent="0.3">
      <c r="A3" s="9" t="s">
        <v>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</row>
    <row r="4" spans="1:255" x14ac:dyDescent="0.3">
      <c r="A4" s="11" t="s">
        <v>4</v>
      </c>
      <c r="B4" s="11"/>
      <c r="C4" s="11"/>
      <c r="D4" s="11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</row>
    <row r="5" spans="1:255" x14ac:dyDescent="0.3">
      <c r="A5" s="12"/>
      <c r="B5" s="11"/>
      <c r="C5" s="11"/>
      <c r="D5" s="11"/>
      <c r="E5" s="9"/>
      <c r="F5" s="9"/>
      <c r="G5" s="9"/>
      <c r="H5" s="13"/>
      <c r="I5" s="9"/>
      <c r="J5" s="9"/>
      <c r="K5" s="14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</row>
    <row r="6" spans="1:255" ht="93.6" x14ac:dyDescent="0.3">
      <c r="A6" s="15" t="s">
        <v>5</v>
      </c>
      <c r="B6" s="16"/>
      <c r="C6" s="16"/>
      <c r="D6" s="16"/>
      <c r="E6" s="17" t="s">
        <v>6</v>
      </c>
      <c r="F6" s="17" t="s">
        <v>6</v>
      </c>
      <c r="G6" s="17" t="s">
        <v>6</v>
      </c>
      <c r="H6" s="18" t="s">
        <v>7</v>
      </c>
      <c r="I6" s="18" t="s">
        <v>7</v>
      </c>
      <c r="J6" s="18" t="s">
        <v>7</v>
      </c>
      <c r="K6" s="18" t="s">
        <v>8</v>
      </c>
      <c r="L6" s="18" t="s">
        <v>8</v>
      </c>
      <c r="M6" s="18" t="s">
        <v>8</v>
      </c>
      <c r="N6" s="18" t="s">
        <v>9</v>
      </c>
      <c r="O6" s="18" t="s">
        <v>9</v>
      </c>
      <c r="P6" s="18" t="s">
        <v>9</v>
      </c>
      <c r="Q6" s="18" t="s">
        <v>10</v>
      </c>
      <c r="R6" s="18" t="s">
        <v>10</v>
      </c>
      <c r="S6" s="18" t="s">
        <v>10</v>
      </c>
      <c r="T6" s="18" t="s">
        <v>11</v>
      </c>
      <c r="U6" s="18" t="s">
        <v>11</v>
      </c>
      <c r="V6" s="18" t="s">
        <v>11</v>
      </c>
      <c r="W6" s="18" t="s">
        <v>12</v>
      </c>
      <c r="X6" s="18" t="s">
        <v>12</v>
      </c>
      <c r="Y6" s="18" t="s">
        <v>12</v>
      </c>
      <c r="Z6" s="18" t="s">
        <v>13</v>
      </c>
      <c r="AA6" s="18" t="s">
        <v>13</v>
      </c>
      <c r="AB6" s="18" t="s">
        <v>13</v>
      </c>
      <c r="AC6" s="18" t="s">
        <v>14</v>
      </c>
      <c r="AD6" s="18" t="s">
        <v>14</v>
      </c>
      <c r="AE6" s="18" t="s">
        <v>14</v>
      </c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</row>
    <row r="7" spans="1:255" x14ac:dyDescent="0.3">
      <c r="A7" s="19"/>
      <c r="B7" s="20"/>
      <c r="C7" s="20"/>
      <c r="D7" s="20"/>
      <c r="E7" s="21" t="s">
        <v>15</v>
      </c>
      <c r="F7" s="22" t="s">
        <v>16</v>
      </c>
      <c r="G7" s="22" t="s">
        <v>17</v>
      </c>
      <c r="H7" s="21" t="s">
        <v>15</v>
      </c>
      <c r="I7" s="22" t="s">
        <v>16</v>
      </c>
      <c r="J7" s="22" t="s">
        <v>17</v>
      </c>
      <c r="K7" s="21" t="s">
        <v>15</v>
      </c>
      <c r="L7" s="22" t="s">
        <v>16</v>
      </c>
      <c r="M7" s="22" t="s">
        <v>17</v>
      </c>
      <c r="N7" s="21" t="s">
        <v>15</v>
      </c>
      <c r="O7" s="22" t="s">
        <v>16</v>
      </c>
      <c r="P7" s="22" t="s">
        <v>17</v>
      </c>
      <c r="Q7" s="21" t="s">
        <v>15</v>
      </c>
      <c r="R7" s="22" t="s">
        <v>16</v>
      </c>
      <c r="S7" s="22" t="s">
        <v>17</v>
      </c>
      <c r="T7" s="21" t="s">
        <v>15</v>
      </c>
      <c r="U7" s="22" t="s">
        <v>16</v>
      </c>
      <c r="V7" s="22" t="s">
        <v>17</v>
      </c>
      <c r="W7" s="21" t="s">
        <v>15</v>
      </c>
      <c r="X7" s="22" t="s">
        <v>16</v>
      </c>
      <c r="Y7" s="22" t="s">
        <v>17</v>
      </c>
      <c r="Z7" s="21" t="s">
        <v>15</v>
      </c>
      <c r="AA7" s="22" t="s">
        <v>16</v>
      </c>
      <c r="AB7" s="22" t="s">
        <v>17</v>
      </c>
      <c r="AC7" s="21" t="s">
        <v>15</v>
      </c>
      <c r="AD7" s="22" t="s">
        <v>16</v>
      </c>
      <c r="AE7" s="22" t="s">
        <v>17</v>
      </c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</row>
    <row r="8" spans="1:255" x14ac:dyDescent="0.3">
      <c r="A8" s="23" t="s">
        <v>0</v>
      </c>
      <c r="B8" s="23"/>
      <c r="C8" s="23"/>
      <c r="D8" s="23"/>
      <c r="E8" s="24">
        <f t="shared" ref="E8:G73" si="0">H8+K8+N8+Q8+T8+W8+Z8+AC8</f>
        <v>62479446</v>
      </c>
      <c r="F8" s="24">
        <f t="shared" si="0"/>
        <v>62655522</v>
      </c>
      <c r="G8" s="24">
        <f t="shared" si="0"/>
        <v>176076</v>
      </c>
      <c r="H8" s="24">
        <f>SUM(H9,H109,H366,H386)</f>
        <v>4329200</v>
      </c>
      <c r="I8" s="24">
        <f>SUM(I9,I109,I366,I386)</f>
        <v>4329200</v>
      </c>
      <c r="J8" s="24">
        <f t="shared" ref="J8:J73" si="1">I8-H8</f>
        <v>0</v>
      </c>
      <c r="K8" s="24">
        <f t="shared" ref="K8:L8" si="2">SUM(K9,K109,K366,K386)</f>
        <v>974781</v>
      </c>
      <c r="L8" s="24">
        <f t="shared" si="2"/>
        <v>974781</v>
      </c>
      <c r="M8" s="24">
        <f t="shared" ref="M8" si="3">L8-K8</f>
        <v>0</v>
      </c>
      <c r="N8" s="24">
        <f t="shared" ref="N8:O8" si="4">SUM(N9,N109,N366,N386)</f>
        <v>4178938</v>
      </c>
      <c r="O8" s="24">
        <f t="shared" si="4"/>
        <v>4352171</v>
      </c>
      <c r="P8" s="24">
        <f t="shared" ref="P8" si="5">O8-N8</f>
        <v>173233</v>
      </c>
      <c r="Q8" s="24">
        <f t="shared" ref="Q8:R8" si="6">SUM(Q9,Q109,Q366,Q386)</f>
        <v>23964194</v>
      </c>
      <c r="R8" s="24">
        <f t="shared" si="6"/>
        <v>23964194</v>
      </c>
      <c r="S8" s="24">
        <f t="shared" ref="S8" si="7">R8-Q8</f>
        <v>0</v>
      </c>
      <c r="T8" s="24">
        <f t="shared" ref="T8:U8" si="8">SUM(T9,T109,T366,T386)</f>
        <v>1875819</v>
      </c>
      <c r="U8" s="24">
        <f t="shared" si="8"/>
        <v>1878662</v>
      </c>
      <c r="V8" s="24">
        <f t="shared" ref="V8" si="9">U8-T8</f>
        <v>2843</v>
      </c>
      <c r="W8" s="24">
        <f t="shared" ref="W8:X8" si="10">SUM(W9,W109,W366,W386)</f>
        <v>7970392</v>
      </c>
      <c r="X8" s="24">
        <f t="shared" si="10"/>
        <v>7970392</v>
      </c>
      <c r="Y8" s="24">
        <f t="shared" ref="Y8" si="11">X8-W8</f>
        <v>0</v>
      </c>
      <c r="Z8" s="24">
        <f t="shared" ref="Z8:AA8" si="12">SUM(Z9,Z109,Z366,Z386)</f>
        <v>98538</v>
      </c>
      <c r="AA8" s="24">
        <f t="shared" si="12"/>
        <v>2453654</v>
      </c>
      <c r="AB8" s="24">
        <f t="shared" ref="AB8" si="13">AA8-Z8</f>
        <v>2355116</v>
      </c>
      <c r="AC8" s="24">
        <f t="shared" ref="AC8:AD8" si="14">SUM(AC9,AC109,AC366,AC386)</f>
        <v>19087584</v>
      </c>
      <c r="AD8" s="24">
        <f t="shared" si="14"/>
        <v>16732468</v>
      </c>
      <c r="AE8" s="24">
        <f t="shared" ref="AE8" si="15">AD8-AC8</f>
        <v>-2355116</v>
      </c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5"/>
    </row>
    <row r="9" spans="1:255" x14ac:dyDescent="0.3">
      <c r="A9" s="26" t="s">
        <v>18</v>
      </c>
      <c r="B9" s="26"/>
      <c r="C9" s="26"/>
      <c r="D9" s="26"/>
      <c r="E9" s="27">
        <f t="shared" si="0"/>
        <v>28496275</v>
      </c>
      <c r="F9" s="27">
        <f t="shared" si="0"/>
        <v>28501966</v>
      </c>
      <c r="G9" s="27">
        <f t="shared" si="0"/>
        <v>5691</v>
      </c>
      <c r="H9" s="27">
        <f>SUM(H10,H27,H42,H64,H95,H103,H52,H77)</f>
        <v>2597192</v>
      </c>
      <c r="I9" s="27">
        <f>SUM(I10,I27,I42,I64,I95,I103,I52,I77)</f>
        <v>2597192</v>
      </c>
      <c r="J9" s="27">
        <f t="shared" si="1"/>
        <v>0</v>
      </c>
      <c r="K9" s="27">
        <f>SUM(K10,K27,K42,K64,K95,K103,K52,K77)</f>
        <v>582500</v>
      </c>
      <c r="L9" s="27">
        <f>SUM(L10,L27,L42,L64,L95,L103,L52,L77)</f>
        <v>582500</v>
      </c>
      <c r="M9" s="27">
        <f t="shared" ref="M9:M73" si="16">L9-K9</f>
        <v>0</v>
      </c>
      <c r="N9" s="27">
        <f>SUM(N10,N27,N42,N64,N95,N103,N52,N77)</f>
        <v>1875340</v>
      </c>
      <c r="O9" s="27">
        <f>SUM(O10,O27,O42,O64,O95,O103,O52,O77)</f>
        <v>1892541</v>
      </c>
      <c r="P9" s="27">
        <f t="shared" ref="P9:P73" si="17">O9-N9</f>
        <v>17201</v>
      </c>
      <c r="Q9" s="27">
        <f>SUM(Q10,Q27,Q42,Q64,Q95,Q103,Q52,Q77)</f>
        <v>14284359</v>
      </c>
      <c r="R9" s="27">
        <f>SUM(R10,R27,R42,R64,R95,R103,R52,R77)</f>
        <v>14284359</v>
      </c>
      <c r="S9" s="27">
        <f t="shared" ref="S9:S73" si="18">R9-Q9</f>
        <v>0</v>
      </c>
      <c r="T9" s="27">
        <f>SUM(T10,T27,T42,T64,T95,T103,T52,T77)</f>
        <v>1357568</v>
      </c>
      <c r="U9" s="27">
        <f>SUM(U10,U27,U42,U64,U95,U103,U52,U77)</f>
        <v>1357568</v>
      </c>
      <c r="V9" s="27">
        <f t="shared" ref="V9:V73" si="19">U9-T9</f>
        <v>0</v>
      </c>
      <c r="W9" s="27">
        <f>SUM(W10,W27,W42,W64,W95,W103,W52,W77)</f>
        <v>4295854</v>
      </c>
      <c r="X9" s="27">
        <f>SUM(X10,X27,X42,X64,X95,X103,X52,X77)</f>
        <v>4284344</v>
      </c>
      <c r="Y9" s="27">
        <f t="shared" ref="Y9:Y73" si="20">X9-W9</f>
        <v>-11510</v>
      </c>
      <c r="Z9" s="27">
        <f>SUM(Z10,Z27,Z42,Z64,Z95,Z103,Z52,Z77)</f>
        <v>0</v>
      </c>
      <c r="AA9" s="27">
        <f>SUM(AA10,AA27,AA42,AA64,AA95,AA103,AA52,AA77)</f>
        <v>1394008</v>
      </c>
      <c r="AB9" s="27">
        <f t="shared" ref="AB9:AB73" si="21">AA9-Z9</f>
        <v>1394008</v>
      </c>
      <c r="AC9" s="27">
        <f>SUM(AC10,AC27,AC42,AC64,AC95,AC103,AC52,AC77)</f>
        <v>3503462</v>
      </c>
      <c r="AD9" s="27">
        <f>SUM(AD10,AD27,AD42,AD64,AD95,AD103,AD52,AD77)</f>
        <v>2109454</v>
      </c>
      <c r="AE9" s="27">
        <f t="shared" ref="AE9:AE73" si="22">AD9-AC9</f>
        <v>-1394008</v>
      </c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x14ac:dyDescent="0.3">
      <c r="A10" s="26" t="s">
        <v>19</v>
      </c>
      <c r="B10" s="26"/>
      <c r="C10" s="26"/>
      <c r="D10" s="26"/>
      <c r="E10" s="27">
        <f t="shared" si="0"/>
        <v>476253</v>
      </c>
      <c r="F10" s="27">
        <f t="shared" si="0"/>
        <v>485654</v>
      </c>
      <c r="G10" s="27">
        <f t="shared" si="0"/>
        <v>9401</v>
      </c>
      <c r="H10" s="27">
        <f>SUM(H11)</f>
        <v>0</v>
      </c>
      <c r="I10" s="27">
        <f>SUM(I11)</f>
        <v>0</v>
      </c>
      <c r="J10" s="27">
        <f t="shared" si="1"/>
        <v>0</v>
      </c>
      <c r="K10" s="27">
        <f>SUM(K11)</f>
        <v>0</v>
      </c>
      <c r="L10" s="27">
        <f>SUM(L11)</f>
        <v>0</v>
      </c>
      <c r="M10" s="27">
        <f t="shared" si="16"/>
        <v>0</v>
      </c>
      <c r="N10" s="27">
        <f>SUM(N11)</f>
        <v>269893</v>
      </c>
      <c r="O10" s="27">
        <f>SUM(O11)</f>
        <v>279294</v>
      </c>
      <c r="P10" s="27">
        <f t="shared" si="17"/>
        <v>9401</v>
      </c>
      <c r="Q10" s="27">
        <f>SUM(Q11)</f>
        <v>0</v>
      </c>
      <c r="R10" s="27">
        <f>SUM(R11)</f>
        <v>0</v>
      </c>
      <c r="S10" s="27">
        <f t="shared" si="18"/>
        <v>0</v>
      </c>
      <c r="T10" s="27">
        <f>SUM(T11)</f>
        <v>0</v>
      </c>
      <c r="U10" s="27">
        <f>SUM(U11)</f>
        <v>0</v>
      </c>
      <c r="V10" s="27">
        <f t="shared" si="19"/>
        <v>0</v>
      </c>
      <c r="W10" s="27">
        <f>SUM(W11)</f>
        <v>0</v>
      </c>
      <c r="X10" s="27">
        <f>SUM(X11)</f>
        <v>0</v>
      </c>
      <c r="Y10" s="27">
        <f t="shared" si="20"/>
        <v>0</v>
      </c>
      <c r="Z10" s="27">
        <f>SUM(Z11)</f>
        <v>0</v>
      </c>
      <c r="AA10" s="27">
        <f>SUM(AA11)</f>
        <v>0</v>
      </c>
      <c r="AB10" s="27">
        <f t="shared" si="21"/>
        <v>0</v>
      </c>
      <c r="AC10" s="27">
        <f>SUM(AC11)</f>
        <v>206360</v>
      </c>
      <c r="AD10" s="27">
        <f>SUM(AD11)</f>
        <v>206360</v>
      </c>
      <c r="AE10" s="27">
        <f t="shared" si="22"/>
        <v>0</v>
      </c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</row>
    <row r="11" spans="1:255" x14ac:dyDescent="0.3">
      <c r="A11" s="26" t="s">
        <v>20</v>
      </c>
      <c r="B11" s="26"/>
      <c r="C11" s="26"/>
      <c r="D11" s="26"/>
      <c r="E11" s="28">
        <f t="shared" si="0"/>
        <v>476253</v>
      </c>
      <c r="F11" s="28">
        <f t="shared" si="0"/>
        <v>485654</v>
      </c>
      <c r="G11" s="28">
        <f t="shared" si="0"/>
        <v>9401</v>
      </c>
      <c r="H11" s="28">
        <f>SUM(H12:H26)</f>
        <v>0</v>
      </c>
      <c r="I11" s="28">
        <f>SUM(I12:I26)</f>
        <v>0</v>
      </c>
      <c r="J11" s="28">
        <f t="shared" si="1"/>
        <v>0</v>
      </c>
      <c r="K11" s="28">
        <f>SUM(K12:K26)</f>
        <v>0</v>
      </c>
      <c r="L11" s="28">
        <f>SUM(L12:L26)</f>
        <v>0</v>
      </c>
      <c r="M11" s="28">
        <f t="shared" si="16"/>
        <v>0</v>
      </c>
      <c r="N11" s="28">
        <f>SUM(N12:N26)</f>
        <v>269893</v>
      </c>
      <c r="O11" s="28">
        <f>SUM(O12:O26)</f>
        <v>279294</v>
      </c>
      <c r="P11" s="28">
        <f t="shared" si="17"/>
        <v>9401</v>
      </c>
      <c r="Q11" s="28">
        <f>SUM(Q12:Q26)</f>
        <v>0</v>
      </c>
      <c r="R11" s="28">
        <f>SUM(R12:R26)</f>
        <v>0</v>
      </c>
      <c r="S11" s="28">
        <f t="shared" si="18"/>
        <v>0</v>
      </c>
      <c r="T11" s="28">
        <f>SUM(T12:T26)</f>
        <v>0</v>
      </c>
      <c r="U11" s="28">
        <f>SUM(U12:U26)</f>
        <v>0</v>
      </c>
      <c r="V11" s="28">
        <f t="shared" si="19"/>
        <v>0</v>
      </c>
      <c r="W11" s="28">
        <f>SUM(W12:W26)</f>
        <v>0</v>
      </c>
      <c r="X11" s="28">
        <f>SUM(X12:X26)</f>
        <v>0</v>
      </c>
      <c r="Y11" s="28">
        <f t="shared" si="20"/>
        <v>0</v>
      </c>
      <c r="Z11" s="28">
        <f>SUM(Z12:Z26)</f>
        <v>0</v>
      </c>
      <c r="AA11" s="28">
        <f>SUM(AA12:AA26)</f>
        <v>0</v>
      </c>
      <c r="AB11" s="28">
        <f t="shared" si="21"/>
        <v>0</v>
      </c>
      <c r="AC11" s="28">
        <f>SUM(AC12:AC26)</f>
        <v>206360</v>
      </c>
      <c r="AD11" s="28">
        <f>SUM(AD12:AD26)</f>
        <v>206360</v>
      </c>
      <c r="AE11" s="28">
        <f t="shared" si="22"/>
        <v>0</v>
      </c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</row>
    <row r="12" spans="1:255" ht="31.2" x14ac:dyDescent="0.3">
      <c r="A12" s="29" t="s">
        <v>21</v>
      </c>
      <c r="B12" s="30">
        <v>2</v>
      </c>
      <c r="C12" s="30">
        <v>122</v>
      </c>
      <c r="D12" s="30">
        <v>5100</v>
      </c>
      <c r="E12" s="31">
        <f t="shared" si="0"/>
        <v>16128</v>
      </c>
      <c r="F12" s="31">
        <f t="shared" si="0"/>
        <v>16128</v>
      </c>
      <c r="G12" s="31">
        <f t="shared" si="0"/>
        <v>0</v>
      </c>
      <c r="H12" s="31">
        <v>0</v>
      </c>
      <c r="I12" s="31">
        <v>0</v>
      </c>
      <c r="J12" s="31">
        <f t="shared" si="1"/>
        <v>0</v>
      </c>
      <c r="K12" s="31">
        <v>0</v>
      </c>
      <c r="L12" s="31">
        <v>0</v>
      </c>
      <c r="M12" s="31">
        <f t="shared" si="16"/>
        <v>0</v>
      </c>
      <c r="N12" s="31">
        <f>3548+12580</f>
        <v>16128</v>
      </c>
      <c r="O12" s="31">
        <f>3548+12580</f>
        <v>16128</v>
      </c>
      <c r="P12" s="31">
        <f t="shared" si="17"/>
        <v>0</v>
      </c>
      <c r="Q12" s="31">
        <v>0</v>
      </c>
      <c r="R12" s="31">
        <v>0</v>
      </c>
      <c r="S12" s="31">
        <f t="shared" si="18"/>
        <v>0</v>
      </c>
      <c r="T12" s="31">
        <v>0</v>
      </c>
      <c r="U12" s="31">
        <v>0</v>
      </c>
      <c r="V12" s="31">
        <f t="shared" si="19"/>
        <v>0</v>
      </c>
      <c r="W12" s="31">
        <v>0</v>
      </c>
      <c r="X12" s="31">
        <v>0</v>
      </c>
      <c r="Y12" s="31">
        <f t="shared" si="20"/>
        <v>0</v>
      </c>
      <c r="Z12" s="31">
        <v>0</v>
      </c>
      <c r="AA12" s="31">
        <v>0</v>
      </c>
      <c r="AB12" s="31">
        <f t="shared" si="21"/>
        <v>0</v>
      </c>
      <c r="AC12" s="31">
        <v>0</v>
      </c>
      <c r="AD12" s="31">
        <v>0</v>
      </c>
      <c r="AE12" s="31">
        <f t="shared" si="22"/>
        <v>0</v>
      </c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</row>
    <row r="13" spans="1:255" ht="31.2" x14ac:dyDescent="0.3">
      <c r="A13" s="29" t="s">
        <v>22</v>
      </c>
      <c r="B13" s="30">
        <v>2</v>
      </c>
      <c r="C13" s="30">
        <v>122</v>
      </c>
      <c r="D13" s="30">
        <v>5100</v>
      </c>
      <c r="E13" s="31">
        <f t="shared" si="0"/>
        <v>10657</v>
      </c>
      <c r="F13" s="31">
        <f t="shared" si="0"/>
        <v>10657</v>
      </c>
      <c r="G13" s="31">
        <f t="shared" si="0"/>
        <v>0</v>
      </c>
      <c r="H13" s="31">
        <v>0</v>
      </c>
      <c r="I13" s="31">
        <v>0</v>
      </c>
      <c r="J13" s="31">
        <f t="shared" si="1"/>
        <v>0</v>
      </c>
      <c r="K13" s="31">
        <v>0</v>
      </c>
      <c r="L13" s="31">
        <v>0</v>
      </c>
      <c r="M13" s="31">
        <f t="shared" si="16"/>
        <v>0</v>
      </c>
      <c r="N13" s="31">
        <v>10657</v>
      </c>
      <c r="O13" s="31">
        <v>10657</v>
      </c>
      <c r="P13" s="31">
        <f t="shared" si="17"/>
        <v>0</v>
      </c>
      <c r="Q13" s="31">
        <v>0</v>
      </c>
      <c r="R13" s="31">
        <v>0</v>
      </c>
      <c r="S13" s="31">
        <f t="shared" si="18"/>
        <v>0</v>
      </c>
      <c r="T13" s="31">
        <v>0</v>
      </c>
      <c r="U13" s="31">
        <v>0</v>
      </c>
      <c r="V13" s="31">
        <f t="shared" si="19"/>
        <v>0</v>
      </c>
      <c r="W13" s="31">
        <v>0</v>
      </c>
      <c r="X13" s="31">
        <v>0</v>
      </c>
      <c r="Y13" s="31">
        <f t="shared" si="20"/>
        <v>0</v>
      </c>
      <c r="Z13" s="31">
        <v>0</v>
      </c>
      <c r="AA13" s="31">
        <v>0</v>
      </c>
      <c r="AB13" s="31">
        <f t="shared" si="21"/>
        <v>0</v>
      </c>
      <c r="AC13" s="31">
        <v>0</v>
      </c>
      <c r="AD13" s="31">
        <v>0</v>
      </c>
      <c r="AE13" s="31">
        <f t="shared" si="22"/>
        <v>0</v>
      </c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</row>
    <row r="14" spans="1:255" ht="31.2" x14ac:dyDescent="0.3">
      <c r="A14" s="29" t="s">
        <v>23</v>
      </c>
      <c r="B14" s="30">
        <v>2</v>
      </c>
      <c r="C14" s="30">
        <v>122</v>
      </c>
      <c r="D14" s="30">
        <v>5100</v>
      </c>
      <c r="E14" s="31">
        <f t="shared" si="0"/>
        <v>4997</v>
      </c>
      <c r="F14" s="31">
        <f t="shared" si="0"/>
        <v>4997</v>
      </c>
      <c r="G14" s="31">
        <f t="shared" si="0"/>
        <v>0</v>
      </c>
      <c r="H14" s="31">
        <v>0</v>
      </c>
      <c r="I14" s="31">
        <v>0</v>
      </c>
      <c r="J14" s="31">
        <f t="shared" si="1"/>
        <v>0</v>
      </c>
      <c r="K14" s="31">
        <v>0</v>
      </c>
      <c r="L14" s="31">
        <v>0</v>
      </c>
      <c r="M14" s="31">
        <f t="shared" si="16"/>
        <v>0</v>
      </c>
      <c r="N14" s="31">
        <v>4997</v>
      </c>
      <c r="O14" s="31">
        <v>4997</v>
      </c>
      <c r="P14" s="31">
        <f t="shared" si="17"/>
        <v>0</v>
      </c>
      <c r="Q14" s="31">
        <v>0</v>
      </c>
      <c r="R14" s="31">
        <v>0</v>
      </c>
      <c r="S14" s="31">
        <f t="shared" si="18"/>
        <v>0</v>
      </c>
      <c r="T14" s="31">
        <v>0</v>
      </c>
      <c r="U14" s="31">
        <v>0</v>
      </c>
      <c r="V14" s="31">
        <f t="shared" si="19"/>
        <v>0</v>
      </c>
      <c r="W14" s="31">
        <v>0</v>
      </c>
      <c r="X14" s="31">
        <v>0</v>
      </c>
      <c r="Y14" s="31">
        <f t="shared" si="20"/>
        <v>0</v>
      </c>
      <c r="Z14" s="31">
        <v>0</v>
      </c>
      <c r="AA14" s="31">
        <v>0</v>
      </c>
      <c r="AB14" s="31">
        <f t="shared" si="21"/>
        <v>0</v>
      </c>
      <c r="AC14" s="31">
        <v>0</v>
      </c>
      <c r="AD14" s="31">
        <v>0</v>
      </c>
      <c r="AE14" s="31">
        <f t="shared" si="22"/>
        <v>0</v>
      </c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</row>
    <row r="15" spans="1:255" ht="31.2" x14ac:dyDescent="0.3">
      <c r="A15" s="29" t="s">
        <v>24</v>
      </c>
      <c r="B15" s="30">
        <v>2</v>
      </c>
      <c r="C15" s="30">
        <v>122</v>
      </c>
      <c r="D15" s="30">
        <v>5100</v>
      </c>
      <c r="E15" s="31">
        <f t="shared" si="0"/>
        <v>2000</v>
      </c>
      <c r="F15" s="31">
        <f t="shared" si="0"/>
        <v>2000</v>
      </c>
      <c r="G15" s="31">
        <f t="shared" si="0"/>
        <v>0</v>
      </c>
      <c r="H15" s="31">
        <v>0</v>
      </c>
      <c r="I15" s="31">
        <v>0</v>
      </c>
      <c r="J15" s="31">
        <f t="shared" si="1"/>
        <v>0</v>
      </c>
      <c r="K15" s="31">
        <v>0</v>
      </c>
      <c r="L15" s="31">
        <v>0</v>
      </c>
      <c r="M15" s="31">
        <f t="shared" si="16"/>
        <v>0</v>
      </c>
      <c r="N15" s="31">
        <v>2000</v>
      </c>
      <c r="O15" s="31">
        <v>2000</v>
      </c>
      <c r="P15" s="31">
        <f t="shared" si="17"/>
        <v>0</v>
      </c>
      <c r="Q15" s="31">
        <v>0</v>
      </c>
      <c r="R15" s="31">
        <v>0</v>
      </c>
      <c r="S15" s="31">
        <f t="shared" si="18"/>
        <v>0</v>
      </c>
      <c r="T15" s="31">
        <v>0</v>
      </c>
      <c r="U15" s="31">
        <v>0</v>
      </c>
      <c r="V15" s="31">
        <f t="shared" si="19"/>
        <v>0</v>
      </c>
      <c r="W15" s="31">
        <v>0</v>
      </c>
      <c r="X15" s="31">
        <v>0</v>
      </c>
      <c r="Y15" s="31">
        <f t="shared" si="20"/>
        <v>0</v>
      </c>
      <c r="Z15" s="31">
        <v>0</v>
      </c>
      <c r="AA15" s="31">
        <v>0</v>
      </c>
      <c r="AB15" s="31">
        <f t="shared" si="21"/>
        <v>0</v>
      </c>
      <c r="AC15" s="31">
        <v>0</v>
      </c>
      <c r="AD15" s="31">
        <v>0</v>
      </c>
      <c r="AE15" s="31">
        <f t="shared" si="22"/>
        <v>0</v>
      </c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</row>
    <row r="16" spans="1:255" ht="31.2" x14ac:dyDescent="0.3">
      <c r="A16" s="29" t="s">
        <v>25</v>
      </c>
      <c r="B16" s="30">
        <v>2</v>
      </c>
      <c r="C16" s="30">
        <v>122</v>
      </c>
      <c r="D16" s="30">
        <v>5100</v>
      </c>
      <c r="E16" s="31">
        <f t="shared" si="0"/>
        <v>5251</v>
      </c>
      <c r="F16" s="31">
        <f t="shared" si="0"/>
        <v>5251</v>
      </c>
      <c r="G16" s="31">
        <f t="shared" si="0"/>
        <v>0</v>
      </c>
      <c r="H16" s="31">
        <v>0</v>
      </c>
      <c r="I16" s="31">
        <v>0</v>
      </c>
      <c r="J16" s="31">
        <f t="shared" si="1"/>
        <v>0</v>
      </c>
      <c r="K16" s="31">
        <v>0</v>
      </c>
      <c r="L16" s="31">
        <v>0</v>
      </c>
      <c r="M16" s="31">
        <f t="shared" si="16"/>
        <v>0</v>
      </c>
      <c r="N16" s="31">
        <v>5251</v>
      </c>
      <c r="O16" s="31">
        <v>5251</v>
      </c>
      <c r="P16" s="31">
        <f t="shared" si="17"/>
        <v>0</v>
      </c>
      <c r="Q16" s="31">
        <v>0</v>
      </c>
      <c r="R16" s="31">
        <v>0</v>
      </c>
      <c r="S16" s="31">
        <f t="shared" si="18"/>
        <v>0</v>
      </c>
      <c r="T16" s="31">
        <v>0</v>
      </c>
      <c r="U16" s="31">
        <v>0</v>
      </c>
      <c r="V16" s="31">
        <f t="shared" si="19"/>
        <v>0</v>
      </c>
      <c r="W16" s="31">
        <v>0</v>
      </c>
      <c r="X16" s="31">
        <v>0</v>
      </c>
      <c r="Y16" s="31">
        <f t="shared" si="20"/>
        <v>0</v>
      </c>
      <c r="Z16" s="31">
        <v>0</v>
      </c>
      <c r="AA16" s="31">
        <v>0</v>
      </c>
      <c r="AB16" s="31">
        <f t="shared" si="21"/>
        <v>0</v>
      </c>
      <c r="AC16" s="31">
        <v>0</v>
      </c>
      <c r="AD16" s="31">
        <v>0</v>
      </c>
      <c r="AE16" s="31">
        <f t="shared" si="22"/>
        <v>0</v>
      </c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</row>
    <row r="17" spans="1:255" ht="31.2" x14ac:dyDescent="0.3">
      <c r="A17" s="29" t="s">
        <v>26</v>
      </c>
      <c r="B17" s="30">
        <v>2</v>
      </c>
      <c r="C17" s="30">
        <v>122</v>
      </c>
      <c r="D17" s="30">
        <v>5100</v>
      </c>
      <c r="E17" s="31">
        <f t="shared" si="0"/>
        <v>2982</v>
      </c>
      <c r="F17" s="31">
        <f t="shared" si="0"/>
        <v>2982</v>
      </c>
      <c r="G17" s="31">
        <f t="shared" si="0"/>
        <v>0</v>
      </c>
      <c r="H17" s="31">
        <v>0</v>
      </c>
      <c r="I17" s="31">
        <v>0</v>
      </c>
      <c r="J17" s="31">
        <f t="shared" si="1"/>
        <v>0</v>
      </c>
      <c r="K17" s="31">
        <v>0</v>
      </c>
      <c r="L17" s="31">
        <v>0</v>
      </c>
      <c r="M17" s="31">
        <f t="shared" si="16"/>
        <v>0</v>
      </c>
      <c r="N17" s="31">
        <v>2982</v>
      </c>
      <c r="O17" s="31">
        <v>2982</v>
      </c>
      <c r="P17" s="31">
        <f t="shared" si="17"/>
        <v>0</v>
      </c>
      <c r="Q17" s="31">
        <v>0</v>
      </c>
      <c r="R17" s="31">
        <v>0</v>
      </c>
      <c r="S17" s="31">
        <f t="shared" si="18"/>
        <v>0</v>
      </c>
      <c r="T17" s="31">
        <v>0</v>
      </c>
      <c r="U17" s="31">
        <v>0</v>
      </c>
      <c r="V17" s="31">
        <f t="shared" si="19"/>
        <v>0</v>
      </c>
      <c r="W17" s="31">
        <v>0</v>
      </c>
      <c r="X17" s="31">
        <v>0</v>
      </c>
      <c r="Y17" s="31">
        <f t="shared" si="20"/>
        <v>0</v>
      </c>
      <c r="Z17" s="31">
        <v>0</v>
      </c>
      <c r="AA17" s="31">
        <v>0</v>
      </c>
      <c r="AB17" s="31">
        <f t="shared" si="21"/>
        <v>0</v>
      </c>
      <c r="AC17" s="31">
        <v>0</v>
      </c>
      <c r="AD17" s="31">
        <v>0</v>
      </c>
      <c r="AE17" s="31">
        <f t="shared" si="22"/>
        <v>0</v>
      </c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</row>
    <row r="18" spans="1:255" ht="31.2" x14ac:dyDescent="0.3">
      <c r="A18" s="29" t="s">
        <v>27</v>
      </c>
      <c r="B18" s="30">
        <v>2</v>
      </c>
      <c r="C18" s="30">
        <v>122</v>
      </c>
      <c r="D18" s="30">
        <v>5100</v>
      </c>
      <c r="E18" s="31">
        <f t="shared" si="0"/>
        <v>12549</v>
      </c>
      <c r="F18" s="31">
        <f t="shared" si="0"/>
        <v>12549</v>
      </c>
      <c r="G18" s="31">
        <f t="shared" si="0"/>
        <v>0</v>
      </c>
      <c r="H18" s="31">
        <v>0</v>
      </c>
      <c r="I18" s="31">
        <v>0</v>
      </c>
      <c r="J18" s="31">
        <f t="shared" si="1"/>
        <v>0</v>
      </c>
      <c r="K18" s="31">
        <v>0</v>
      </c>
      <c r="L18" s="31">
        <v>0</v>
      </c>
      <c r="M18" s="31">
        <f t="shared" si="16"/>
        <v>0</v>
      </c>
      <c r="N18" s="31">
        <v>12549</v>
      </c>
      <c r="O18" s="31">
        <v>12549</v>
      </c>
      <c r="P18" s="31">
        <f t="shared" si="17"/>
        <v>0</v>
      </c>
      <c r="Q18" s="31">
        <v>0</v>
      </c>
      <c r="R18" s="31">
        <v>0</v>
      </c>
      <c r="S18" s="31">
        <f t="shared" si="18"/>
        <v>0</v>
      </c>
      <c r="T18" s="31">
        <v>0</v>
      </c>
      <c r="U18" s="31">
        <v>0</v>
      </c>
      <c r="V18" s="31">
        <f t="shared" si="19"/>
        <v>0</v>
      </c>
      <c r="W18" s="31">
        <v>0</v>
      </c>
      <c r="X18" s="31">
        <v>0</v>
      </c>
      <c r="Y18" s="31">
        <f t="shared" si="20"/>
        <v>0</v>
      </c>
      <c r="Z18" s="31">
        <v>0</v>
      </c>
      <c r="AA18" s="31">
        <v>0</v>
      </c>
      <c r="AB18" s="31">
        <f t="shared" si="21"/>
        <v>0</v>
      </c>
      <c r="AC18" s="31">
        <v>0</v>
      </c>
      <c r="AD18" s="31">
        <v>0</v>
      </c>
      <c r="AE18" s="31">
        <f t="shared" si="22"/>
        <v>0</v>
      </c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</row>
    <row r="19" spans="1:255" ht="31.2" x14ac:dyDescent="0.3">
      <c r="A19" s="29" t="s">
        <v>28</v>
      </c>
      <c r="B19" s="30">
        <v>2</v>
      </c>
      <c r="C19" s="30">
        <v>122</v>
      </c>
      <c r="D19" s="30">
        <v>5100</v>
      </c>
      <c r="E19" s="31">
        <f t="shared" si="0"/>
        <v>23729</v>
      </c>
      <c r="F19" s="31">
        <f t="shared" si="0"/>
        <v>23729</v>
      </c>
      <c r="G19" s="31">
        <f t="shared" si="0"/>
        <v>0</v>
      </c>
      <c r="H19" s="31">
        <v>0</v>
      </c>
      <c r="I19" s="31">
        <v>0</v>
      </c>
      <c r="J19" s="31">
        <f t="shared" si="1"/>
        <v>0</v>
      </c>
      <c r="K19" s="31">
        <v>0</v>
      </c>
      <c r="L19" s="31">
        <v>0</v>
      </c>
      <c r="M19" s="31">
        <f t="shared" si="16"/>
        <v>0</v>
      </c>
      <c r="N19" s="31">
        <f>11791+11938</f>
        <v>23729</v>
      </c>
      <c r="O19" s="31">
        <f>11791+11938</f>
        <v>23729</v>
      </c>
      <c r="P19" s="31">
        <f t="shared" si="17"/>
        <v>0</v>
      </c>
      <c r="Q19" s="31">
        <v>0</v>
      </c>
      <c r="R19" s="31">
        <v>0</v>
      </c>
      <c r="S19" s="31">
        <f t="shared" si="18"/>
        <v>0</v>
      </c>
      <c r="T19" s="31">
        <v>0</v>
      </c>
      <c r="U19" s="31">
        <v>0</v>
      </c>
      <c r="V19" s="31">
        <f t="shared" si="19"/>
        <v>0</v>
      </c>
      <c r="W19" s="31">
        <v>0</v>
      </c>
      <c r="X19" s="31">
        <v>0</v>
      </c>
      <c r="Y19" s="31">
        <f t="shared" si="20"/>
        <v>0</v>
      </c>
      <c r="Z19" s="31">
        <v>0</v>
      </c>
      <c r="AA19" s="31">
        <v>0</v>
      </c>
      <c r="AB19" s="31">
        <f t="shared" si="21"/>
        <v>0</v>
      </c>
      <c r="AC19" s="31">
        <v>0</v>
      </c>
      <c r="AD19" s="31">
        <v>0</v>
      </c>
      <c r="AE19" s="31">
        <f t="shared" si="22"/>
        <v>0</v>
      </c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</row>
    <row r="20" spans="1:255" ht="31.2" x14ac:dyDescent="0.3">
      <c r="A20" s="29" t="s">
        <v>29</v>
      </c>
      <c r="B20" s="30">
        <v>2</v>
      </c>
      <c r="C20" s="30">
        <v>122</v>
      </c>
      <c r="D20" s="30">
        <v>5100</v>
      </c>
      <c r="E20" s="31">
        <f t="shared" si="0"/>
        <v>0</v>
      </c>
      <c r="F20" s="31">
        <f t="shared" si="0"/>
        <v>9401</v>
      </c>
      <c r="G20" s="31">
        <f t="shared" si="0"/>
        <v>9401</v>
      </c>
      <c r="H20" s="31">
        <v>0</v>
      </c>
      <c r="I20" s="31">
        <v>0</v>
      </c>
      <c r="J20" s="31">
        <f t="shared" si="1"/>
        <v>0</v>
      </c>
      <c r="K20" s="31">
        <v>0</v>
      </c>
      <c r="L20" s="31">
        <v>0</v>
      </c>
      <c r="M20" s="31">
        <f t="shared" si="16"/>
        <v>0</v>
      </c>
      <c r="N20" s="31">
        <v>0</v>
      </c>
      <c r="O20" s="31">
        <v>9401</v>
      </c>
      <c r="P20" s="31">
        <f t="shared" si="17"/>
        <v>9401</v>
      </c>
      <c r="Q20" s="31">
        <v>0</v>
      </c>
      <c r="R20" s="31">
        <v>0</v>
      </c>
      <c r="S20" s="31">
        <f t="shared" si="18"/>
        <v>0</v>
      </c>
      <c r="T20" s="31">
        <v>0</v>
      </c>
      <c r="U20" s="31">
        <v>0</v>
      </c>
      <c r="V20" s="31">
        <f t="shared" si="19"/>
        <v>0</v>
      </c>
      <c r="W20" s="31">
        <v>0</v>
      </c>
      <c r="X20" s="31">
        <v>0</v>
      </c>
      <c r="Y20" s="31">
        <f t="shared" si="20"/>
        <v>0</v>
      </c>
      <c r="Z20" s="31">
        <v>0</v>
      </c>
      <c r="AA20" s="31">
        <v>0</v>
      </c>
      <c r="AB20" s="31">
        <f t="shared" si="21"/>
        <v>0</v>
      </c>
      <c r="AC20" s="31">
        <v>0</v>
      </c>
      <c r="AD20" s="31">
        <v>0</v>
      </c>
      <c r="AE20" s="31">
        <f t="shared" si="22"/>
        <v>0</v>
      </c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</row>
    <row r="21" spans="1:255" ht="31.2" x14ac:dyDescent="0.3">
      <c r="A21" s="29" t="s">
        <v>30</v>
      </c>
      <c r="B21" s="30">
        <v>2</v>
      </c>
      <c r="C21" s="30">
        <v>122</v>
      </c>
      <c r="D21" s="30">
        <v>5100</v>
      </c>
      <c r="E21" s="31">
        <f t="shared" si="0"/>
        <v>9971</v>
      </c>
      <c r="F21" s="31">
        <f t="shared" si="0"/>
        <v>9971</v>
      </c>
      <c r="G21" s="31">
        <f t="shared" si="0"/>
        <v>0</v>
      </c>
      <c r="H21" s="31">
        <v>0</v>
      </c>
      <c r="I21" s="31">
        <v>0</v>
      </c>
      <c r="J21" s="31">
        <f t="shared" si="1"/>
        <v>0</v>
      </c>
      <c r="K21" s="31">
        <v>0</v>
      </c>
      <c r="L21" s="31">
        <v>0</v>
      </c>
      <c r="M21" s="31">
        <f t="shared" si="16"/>
        <v>0</v>
      </c>
      <c r="N21" s="31">
        <v>9971</v>
      </c>
      <c r="O21" s="31">
        <v>9971</v>
      </c>
      <c r="P21" s="31">
        <f t="shared" si="17"/>
        <v>0</v>
      </c>
      <c r="Q21" s="31">
        <v>0</v>
      </c>
      <c r="R21" s="31">
        <v>0</v>
      </c>
      <c r="S21" s="31">
        <f t="shared" si="18"/>
        <v>0</v>
      </c>
      <c r="T21" s="31">
        <v>0</v>
      </c>
      <c r="U21" s="31">
        <v>0</v>
      </c>
      <c r="V21" s="31">
        <f t="shared" si="19"/>
        <v>0</v>
      </c>
      <c r="W21" s="31">
        <v>0</v>
      </c>
      <c r="X21" s="31">
        <v>0</v>
      </c>
      <c r="Y21" s="31">
        <f t="shared" si="20"/>
        <v>0</v>
      </c>
      <c r="Z21" s="31">
        <v>0</v>
      </c>
      <c r="AA21" s="31">
        <v>0</v>
      </c>
      <c r="AB21" s="31">
        <f t="shared" si="21"/>
        <v>0</v>
      </c>
      <c r="AC21" s="31">
        <v>0</v>
      </c>
      <c r="AD21" s="31">
        <v>0</v>
      </c>
      <c r="AE21" s="31">
        <f t="shared" si="22"/>
        <v>0</v>
      </c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</row>
    <row r="22" spans="1:255" ht="31.2" x14ac:dyDescent="0.3">
      <c r="A22" s="29" t="s">
        <v>31</v>
      </c>
      <c r="B22" s="30">
        <v>2</v>
      </c>
      <c r="C22" s="30">
        <v>122</v>
      </c>
      <c r="D22" s="30">
        <v>5100</v>
      </c>
      <c r="E22" s="31">
        <f t="shared" si="0"/>
        <v>7995</v>
      </c>
      <c r="F22" s="31">
        <f t="shared" si="0"/>
        <v>7995</v>
      </c>
      <c r="G22" s="31">
        <f t="shared" si="0"/>
        <v>0</v>
      </c>
      <c r="H22" s="31">
        <v>0</v>
      </c>
      <c r="I22" s="31">
        <v>0</v>
      </c>
      <c r="J22" s="31">
        <f t="shared" si="1"/>
        <v>0</v>
      </c>
      <c r="K22" s="31">
        <v>0</v>
      </c>
      <c r="L22" s="31">
        <v>0</v>
      </c>
      <c r="M22" s="31">
        <f t="shared" si="16"/>
        <v>0</v>
      </c>
      <c r="N22" s="31">
        <v>7995</v>
      </c>
      <c r="O22" s="31">
        <v>7995</v>
      </c>
      <c r="P22" s="31">
        <f t="shared" si="17"/>
        <v>0</v>
      </c>
      <c r="Q22" s="31">
        <v>0</v>
      </c>
      <c r="R22" s="31">
        <v>0</v>
      </c>
      <c r="S22" s="31">
        <f t="shared" si="18"/>
        <v>0</v>
      </c>
      <c r="T22" s="31">
        <v>0</v>
      </c>
      <c r="U22" s="31">
        <v>0</v>
      </c>
      <c r="V22" s="31">
        <f t="shared" si="19"/>
        <v>0</v>
      </c>
      <c r="W22" s="31">
        <v>0</v>
      </c>
      <c r="X22" s="31">
        <v>0</v>
      </c>
      <c r="Y22" s="31">
        <f t="shared" si="20"/>
        <v>0</v>
      </c>
      <c r="Z22" s="31">
        <v>0</v>
      </c>
      <c r="AA22" s="31">
        <v>0</v>
      </c>
      <c r="AB22" s="31">
        <f t="shared" si="21"/>
        <v>0</v>
      </c>
      <c r="AC22" s="31">
        <v>0</v>
      </c>
      <c r="AD22" s="31">
        <v>0</v>
      </c>
      <c r="AE22" s="31">
        <f t="shared" si="22"/>
        <v>0</v>
      </c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</row>
    <row r="23" spans="1:255" ht="31.2" x14ac:dyDescent="0.3">
      <c r="A23" s="29" t="s">
        <v>32</v>
      </c>
      <c r="B23" s="30">
        <v>2</v>
      </c>
      <c r="C23" s="30">
        <v>122</v>
      </c>
      <c r="D23" s="30">
        <v>5100</v>
      </c>
      <c r="E23" s="31">
        <f t="shared" si="0"/>
        <v>8589</v>
      </c>
      <c r="F23" s="31">
        <f t="shared" si="0"/>
        <v>8589</v>
      </c>
      <c r="G23" s="31">
        <f t="shared" si="0"/>
        <v>0</v>
      </c>
      <c r="H23" s="31">
        <v>0</v>
      </c>
      <c r="I23" s="31">
        <v>0</v>
      </c>
      <c r="J23" s="31">
        <f t="shared" si="1"/>
        <v>0</v>
      </c>
      <c r="K23" s="31">
        <v>0</v>
      </c>
      <c r="L23" s="31">
        <v>0</v>
      </c>
      <c r="M23" s="31">
        <f t="shared" si="16"/>
        <v>0</v>
      </c>
      <c r="N23" s="31">
        <v>8589</v>
      </c>
      <c r="O23" s="31">
        <v>8589</v>
      </c>
      <c r="P23" s="31">
        <f t="shared" si="17"/>
        <v>0</v>
      </c>
      <c r="Q23" s="31">
        <v>0</v>
      </c>
      <c r="R23" s="31">
        <v>0</v>
      </c>
      <c r="S23" s="31">
        <f t="shared" si="18"/>
        <v>0</v>
      </c>
      <c r="T23" s="31">
        <v>0</v>
      </c>
      <c r="U23" s="31">
        <v>0</v>
      </c>
      <c r="V23" s="31">
        <f t="shared" si="19"/>
        <v>0</v>
      </c>
      <c r="W23" s="31">
        <v>0</v>
      </c>
      <c r="X23" s="31">
        <v>0</v>
      </c>
      <c r="Y23" s="31">
        <f t="shared" si="20"/>
        <v>0</v>
      </c>
      <c r="Z23" s="31">
        <v>0</v>
      </c>
      <c r="AA23" s="31">
        <v>0</v>
      </c>
      <c r="AB23" s="31">
        <f t="shared" si="21"/>
        <v>0</v>
      </c>
      <c r="AC23" s="31">
        <v>0</v>
      </c>
      <c r="AD23" s="31">
        <v>0</v>
      </c>
      <c r="AE23" s="31">
        <f t="shared" si="22"/>
        <v>0</v>
      </c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</row>
    <row r="24" spans="1:255" ht="31.2" x14ac:dyDescent="0.3">
      <c r="A24" s="29" t="s">
        <v>33</v>
      </c>
      <c r="B24" s="30">
        <v>2</v>
      </c>
      <c r="C24" s="30">
        <v>122</v>
      </c>
      <c r="D24" s="30">
        <v>5100</v>
      </c>
      <c r="E24" s="31">
        <f t="shared" si="0"/>
        <v>7208</v>
      </c>
      <c r="F24" s="31">
        <f t="shared" si="0"/>
        <v>7208</v>
      </c>
      <c r="G24" s="31">
        <f t="shared" si="0"/>
        <v>0</v>
      </c>
      <c r="H24" s="31">
        <v>0</v>
      </c>
      <c r="I24" s="31">
        <v>0</v>
      </c>
      <c r="J24" s="31">
        <f t="shared" si="1"/>
        <v>0</v>
      </c>
      <c r="K24" s="31">
        <v>0</v>
      </c>
      <c r="L24" s="31">
        <v>0</v>
      </c>
      <c r="M24" s="31">
        <f t="shared" si="16"/>
        <v>0</v>
      </c>
      <c r="N24" s="31">
        <v>7208</v>
      </c>
      <c r="O24" s="31">
        <v>7208</v>
      </c>
      <c r="P24" s="31">
        <f t="shared" si="17"/>
        <v>0</v>
      </c>
      <c r="Q24" s="31">
        <v>0</v>
      </c>
      <c r="R24" s="31">
        <v>0</v>
      </c>
      <c r="S24" s="31">
        <f t="shared" si="18"/>
        <v>0</v>
      </c>
      <c r="T24" s="31">
        <v>0</v>
      </c>
      <c r="U24" s="31">
        <v>0</v>
      </c>
      <c r="V24" s="31">
        <f t="shared" si="19"/>
        <v>0</v>
      </c>
      <c r="W24" s="31">
        <v>0</v>
      </c>
      <c r="X24" s="31">
        <v>0</v>
      </c>
      <c r="Y24" s="31">
        <f t="shared" si="20"/>
        <v>0</v>
      </c>
      <c r="Z24" s="31">
        <v>0</v>
      </c>
      <c r="AA24" s="31">
        <v>0</v>
      </c>
      <c r="AB24" s="31">
        <f t="shared" si="21"/>
        <v>0</v>
      </c>
      <c r="AC24" s="31">
        <v>0</v>
      </c>
      <c r="AD24" s="31">
        <v>0</v>
      </c>
      <c r="AE24" s="31">
        <f t="shared" si="22"/>
        <v>0</v>
      </c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</row>
    <row r="25" spans="1:255" ht="62.4" x14ac:dyDescent="0.3">
      <c r="A25" s="29" t="s">
        <v>34</v>
      </c>
      <c r="B25" s="30">
        <v>2</v>
      </c>
      <c r="C25" s="30">
        <v>122</v>
      </c>
      <c r="D25" s="30">
        <v>5100</v>
      </c>
      <c r="E25" s="31">
        <f t="shared" si="0"/>
        <v>206360</v>
      </c>
      <c r="F25" s="31">
        <f t="shared" si="0"/>
        <v>206360</v>
      </c>
      <c r="G25" s="31">
        <f t="shared" si="0"/>
        <v>0</v>
      </c>
      <c r="H25" s="31">
        <v>0</v>
      </c>
      <c r="I25" s="31">
        <v>0</v>
      </c>
      <c r="J25" s="31">
        <f t="shared" si="1"/>
        <v>0</v>
      </c>
      <c r="K25" s="31">
        <v>0</v>
      </c>
      <c r="L25" s="31">
        <v>0</v>
      </c>
      <c r="M25" s="31">
        <f t="shared" si="16"/>
        <v>0</v>
      </c>
      <c r="N25" s="31">
        <f>206360-70572-135788</f>
        <v>0</v>
      </c>
      <c r="O25" s="31">
        <f>206360-70572-135788</f>
        <v>0</v>
      </c>
      <c r="P25" s="31">
        <f t="shared" si="17"/>
        <v>0</v>
      </c>
      <c r="Q25" s="31">
        <v>0</v>
      </c>
      <c r="R25" s="31">
        <v>0</v>
      </c>
      <c r="S25" s="31">
        <f t="shared" si="18"/>
        <v>0</v>
      </c>
      <c r="T25" s="31">
        <v>0</v>
      </c>
      <c r="U25" s="31">
        <v>0</v>
      </c>
      <c r="V25" s="31">
        <f t="shared" si="19"/>
        <v>0</v>
      </c>
      <c r="W25" s="31">
        <v>0</v>
      </c>
      <c r="X25" s="31">
        <v>0</v>
      </c>
      <c r="Y25" s="31">
        <f t="shared" si="20"/>
        <v>0</v>
      </c>
      <c r="Z25" s="31">
        <v>0</v>
      </c>
      <c r="AA25" s="31">
        <v>0</v>
      </c>
      <c r="AB25" s="31">
        <f t="shared" si="21"/>
        <v>0</v>
      </c>
      <c r="AC25" s="31">
        <v>206360</v>
      </c>
      <c r="AD25" s="31">
        <v>206360</v>
      </c>
      <c r="AE25" s="31">
        <f t="shared" si="22"/>
        <v>0</v>
      </c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</row>
    <row r="26" spans="1:255" ht="31.2" x14ac:dyDescent="0.3">
      <c r="A26" s="29" t="s">
        <v>35</v>
      </c>
      <c r="B26" s="30">
        <v>2</v>
      </c>
      <c r="C26" s="30">
        <v>122</v>
      </c>
      <c r="D26" s="30">
        <v>5100</v>
      </c>
      <c r="E26" s="31">
        <f t="shared" si="0"/>
        <v>157837</v>
      </c>
      <c r="F26" s="31">
        <f t="shared" si="0"/>
        <v>157837</v>
      </c>
      <c r="G26" s="31">
        <f t="shared" si="0"/>
        <v>0</v>
      </c>
      <c r="H26" s="31">
        <v>0</v>
      </c>
      <c r="I26" s="31">
        <v>0</v>
      </c>
      <c r="J26" s="31">
        <f t="shared" si="1"/>
        <v>0</v>
      </c>
      <c r="K26" s="31">
        <v>0</v>
      </c>
      <c r="L26" s="31">
        <v>0</v>
      </c>
      <c r="M26" s="31">
        <f t="shared" si="16"/>
        <v>0</v>
      </c>
      <c r="N26" s="31">
        <f>87265+70572</f>
        <v>157837</v>
      </c>
      <c r="O26" s="31">
        <f>87265+70572</f>
        <v>157837</v>
      </c>
      <c r="P26" s="31">
        <f t="shared" si="17"/>
        <v>0</v>
      </c>
      <c r="Q26" s="31">
        <v>0</v>
      </c>
      <c r="R26" s="31">
        <v>0</v>
      </c>
      <c r="S26" s="31">
        <f t="shared" si="18"/>
        <v>0</v>
      </c>
      <c r="T26" s="31">
        <v>0</v>
      </c>
      <c r="U26" s="31">
        <v>0</v>
      </c>
      <c r="V26" s="31">
        <f t="shared" si="19"/>
        <v>0</v>
      </c>
      <c r="W26" s="31">
        <v>0</v>
      </c>
      <c r="X26" s="31">
        <v>0</v>
      </c>
      <c r="Y26" s="31">
        <f t="shared" si="20"/>
        <v>0</v>
      </c>
      <c r="Z26" s="31">
        <v>0</v>
      </c>
      <c r="AA26" s="31">
        <v>0</v>
      </c>
      <c r="AB26" s="31">
        <f t="shared" si="21"/>
        <v>0</v>
      </c>
      <c r="AC26" s="31">
        <v>0</v>
      </c>
      <c r="AD26" s="31">
        <v>0</v>
      </c>
      <c r="AE26" s="31">
        <f t="shared" si="22"/>
        <v>0</v>
      </c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</row>
    <row r="27" spans="1:255" x14ac:dyDescent="0.3">
      <c r="A27" s="32" t="s">
        <v>36</v>
      </c>
      <c r="B27" s="33"/>
      <c r="C27" s="33"/>
      <c r="D27" s="33">
        <v>5100</v>
      </c>
      <c r="E27" s="28">
        <f t="shared" si="0"/>
        <v>1195736</v>
      </c>
      <c r="F27" s="28">
        <f t="shared" si="0"/>
        <v>1195736</v>
      </c>
      <c r="G27" s="28">
        <f t="shared" si="0"/>
        <v>0</v>
      </c>
      <c r="H27" s="28">
        <f>SUM(H28)</f>
        <v>130000</v>
      </c>
      <c r="I27" s="28">
        <f>SUM(I28)</f>
        <v>130000</v>
      </c>
      <c r="J27" s="28">
        <f t="shared" si="1"/>
        <v>0</v>
      </c>
      <c r="K27" s="28">
        <f>SUM(K28)</f>
        <v>0</v>
      </c>
      <c r="L27" s="28">
        <f>SUM(L28)</f>
        <v>0</v>
      </c>
      <c r="M27" s="28">
        <f t="shared" si="16"/>
        <v>0</v>
      </c>
      <c r="N27" s="28">
        <f>SUM(N28)</f>
        <v>185924</v>
      </c>
      <c r="O27" s="28">
        <f>SUM(O28)</f>
        <v>185924</v>
      </c>
      <c r="P27" s="28">
        <f t="shared" si="17"/>
        <v>0</v>
      </c>
      <c r="Q27" s="28">
        <f>SUM(Q28)</f>
        <v>0</v>
      </c>
      <c r="R27" s="28">
        <f>SUM(R28)</f>
        <v>0</v>
      </c>
      <c r="S27" s="28">
        <f t="shared" si="18"/>
        <v>0</v>
      </c>
      <c r="T27" s="28">
        <f>SUM(T28)</f>
        <v>17414</v>
      </c>
      <c r="U27" s="28">
        <f>SUM(U28)</f>
        <v>17414</v>
      </c>
      <c r="V27" s="28">
        <f t="shared" si="19"/>
        <v>0</v>
      </c>
      <c r="W27" s="28">
        <f>SUM(W28)</f>
        <v>537698</v>
      </c>
      <c r="X27" s="28">
        <f>SUM(X28)</f>
        <v>537698</v>
      </c>
      <c r="Y27" s="28">
        <f t="shared" si="20"/>
        <v>0</v>
      </c>
      <c r="Z27" s="28">
        <f>SUM(Z28)</f>
        <v>0</v>
      </c>
      <c r="AA27" s="28">
        <f>SUM(AA28)</f>
        <v>0</v>
      </c>
      <c r="AB27" s="28">
        <f t="shared" si="21"/>
        <v>0</v>
      </c>
      <c r="AC27" s="28">
        <f>SUM(AC28)</f>
        <v>324700</v>
      </c>
      <c r="AD27" s="28">
        <f>SUM(AD28)</f>
        <v>324700</v>
      </c>
      <c r="AE27" s="28">
        <f t="shared" si="22"/>
        <v>0</v>
      </c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  <c r="IS27" s="25"/>
      <c r="IT27" s="25"/>
      <c r="IU27" s="25"/>
    </row>
    <row r="28" spans="1:255" x14ac:dyDescent="0.3">
      <c r="A28" s="26" t="s">
        <v>20</v>
      </c>
      <c r="B28" s="34"/>
      <c r="C28" s="34"/>
      <c r="D28" s="34">
        <v>5100</v>
      </c>
      <c r="E28" s="28">
        <f t="shared" si="0"/>
        <v>1195736</v>
      </c>
      <c r="F28" s="28">
        <f t="shared" si="0"/>
        <v>1195736</v>
      </c>
      <c r="G28" s="28">
        <f t="shared" si="0"/>
        <v>0</v>
      </c>
      <c r="H28" s="28">
        <f>SUM(H29:H41)</f>
        <v>130000</v>
      </c>
      <c r="I28" s="28">
        <f>SUM(I29:I41)</f>
        <v>130000</v>
      </c>
      <c r="J28" s="28">
        <f t="shared" si="1"/>
        <v>0</v>
      </c>
      <c r="K28" s="28">
        <f>SUM(K29:K41)</f>
        <v>0</v>
      </c>
      <c r="L28" s="28">
        <f>SUM(L29:L41)</f>
        <v>0</v>
      </c>
      <c r="M28" s="28">
        <f t="shared" si="16"/>
        <v>0</v>
      </c>
      <c r="N28" s="28">
        <f>SUM(N29:N41)</f>
        <v>185924</v>
      </c>
      <c r="O28" s="28">
        <f>SUM(O29:O41)</f>
        <v>185924</v>
      </c>
      <c r="P28" s="28">
        <f t="shared" si="17"/>
        <v>0</v>
      </c>
      <c r="Q28" s="28">
        <f>SUM(Q29:Q41)</f>
        <v>0</v>
      </c>
      <c r="R28" s="28">
        <f>SUM(R29:R41)</f>
        <v>0</v>
      </c>
      <c r="S28" s="28">
        <f t="shared" si="18"/>
        <v>0</v>
      </c>
      <c r="T28" s="28">
        <f>SUM(T29:T41)</f>
        <v>17414</v>
      </c>
      <c r="U28" s="28">
        <f>SUM(U29:U41)</f>
        <v>17414</v>
      </c>
      <c r="V28" s="28">
        <f t="shared" si="19"/>
        <v>0</v>
      </c>
      <c r="W28" s="28">
        <f>SUM(W29:W41)</f>
        <v>537698</v>
      </c>
      <c r="X28" s="28">
        <f>SUM(X29:X41)</f>
        <v>537698</v>
      </c>
      <c r="Y28" s="28">
        <f t="shared" si="20"/>
        <v>0</v>
      </c>
      <c r="Z28" s="28">
        <f>SUM(Z29:Z41)</f>
        <v>0</v>
      </c>
      <c r="AA28" s="28">
        <f>SUM(AA29:AA41)</f>
        <v>0</v>
      </c>
      <c r="AB28" s="28">
        <f t="shared" si="21"/>
        <v>0</v>
      </c>
      <c r="AC28" s="28">
        <f>SUM(AC29:AC41)</f>
        <v>324700</v>
      </c>
      <c r="AD28" s="28">
        <f>SUM(AD29:AD41)</f>
        <v>324700</v>
      </c>
      <c r="AE28" s="28">
        <f t="shared" si="22"/>
        <v>0</v>
      </c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  <c r="IP28" s="25"/>
      <c r="IQ28" s="25"/>
      <c r="IR28" s="25"/>
      <c r="IS28" s="25"/>
      <c r="IT28" s="25"/>
      <c r="IU28" s="25"/>
    </row>
    <row r="29" spans="1:255" x14ac:dyDescent="0.3">
      <c r="A29" s="35" t="s">
        <v>37</v>
      </c>
      <c r="B29" s="36"/>
      <c r="C29" s="36"/>
      <c r="D29" s="37"/>
      <c r="E29" s="38">
        <f t="shared" si="0"/>
        <v>110000</v>
      </c>
      <c r="F29" s="38">
        <f t="shared" si="0"/>
        <v>110000</v>
      </c>
      <c r="G29" s="38">
        <f t="shared" si="0"/>
        <v>0</v>
      </c>
      <c r="H29" s="38">
        <v>0</v>
      </c>
      <c r="I29" s="38">
        <v>0</v>
      </c>
      <c r="J29" s="38">
        <f t="shared" si="1"/>
        <v>0</v>
      </c>
      <c r="K29" s="38">
        <v>0</v>
      </c>
      <c r="L29" s="38">
        <v>0</v>
      </c>
      <c r="M29" s="38">
        <f t="shared" si="16"/>
        <v>0</v>
      </c>
      <c r="N29" s="38"/>
      <c r="O29" s="38"/>
      <c r="P29" s="38">
        <f t="shared" si="17"/>
        <v>0</v>
      </c>
      <c r="Q29" s="38">
        <v>0</v>
      </c>
      <c r="R29" s="38">
        <v>0</v>
      </c>
      <c r="S29" s="38">
        <f t="shared" si="18"/>
        <v>0</v>
      </c>
      <c r="T29" s="38">
        <v>0</v>
      </c>
      <c r="U29" s="38">
        <v>0</v>
      </c>
      <c r="V29" s="38">
        <f t="shared" si="19"/>
        <v>0</v>
      </c>
      <c r="W29" s="38">
        <v>0</v>
      </c>
      <c r="X29" s="38">
        <v>0</v>
      </c>
      <c r="Y29" s="38">
        <f t="shared" si="20"/>
        <v>0</v>
      </c>
      <c r="Z29" s="38">
        <v>0</v>
      </c>
      <c r="AA29" s="38">
        <v>0</v>
      </c>
      <c r="AB29" s="38">
        <f t="shared" si="21"/>
        <v>0</v>
      </c>
      <c r="AC29" s="38">
        <v>110000</v>
      </c>
      <c r="AD29" s="38">
        <v>110000</v>
      </c>
      <c r="AE29" s="38">
        <f t="shared" si="22"/>
        <v>0</v>
      </c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</row>
    <row r="30" spans="1:255" ht="31.2" x14ac:dyDescent="0.3">
      <c r="A30" s="39" t="s">
        <v>38</v>
      </c>
      <c r="B30" s="37">
        <v>3</v>
      </c>
      <c r="C30" s="37">
        <v>284</v>
      </c>
      <c r="D30" s="40">
        <v>5100</v>
      </c>
      <c r="E30" s="38">
        <f t="shared" si="0"/>
        <v>88900</v>
      </c>
      <c r="F30" s="38">
        <f t="shared" si="0"/>
        <v>88900</v>
      </c>
      <c r="G30" s="38">
        <f t="shared" si="0"/>
        <v>0</v>
      </c>
      <c r="H30" s="38">
        <v>0</v>
      </c>
      <c r="I30" s="38">
        <v>0</v>
      </c>
      <c r="J30" s="38">
        <f t="shared" si="1"/>
        <v>0</v>
      </c>
      <c r="K30" s="38">
        <v>0</v>
      </c>
      <c r="L30" s="38">
        <v>0</v>
      </c>
      <c r="M30" s="38">
        <f t="shared" si="16"/>
        <v>0</v>
      </c>
      <c r="N30" s="38">
        <v>88900</v>
      </c>
      <c r="O30" s="38">
        <v>88900</v>
      </c>
      <c r="P30" s="38">
        <f t="shared" si="17"/>
        <v>0</v>
      </c>
      <c r="Q30" s="38">
        <v>0</v>
      </c>
      <c r="R30" s="38">
        <v>0</v>
      </c>
      <c r="S30" s="38">
        <f t="shared" si="18"/>
        <v>0</v>
      </c>
      <c r="T30" s="38">
        <v>0</v>
      </c>
      <c r="U30" s="38">
        <v>0</v>
      </c>
      <c r="V30" s="38">
        <f t="shared" si="19"/>
        <v>0</v>
      </c>
      <c r="W30" s="38">
        <v>0</v>
      </c>
      <c r="X30" s="38">
        <v>0</v>
      </c>
      <c r="Y30" s="38">
        <f t="shared" si="20"/>
        <v>0</v>
      </c>
      <c r="Z30" s="38">
        <v>0</v>
      </c>
      <c r="AA30" s="38">
        <v>0</v>
      </c>
      <c r="AB30" s="38">
        <f t="shared" si="21"/>
        <v>0</v>
      </c>
      <c r="AC30" s="38"/>
      <c r="AD30" s="38"/>
      <c r="AE30" s="38">
        <f t="shared" si="22"/>
        <v>0</v>
      </c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</row>
    <row r="31" spans="1:255" ht="31.2" x14ac:dyDescent="0.3">
      <c r="A31" s="39" t="s">
        <v>39</v>
      </c>
      <c r="B31" s="37">
        <v>3</v>
      </c>
      <c r="C31" s="37">
        <v>284</v>
      </c>
      <c r="D31" s="40">
        <v>5100</v>
      </c>
      <c r="E31" s="38">
        <f t="shared" si="0"/>
        <v>146200</v>
      </c>
      <c r="F31" s="38">
        <f t="shared" si="0"/>
        <v>146200</v>
      </c>
      <c r="G31" s="38">
        <f t="shared" si="0"/>
        <v>0</v>
      </c>
      <c r="H31" s="38">
        <v>0</v>
      </c>
      <c r="I31" s="38">
        <v>0</v>
      </c>
      <c r="J31" s="38">
        <f t="shared" si="1"/>
        <v>0</v>
      </c>
      <c r="K31" s="38">
        <v>0</v>
      </c>
      <c r="L31" s="38">
        <v>0</v>
      </c>
      <c r="M31" s="38">
        <f t="shared" si="16"/>
        <v>0</v>
      </c>
      <c r="N31" s="38">
        <f>146200-146200</f>
        <v>0</v>
      </c>
      <c r="O31" s="38">
        <f>146200-146200</f>
        <v>0</v>
      </c>
      <c r="P31" s="38">
        <f t="shared" si="17"/>
        <v>0</v>
      </c>
      <c r="Q31" s="38">
        <v>0</v>
      </c>
      <c r="R31" s="38">
        <v>0</v>
      </c>
      <c r="S31" s="38">
        <f t="shared" si="18"/>
        <v>0</v>
      </c>
      <c r="T31" s="38">
        <v>0</v>
      </c>
      <c r="U31" s="38">
        <v>0</v>
      </c>
      <c r="V31" s="38">
        <f t="shared" si="19"/>
        <v>0</v>
      </c>
      <c r="W31" s="38">
        <v>0</v>
      </c>
      <c r="X31" s="38">
        <v>0</v>
      </c>
      <c r="Y31" s="38">
        <f t="shared" si="20"/>
        <v>0</v>
      </c>
      <c r="Z31" s="38">
        <v>0</v>
      </c>
      <c r="AA31" s="38">
        <v>0</v>
      </c>
      <c r="AB31" s="38">
        <f t="shared" si="21"/>
        <v>0</v>
      </c>
      <c r="AC31" s="38">
        <f>146200</f>
        <v>146200</v>
      </c>
      <c r="AD31" s="38">
        <f>146200</f>
        <v>146200</v>
      </c>
      <c r="AE31" s="38">
        <f t="shared" si="22"/>
        <v>0</v>
      </c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</row>
    <row r="32" spans="1:255" x14ac:dyDescent="0.3">
      <c r="A32" s="39" t="s">
        <v>40</v>
      </c>
      <c r="B32" s="37">
        <v>3</v>
      </c>
      <c r="C32" s="37">
        <v>284</v>
      </c>
      <c r="D32" s="40">
        <v>5100</v>
      </c>
      <c r="E32" s="38">
        <f t="shared" si="0"/>
        <v>68500</v>
      </c>
      <c r="F32" s="38">
        <f t="shared" si="0"/>
        <v>68500</v>
      </c>
      <c r="G32" s="38">
        <f t="shared" si="0"/>
        <v>0</v>
      </c>
      <c r="H32" s="38">
        <v>0</v>
      </c>
      <c r="I32" s="38">
        <v>0</v>
      </c>
      <c r="J32" s="38">
        <f t="shared" si="1"/>
        <v>0</v>
      </c>
      <c r="K32" s="38">
        <v>0</v>
      </c>
      <c r="L32" s="38">
        <v>0</v>
      </c>
      <c r="M32" s="38">
        <f t="shared" si="16"/>
        <v>0</v>
      </c>
      <c r="N32" s="38">
        <f>68500-68500</f>
        <v>0</v>
      </c>
      <c r="O32" s="38">
        <f>68500-68500</f>
        <v>0</v>
      </c>
      <c r="P32" s="38">
        <f t="shared" si="17"/>
        <v>0</v>
      </c>
      <c r="Q32" s="38">
        <v>0</v>
      </c>
      <c r="R32" s="38">
        <v>0</v>
      </c>
      <c r="S32" s="38">
        <f t="shared" si="18"/>
        <v>0</v>
      </c>
      <c r="T32" s="38">
        <v>0</v>
      </c>
      <c r="U32" s="38">
        <v>0</v>
      </c>
      <c r="V32" s="38">
        <f t="shared" si="19"/>
        <v>0</v>
      </c>
      <c r="W32" s="38">
        <v>0</v>
      </c>
      <c r="X32" s="38">
        <v>0</v>
      </c>
      <c r="Y32" s="38">
        <f t="shared" si="20"/>
        <v>0</v>
      </c>
      <c r="Z32" s="38">
        <v>0</v>
      </c>
      <c r="AA32" s="38">
        <v>0</v>
      </c>
      <c r="AB32" s="38">
        <f t="shared" si="21"/>
        <v>0</v>
      </c>
      <c r="AC32" s="38">
        <f>68500</f>
        <v>68500</v>
      </c>
      <c r="AD32" s="38">
        <f>68500</f>
        <v>68500</v>
      </c>
      <c r="AE32" s="38">
        <f t="shared" si="22"/>
        <v>0</v>
      </c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</row>
    <row r="33" spans="1:255" ht="46.8" x14ac:dyDescent="0.3">
      <c r="A33" s="39" t="s">
        <v>41</v>
      </c>
      <c r="B33" s="37">
        <v>3</v>
      </c>
      <c r="C33" s="37">
        <v>284</v>
      </c>
      <c r="D33" s="40">
        <v>5100</v>
      </c>
      <c r="E33" s="38">
        <f t="shared" si="0"/>
        <v>130000</v>
      </c>
      <c r="F33" s="38">
        <f t="shared" si="0"/>
        <v>130000</v>
      </c>
      <c r="G33" s="38">
        <f t="shared" si="0"/>
        <v>0</v>
      </c>
      <c r="H33" s="38">
        <v>130000</v>
      </c>
      <c r="I33" s="38">
        <v>130000</v>
      </c>
      <c r="J33" s="38">
        <f t="shared" si="1"/>
        <v>0</v>
      </c>
      <c r="K33" s="38">
        <v>0</v>
      </c>
      <c r="L33" s="38">
        <v>0</v>
      </c>
      <c r="M33" s="38">
        <f t="shared" si="16"/>
        <v>0</v>
      </c>
      <c r="N33" s="38"/>
      <c r="O33" s="38"/>
      <c r="P33" s="38">
        <f t="shared" si="17"/>
        <v>0</v>
      </c>
      <c r="Q33" s="38">
        <v>0</v>
      </c>
      <c r="R33" s="38">
        <v>0</v>
      </c>
      <c r="S33" s="38">
        <f t="shared" si="18"/>
        <v>0</v>
      </c>
      <c r="T33" s="38">
        <v>0</v>
      </c>
      <c r="U33" s="38">
        <v>0</v>
      </c>
      <c r="V33" s="38">
        <f t="shared" si="19"/>
        <v>0</v>
      </c>
      <c r="W33" s="38">
        <v>0</v>
      </c>
      <c r="X33" s="38">
        <v>0</v>
      </c>
      <c r="Y33" s="38">
        <f t="shared" si="20"/>
        <v>0</v>
      </c>
      <c r="Z33" s="38">
        <v>0</v>
      </c>
      <c r="AA33" s="38">
        <v>0</v>
      </c>
      <c r="AB33" s="38">
        <f t="shared" si="21"/>
        <v>0</v>
      </c>
      <c r="AC33" s="38"/>
      <c r="AD33" s="38"/>
      <c r="AE33" s="38">
        <f t="shared" si="22"/>
        <v>0</v>
      </c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pans="1:255" ht="31.2" x14ac:dyDescent="0.3">
      <c r="A34" s="39" t="s">
        <v>42</v>
      </c>
      <c r="B34" s="37">
        <v>3</v>
      </c>
      <c r="C34" s="37">
        <v>284</v>
      </c>
      <c r="D34" s="40">
        <v>5100</v>
      </c>
      <c r="E34" s="38">
        <f t="shared" si="0"/>
        <v>52100</v>
      </c>
      <c r="F34" s="38">
        <f t="shared" si="0"/>
        <v>52100</v>
      </c>
      <c r="G34" s="38">
        <f t="shared" si="0"/>
        <v>0</v>
      </c>
      <c r="H34" s="38">
        <v>0</v>
      </c>
      <c r="I34" s="38">
        <v>0</v>
      </c>
      <c r="J34" s="38">
        <f t="shared" si="1"/>
        <v>0</v>
      </c>
      <c r="K34" s="38">
        <v>0</v>
      </c>
      <c r="L34" s="38">
        <v>0</v>
      </c>
      <c r="M34" s="38">
        <f t="shared" si="16"/>
        <v>0</v>
      </c>
      <c r="N34" s="38">
        <v>52100</v>
      </c>
      <c r="O34" s="38">
        <v>52100</v>
      </c>
      <c r="P34" s="38">
        <f t="shared" si="17"/>
        <v>0</v>
      </c>
      <c r="Q34" s="38">
        <v>0</v>
      </c>
      <c r="R34" s="38">
        <v>0</v>
      </c>
      <c r="S34" s="38">
        <f t="shared" si="18"/>
        <v>0</v>
      </c>
      <c r="T34" s="38">
        <v>0</v>
      </c>
      <c r="U34" s="38">
        <v>0</v>
      </c>
      <c r="V34" s="38">
        <f t="shared" si="19"/>
        <v>0</v>
      </c>
      <c r="W34" s="38">
        <v>0</v>
      </c>
      <c r="X34" s="38">
        <v>0</v>
      </c>
      <c r="Y34" s="38">
        <f t="shared" si="20"/>
        <v>0</v>
      </c>
      <c r="Z34" s="38">
        <v>0</v>
      </c>
      <c r="AA34" s="38">
        <v>0</v>
      </c>
      <c r="AB34" s="38">
        <f t="shared" si="21"/>
        <v>0</v>
      </c>
      <c r="AC34" s="38"/>
      <c r="AD34" s="38"/>
      <c r="AE34" s="38">
        <f t="shared" si="22"/>
        <v>0</v>
      </c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</row>
    <row r="35" spans="1:255" ht="62.4" x14ac:dyDescent="0.3">
      <c r="A35" s="39" t="s">
        <v>43</v>
      </c>
      <c r="B35" s="36">
        <v>1</v>
      </c>
      <c r="C35" s="36">
        <v>284</v>
      </c>
      <c r="D35" s="36">
        <v>5100</v>
      </c>
      <c r="E35" s="38">
        <f t="shared" si="0"/>
        <v>416741</v>
      </c>
      <c r="F35" s="38">
        <f t="shared" si="0"/>
        <v>416741</v>
      </c>
      <c r="G35" s="38">
        <f t="shared" si="0"/>
        <v>0</v>
      </c>
      <c r="H35" s="38">
        <v>0</v>
      </c>
      <c r="I35" s="38">
        <v>0</v>
      </c>
      <c r="J35" s="38">
        <f t="shared" si="1"/>
        <v>0</v>
      </c>
      <c r="K35" s="38">
        <v>0</v>
      </c>
      <c r="L35" s="38">
        <v>0</v>
      </c>
      <c r="M35" s="38">
        <f t="shared" si="16"/>
        <v>0</v>
      </c>
      <c r="N35" s="38">
        <v>0</v>
      </c>
      <c r="O35" s="38">
        <v>0</v>
      </c>
      <c r="P35" s="38">
        <f t="shared" si="17"/>
        <v>0</v>
      </c>
      <c r="Q35" s="38">
        <v>0</v>
      </c>
      <c r="R35" s="38">
        <v>0</v>
      </c>
      <c r="S35" s="38">
        <f t="shared" si="18"/>
        <v>0</v>
      </c>
      <c r="T35" s="38">
        <v>0</v>
      </c>
      <c r="U35" s="38">
        <v>0</v>
      </c>
      <c r="V35" s="38">
        <f t="shared" si="19"/>
        <v>0</v>
      </c>
      <c r="W35" s="38">
        <v>416741</v>
      </c>
      <c r="X35" s="38">
        <v>416741</v>
      </c>
      <c r="Y35" s="38">
        <f t="shared" si="20"/>
        <v>0</v>
      </c>
      <c r="Z35" s="38"/>
      <c r="AA35" s="38"/>
      <c r="AB35" s="38">
        <f t="shared" si="21"/>
        <v>0</v>
      </c>
      <c r="AC35" s="38">
        <v>0</v>
      </c>
      <c r="AD35" s="38">
        <v>0</v>
      </c>
      <c r="AE35" s="38">
        <f t="shared" si="22"/>
        <v>0</v>
      </c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</row>
    <row r="36" spans="1:255" ht="31.2" x14ac:dyDescent="0.3">
      <c r="A36" s="41" t="s">
        <v>44</v>
      </c>
      <c r="B36" s="36">
        <v>1</v>
      </c>
      <c r="C36" s="36">
        <v>283</v>
      </c>
      <c r="D36" s="36">
        <v>5100</v>
      </c>
      <c r="E36" s="38">
        <f t="shared" si="0"/>
        <v>7414</v>
      </c>
      <c r="F36" s="38">
        <f t="shared" si="0"/>
        <v>7414</v>
      </c>
      <c r="G36" s="38">
        <f t="shared" si="0"/>
        <v>0</v>
      </c>
      <c r="H36" s="38">
        <v>0</v>
      </c>
      <c r="I36" s="38">
        <v>0</v>
      </c>
      <c r="J36" s="38">
        <f t="shared" si="1"/>
        <v>0</v>
      </c>
      <c r="K36" s="38">
        <v>0</v>
      </c>
      <c r="L36" s="38">
        <v>0</v>
      </c>
      <c r="M36" s="38">
        <f t="shared" si="16"/>
        <v>0</v>
      </c>
      <c r="N36" s="38">
        <v>0</v>
      </c>
      <c r="O36" s="38">
        <v>0</v>
      </c>
      <c r="P36" s="38">
        <f t="shared" si="17"/>
        <v>0</v>
      </c>
      <c r="Q36" s="38">
        <v>0</v>
      </c>
      <c r="R36" s="38">
        <v>0</v>
      </c>
      <c r="S36" s="38">
        <f t="shared" si="18"/>
        <v>0</v>
      </c>
      <c r="T36" s="38">
        <v>7414</v>
      </c>
      <c r="U36" s="38">
        <v>7414</v>
      </c>
      <c r="V36" s="38">
        <f t="shared" si="19"/>
        <v>0</v>
      </c>
      <c r="W36" s="38">
        <v>0</v>
      </c>
      <c r="X36" s="38">
        <v>0</v>
      </c>
      <c r="Y36" s="38">
        <f t="shared" si="20"/>
        <v>0</v>
      </c>
      <c r="Z36" s="38">
        <v>0</v>
      </c>
      <c r="AA36" s="38">
        <v>0</v>
      </c>
      <c r="AB36" s="38">
        <f t="shared" si="21"/>
        <v>0</v>
      </c>
      <c r="AC36" s="38">
        <v>0</v>
      </c>
      <c r="AD36" s="38">
        <v>0</v>
      </c>
      <c r="AE36" s="38">
        <f t="shared" si="22"/>
        <v>0</v>
      </c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</row>
    <row r="37" spans="1:255" x14ac:dyDescent="0.3">
      <c r="A37" s="35" t="s">
        <v>45</v>
      </c>
      <c r="B37" s="36">
        <v>1</v>
      </c>
      <c r="C37" s="36">
        <v>239</v>
      </c>
      <c r="D37" s="37">
        <v>5100</v>
      </c>
      <c r="E37" s="38">
        <f t="shared" si="0"/>
        <v>10000</v>
      </c>
      <c r="F37" s="38">
        <f t="shared" si="0"/>
        <v>10000</v>
      </c>
      <c r="G37" s="38">
        <f t="shared" si="0"/>
        <v>0</v>
      </c>
      <c r="H37" s="38">
        <v>0</v>
      </c>
      <c r="I37" s="38">
        <v>0</v>
      </c>
      <c r="J37" s="38">
        <f t="shared" si="1"/>
        <v>0</v>
      </c>
      <c r="K37" s="38">
        <v>0</v>
      </c>
      <c r="L37" s="38">
        <v>0</v>
      </c>
      <c r="M37" s="38">
        <f t="shared" si="16"/>
        <v>0</v>
      </c>
      <c r="N37" s="38">
        <v>0</v>
      </c>
      <c r="O37" s="38">
        <v>0</v>
      </c>
      <c r="P37" s="38">
        <f t="shared" si="17"/>
        <v>0</v>
      </c>
      <c r="Q37" s="38">
        <v>0</v>
      </c>
      <c r="R37" s="38">
        <v>0</v>
      </c>
      <c r="S37" s="38">
        <f t="shared" si="18"/>
        <v>0</v>
      </c>
      <c r="T37" s="38">
        <v>10000</v>
      </c>
      <c r="U37" s="38">
        <v>10000</v>
      </c>
      <c r="V37" s="38">
        <f t="shared" si="19"/>
        <v>0</v>
      </c>
      <c r="W37" s="38">
        <v>0</v>
      </c>
      <c r="X37" s="38">
        <v>0</v>
      </c>
      <c r="Y37" s="38">
        <f t="shared" si="20"/>
        <v>0</v>
      </c>
      <c r="Z37" s="38">
        <v>0</v>
      </c>
      <c r="AA37" s="38">
        <v>0</v>
      </c>
      <c r="AB37" s="38">
        <f t="shared" si="21"/>
        <v>0</v>
      </c>
      <c r="AC37" s="38">
        <v>0</v>
      </c>
      <c r="AD37" s="38">
        <v>0</v>
      </c>
      <c r="AE37" s="38">
        <f t="shared" si="22"/>
        <v>0</v>
      </c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</row>
    <row r="38" spans="1:255" ht="31.2" x14ac:dyDescent="0.3">
      <c r="A38" s="42" t="s">
        <v>46</v>
      </c>
      <c r="B38" s="43" t="s">
        <v>47</v>
      </c>
      <c r="C38" s="40">
        <v>284</v>
      </c>
      <c r="D38" s="40">
        <v>5100</v>
      </c>
      <c r="E38" s="38">
        <f t="shared" si="0"/>
        <v>21429</v>
      </c>
      <c r="F38" s="38">
        <f t="shared" si="0"/>
        <v>21429</v>
      </c>
      <c r="G38" s="38">
        <f t="shared" si="0"/>
        <v>0</v>
      </c>
      <c r="H38" s="38">
        <v>0</v>
      </c>
      <c r="I38" s="38">
        <v>0</v>
      </c>
      <c r="J38" s="38">
        <f t="shared" si="1"/>
        <v>0</v>
      </c>
      <c r="K38" s="38">
        <v>0</v>
      </c>
      <c r="L38" s="38">
        <v>0</v>
      </c>
      <c r="M38" s="38">
        <f t="shared" si="16"/>
        <v>0</v>
      </c>
      <c r="N38" s="38">
        <v>159</v>
      </c>
      <c r="O38" s="38">
        <v>159</v>
      </c>
      <c r="P38" s="38">
        <f t="shared" si="17"/>
        <v>0</v>
      </c>
      <c r="Q38" s="38">
        <v>0</v>
      </c>
      <c r="R38" s="38">
        <v>0</v>
      </c>
      <c r="S38" s="38">
        <f t="shared" si="18"/>
        <v>0</v>
      </c>
      <c r="T38" s="38">
        <v>0</v>
      </c>
      <c r="U38" s="38">
        <v>0</v>
      </c>
      <c r="V38" s="38">
        <f t="shared" si="19"/>
        <v>0</v>
      </c>
      <c r="W38" s="38">
        <v>21270</v>
      </c>
      <c r="X38" s="38">
        <v>21270</v>
      </c>
      <c r="Y38" s="38">
        <f t="shared" si="20"/>
        <v>0</v>
      </c>
      <c r="Z38" s="38">
        <v>0</v>
      </c>
      <c r="AA38" s="38">
        <v>0</v>
      </c>
      <c r="AB38" s="38">
        <f t="shared" si="21"/>
        <v>0</v>
      </c>
      <c r="AC38" s="38">
        <v>0</v>
      </c>
      <c r="AD38" s="38">
        <v>0</v>
      </c>
      <c r="AE38" s="38">
        <f t="shared" si="22"/>
        <v>0</v>
      </c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</row>
    <row r="39" spans="1:255" ht="31.2" x14ac:dyDescent="0.3">
      <c r="A39" s="42" t="s">
        <v>48</v>
      </c>
      <c r="B39" s="40">
        <v>1</v>
      </c>
      <c r="C39" s="40">
        <v>284</v>
      </c>
      <c r="D39" s="40">
        <v>5100</v>
      </c>
      <c r="E39" s="38">
        <f t="shared" si="0"/>
        <v>117937</v>
      </c>
      <c r="F39" s="38">
        <f t="shared" si="0"/>
        <v>117937</v>
      </c>
      <c r="G39" s="38">
        <f t="shared" si="0"/>
        <v>0</v>
      </c>
      <c r="H39" s="38">
        <v>0</v>
      </c>
      <c r="I39" s="38">
        <v>0</v>
      </c>
      <c r="J39" s="38">
        <f t="shared" si="1"/>
        <v>0</v>
      </c>
      <c r="K39" s="38">
        <v>0</v>
      </c>
      <c r="L39" s="38">
        <v>0</v>
      </c>
      <c r="M39" s="38">
        <f t="shared" si="16"/>
        <v>0</v>
      </c>
      <c r="N39" s="38">
        <v>38021</v>
      </c>
      <c r="O39" s="38">
        <v>38021</v>
      </c>
      <c r="P39" s="38">
        <f t="shared" si="17"/>
        <v>0</v>
      </c>
      <c r="Q39" s="38">
        <v>0</v>
      </c>
      <c r="R39" s="38">
        <v>0</v>
      </c>
      <c r="S39" s="38">
        <f t="shared" si="18"/>
        <v>0</v>
      </c>
      <c r="T39" s="38">
        <v>0</v>
      </c>
      <c r="U39" s="38">
        <v>0</v>
      </c>
      <c r="V39" s="38">
        <f t="shared" si="19"/>
        <v>0</v>
      </c>
      <c r="W39" s="38">
        <v>79916</v>
      </c>
      <c r="X39" s="38">
        <v>79916</v>
      </c>
      <c r="Y39" s="38">
        <f t="shared" si="20"/>
        <v>0</v>
      </c>
      <c r="Z39" s="38">
        <v>0</v>
      </c>
      <c r="AA39" s="38">
        <v>0</v>
      </c>
      <c r="AB39" s="38">
        <f t="shared" si="21"/>
        <v>0</v>
      </c>
      <c r="AC39" s="38">
        <v>0</v>
      </c>
      <c r="AD39" s="38">
        <v>0</v>
      </c>
      <c r="AE39" s="38">
        <f t="shared" si="22"/>
        <v>0</v>
      </c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</row>
    <row r="40" spans="1:255" ht="31.2" x14ac:dyDescent="0.3">
      <c r="A40" s="42" t="s">
        <v>49</v>
      </c>
      <c r="B40" s="40">
        <v>3</v>
      </c>
      <c r="C40" s="40">
        <v>284</v>
      </c>
      <c r="D40" s="40">
        <v>5100</v>
      </c>
      <c r="E40" s="38">
        <f t="shared" si="0"/>
        <v>4638</v>
      </c>
      <c r="F40" s="38">
        <f t="shared" si="0"/>
        <v>4638</v>
      </c>
      <c r="G40" s="38">
        <f t="shared" si="0"/>
        <v>0</v>
      </c>
      <c r="H40" s="38">
        <v>0</v>
      </c>
      <c r="I40" s="38">
        <v>0</v>
      </c>
      <c r="J40" s="38">
        <f t="shared" si="1"/>
        <v>0</v>
      </c>
      <c r="K40" s="38">
        <v>0</v>
      </c>
      <c r="L40" s="38">
        <v>0</v>
      </c>
      <c r="M40" s="38">
        <f t="shared" si="16"/>
        <v>0</v>
      </c>
      <c r="N40" s="38">
        <v>4638</v>
      </c>
      <c r="O40" s="38">
        <v>4638</v>
      </c>
      <c r="P40" s="38">
        <f t="shared" si="17"/>
        <v>0</v>
      </c>
      <c r="Q40" s="38">
        <v>0</v>
      </c>
      <c r="R40" s="38">
        <v>0</v>
      </c>
      <c r="S40" s="38">
        <f t="shared" si="18"/>
        <v>0</v>
      </c>
      <c r="T40" s="38">
        <v>0</v>
      </c>
      <c r="U40" s="38">
        <v>0</v>
      </c>
      <c r="V40" s="38">
        <f t="shared" si="19"/>
        <v>0</v>
      </c>
      <c r="W40" s="38"/>
      <c r="X40" s="38"/>
      <c r="Y40" s="38">
        <f t="shared" si="20"/>
        <v>0</v>
      </c>
      <c r="Z40" s="38">
        <v>0</v>
      </c>
      <c r="AA40" s="38">
        <v>0</v>
      </c>
      <c r="AB40" s="38">
        <f t="shared" si="21"/>
        <v>0</v>
      </c>
      <c r="AC40" s="38">
        <v>0</v>
      </c>
      <c r="AD40" s="38">
        <v>0</v>
      </c>
      <c r="AE40" s="38">
        <f t="shared" si="22"/>
        <v>0</v>
      </c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</row>
    <row r="41" spans="1:255" ht="46.8" x14ac:dyDescent="0.3">
      <c r="A41" s="35" t="s">
        <v>50</v>
      </c>
      <c r="B41" s="43" t="s">
        <v>47</v>
      </c>
      <c r="C41" s="40">
        <v>284</v>
      </c>
      <c r="D41" s="40">
        <v>5100</v>
      </c>
      <c r="E41" s="31">
        <f t="shared" si="0"/>
        <v>21877</v>
      </c>
      <c r="F41" s="31">
        <f t="shared" si="0"/>
        <v>21877</v>
      </c>
      <c r="G41" s="31">
        <f t="shared" si="0"/>
        <v>0</v>
      </c>
      <c r="H41" s="31">
        <v>0</v>
      </c>
      <c r="I41" s="31">
        <v>0</v>
      </c>
      <c r="J41" s="31">
        <f t="shared" si="1"/>
        <v>0</v>
      </c>
      <c r="K41" s="31">
        <v>0</v>
      </c>
      <c r="L41" s="31">
        <v>0</v>
      </c>
      <c r="M41" s="31">
        <f t="shared" si="16"/>
        <v>0</v>
      </c>
      <c r="N41" s="31">
        <f>1338+768</f>
        <v>2106</v>
      </c>
      <c r="O41" s="31">
        <f>1338+768</f>
        <v>2106</v>
      </c>
      <c r="P41" s="31">
        <f t="shared" si="17"/>
        <v>0</v>
      </c>
      <c r="Q41" s="31">
        <v>0</v>
      </c>
      <c r="R41" s="31">
        <v>0</v>
      </c>
      <c r="S41" s="31">
        <f t="shared" si="18"/>
        <v>0</v>
      </c>
      <c r="T41" s="31">
        <v>0</v>
      </c>
      <c r="U41" s="31">
        <v>0</v>
      </c>
      <c r="V41" s="31">
        <f t="shared" si="19"/>
        <v>0</v>
      </c>
      <c r="W41" s="31">
        <v>19771</v>
      </c>
      <c r="X41" s="31">
        <v>19771</v>
      </c>
      <c r="Y41" s="31">
        <f t="shared" si="20"/>
        <v>0</v>
      </c>
      <c r="Z41" s="31">
        <v>0</v>
      </c>
      <c r="AA41" s="31">
        <v>0</v>
      </c>
      <c r="AB41" s="31">
        <f t="shared" si="21"/>
        <v>0</v>
      </c>
      <c r="AC41" s="31">
        <v>0</v>
      </c>
      <c r="AD41" s="31">
        <v>0</v>
      </c>
      <c r="AE41" s="31">
        <f t="shared" si="22"/>
        <v>0</v>
      </c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</row>
    <row r="42" spans="1:255" x14ac:dyDescent="0.3">
      <c r="A42" s="26" t="s">
        <v>51</v>
      </c>
      <c r="B42" s="34"/>
      <c r="C42" s="34"/>
      <c r="D42" s="40"/>
      <c r="E42" s="27">
        <f t="shared" si="0"/>
        <v>1995179</v>
      </c>
      <c r="F42" s="27">
        <f t="shared" si="0"/>
        <v>2001179</v>
      </c>
      <c r="G42" s="27">
        <f t="shared" si="0"/>
        <v>6000</v>
      </c>
      <c r="H42" s="27">
        <f>SUM(H43)</f>
        <v>114000</v>
      </c>
      <c r="I42" s="27">
        <f>SUM(I43)</f>
        <v>114000</v>
      </c>
      <c r="J42" s="27">
        <f t="shared" si="1"/>
        <v>0</v>
      </c>
      <c r="K42" s="27">
        <f>SUM(K43)</f>
        <v>0</v>
      </c>
      <c r="L42" s="27">
        <f>SUM(L43)</f>
        <v>0</v>
      </c>
      <c r="M42" s="27">
        <f t="shared" si="16"/>
        <v>0</v>
      </c>
      <c r="N42" s="27">
        <f>SUM(N43)</f>
        <v>146138</v>
      </c>
      <c r="O42" s="27">
        <f>SUM(O43)</f>
        <v>152138</v>
      </c>
      <c r="P42" s="27">
        <f t="shared" si="17"/>
        <v>6000</v>
      </c>
      <c r="Q42" s="27">
        <f>SUM(Q43)</f>
        <v>0</v>
      </c>
      <c r="R42" s="27">
        <f>SUM(R43)</f>
        <v>0</v>
      </c>
      <c r="S42" s="27">
        <f t="shared" si="18"/>
        <v>0</v>
      </c>
      <c r="T42" s="27">
        <f>SUM(T43)</f>
        <v>337685</v>
      </c>
      <c r="U42" s="27">
        <f>SUM(U43)</f>
        <v>337685</v>
      </c>
      <c r="V42" s="27">
        <f t="shared" si="19"/>
        <v>0</v>
      </c>
      <c r="W42" s="27">
        <f>SUM(W43)</f>
        <v>656200</v>
      </c>
      <c r="X42" s="27">
        <f>SUM(X43)</f>
        <v>656200</v>
      </c>
      <c r="Y42" s="27">
        <f t="shared" si="20"/>
        <v>0</v>
      </c>
      <c r="Z42" s="27">
        <f>SUM(Z43)</f>
        <v>0</v>
      </c>
      <c r="AA42" s="27">
        <f>SUM(AA43)</f>
        <v>0</v>
      </c>
      <c r="AB42" s="27">
        <f t="shared" si="21"/>
        <v>0</v>
      </c>
      <c r="AC42" s="27">
        <f>SUM(AC43)</f>
        <v>741156</v>
      </c>
      <c r="AD42" s="27">
        <f>SUM(AD43)</f>
        <v>741156</v>
      </c>
      <c r="AE42" s="27">
        <f t="shared" si="22"/>
        <v>0</v>
      </c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</row>
    <row r="43" spans="1:255" x14ac:dyDescent="0.3">
      <c r="A43" s="26" t="s">
        <v>20</v>
      </c>
      <c r="B43" s="34"/>
      <c r="C43" s="34"/>
      <c r="D43" s="40"/>
      <c r="E43" s="27">
        <f t="shared" si="0"/>
        <v>1995179</v>
      </c>
      <c r="F43" s="27">
        <f t="shared" si="0"/>
        <v>2001179</v>
      </c>
      <c r="G43" s="27">
        <f t="shared" si="0"/>
        <v>6000</v>
      </c>
      <c r="H43" s="27">
        <f>SUM(H44:H51)</f>
        <v>114000</v>
      </c>
      <c r="I43" s="27">
        <f>SUM(I44:I51)</f>
        <v>114000</v>
      </c>
      <c r="J43" s="27">
        <f t="shared" si="1"/>
        <v>0</v>
      </c>
      <c r="K43" s="27">
        <f>SUM(K44:K51)</f>
        <v>0</v>
      </c>
      <c r="L43" s="27">
        <f>SUM(L44:L51)</f>
        <v>0</v>
      </c>
      <c r="M43" s="27">
        <f t="shared" si="16"/>
        <v>0</v>
      </c>
      <c r="N43" s="27">
        <f>SUM(N44:N51)</f>
        <v>146138</v>
      </c>
      <c r="O43" s="27">
        <f>SUM(O44:O51)</f>
        <v>152138</v>
      </c>
      <c r="P43" s="27">
        <f t="shared" si="17"/>
        <v>6000</v>
      </c>
      <c r="Q43" s="27">
        <f>SUM(Q44:Q51)</f>
        <v>0</v>
      </c>
      <c r="R43" s="27">
        <f>SUM(R44:R51)</f>
        <v>0</v>
      </c>
      <c r="S43" s="27">
        <f t="shared" si="18"/>
        <v>0</v>
      </c>
      <c r="T43" s="27">
        <f>SUM(T44:T51)</f>
        <v>337685</v>
      </c>
      <c r="U43" s="27">
        <f>SUM(U44:U51)</f>
        <v>337685</v>
      </c>
      <c r="V43" s="27">
        <f t="shared" si="19"/>
        <v>0</v>
      </c>
      <c r="W43" s="27">
        <f>SUM(W44:W51)</f>
        <v>656200</v>
      </c>
      <c r="X43" s="27">
        <f>SUM(X44:X51)</f>
        <v>656200</v>
      </c>
      <c r="Y43" s="27">
        <f t="shared" si="20"/>
        <v>0</v>
      </c>
      <c r="Z43" s="27">
        <f>SUM(Z44:Z51)</f>
        <v>0</v>
      </c>
      <c r="AA43" s="27">
        <f>SUM(AA44:AA51)</f>
        <v>0</v>
      </c>
      <c r="AB43" s="27">
        <f t="shared" si="21"/>
        <v>0</v>
      </c>
      <c r="AC43" s="27">
        <f>SUM(AC44:AC51)</f>
        <v>741156</v>
      </c>
      <c r="AD43" s="27">
        <f>SUM(AD44:AD51)</f>
        <v>741156</v>
      </c>
      <c r="AE43" s="27">
        <f t="shared" si="22"/>
        <v>0</v>
      </c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</row>
    <row r="44" spans="1:255" ht="31.2" x14ac:dyDescent="0.3">
      <c r="A44" s="44" t="s">
        <v>52</v>
      </c>
      <c r="B44" s="43" t="s">
        <v>47</v>
      </c>
      <c r="C44" s="40">
        <v>322</v>
      </c>
      <c r="D44" s="40">
        <v>5100</v>
      </c>
      <c r="E44" s="38">
        <f t="shared" si="0"/>
        <v>351963</v>
      </c>
      <c r="F44" s="38">
        <f t="shared" si="0"/>
        <v>351963</v>
      </c>
      <c r="G44" s="38">
        <f t="shared" si="0"/>
        <v>0</v>
      </c>
      <c r="H44" s="38">
        <v>0</v>
      </c>
      <c r="I44" s="38">
        <v>0</v>
      </c>
      <c r="J44" s="38">
        <f t="shared" si="1"/>
        <v>0</v>
      </c>
      <c r="K44" s="38">
        <v>0</v>
      </c>
      <c r="L44" s="38">
        <v>0</v>
      </c>
      <c r="M44" s="38">
        <f t="shared" si="16"/>
        <v>0</v>
      </c>
      <c r="N44" s="38">
        <f>10244+13269</f>
        <v>23513</v>
      </c>
      <c r="O44" s="38">
        <f>10244+13269</f>
        <v>23513</v>
      </c>
      <c r="P44" s="38">
        <f t="shared" si="17"/>
        <v>0</v>
      </c>
      <c r="Q44" s="38">
        <v>0</v>
      </c>
      <c r="R44" s="38">
        <v>0</v>
      </c>
      <c r="S44" s="38">
        <f t="shared" si="18"/>
        <v>0</v>
      </c>
      <c r="T44" s="38">
        <v>0</v>
      </c>
      <c r="U44" s="38">
        <v>0</v>
      </c>
      <c r="V44" s="38">
        <f t="shared" si="19"/>
        <v>0</v>
      </c>
      <c r="W44" s="38">
        <f>386326-140766</f>
        <v>245560</v>
      </c>
      <c r="X44" s="38">
        <f>386326-140766</f>
        <v>245560</v>
      </c>
      <c r="Y44" s="38">
        <f t="shared" si="20"/>
        <v>0</v>
      </c>
      <c r="Z44" s="38">
        <v>0</v>
      </c>
      <c r="AA44" s="38">
        <v>0</v>
      </c>
      <c r="AB44" s="38">
        <f t="shared" si="21"/>
        <v>0</v>
      </c>
      <c r="AC44" s="38">
        <v>82890</v>
      </c>
      <c r="AD44" s="38">
        <v>82890</v>
      </c>
      <c r="AE44" s="38">
        <f t="shared" si="22"/>
        <v>0</v>
      </c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</row>
    <row r="45" spans="1:255" ht="31.2" x14ac:dyDescent="0.3">
      <c r="A45" s="44" t="s">
        <v>53</v>
      </c>
      <c r="B45" s="40"/>
      <c r="C45" s="40"/>
      <c r="D45" s="40"/>
      <c r="E45" s="38">
        <f t="shared" si="0"/>
        <v>100000</v>
      </c>
      <c r="F45" s="38">
        <f t="shared" si="0"/>
        <v>100000</v>
      </c>
      <c r="G45" s="38">
        <f t="shared" si="0"/>
        <v>0</v>
      </c>
      <c r="H45" s="38">
        <v>0</v>
      </c>
      <c r="I45" s="38">
        <v>0</v>
      </c>
      <c r="J45" s="38">
        <f t="shared" si="1"/>
        <v>0</v>
      </c>
      <c r="K45" s="38">
        <v>0</v>
      </c>
      <c r="L45" s="38">
        <v>0</v>
      </c>
      <c r="M45" s="38">
        <f t="shared" si="16"/>
        <v>0</v>
      </c>
      <c r="N45" s="38">
        <v>0</v>
      </c>
      <c r="O45" s="38">
        <v>0</v>
      </c>
      <c r="P45" s="38">
        <f t="shared" si="17"/>
        <v>0</v>
      </c>
      <c r="Q45" s="38">
        <v>0</v>
      </c>
      <c r="R45" s="38">
        <v>0</v>
      </c>
      <c r="S45" s="38">
        <f t="shared" si="18"/>
        <v>0</v>
      </c>
      <c r="T45" s="38">
        <v>0</v>
      </c>
      <c r="U45" s="38">
        <v>0</v>
      </c>
      <c r="V45" s="38">
        <f t="shared" si="19"/>
        <v>0</v>
      </c>
      <c r="W45" s="38">
        <v>0</v>
      </c>
      <c r="X45" s="38">
        <v>0</v>
      </c>
      <c r="Y45" s="38">
        <f t="shared" si="20"/>
        <v>0</v>
      </c>
      <c r="Z45" s="38">
        <v>0</v>
      </c>
      <c r="AA45" s="38">
        <v>0</v>
      </c>
      <c r="AB45" s="38">
        <f t="shared" si="21"/>
        <v>0</v>
      </c>
      <c r="AC45" s="38">
        <v>100000</v>
      </c>
      <c r="AD45" s="38">
        <v>100000</v>
      </c>
      <c r="AE45" s="38">
        <f t="shared" si="22"/>
        <v>0</v>
      </c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</row>
    <row r="46" spans="1:255" ht="46.8" x14ac:dyDescent="0.3">
      <c r="A46" s="44" t="s">
        <v>54</v>
      </c>
      <c r="B46" s="40">
        <v>1</v>
      </c>
      <c r="C46" s="40">
        <v>322</v>
      </c>
      <c r="D46" s="40">
        <v>5100</v>
      </c>
      <c r="E46" s="38">
        <f t="shared" si="0"/>
        <v>99966</v>
      </c>
      <c r="F46" s="38">
        <f t="shared" si="0"/>
        <v>99966</v>
      </c>
      <c r="G46" s="38">
        <f t="shared" si="0"/>
        <v>0</v>
      </c>
      <c r="H46" s="38">
        <v>0</v>
      </c>
      <c r="I46" s="38">
        <v>0</v>
      </c>
      <c r="J46" s="38">
        <f t="shared" si="1"/>
        <v>0</v>
      </c>
      <c r="K46" s="38">
        <v>0</v>
      </c>
      <c r="L46" s="38">
        <v>0</v>
      </c>
      <c r="M46" s="38">
        <f t="shared" si="16"/>
        <v>0</v>
      </c>
      <c r="N46" s="38">
        <v>0</v>
      </c>
      <c r="O46" s="38">
        <v>0</v>
      </c>
      <c r="P46" s="38">
        <f t="shared" si="17"/>
        <v>0</v>
      </c>
      <c r="Q46" s="38">
        <v>0</v>
      </c>
      <c r="R46" s="38">
        <v>0</v>
      </c>
      <c r="S46" s="38">
        <f t="shared" si="18"/>
        <v>0</v>
      </c>
      <c r="T46" s="38">
        <v>0</v>
      </c>
      <c r="U46" s="38">
        <v>0</v>
      </c>
      <c r="V46" s="38">
        <f t="shared" si="19"/>
        <v>0</v>
      </c>
      <c r="W46" s="38">
        <v>99966</v>
      </c>
      <c r="X46" s="38">
        <v>99966</v>
      </c>
      <c r="Y46" s="38">
        <f t="shared" si="20"/>
        <v>0</v>
      </c>
      <c r="Z46" s="38">
        <v>0</v>
      </c>
      <c r="AA46" s="38">
        <v>0</v>
      </c>
      <c r="AB46" s="38">
        <f t="shared" si="21"/>
        <v>0</v>
      </c>
      <c r="AC46" s="38">
        <v>0</v>
      </c>
      <c r="AD46" s="38">
        <v>0</v>
      </c>
      <c r="AE46" s="38">
        <f t="shared" si="22"/>
        <v>0</v>
      </c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</row>
    <row r="47" spans="1:255" ht="46.8" x14ac:dyDescent="0.3">
      <c r="A47" s="44" t="s">
        <v>55</v>
      </c>
      <c r="B47" s="40" t="s">
        <v>47</v>
      </c>
      <c r="C47" s="40">
        <v>322</v>
      </c>
      <c r="D47" s="40">
        <v>5100</v>
      </c>
      <c r="E47" s="38">
        <f t="shared" si="0"/>
        <v>93932</v>
      </c>
      <c r="F47" s="38">
        <f t="shared" si="0"/>
        <v>93932</v>
      </c>
      <c r="G47" s="38">
        <f t="shared" si="0"/>
        <v>0</v>
      </c>
      <c r="H47" s="38">
        <v>0</v>
      </c>
      <c r="I47" s="38">
        <v>0</v>
      </c>
      <c r="J47" s="38">
        <f t="shared" si="1"/>
        <v>0</v>
      </c>
      <c r="K47" s="38">
        <v>0</v>
      </c>
      <c r="L47" s="38">
        <v>0</v>
      </c>
      <c r="M47" s="38">
        <f t="shared" si="16"/>
        <v>0</v>
      </c>
      <c r="N47" s="38">
        <v>339</v>
      </c>
      <c r="O47" s="38">
        <v>339</v>
      </c>
      <c r="P47" s="38">
        <f t="shared" si="17"/>
        <v>0</v>
      </c>
      <c r="Q47" s="38">
        <v>0</v>
      </c>
      <c r="R47" s="38">
        <v>0</v>
      </c>
      <c r="S47" s="38">
        <f t="shared" si="18"/>
        <v>0</v>
      </c>
      <c r="T47" s="38">
        <v>0</v>
      </c>
      <c r="U47" s="38">
        <v>0</v>
      </c>
      <c r="V47" s="38">
        <f t="shared" si="19"/>
        <v>0</v>
      </c>
      <c r="W47" s="38">
        <v>93593</v>
      </c>
      <c r="X47" s="38">
        <v>93593</v>
      </c>
      <c r="Y47" s="38">
        <f t="shared" si="20"/>
        <v>0</v>
      </c>
      <c r="Z47" s="38">
        <v>0</v>
      </c>
      <c r="AA47" s="38">
        <v>0</v>
      </c>
      <c r="AB47" s="38">
        <f t="shared" si="21"/>
        <v>0</v>
      </c>
      <c r="AC47" s="38">
        <v>0</v>
      </c>
      <c r="AD47" s="38">
        <v>0</v>
      </c>
      <c r="AE47" s="38">
        <f t="shared" si="22"/>
        <v>0</v>
      </c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</row>
    <row r="48" spans="1:255" ht="31.2" x14ac:dyDescent="0.3">
      <c r="A48" s="44" t="s">
        <v>56</v>
      </c>
      <c r="B48" s="40">
        <v>3</v>
      </c>
      <c r="C48" s="40">
        <v>324</v>
      </c>
      <c r="D48" s="40">
        <v>5100</v>
      </c>
      <c r="E48" s="38">
        <f t="shared" si="0"/>
        <v>219312</v>
      </c>
      <c r="F48" s="38">
        <f t="shared" si="0"/>
        <v>219312</v>
      </c>
      <c r="G48" s="38">
        <f t="shared" si="0"/>
        <v>0</v>
      </c>
      <c r="H48" s="38">
        <v>0</v>
      </c>
      <c r="I48" s="38">
        <v>0</v>
      </c>
      <c r="J48" s="38">
        <f t="shared" si="1"/>
        <v>0</v>
      </c>
      <c r="K48" s="38">
        <v>0</v>
      </c>
      <c r="L48" s="38">
        <v>0</v>
      </c>
      <c r="M48" s="38">
        <f t="shared" si="16"/>
        <v>0</v>
      </c>
      <c r="N48" s="38">
        <v>0</v>
      </c>
      <c r="O48" s="38">
        <v>0</v>
      </c>
      <c r="P48" s="38">
        <f t="shared" si="17"/>
        <v>0</v>
      </c>
      <c r="Q48" s="38">
        <v>0</v>
      </c>
      <c r="R48" s="38">
        <v>0</v>
      </c>
      <c r="S48" s="38">
        <f t="shared" si="18"/>
        <v>0</v>
      </c>
      <c r="T48" s="38">
        <v>0</v>
      </c>
      <c r="U48" s="38">
        <v>0</v>
      </c>
      <c r="V48" s="38">
        <f t="shared" si="19"/>
        <v>0</v>
      </c>
      <c r="W48" s="38">
        <v>199312</v>
      </c>
      <c r="X48" s="38">
        <v>199312</v>
      </c>
      <c r="Y48" s="38">
        <f t="shared" si="20"/>
        <v>0</v>
      </c>
      <c r="Z48" s="38">
        <v>0</v>
      </c>
      <c r="AA48" s="38">
        <v>0</v>
      </c>
      <c r="AB48" s="38">
        <f t="shared" si="21"/>
        <v>0</v>
      </c>
      <c r="AC48" s="38">
        <v>20000</v>
      </c>
      <c r="AD48" s="38">
        <v>20000</v>
      </c>
      <c r="AE48" s="38">
        <f t="shared" si="22"/>
        <v>0</v>
      </c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</row>
    <row r="49" spans="1:255" ht="62.4" x14ac:dyDescent="0.3">
      <c r="A49" s="44" t="s">
        <v>57</v>
      </c>
      <c r="B49" s="40" t="s">
        <v>47</v>
      </c>
      <c r="C49" s="40">
        <v>322</v>
      </c>
      <c r="D49" s="40">
        <v>5100</v>
      </c>
      <c r="E49" s="38">
        <f t="shared" si="0"/>
        <v>1076096</v>
      </c>
      <c r="F49" s="38">
        <f t="shared" si="0"/>
        <v>1076096</v>
      </c>
      <c r="G49" s="38">
        <f t="shared" si="0"/>
        <v>0</v>
      </c>
      <c r="H49" s="38">
        <f>114000</f>
        <v>114000</v>
      </c>
      <c r="I49" s="38">
        <f>114000</f>
        <v>114000</v>
      </c>
      <c r="J49" s="38">
        <f t="shared" si="1"/>
        <v>0</v>
      </c>
      <c r="K49" s="38">
        <v>0</v>
      </c>
      <c r="L49" s="38">
        <v>0</v>
      </c>
      <c r="M49" s="38">
        <f t="shared" si="16"/>
        <v>0</v>
      </c>
      <c r="N49" s="38">
        <f>108786+114000-114000</f>
        <v>108786</v>
      </c>
      <c r="O49" s="38">
        <f>108786+114000-114000</f>
        <v>108786</v>
      </c>
      <c r="P49" s="38">
        <f t="shared" si="17"/>
        <v>0</v>
      </c>
      <c r="Q49" s="38">
        <v>0</v>
      </c>
      <c r="R49" s="38">
        <v>0</v>
      </c>
      <c r="S49" s="38">
        <f t="shared" si="18"/>
        <v>0</v>
      </c>
      <c r="T49" s="38">
        <v>297275</v>
      </c>
      <c r="U49" s="38">
        <v>297275</v>
      </c>
      <c r="V49" s="38">
        <f t="shared" si="19"/>
        <v>0</v>
      </c>
      <c r="W49" s="38">
        <v>17769</v>
      </c>
      <c r="X49" s="38">
        <v>17769</v>
      </c>
      <c r="Y49" s="38">
        <f t="shared" si="20"/>
        <v>0</v>
      </c>
      <c r="Z49" s="38">
        <v>0</v>
      </c>
      <c r="AA49" s="38">
        <v>0</v>
      </c>
      <c r="AB49" s="38">
        <f t="shared" si="21"/>
        <v>0</v>
      </c>
      <c r="AC49" s="38">
        <f>647052-108786</f>
        <v>538266</v>
      </c>
      <c r="AD49" s="38">
        <f>647052-108786</f>
        <v>538266</v>
      </c>
      <c r="AE49" s="38">
        <f t="shared" si="22"/>
        <v>0</v>
      </c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</row>
    <row r="50" spans="1:255" ht="31.2" x14ac:dyDescent="0.3">
      <c r="A50" s="44" t="s">
        <v>58</v>
      </c>
      <c r="B50" s="40">
        <v>1</v>
      </c>
      <c r="C50" s="40">
        <v>322</v>
      </c>
      <c r="D50" s="40">
        <v>5100</v>
      </c>
      <c r="E50" s="38">
        <f t="shared" si="0"/>
        <v>53910</v>
      </c>
      <c r="F50" s="38">
        <f t="shared" si="0"/>
        <v>53910</v>
      </c>
      <c r="G50" s="38">
        <f t="shared" si="0"/>
        <v>0</v>
      </c>
      <c r="H50" s="38">
        <v>0</v>
      </c>
      <c r="I50" s="38">
        <v>0</v>
      </c>
      <c r="J50" s="38">
        <f t="shared" si="1"/>
        <v>0</v>
      </c>
      <c r="K50" s="38">
        <v>0</v>
      </c>
      <c r="L50" s="38">
        <v>0</v>
      </c>
      <c r="M50" s="38">
        <f t="shared" si="16"/>
        <v>0</v>
      </c>
      <c r="N50" s="38">
        <v>13500</v>
      </c>
      <c r="O50" s="38">
        <v>13500</v>
      </c>
      <c r="P50" s="38">
        <f t="shared" si="17"/>
        <v>0</v>
      </c>
      <c r="Q50" s="38">
        <v>0</v>
      </c>
      <c r="R50" s="38">
        <v>0</v>
      </c>
      <c r="S50" s="38">
        <f t="shared" si="18"/>
        <v>0</v>
      </c>
      <c r="T50" s="38">
        <v>40410</v>
      </c>
      <c r="U50" s="38">
        <v>40410</v>
      </c>
      <c r="V50" s="38">
        <f t="shared" si="19"/>
        <v>0</v>
      </c>
      <c r="W50" s="38">
        <v>0</v>
      </c>
      <c r="X50" s="38">
        <v>0</v>
      </c>
      <c r="Y50" s="38">
        <f t="shared" si="20"/>
        <v>0</v>
      </c>
      <c r="Z50" s="38">
        <v>0</v>
      </c>
      <c r="AA50" s="38">
        <v>0</v>
      </c>
      <c r="AB50" s="38">
        <f t="shared" si="21"/>
        <v>0</v>
      </c>
      <c r="AC50" s="38">
        <v>0</v>
      </c>
      <c r="AD50" s="38">
        <v>0</v>
      </c>
      <c r="AE50" s="38">
        <f t="shared" si="22"/>
        <v>0</v>
      </c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</row>
    <row r="51" spans="1:255" ht="46.8" x14ac:dyDescent="0.3">
      <c r="A51" s="44" t="s">
        <v>59</v>
      </c>
      <c r="B51" s="40">
        <v>1</v>
      </c>
      <c r="C51" s="40">
        <v>322</v>
      </c>
      <c r="D51" s="40">
        <v>5100</v>
      </c>
      <c r="E51" s="38">
        <f t="shared" si="0"/>
        <v>0</v>
      </c>
      <c r="F51" s="38">
        <f t="shared" si="0"/>
        <v>6000</v>
      </c>
      <c r="G51" s="38">
        <f t="shared" si="0"/>
        <v>6000</v>
      </c>
      <c r="H51" s="38">
        <v>0</v>
      </c>
      <c r="I51" s="38">
        <v>0</v>
      </c>
      <c r="J51" s="38">
        <f t="shared" si="1"/>
        <v>0</v>
      </c>
      <c r="K51" s="38">
        <v>0</v>
      </c>
      <c r="L51" s="38">
        <v>0</v>
      </c>
      <c r="M51" s="38">
        <f t="shared" si="16"/>
        <v>0</v>
      </c>
      <c r="N51" s="38">
        <v>0</v>
      </c>
      <c r="O51" s="38">
        <v>6000</v>
      </c>
      <c r="P51" s="38">
        <f t="shared" si="17"/>
        <v>6000</v>
      </c>
      <c r="Q51" s="38">
        <v>0</v>
      </c>
      <c r="R51" s="38">
        <v>0</v>
      </c>
      <c r="S51" s="38">
        <f t="shared" si="18"/>
        <v>0</v>
      </c>
      <c r="T51" s="38">
        <f>12053-12053</f>
        <v>0</v>
      </c>
      <c r="U51" s="38">
        <f>12053-12053</f>
        <v>0</v>
      </c>
      <c r="V51" s="38">
        <f t="shared" si="19"/>
        <v>0</v>
      </c>
      <c r="W51" s="38">
        <v>0</v>
      </c>
      <c r="X51" s="38">
        <v>0</v>
      </c>
      <c r="Y51" s="38">
        <f t="shared" si="20"/>
        <v>0</v>
      </c>
      <c r="Z51" s="38">
        <v>0</v>
      </c>
      <c r="AA51" s="38">
        <v>0</v>
      </c>
      <c r="AB51" s="38">
        <f t="shared" si="21"/>
        <v>0</v>
      </c>
      <c r="AC51" s="38">
        <v>0</v>
      </c>
      <c r="AD51" s="38">
        <v>0</v>
      </c>
      <c r="AE51" s="38">
        <f t="shared" si="22"/>
        <v>0</v>
      </c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  <c r="IR51" s="7"/>
      <c r="IS51" s="7"/>
      <c r="IT51" s="7"/>
      <c r="IU51" s="7"/>
    </row>
    <row r="52" spans="1:255" x14ac:dyDescent="0.3">
      <c r="A52" s="26" t="s">
        <v>60</v>
      </c>
      <c r="B52" s="34"/>
      <c r="C52" s="34"/>
      <c r="D52" s="40">
        <v>5100</v>
      </c>
      <c r="E52" s="27">
        <f t="shared" si="0"/>
        <v>832917</v>
      </c>
      <c r="F52" s="27">
        <f t="shared" si="0"/>
        <v>832917</v>
      </c>
      <c r="G52" s="27">
        <f t="shared" si="0"/>
        <v>0</v>
      </c>
      <c r="H52" s="27">
        <f>SUM(H53)</f>
        <v>0</v>
      </c>
      <c r="I52" s="27">
        <f>SUM(I53)</f>
        <v>0</v>
      </c>
      <c r="J52" s="27">
        <f t="shared" si="1"/>
        <v>0</v>
      </c>
      <c r="K52" s="27">
        <f>SUM(K53)</f>
        <v>0</v>
      </c>
      <c r="L52" s="27">
        <f>SUM(L53)</f>
        <v>0</v>
      </c>
      <c r="M52" s="27">
        <f t="shared" si="16"/>
        <v>0</v>
      </c>
      <c r="N52" s="27">
        <f>SUM(N53)</f>
        <v>0</v>
      </c>
      <c r="O52" s="27">
        <f>SUM(O53)</f>
        <v>0</v>
      </c>
      <c r="P52" s="27">
        <f t="shared" si="17"/>
        <v>0</v>
      </c>
      <c r="Q52" s="27">
        <f>SUM(Q53)</f>
        <v>0</v>
      </c>
      <c r="R52" s="27">
        <f>SUM(R53)</f>
        <v>0</v>
      </c>
      <c r="S52" s="27">
        <f t="shared" si="18"/>
        <v>0</v>
      </c>
      <c r="T52" s="27">
        <f>SUM(T53)</f>
        <v>797917</v>
      </c>
      <c r="U52" s="27">
        <f>SUM(U53)</f>
        <v>797917</v>
      </c>
      <c r="V52" s="27">
        <f t="shared" si="19"/>
        <v>0</v>
      </c>
      <c r="W52" s="27">
        <f>SUM(W53)</f>
        <v>0</v>
      </c>
      <c r="X52" s="27">
        <f>SUM(X53)</f>
        <v>0</v>
      </c>
      <c r="Y52" s="27">
        <f t="shared" si="20"/>
        <v>0</v>
      </c>
      <c r="Z52" s="27">
        <f>SUM(Z53)</f>
        <v>0</v>
      </c>
      <c r="AA52" s="27">
        <f>SUM(AA53)</f>
        <v>0</v>
      </c>
      <c r="AB52" s="27">
        <f t="shared" si="21"/>
        <v>0</v>
      </c>
      <c r="AC52" s="27">
        <f>SUM(AC53)</f>
        <v>35000</v>
      </c>
      <c r="AD52" s="27">
        <f>SUM(AD53)</f>
        <v>35000</v>
      </c>
      <c r="AE52" s="27">
        <f t="shared" si="22"/>
        <v>0</v>
      </c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  <c r="IS52" s="7"/>
      <c r="IT52" s="7"/>
      <c r="IU52" s="7"/>
    </row>
    <row r="53" spans="1:255" x14ac:dyDescent="0.3">
      <c r="A53" s="26" t="s">
        <v>20</v>
      </c>
      <c r="B53" s="34"/>
      <c r="C53" s="34"/>
      <c r="D53" s="40">
        <v>5100</v>
      </c>
      <c r="E53" s="27">
        <f t="shared" si="0"/>
        <v>832917</v>
      </c>
      <c r="F53" s="27">
        <f t="shared" si="0"/>
        <v>832917</v>
      </c>
      <c r="G53" s="27">
        <f t="shared" si="0"/>
        <v>0</v>
      </c>
      <c r="H53" s="27">
        <f>SUM(H54:H63)</f>
        <v>0</v>
      </c>
      <c r="I53" s="27">
        <f>SUM(I54:I63)</f>
        <v>0</v>
      </c>
      <c r="J53" s="27">
        <f t="shared" si="1"/>
        <v>0</v>
      </c>
      <c r="K53" s="27">
        <f>SUM(K54:K63)</f>
        <v>0</v>
      </c>
      <c r="L53" s="27">
        <f>SUM(L54:L63)</f>
        <v>0</v>
      </c>
      <c r="M53" s="27">
        <f t="shared" si="16"/>
        <v>0</v>
      </c>
      <c r="N53" s="27">
        <f>SUM(N54:N63)</f>
        <v>0</v>
      </c>
      <c r="O53" s="27">
        <f>SUM(O54:O63)</f>
        <v>0</v>
      </c>
      <c r="P53" s="27">
        <f t="shared" si="17"/>
        <v>0</v>
      </c>
      <c r="Q53" s="27">
        <f>SUM(Q54:Q63)</f>
        <v>0</v>
      </c>
      <c r="R53" s="27">
        <f>SUM(R54:R63)</f>
        <v>0</v>
      </c>
      <c r="S53" s="27">
        <f t="shared" si="18"/>
        <v>0</v>
      </c>
      <c r="T53" s="27">
        <f>SUM(T54:T63)</f>
        <v>797917</v>
      </c>
      <c r="U53" s="27">
        <f>SUM(U54:U63)</f>
        <v>797917</v>
      </c>
      <c r="V53" s="27">
        <f t="shared" si="19"/>
        <v>0</v>
      </c>
      <c r="W53" s="27">
        <f>SUM(W54:W63)</f>
        <v>0</v>
      </c>
      <c r="X53" s="27">
        <f>SUM(X54:X63)</f>
        <v>0</v>
      </c>
      <c r="Y53" s="27">
        <f t="shared" si="20"/>
        <v>0</v>
      </c>
      <c r="Z53" s="27">
        <f>SUM(Z54:Z63)</f>
        <v>0</v>
      </c>
      <c r="AA53" s="27">
        <f>SUM(AA54:AA63)</f>
        <v>0</v>
      </c>
      <c r="AB53" s="27">
        <f t="shared" si="21"/>
        <v>0</v>
      </c>
      <c r="AC53" s="27">
        <f>SUM(AC54:AC63)</f>
        <v>35000</v>
      </c>
      <c r="AD53" s="27">
        <f>SUM(AD54:AD63)</f>
        <v>35000</v>
      </c>
      <c r="AE53" s="27">
        <f t="shared" si="22"/>
        <v>0</v>
      </c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25"/>
      <c r="IC53" s="25"/>
      <c r="ID53" s="25"/>
      <c r="IE53" s="25"/>
      <c r="IF53" s="25"/>
      <c r="IG53" s="25"/>
      <c r="IH53" s="25"/>
      <c r="II53" s="25"/>
      <c r="IJ53" s="25"/>
      <c r="IK53" s="25"/>
      <c r="IL53" s="25"/>
      <c r="IM53" s="25"/>
      <c r="IN53" s="25"/>
      <c r="IO53" s="25"/>
      <c r="IP53" s="25"/>
      <c r="IQ53" s="25"/>
      <c r="IR53" s="25"/>
      <c r="IS53" s="25"/>
      <c r="IT53" s="25"/>
      <c r="IU53" s="25"/>
    </row>
    <row r="54" spans="1:255" x14ac:dyDescent="0.3">
      <c r="A54" s="35" t="s">
        <v>61</v>
      </c>
      <c r="B54" s="40">
        <v>1</v>
      </c>
      <c r="C54" s="40">
        <v>469</v>
      </c>
      <c r="D54" s="40">
        <v>5100</v>
      </c>
      <c r="E54" s="38">
        <f t="shared" si="0"/>
        <v>218000</v>
      </c>
      <c r="F54" s="38">
        <f t="shared" si="0"/>
        <v>218000</v>
      </c>
      <c r="G54" s="38">
        <f t="shared" si="0"/>
        <v>0</v>
      </c>
      <c r="H54" s="38">
        <v>0</v>
      </c>
      <c r="I54" s="38">
        <v>0</v>
      </c>
      <c r="J54" s="38">
        <f t="shared" si="1"/>
        <v>0</v>
      </c>
      <c r="K54" s="38">
        <v>0</v>
      </c>
      <c r="L54" s="38">
        <v>0</v>
      </c>
      <c r="M54" s="38">
        <f t="shared" si="16"/>
        <v>0</v>
      </c>
      <c r="N54" s="38">
        <v>0</v>
      </c>
      <c r="O54" s="38">
        <v>0</v>
      </c>
      <c r="P54" s="38">
        <f t="shared" si="17"/>
        <v>0</v>
      </c>
      <c r="Q54" s="38">
        <v>0</v>
      </c>
      <c r="R54" s="38">
        <v>0</v>
      </c>
      <c r="S54" s="38">
        <f t="shared" si="18"/>
        <v>0</v>
      </c>
      <c r="T54" s="38">
        <f>183000</f>
        <v>183000</v>
      </c>
      <c r="U54" s="38">
        <f>183000</f>
        <v>183000</v>
      </c>
      <c r="V54" s="38">
        <f t="shared" si="19"/>
        <v>0</v>
      </c>
      <c r="W54" s="38">
        <v>0</v>
      </c>
      <c r="X54" s="38">
        <v>0</v>
      </c>
      <c r="Y54" s="38">
        <f t="shared" si="20"/>
        <v>0</v>
      </c>
      <c r="Z54" s="38">
        <v>0</v>
      </c>
      <c r="AA54" s="38">
        <v>0</v>
      </c>
      <c r="AB54" s="38">
        <f t="shared" si="21"/>
        <v>0</v>
      </c>
      <c r="AC54" s="38">
        <f>218000-183000</f>
        <v>35000</v>
      </c>
      <c r="AD54" s="38">
        <f>218000-183000</f>
        <v>35000</v>
      </c>
      <c r="AE54" s="38">
        <f t="shared" si="22"/>
        <v>0</v>
      </c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  <c r="IS54" s="7"/>
      <c r="IT54" s="7"/>
      <c r="IU54" s="7"/>
    </row>
    <row r="55" spans="1:255" ht="31.2" x14ac:dyDescent="0.3">
      <c r="A55" s="35" t="s">
        <v>62</v>
      </c>
      <c r="B55" s="40">
        <v>1</v>
      </c>
      <c r="C55" s="40">
        <v>431</v>
      </c>
      <c r="D55" s="40">
        <v>5100</v>
      </c>
      <c r="E55" s="38">
        <f t="shared" si="0"/>
        <v>38676</v>
      </c>
      <c r="F55" s="38">
        <f t="shared" si="0"/>
        <v>38676</v>
      </c>
      <c r="G55" s="38">
        <f t="shared" si="0"/>
        <v>0</v>
      </c>
      <c r="H55" s="38">
        <v>0</v>
      </c>
      <c r="I55" s="38">
        <v>0</v>
      </c>
      <c r="J55" s="38">
        <f t="shared" si="1"/>
        <v>0</v>
      </c>
      <c r="K55" s="38">
        <v>0</v>
      </c>
      <c r="L55" s="38">
        <v>0</v>
      </c>
      <c r="M55" s="38">
        <f t="shared" si="16"/>
        <v>0</v>
      </c>
      <c r="N55" s="38"/>
      <c r="O55" s="38"/>
      <c r="P55" s="38">
        <f t="shared" si="17"/>
        <v>0</v>
      </c>
      <c r="Q55" s="38">
        <v>0</v>
      </c>
      <c r="R55" s="38">
        <v>0</v>
      </c>
      <c r="S55" s="38">
        <f t="shared" si="18"/>
        <v>0</v>
      </c>
      <c r="T55" s="38">
        <v>38676</v>
      </c>
      <c r="U55" s="38">
        <v>38676</v>
      </c>
      <c r="V55" s="38">
        <f t="shared" si="19"/>
        <v>0</v>
      </c>
      <c r="W55" s="38">
        <v>0</v>
      </c>
      <c r="X55" s="38">
        <v>0</v>
      </c>
      <c r="Y55" s="38">
        <f t="shared" si="20"/>
        <v>0</v>
      </c>
      <c r="Z55" s="38">
        <v>0</v>
      </c>
      <c r="AA55" s="38">
        <v>0</v>
      </c>
      <c r="AB55" s="38">
        <f t="shared" si="21"/>
        <v>0</v>
      </c>
      <c r="AC55" s="38">
        <v>0</v>
      </c>
      <c r="AD55" s="38">
        <v>0</v>
      </c>
      <c r="AE55" s="38">
        <f t="shared" si="22"/>
        <v>0</v>
      </c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  <c r="IU55" s="7"/>
    </row>
    <row r="56" spans="1:255" ht="31.2" x14ac:dyDescent="0.3">
      <c r="A56" s="35" t="s">
        <v>63</v>
      </c>
      <c r="B56" s="40">
        <v>1</v>
      </c>
      <c r="C56" s="40">
        <v>431</v>
      </c>
      <c r="D56" s="40">
        <v>5100</v>
      </c>
      <c r="E56" s="38">
        <f t="shared" si="0"/>
        <v>17746</v>
      </c>
      <c r="F56" s="38">
        <f t="shared" si="0"/>
        <v>17746</v>
      </c>
      <c r="G56" s="38">
        <f t="shared" si="0"/>
        <v>0</v>
      </c>
      <c r="H56" s="38">
        <v>0</v>
      </c>
      <c r="I56" s="38">
        <v>0</v>
      </c>
      <c r="J56" s="38">
        <f t="shared" si="1"/>
        <v>0</v>
      </c>
      <c r="K56" s="38">
        <v>0</v>
      </c>
      <c r="L56" s="38">
        <v>0</v>
      </c>
      <c r="M56" s="38">
        <f t="shared" si="16"/>
        <v>0</v>
      </c>
      <c r="N56" s="38"/>
      <c r="O56" s="38"/>
      <c r="P56" s="38">
        <f t="shared" si="17"/>
        <v>0</v>
      </c>
      <c r="Q56" s="38">
        <v>0</v>
      </c>
      <c r="R56" s="38">
        <v>0</v>
      </c>
      <c r="S56" s="38">
        <f t="shared" si="18"/>
        <v>0</v>
      </c>
      <c r="T56" s="38">
        <v>17746</v>
      </c>
      <c r="U56" s="38">
        <v>17746</v>
      </c>
      <c r="V56" s="38">
        <f t="shared" si="19"/>
        <v>0</v>
      </c>
      <c r="W56" s="38">
        <v>0</v>
      </c>
      <c r="X56" s="38">
        <v>0</v>
      </c>
      <c r="Y56" s="38">
        <f t="shared" si="20"/>
        <v>0</v>
      </c>
      <c r="Z56" s="38">
        <v>0</v>
      </c>
      <c r="AA56" s="38">
        <v>0</v>
      </c>
      <c r="AB56" s="38">
        <f t="shared" si="21"/>
        <v>0</v>
      </c>
      <c r="AC56" s="38">
        <v>0</v>
      </c>
      <c r="AD56" s="38">
        <v>0</v>
      </c>
      <c r="AE56" s="38">
        <f t="shared" si="22"/>
        <v>0</v>
      </c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  <c r="IS56" s="7"/>
      <c r="IT56" s="7"/>
      <c r="IU56" s="7"/>
    </row>
    <row r="57" spans="1:255" ht="31.2" x14ac:dyDescent="0.3">
      <c r="A57" s="35" t="s">
        <v>64</v>
      </c>
      <c r="B57" s="40">
        <v>1</v>
      </c>
      <c r="C57" s="40">
        <v>431</v>
      </c>
      <c r="D57" s="40">
        <v>5100</v>
      </c>
      <c r="E57" s="38">
        <f t="shared" si="0"/>
        <v>11677</v>
      </c>
      <c r="F57" s="38">
        <f t="shared" si="0"/>
        <v>11677</v>
      </c>
      <c r="G57" s="38">
        <f t="shared" si="0"/>
        <v>0</v>
      </c>
      <c r="H57" s="38">
        <v>0</v>
      </c>
      <c r="I57" s="38">
        <v>0</v>
      </c>
      <c r="J57" s="38">
        <f t="shared" si="1"/>
        <v>0</v>
      </c>
      <c r="K57" s="38">
        <v>0</v>
      </c>
      <c r="L57" s="38">
        <v>0</v>
      </c>
      <c r="M57" s="38">
        <f t="shared" si="16"/>
        <v>0</v>
      </c>
      <c r="N57" s="38"/>
      <c r="O57" s="38"/>
      <c r="P57" s="38">
        <f t="shared" si="17"/>
        <v>0</v>
      </c>
      <c r="Q57" s="38">
        <v>0</v>
      </c>
      <c r="R57" s="38">
        <v>0</v>
      </c>
      <c r="S57" s="38">
        <f t="shared" si="18"/>
        <v>0</v>
      </c>
      <c r="T57" s="38">
        <v>11677</v>
      </c>
      <c r="U57" s="38">
        <v>11677</v>
      </c>
      <c r="V57" s="38">
        <f t="shared" si="19"/>
        <v>0</v>
      </c>
      <c r="W57" s="38">
        <v>0</v>
      </c>
      <c r="X57" s="38">
        <v>0</v>
      </c>
      <c r="Y57" s="38">
        <f t="shared" si="20"/>
        <v>0</v>
      </c>
      <c r="Z57" s="38">
        <v>0</v>
      </c>
      <c r="AA57" s="38">
        <v>0</v>
      </c>
      <c r="AB57" s="38">
        <f t="shared" si="21"/>
        <v>0</v>
      </c>
      <c r="AC57" s="38">
        <v>0</v>
      </c>
      <c r="AD57" s="38">
        <v>0</v>
      </c>
      <c r="AE57" s="38">
        <f t="shared" si="22"/>
        <v>0</v>
      </c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  <c r="IS57" s="7"/>
      <c r="IT57" s="7"/>
      <c r="IU57" s="7"/>
    </row>
    <row r="58" spans="1:255" ht="31.2" x14ac:dyDescent="0.3">
      <c r="A58" s="35" t="s">
        <v>65</v>
      </c>
      <c r="B58" s="40">
        <v>1</v>
      </c>
      <c r="C58" s="40">
        <v>431</v>
      </c>
      <c r="D58" s="40">
        <v>5100</v>
      </c>
      <c r="E58" s="38">
        <f t="shared" si="0"/>
        <v>22787</v>
      </c>
      <c r="F58" s="38">
        <f t="shared" si="0"/>
        <v>22787</v>
      </c>
      <c r="G58" s="38">
        <f t="shared" si="0"/>
        <v>0</v>
      </c>
      <c r="H58" s="38">
        <v>0</v>
      </c>
      <c r="I58" s="38">
        <v>0</v>
      </c>
      <c r="J58" s="38">
        <f t="shared" si="1"/>
        <v>0</v>
      </c>
      <c r="K58" s="38">
        <v>0</v>
      </c>
      <c r="L58" s="38">
        <v>0</v>
      </c>
      <c r="M58" s="38">
        <f t="shared" si="16"/>
        <v>0</v>
      </c>
      <c r="N58" s="38"/>
      <c r="O58" s="38"/>
      <c r="P58" s="38">
        <f t="shared" si="17"/>
        <v>0</v>
      </c>
      <c r="Q58" s="38">
        <v>0</v>
      </c>
      <c r="R58" s="38">
        <v>0</v>
      </c>
      <c r="S58" s="38">
        <f t="shared" si="18"/>
        <v>0</v>
      </c>
      <c r="T58" s="38">
        <v>22787</v>
      </c>
      <c r="U58" s="38">
        <v>22787</v>
      </c>
      <c r="V58" s="38">
        <f t="shared" si="19"/>
        <v>0</v>
      </c>
      <c r="W58" s="38">
        <v>0</v>
      </c>
      <c r="X58" s="38">
        <v>0</v>
      </c>
      <c r="Y58" s="38">
        <f t="shared" si="20"/>
        <v>0</v>
      </c>
      <c r="Z58" s="38">
        <v>0</v>
      </c>
      <c r="AA58" s="38">
        <v>0</v>
      </c>
      <c r="AB58" s="38">
        <f t="shared" si="21"/>
        <v>0</v>
      </c>
      <c r="AC58" s="38">
        <v>0</v>
      </c>
      <c r="AD58" s="38">
        <v>0</v>
      </c>
      <c r="AE58" s="38">
        <f t="shared" si="22"/>
        <v>0</v>
      </c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  <c r="IT58" s="7"/>
      <c r="IU58" s="7"/>
    </row>
    <row r="59" spans="1:255" ht="46.8" x14ac:dyDescent="0.3">
      <c r="A59" s="35" t="s">
        <v>66</v>
      </c>
      <c r="B59" s="40">
        <v>1</v>
      </c>
      <c r="C59" s="40">
        <v>431</v>
      </c>
      <c r="D59" s="40">
        <v>5100</v>
      </c>
      <c r="E59" s="38">
        <f t="shared" si="0"/>
        <v>12030</v>
      </c>
      <c r="F59" s="38">
        <f t="shared" si="0"/>
        <v>12030</v>
      </c>
      <c r="G59" s="38">
        <f t="shared" si="0"/>
        <v>0</v>
      </c>
      <c r="H59" s="38">
        <v>0</v>
      </c>
      <c r="I59" s="38">
        <v>0</v>
      </c>
      <c r="J59" s="38">
        <f t="shared" si="1"/>
        <v>0</v>
      </c>
      <c r="K59" s="38">
        <v>0</v>
      </c>
      <c r="L59" s="38">
        <v>0</v>
      </c>
      <c r="M59" s="38">
        <f t="shared" si="16"/>
        <v>0</v>
      </c>
      <c r="N59" s="38"/>
      <c r="O59" s="38"/>
      <c r="P59" s="38">
        <f t="shared" si="17"/>
        <v>0</v>
      </c>
      <c r="Q59" s="38">
        <v>0</v>
      </c>
      <c r="R59" s="38">
        <v>0</v>
      </c>
      <c r="S59" s="38">
        <f t="shared" si="18"/>
        <v>0</v>
      </c>
      <c r="T59" s="38">
        <v>12030</v>
      </c>
      <c r="U59" s="38">
        <v>12030</v>
      </c>
      <c r="V59" s="38">
        <f t="shared" si="19"/>
        <v>0</v>
      </c>
      <c r="W59" s="38">
        <v>0</v>
      </c>
      <c r="X59" s="38">
        <v>0</v>
      </c>
      <c r="Y59" s="38">
        <f t="shared" si="20"/>
        <v>0</v>
      </c>
      <c r="Z59" s="38">
        <v>0</v>
      </c>
      <c r="AA59" s="38">
        <v>0</v>
      </c>
      <c r="AB59" s="38">
        <f t="shared" si="21"/>
        <v>0</v>
      </c>
      <c r="AC59" s="38">
        <v>0</v>
      </c>
      <c r="AD59" s="38">
        <v>0</v>
      </c>
      <c r="AE59" s="38">
        <f t="shared" si="22"/>
        <v>0</v>
      </c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  <c r="IT59" s="7"/>
      <c r="IU59" s="7"/>
    </row>
    <row r="60" spans="1:255" ht="31.2" x14ac:dyDescent="0.3">
      <c r="A60" s="35" t="s">
        <v>67</v>
      </c>
      <c r="B60" s="40">
        <v>1</v>
      </c>
      <c r="C60" s="40">
        <v>437</v>
      </c>
      <c r="D60" s="40">
        <v>5100</v>
      </c>
      <c r="E60" s="38">
        <f t="shared" si="0"/>
        <v>15695</v>
      </c>
      <c r="F60" s="38">
        <f t="shared" si="0"/>
        <v>15695</v>
      </c>
      <c r="G60" s="38">
        <f t="shared" si="0"/>
        <v>0</v>
      </c>
      <c r="H60" s="38">
        <v>0</v>
      </c>
      <c r="I60" s="38">
        <v>0</v>
      </c>
      <c r="J60" s="38">
        <f t="shared" si="1"/>
        <v>0</v>
      </c>
      <c r="K60" s="38">
        <v>0</v>
      </c>
      <c r="L60" s="38">
        <v>0</v>
      </c>
      <c r="M60" s="38">
        <f t="shared" si="16"/>
        <v>0</v>
      </c>
      <c r="N60" s="38"/>
      <c r="O60" s="38"/>
      <c r="P60" s="38">
        <f t="shared" si="17"/>
        <v>0</v>
      </c>
      <c r="Q60" s="38">
        <v>0</v>
      </c>
      <c r="R60" s="38">
        <v>0</v>
      </c>
      <c r="S60" s="38">
        <f t="shared" si="18"/>
        <v>0</v>
      </c>
      <c r="T60" s="38">
        <v>15695</v>
      </c>
      <c r="U60" s="38">
        <v>15695</v>
      </c>
      <c r="V60" s="38">
        <f t="shared" si="19"/>
        <v>0</v>
      </c>
      <c r="W60" s="38">
        <v>0</v>
      </c>
      <c r="X60" s="38">
        <v>0</v>
      </c>
      <c r="Y60" s="38">
        <f t="shared" si="20"/>
        <v>0</v>
      </c>
      <c r="Z60" s="38">
        <v>0</v>
      </c>
      <c r="AA60" s="38">
        <v>0</v>
      </c>
      <c r="AB60" s="38">
        <f t="shared" si="21"/>
        <v>0</v>
      </c>
      <c r="AC60" s="38">
        <v>0</v>
      </c>
      <c r="AD60" s="38">
        <v>0</v>
      </c>
      <c r="AE60" s="38">
        <f t="shared" si="22"/>
        <v>0</v>
      </c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  <c r="IT60" s="7"/>
      <c r="IU60" s="7"/>
    </row>
    <row r="61" spans="1:255" ht="46.8" x14ac:dyDescent="0.3">
      <c r="A61" s="35" t="s">
        <v>68</v>
      </c>
      <c r="B61" s="40">
        <v>1</v>
      </c>
      <c r="C61" s="40">
        <v>431</v>
      </c>
      <c r="D61" s="40">
        <v>5100</v>
      </c>
      <c r="E61" s="38">
        <f t="shared" si="0"/>
        <v>16218</v>
      </c>
      <c r="F61" s="38">
        <f t="shared" si="0"/>
        <v>16218</v>
      </c>
      <c r="G61" s="38">
        <f t="shared" si="0"/>
        <v>0</v>
      </c>
      <c r="H61" s="38">
        <v>0</v>
      </c>
      <c r="I61" s="38">
        <v>0</v>
      </c>
      <c r="J61" s="38">
        <f t="shared" si="1"/>
        <v>0</v>
      </c>
      <c r="K61" s="38">
        <v>0</v>
      </c>
      <c r="L61" s="38">
        <v>0</v>
      </c>
      <c r="M61" s="38">
        <f t="shared" si="16"/>
        <v>0</v>
      </c>
      <c r="N61" s="38"/>
      <c r="O61" s="38"/>
      <c r="P61" s="38">
        <f t="shared" si="17"/>
        <v>0</v>
      </c>
      <c r="Q61" s="38">
        <v>0</v>
      </c>
      <c r="R61" s="38">
        <v>0</v>
      </c>
      <c r="S61" s="38">
        <f t="shared" si="18"/>
        <v>0</v>
      </c>
      <c r="T61" s="38">
        <v>16218</v>
      </c>
      <c r="U61" s="38">
        <v>16218</v>
      </c>
      <c r="V61" s="38">
        <f t="shared" si="19"/>
        <v>0</v>
      </c>
      <c r="W61" s="38">
        <v>0</v>
      </c>
      <c r="X61" s="38">
        <v>0</v>
      </c>
      <c r="Y61" s="38">
        <f t="shared" si="20"/>
        <v>0</v>
      </c>
      <c r="Z61" s="38">
        <v>0</v>
      </c>
      <c r="AA61" s="38">
        <v>0</v>
      </c>
      <c r="AB61" s="38">
        <f t="shared" si="21"/>
        <v>0</v>
      </c>
      <c r="AC61" s="38">
        <v>0</v>
      </c>
      <c r="AD61" s="38">
        <v>0</v>
      </c>
      <c r="AE61" s="38">
        <f t="shared" si="22"/>
        <v>0</v>
      </c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  <c r="IS61" s="7"/>
      <c r="IT61" s="7"/>
      <c r="IU61" s="7"/>
    </row>
    <row r="62" spans="1:255" x14ac:dyDescent="0.3">
      <c r="A62" s="35" t="s">
        <v>69</v>
      </c>
      <c r="B62" s="40">
        <v>1</v>
      </c>
      <c r="C62" s="40">
        <v>431</v>
      </c>
      <c r="D62" s="40">
        <v>5100</v>
      </c>
      <c r="E62" s="38">
        <f t="shared" si="0"/>
        <v>357666</v>
      </c>
      <c r="F62" s="38">
        <f t="shared" si="0"/>
        <v>357666</v>
      </c>
      <c r="G62" s="38">
        <f t="shared" si="0"/>
        <v>0</v>
      </c>
      <c r="H62" s="38">
        <v>0</v>
      </c>
      <c r="I62" s="38">
        <v>0</v>
      </c>
      <c r="J62" s="38">
        <f t="shared" si="1"/>
        <v>0</v>
      </c>
      <c r="K62" s="38">
        <v>0</v>
      </c>
      <c r="L62" s="38">
        <v>0</v>
      </c>
      <c r="M62" s="38">
        <f t="shared" si="16"/>
        <v>0</v>
      </c>
      <c r="N62" s="38"/>
      <c r="O62" s="38"/>
      <c r="P62" s="38">
        <f t="shared" si="17"/>
        <v>0</v>
      </c>
      <c r="Q62" s="38">
        <v>0</v>
      </c>
      <c r="R62" s="38">
        <v>0</v>
      </c>
      <c r="S62" s="38">
        <f t="shared" si="18"/>
        <v>0</v>
      </c>
      <c r="T62" s="38">
        <f>135314+17352+205000</f>
        <v>357666</v>
      </c>
      <c r="U62" s="38">
        <f>135314+17352+205000</f>
        <v>357666</v>
      </c>
      <c r="V62" s="38">
        <f t="shared" si="19"/>
        <v>0</v>
      </c>
      <c r="W62" s="38">
        <v>0</v>
      </c>
      <c r="X62" s="38">
        <v>0</v>
      </c>
      <c r="Y62" s="38">
        <f t="shared" si="20"/>
        <v>0</v>
      </c>
      <c r="Z62" s="38">
        <v>0</v>
      </c>
      <c r="AA62" s="38">
        <v>0</v>
      </c>
      <c r="AB62" s="38">
        <f t="shared" si="21"/>
        <v>0</v>
      </c>
      <c r="AC62" s="38">
        <v>0</v>
      </c>
      <c r="AD62" s="38">
        <v>0</v>
      </c>
      <c r="AE62" s="38">
        <f t="shared" si="22"/>
        <v>0</v>
      </c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</row>
    <row r="63" spans="1:255" ht="31.2" x14ac:dyDescent="0.3">
      <c r="A63" s="35" t="s">
        <v>70</v>
      </c>
      <c r="B63" s="40">
        <v>1</v>
      </c>
      <c r="C63" s="40">
        <v>431</v>
      </c>
      <c r="D63" s="40">
        <v>5100</v>
      </c>
      <c r="E63" s="38">
        <f t="shared" si="0"/>
        <v>122422</v>
      </c>
      <c r="F63" s="38">
        <f t="shared" si="0"/>
        <v>122422</v>
      </c>
      <c r="G63" s="38">
        <f t="shared" si="0"/>
        <v>0</v>
      </c>
      <c r="H63" s="38">
        <v>0</v>
      </c>
      <c r="I63" s="38">
        <v>0</v>
      </c>
      <c r="J63" s="38">
        <f t="shared" si="1"/>
        <v>0</v>
      </c>
      <c r="K63" s="38">
        <v>0</v>
      </c>
      <c r="L63" s="38">
        <v>0</v>
      </c>
      <c r="M63" s="38">
        <f t="shared" si="16"/>
        <v>0</v>
      </c>
      <c r="N63" s="38"/>
      <c r="O63" s="38"/>
      <c r="P63" s="38">
        <f t="shared" si="17"/>
        <v>0</v>
      </c>
      <c r="Q63" s="38">
        <v>0</v>
      </c>
      <c r="R63" s="38">
        <v>0</v>
      </c>
      <c r="S63" s="38">
        <f t="shared" si="18"/>
        <v>0</v>
      </c>
      <c r="T63" s="38">
        <v>122422</v>
      </c>
      <c r="U63" s="38">
        <v>122422</v>
      </c>
      <c r="V63" s="38">
        <f t="shared" si="19"/>
        <v>0</v>
      </c>
      <c r="W63" s="38">
        <v>0</v>
      </c>
      <c r="X63" s="38">
        <v>0</v>
      </c>
      <c r="Y63" s="38">
        <f t="shared" si="20"/>
        <v>0</v>
      </c>
      <c r="Z63" s="38">
        <v>0</v>
      </c>
      <c r="AA63" s="38">
        <v>0</v>
      </c>
      <c r="AB63" s="38">
        <f t="shared" si="21"/>
        <v>0</v>
      </c>
      <c r="AC63" s="38">
        <v>0</v>
      </c>
      <c r="AD63" s="38">
        <v>0</v>
      </c>
      <c r="AE63" s="38">
        <f t="shared" si="22"/>
        <v>0</v>
      </c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</row>
    <row r="64" spans="1:255" ht="31.2" x14ac:dyDescent="0.3">
      <c r="A64" s="26" t="s">
        <v>71</v>
      </c>
      <c r="B64" s="34"/>
      <c r="C64" s="34"/>
      <c r="D64" s="40">
        <v>5100</v>
      </c>
      <c r="E64" s="27">
        <f t="shared" si="0"/>
        <v>914362</v>
      </c>
      <c r="F64" s="27">
        <f t="shared" si="0"/>
        <v>914362</v>
      </c>
      <c r="G64" s="27">
        <f t="shared" si="0"/>
        <v>0</v>
      </c>
      <c r="H64" s="27">
        <f>SUM(H65)</f>
        <v>0</v>
      </c>
      <c r="I64" s="27">
        <f>SUM(I65)</f>
        <v>0</v>
      </c>
      <c r="J64" s="27">
        <f t="shared" si="1"/>
        <v>0</v>
      </c>
      <c r="K64" s="27">
        <f>SUM(K65)</f>
        <v>0</v>
      </c>
      <c r="L64" s="27">
        <f>SUM(L65)</f>
        <v>0</v>
      </c>
      <c r="M64" s="27">
        <f t="shared" si="16"/>
        <v>0</v>
      </c>
      <c r="N64" s="27">
        <f>SUM(N65)</f>
        <v>98399</v>
      </c>
      <c r="O64" s="27">
        <f>SUM(O65)</f>
        <v>98399</v>
      </c>
      <c r="P64" s="27">
        <f t="shared" si="17"/>
        <v>0</v>
      </c>
      <c r="Q64" s="27">
        <f>SUM(Q65)</f>
        <v>451411</v>
      </c>
      <c r="R64" s="27">
        <f>SUM(R65)</f>
        <v>451411</v>
      </c>
      <c r="S64" s="27">
        <f t="shared" si="18"/>
        <v>0</v>
      </c>
      <c r="T64" s="27">
        <f>SUM(T65)</f>
        <v>204552</v>
      </c>
      <c r="U64" s="27">
        <f>SUM(U65)</f>
        <v>204552</v>
      </c>
      <c r="V64" s="27">
        <f t="shared" si="19"/>
        <v>0</v>
      </c>
      <c r="W64" s="27">
        <f>SUM(W65)</f>
        <v>0</v>
      </c>
      <c r="X64" s="27">
        <f>SUM(X65)</f>
        <v>0</v>
      </c>
      <c r="Y64" s="27">
        <f t="shared" si="20"/>
        <v>0</v>
      </c>
      <c r="Z64" s="27">
        <f>SUM(Z65)</f>
        <v>0</v>
      </c>
      <c r="AA64" s="27">
        <f>SUM(AA65)</f>
        <v>0</v>
      </c>
      <c r="AB64" s="27">
        <f t="shared" si="21"/>
        <v>0</v>
      </c>
      <c r="AC64" s="27">
        <f>SUM(AC65)</f>
        <v>160000</v>
      </c>
      <c r="AD64" s="27">
        <f>SUM(AD65)</f>
        <v>160000</v>
      </c>
      <c r="AE64" s="27">
        <f t="shared" si="22"/>
        <v>0</v>
      </c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</row>
    <row r="65" spans="1:255" x14ac:dyDescent="0.3">
      <c r="A65" s="26" t="s">
        <v>20</v>
      </c>
      <c r="B65" s="34"/>
      <c r="C65" s="34"/>
      <c r="D65" s="40">
        <v>5100</v>
      </c>
      <c r="E65" s="27">
        <f t="shared" si="0"/>
        <v>914362</v>
      </c>
      <c r="F65" s="27">
        <f t="shared" si="0"/>
        <v>914362</v>
      </c>
      <c r="G65" s="27">
        <f t="shared" si="0"/>
        <v>0</v>
      </c>
      <c r="H65" s="27">
        <f>SUM(H66:H76)</f>
        <v>0</v>
      </c>
      <c r="I65" s="27">
        <f>SUM(I66:I76)</f>
        <v>0</v>
      </c>
      <c r="J65" s="27">
        <f t="shared" si="1"/>
        <v>0</v>
      </c>
      <c r="K65" s="27">
        <f>SUM(K66:K76)</f>
        <v>0</v>
      </c>
      <c r="L65" s="27">
        <f>SUM(L66:L76)</f>
        <v>0</v>
      </c>
      <c r="M65" s="27">
        <f t="shared" si="16"/>
        <v>0</v>
      </c>
      <c r="N65" s="27">
        <f>SUM(N66:N76)</f>
        <v>98399</v>
      </c>
      <c r="O65" s="27">
        <f>SUM(O66:O76)</f>
        <v>98399</v>
      </c>
      <c r="P65" s="27">
        <f t="shared" si="17"/>
        <v>0</v>
      </c>
      <c r="Q65" s="27">
        <f>SUM(Q66:Q76)</f>
        <v>451411</v>
      </c>
      <c r="R65" s="27">
        <f>SUM(R66:R76)</f>
        <v>451411</v>
      </c>
      <c r="S65" s="27">
        <f t="shared" si="18"/>
        <v>0</v>
      </c>
      <c r="T65" s="27">
        <f>SUM(T66:T76)</f>
        <v>204552</v>
      </c>
      <c r="U65" s="27">
        <f>SUM(U66:U76)</f>
        <v>204552</v>
      </c>
      <c r="V65" s="27">
        <f t="shared" si="19"/>
        <v>0</v>
      </c>
      <c r="W65" s="27">
        <f>SUM(W66:W76)</f>
        <v>0</v>
      </c>
      <c r="X65" s="27">
        <f>SUM(X66:X76)</f>
        <v>0</v>
      </c>
      <c r="Y65" s="27">
        <f t="shared" si="20"/>
        <v>0</v>
      </c>
      <c r="Z65" s="27">
        <f>SUM(Z66:Z76)</f>
        <v>0</v>
      </c>
      <c r="AA65" s="27">
        <f>SUM(AA66:AA76)</f>
        <v>0</v>
      </c>
      <c r="AB65" s="27">
        <f t="shared" si="21"/>
        <v>0</v>
      </c>
      <c r="AC65" s="27">
        <f>SUM(AC66:AC76)</f>
        <v>160000</v>
      </c>
      <c r="AD65" s="27">
        <f>SUM(AD66:AD76)</f>
        <v>160000</v>
      </c>
      <c r="AE65" s="27">
        <f t="shared" si="22"/>
        <v>0</v>
      </c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</row>
    <row r="66" spans="1:255" ht="31.2" x14ac:dyDescent="0.3">
      <c r="A66" s="29" t="s">
        <v>72</v>
      </c>
      <c r="B66" s="30">
        <v>1</v>
      </c>
      <c r="C66" s="30">
        <v>530</v>
      </c>
      <c r="D66" s="30">
        <v>5100</v>
      </c>
      <c r="E66" s="31">
        <f t="shared" si="0"/>
        <v>181656</v>
      </c>
      <c r="F66" s="31">
        <f t="shared" si="0"/>
        <v>181656</v>
      </c>
      <c r="G66" s="31">
        <f t="shared" si="0"/>
        <v>0</v>
      </c>
      <c r="H66" s="31">
        <v>0</v>
      </c>
      <c r="I66" s="31">
        <v>0</v>
      </c>
      <c r="J66" s="31">
        <f t="shared" si="1"/>
        <v>0</v>
      </c>
      <c r="K66" s="31">
        <v>0</v>
      </c>
      <c r="L66" s="31">
        <v>0</v>
      </c>
      <c r="M66" s="31">
        <f t="shared" si="16"/>
        <v>0</v>
      </c>
      <c r="N66" s="31">
        <v>0</v>
      </c>
      <c r="O66" s="31">
        <v>0</v>
      </c>
      <c r="P66" s="31">
        <f t="shared" si="17"/>
        <v>0</v>
      </c>
      <c r="Q66" s="31">
        <v>0</v>
      </c>
      <c r="R66" s="31">
        <v>0</v>
      </c>
      <c r="S66" s="31">
        <f t="shared" si="18"/>
        <v>0</v>
      </c>
      <c r="T66" s="31">
        <v>181656</v>
      </c>
      <c r="U66" s="31">
        <v>181656</v>
      </c>
      <c r="V66" s="31">
        <f t="shared" si="19"/>
        <v>0</v>
      </c>
      <c r="W66" s="31">
        <v>0</v>
      </c>
      <c r="X66" s="31">
        <v>0</v>
      </c>
      <c r="Y66" s="31">
        <f t="shared" si="20"/>
        <v>0</v>
      </c>
      <c r="Z66" s="31">
        <v>0</v>
      </c>
      <c r="AA66" s="31">
        <v>0</v>
      </c>
      <c r="AB66" s="31">
        <f t="shared" si="21"/>
        <v>0</v>
      </c>
      <c r="AC66" s="31">
        <v>0</v>
      </c>
      <c r="AD66" s="31">
        <v>0</v>
      </c>
      <c r="AE66" s="31">
        <f t="shared" si="22"/>
        <v>0</v>
      </c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</row>
    <row r="67" spans="1:255" ht="31.2" x14ac:dyDescent="0.3">
      <c r="A67" s="42" t="s">
        <v>73</v>
      </c>
      <c r="B67" s="40">
        <v>2</v>
      </c>
      <c r="C67" s="40">
        <v>525</v>
      </c>
      <c r="D67" s="40">
        <v>5100</v>
      </c>
      <c r="E67" s="45">
        <f t="shared" si="0"/>
        <v>15920</v>
      </c>
      <c r="F67" s="45">
        <f t="shared" si="0"/>
        <v>15920</v>
      </c>
      <c r="G67" s="45">
        <f t="shared" si="0"/>
        <v>0</v>
      </c>
      <c r="H67" s="45">
        <v>0</v>
      </c>
      <c r="I67" s="45">
        <v>0</v>
      </c>
      <c r="J67" s="45">
        <f t="shared" si="1"/>
        <v>0</v>
      </c>
      <c r="K67" s="45">
        <v>0</v>
      </c>
      <c r="L67" s="45">
        <v>0</v>
      </c>
      <c r="M67" s="45">
        <f t="shared" si="16"/>
        <v>0</v>
      </c>
      <c r="N67" s="45">
        <f>15914+6</f>
        <v>15920</v>
      </c>
      <c r="O67" s="45">
        <f>15914+6</f>
        <v>15920</v>
      </c>
      <c r="P67" s="45">
        <f t="shared" si="17"/>
        <v>0</v>
      </c>
      <c r="Q67" s="45">
        <v>0</v>
      </c>
      <c r="R67" s="45">
        <v>0</v>
      </c>
      <c r="S67" s="45">
        <f t="shared" si="18"/>
        <v>0</v>
      </c>
      <c r="T67" s="45">
        <v>0</v>
      </c>
      <c r="U67" s="45">
        <v>0</v>
      </c>
      <c r="V67" s="45">
        <f t="shared" si="19"/>
        <v>0</v>
      </c>
      <c r="W67" s="45">
        <v>0</v>
      </c>
      <c r="X67" s="45">
        <v>0</v>
      </c>
      <c r="Y67" s="45">
        <f t="shared" si="20"/>
        <v>0</v>
      </c>
      <c r="Z67" s="45">
        <v>0</v>
      </c>
      <c r="AA67" s="45">
        <v>0</v>
      </c>
      <c r="AB67" s="45">
        <f t="shared" si="21"/>
        <v>0</v>
      </c>
      <c r="AC67" s="45">
        <v>0</v>
      </c>
      <c r="AD67" s="45">
        <v>0</v>
      </c>
      <c r="AE67" s="45">
        <f t="shared" si="22"/>
        <v>0</v>
      </c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  <c r="GR67" s="25"/>
      <c r="GS67" s="25"/>
      <c r="GT67" s="25"/>
      <c r="GU67" s="25"/>
      <c r="GV67" s="25"/>
      <c r="GW67" s="25"/>
      <c r="GX67" s="25"/>
      <c r="GY67" s="25"/>
      <c r="GZ67" s="25"/>
      <c r="HA67" s="25"/>
      <c r="HB67" s="25"/>
      <c r="HC67" s="25"/>
      <c r="HD67" s="25"/>
      <c r="HE67" s="25"/>
      <c r="HF67" s="25"/>
      <c r="HG67" s="25"/>
      <c r="HH67" s="25"/>
      <c r="HI67" s="25"/>
      <c r="HJ67" s="25"/>
      <c r="HK67" s="25"/>
      <c r="HL67" s="25"/>
      <c r="HM67" s="25"/>
      <c r="HN67" s="25"/>
      <c r="HO67" s="25"/>
      <c r="HP67" s="25"/>
      <c r="HQ67" s="25"/>
      <c r="HR67" s="25"/>
      <c r="HS67" s="25"/>
      <c r="HT67" s="25"/>
      <c r="HU67" s="25"/>
      <c r="HV67" s="25"/>
      <c r="HW67" s="25"/>
      <c r="HX67" s="25"/>
      <c r="HY67" s="25"/>
      <c r="HZ67" s="25"/>
      <c r="IA67" s="25"/>
      <c r="IB67" s="25"/>
      <c r="IC67" s="25"/>
      <c r="ID67" s="25"/>
      <c r="IE67" s="25"/>
      <c r="IF67" s="25"/>
      <c r="IG67" s="25"/>
      <c r="IH67" s="25"/>
      <c r="II67" s="25"/>
      <c r="IJ67" s="25"/>
      <c r="IK67" s="25"/>
      <c r="IL67" s="25"/>
      <c r="IM67" s="25"/>
      <c r="IN67" s="25"/>
      <c r="IO67" s="25"/>
      <c r="IP67" s="25"/>
      <c r="IQ67" s="25"/>
      <c r="IR67" s="25"/>
      <c r="IS67" s="25"/>
      <c r="IT67" s="25"/>
      <c r="IU67" s="25"/>
    </row>
    <row r="68" spans="1:255" ht="31.2" x14ac:dyDescent="0.3">
      <c r="A68" s="42" t="s">
        <v>74</v>
      </c>
      <c r="B68" s="40">
        <v>2</v>
      </c>
      <c r="C68" s="40">
        <v>525</v>
      </c>
      <c r="D68" s="40">
        <v>5100</v>
      </c>
      <c r="E68" s="45">
        <f t="shared" si="0"/>
        <v>18059</v>
      </c>
      <c r="F68" s="45">
        <f t="shared" si="0"/>
        <v>18059</v>
      </c>
      <c r="G68" s="45">
        <f t="shared" si="0"/>
        <v>0</v>
      </c>
      <c r="H68" s="45">
        <v>0</v>
      </c>
      <c r="I68" s="45">
        <v>0</v>
      </c>
      <c r="J68" s="45">
        <f t="shared" si="1"/>
        <v>0</v>
      </c>
      <c r="K68" s="45">
        <v>0</v>
      </c>
      <c r="L68" s="45">
        <v>0</v>
      </c>
      <c r="M68" s="45">
        <f t="shared" si="16"/>
        <v>0</v>
      </c>
      <c r="N68" s="45">
        <v>18059</v>
      </c>
      <c r="O68" s="45">
        <v>18059</v>
      </c>
      <c r="P68" s="45">
        <f t="shared" si="17"/>
        <v>0</v>
      </c>
      <c r="Q68" s="45">
        <v>0</v>
      </c>
      <c r="R68" s="45">
        <v>0</v>
      </c>
      <c r="S68" s="45">
        <f t="shared" si="18"/>
        <v>0</v>
      </c>
      <c r="T68" s="45">
        <v>0</v>
      </c>
      <c r="U68" s="45">
        <v>0</v>
      </c>
      <c r="V68" s="45">
        <f t="shared" si="19"/>
        <v>0</v>
      </c>
      <c r="W68" s="45">
        <v>0</v>
      </c>
      <c r="X68" s="45">
        <v>0</v>
      </c>
      <c r="Y68" s="45">
        <f t="shared" si="20"/>
        <v>0</v>
      </c>
      <c r="Z68" s="45">
        <v>0</v>
      </c>
      <c r="AA68" s="45">
        <v>0</v>
      </c>
      <c r="AB68" s="45">
        <f t="shared" si="21"/>
        <v>0</v>
      </c>
      <c r="AC68" s="45">
        <v>0</v>
      </c>
      <c r="AD68" s="45">
        <v>0</v>
      </c>
      <c r="AE68" s="45">
        <f t="shared" si="22"/>
        <v>0</v>
      </c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  <c r="GR68" s="25"/>
      <c r="GS68" s="25"/>
      <c r="GT68" s="25"/>
      <c r="GU68" s="25"/>
      <c r="GV68" s="25"/>
      <c r="GW68" s="25"/>
      <c r="GX68" s="25"/>
      <c r="GY68" s="25"/>
      <c r="GZ68" s="25"/>
      <c r="HA68" s="25"/>
      <c r="HB68" s="25"/>
      <c r="HC68" s="25"/>
      <c r="HD68" s="25"/>
      <c r="HE68" s="25"/>
      <c r="HF68" s="25"/>
      <c r="HG68" s="25"/>
      <c r="HH68" s="25"/>
      <c r="HI68" s="25"/>
      <c r="HJ68" s="25"/>
      <c r="HK68" s="25"/>
      <c r="HL68" s="25"/>
      <c r="HM68" s="25"/>
      <c r="HN68" s="25"/>
      <c r="HO68" s="25"/>
      <c r="HP68" s="25"/>
      <c r="HQ68" s="25"/>
      <c r="HR68" s="25"/>
      <c r="HS68" s="25"/>
      <c r="HT68" s="25"/>
      <c r="HU68" s="25"/>
      <c r="HV68" s="25"/>
      <c r="HW68" s="25"/>
      <c r="HX68" s="25"/>
      <c r="HY68" s="25"/>
      <c r="HZ68" s="25"/>
      <c r="IA68" s="25"/>
      <c r="IB68" s="25"/>
      <c r="IC68" s="25"/>
      <c r="ID68" s="25"/>
      <c r="IE68" s="25"/>
      <c r="IF68" s="25"/>
      <c r="IG68" s="25"/>
      <c r="IH68" s="25"/>
      <c r="II68" s="25"/>
      <c r="IJ68" s="25"/>
      <c r="IK68" s="25"/>
      <c r="IL68" s="25"/>
      <c r="IM68" s="25"/>
      <c r="IN68" s="25"/>
      <c r="IO68" s="25"/>
      <c r="IP68" s="25"/>
      <c r="IQ68" s="25"/>
      <c r="IR68" s="25"/>
      <c r="IS68" s="25"/>
      <c r="IT68" s="25"/>
      <c r="IU68" s="25"/>
    </row>
    <row r="69" spans="1:255" ht="31.2" x14ac:dyDescent="0.3">
      <c r="A69" s="42" t="s">
        <v>75</v>
      </c>
      <c r="B69" s="40">
        <v>2</v>
      </c>
      <c r="C69" s="40">
        <v>525</v>
      </c>
      <c r="D69" s="40">
        <v>5100</v>
      </c>
      <c r="E69" s="45">
        <f t="shared" si="0"/>
        <v>3832</v>
      </c>
      <c r="F69" s="45">
        <f t="shared" si="0"/>
        <v>3832</v>
      </c>
      <c r="G69" s="45">
        <f t="shared" si="0"/>
        <v>0</v>
      </c>
      <c r="H69" s="45">
        <v>0</v>
      </c>
      <c r="I69" s="45">
        <v>0</v>
      </c>
      <c r="J69" s="45">
        <f t="shared" si="1"/>
        <v>0</v>
      </c>
      <c r="K69" s="45">
        <v>0</v>
      </c>
      <c r="L69" s="45">
        <v>0</v>
      </c>
      <c r="M69" s="45">
        <f t="shared" si="16"/>
        <v>0</v>
      </c>
      <c r="N69" s="45">
        <f>2711+1121</f>
        <v>3832</v>
      </c>
      <c r="O69" s="45">
        <f>2711+1121</f>
        <v>3832</v>
      </c>
      <c r="P69" s="45">
        <f t="shared" si="17"/>
        <v>0</v>
      </c>
      <c r="Q69" s="45">
        <v>0</v>
      </c>
      <c r="R69" s="45">
        <v>0</v>
      </c>
      <c r="S69" s="45">
        <f t="shared" si="18"/>
        <v>0</v>
      </c>
      <c r="T69" s="45">
        <v>0</v>
      </c>
      <c r="U69" s="45">
        <v>0</v>
      </c>
      <c r="V69" s="45">
        <f t="shared" si="19"/>
        <v>0</v>
      </c>
      <c r="W69" s="45">
        <v>0</v>
      </c>
      <c r="X69" s="45">
        <v>0</v>
      </c>
      <c r="Y69" s="45">
        <f t="shared" si="20"/>
        <v>0</v>
      </c>
      <c r="Z69" s="45">
        <v>0</v>
      </c>
      <c r="AA69" s="45">
        <v>0</v>
      </c>
      <c r="AB69" s="45">
        <f t="shared" si="21"/>
        <v>0</v>
      </c>
      <c r="AC69" s="45">
        <v>0</v>
      </c>
      <c r="AD69" s="45">
        <v>0</v>
      </c>
      <c r="AE69" s="45">
        <f t="shared" si="22"/>
        <v>0</v>
      </c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  <c r="HW69" s="25"/>
      <c r="HX69" s="25"/>
      <c r="HY69" s="25"/>
      <c r="HZ69" s="25"/>
      <c r="IA69" s="25"/>
      <c r="IB69" s="25"/>
      <c r="IC69" s="25"/>
      <c r="ID69" s="25"/>
      <c r="IE69" s="25"/>
      <c r="IF69" s="25"/>
      <c r="IG69" s="25"/>
      <c r="IH69" s="25"/>
      <c r="II69" s="25"/>
      <c r="IJ69" s="25"/>
      <c r="IK69" s="25"/>
      <c r="IL69" s="25"/>
      <c r="IM69" s="25"/>
      <c r="IN69" s="25"/>
      <c r="IO69" s="25"/>
      <c r="IP69" s="25"/>
      <c r="IQ69" s="25"/>
      <c r="IR69" s="25"/>
      <c r="IS69" s="25"/>
      <c r="IT69" s="25"/>
      <c r="IU69" s="25"/>
    </row>
    <row r="70" spans="1:255" ht="31.2" x14ac:dyDescent="0.3">
      <c r="A70" s="42" t="s">
        <v>76</v>
      </c>
      <c r="B70" s="40">
        <v>2</v>
      </c>
      <c r="C70" s="40">
        <v>525</v>
      </c>
      <c r="D70" s="40">
        <v>5100</v>
      </c>
      <c r="E70" s="45">
        <f t="shared" si="0"/>
        <v>1950</v>
      </c>
      <c r="F70" s="45">
        <f t="shared" si="0"/>
        <v>1950</v>
      </c>
      <c r="G70" s="45">
        <f t="shared" si="0"/>
        <v>0</v>
      </c>
      <c r="H70" s="45">
        <v>0</v>
      </c>
      <c r="I70" s="45">
        <v>0</v>
      </c>
      <c r="J70" s="45">
        <f t="shared" si="1"/>
        <v>0</v>
      </c>
      <c r="K70" s="45">
        <v>0</v>
      </c>
      <c r="L70" s="45">
        <v>0</v>
      </c>
      <c r="M70" s="45">
        <f t="shared" si="16"/>
        <v>0</v>
      </c>
      <c r="N70" s="45">
        <v>1950</v>
      </c>
      <c r="O70" s="45">
        <v>1950</v>
      </c>
      <c r="P70" s="45">
        <f t="shared" si="17"/>
        <v>0</v>
      </c>
      <c r="Q70" s="45">
        <v>0</v>
      </c>
      <c r="R70" s="45">
        <v>0</v>
      </c>
      <c r="S70" s="45">
        <f t="shared" si="18"/>
        <v>0</v>
      </c>
      <c r="T70" s="45">
        <v>0</v>
      </c>
      <c r="U70" s="45">
        <v>0</v>
      </c>
      <c r="V70" s="45">
        <f t="shared" si="19"/>
        <v>0</v>
      </c>
      <c r="W70" s="45">
        <v>0</v>
      </c>
      <c r="X70" s="45">
        <v>0</v>
      </c>
      <c r="Y70" s="45">
        <f t="shared" si="20"/>
        <v>0</v>
      </c>
      <c r="Z70" s="45">
        <v>0</v>
      </c>
      <c r="AA70" s="45">
        <v>0</v>
      </c>
      <c r="AB70" s="45">
        <f t="shared" si="21"/>
        <v>0</v>
      </c>
      <c r="AC70" s="45">
        <v>0</v>
      </c>
      <c r="AD70" s="45">
        <v>0</v>
      </c>
      <c r="AE70" s="45">
        <f t="shared" si="22"/>
        <v>0</v>
      </c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  <c r="GR70" s="25"/>
      <c r="GS70" s="25"/>
      <c r="GT70" s="25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25"/>
      <c r="HG70" s="25"/>
      <c r="HH70" s="25"/>
      <c r="HI70" s="25"/>
      <c r="HJ70" s="25"/>
      <c r="HK70" s="25"/>
      <c r="HL70" s="25"/>
      <c r="HM70" s="25"/>
      <c r="HN70" s="25"/>
      <c r="HO70" s="25"/>
      <c r="HP70" s="25"/>
      <c r="HQ70" s="25"/>
      <c r="HR70" s="25"/>
      <c r="HS70" s="25"/>
      <c r="HT70" s="25"/>
      <c r="HU70" s="25"/>
      <c r="HV70" s="25"/>
      <c r="HW70" s="25"/>
      <c r="HX70" s="25"/>
      <c r="HY70" s="25"/>
      <c r="HZ70" s="25"/>
      <c r="IA70" s="25"/>
      <c r="IB70" s="25"/>
      <c r="IC70" s="25"/>
      <c r="ID70" s="25"/>
      <c r="IE70" s="25"/>
      <c r="IF70" s="25"/>
      <c r="IG70" s="25"/>
      <c r="IH70" s="25"/>
      <c r="II70" s="25"/>
      <c r="IJ70" s="25"/>
      <c r="IK70" s="25"/>
      <c r="IL70" s="25"/>
      <c r="IM70" s="25"/>
      <c r="IN70" s="25"/>
      <c r="IO70" s="25"/>
      <c r="IP70" s="25"/>
      <c r="IQ70" s="25"/>
      <c r="IR70" s="25"/>
      <c r="IS70" s="25"/>
      <c r="IT70" s="25"/>
      <c r="IU70" s="25"/>
    </row>
    <row r="71" spans="1:255" ht="31.2" x14ac:dyDescent="0.3">
      <c r="A71" s="42" t="s">
        <v>77</v>
      </c>
      <c r="B71" s="40">
        <v>2</v>
      </c>
      <c r="C71" s="40">
        <v>525</v>
      </c>
      <c r="D71" s="40">
        <v>5100</v>
      </c>
      <c r="E71" s="45">
        <f t="shared" si="0"/>
        <v>6317</v>
      </c>
      <c r="F71" s="45">
        <f t="shared" si="0"/>
        <v>6317</v>
      </c>
      <c r="G71" s="45">
        <f t="shared" si="0"/>
        <v>0</v>
      </c>
      <c r="H71" s="45">
        <v>0</v>
      </c>
      <c r="I71" s="45">
        <v>0</v>
      </c>
      <c r="J71" s="45">
        <f t="shared" si="1"/>
        <v>0</v>
      </c>
      <c r="K71" s="45">
        <v>0</v>
      </c>
      <c r="L71" s="45">
        <v>0</v>
      </c>
      <c r="M71" s="45">
        <f t="shared" si="16"/>
        <v>0</v>
      </c>
      <c r="N71" s="45">
        <f>2350+3967</f>
        <v>6317</v>
      </c>
      <c r="O71" s="45">
        <f>2350+3967</f>
        <v>6317</v>
      </c>
      <c r="P71" s="45">
        <f t="shared" si="17"/>
        <v>0</v>
      </c>
      <c r="Q71" s="45">
        <v>0</v>
      </c>
      <c r="R71" s="45">
        <v>0</v>
      </c>
      <c r="S71" s="45">
        <f t="shared" si="18"/>
        <v>0</v>
      </c>
      <c r="T71" s="45">
        <v>0</v>
      </c>
      <c r="U71" s="45">
        <v>0</v>
      </c>
      <c r="V71" s="45">
        <f t="shared" si="19"/>
        <v>0</v>
      </c>
      <c r="W71" s="45">
        <v>0</v>
      </c>
      <c r="X71" s="45">
        <v>0</v>
      </c>
      <c r="Y71" s="45">
        <f t="shared" si="20"/>
        <v>0</v>
      </c>
      <c r="Z71" s="45">
        <v>0</v>
      </c>
      <c r="AA71" s="45">
        <v>0</v>
      </c>
      <c r="AB71" s="45">
        <f t="shared" si="21"/>
        <v>0</v>
      </c>
      <c r="AC71" s="45">
        <v>0</v>
      </c>
      <c r="AD71" s="45">
        <v>0</v>
      </c>
      <c r="AE71" s="45">
        <f t="shared" si="22"/>
        <v>0</v>
      </c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  <c r="GR71" s="25"/>
      <c r="GS71" s="25"/>
      <c r="GT71" s="25"/>
      <c r="GU71" s="25"/>
      <c r="GV71" s="25"/>
      <c r="GW71" s="25"/>
      <c r="GX71" s="25"/>
      <c r="GY71" s="25"/>
      <c r="GZ71" s="25"/>
      <c r="HA71" s="25"/>
      <c r="HB71" s="25"/>
      <c r="HC71" s="25"/>
      <c r="HD71" s="25"/>
      <c r="HE71" s="25"/>
      <c r="HF71" s="25"/>
      <c r="HG71" s="25"/>
      <c r="HH71" s="25"/>
      <c r="HI71" s="25"/>
      <c r="HJ71" s="25"/>
      <c r="HK71" s="25"/>
      <c r="HL71" s="25"/>
      <c r="HM71" s="25"/>
      <c r="HN71" s="25"/>
      <c r="HO71" s="25"/>
      <c r="HP71" s="25"/>
      <c r="HQ71" s="25"/>
      <c r="HR71" s="25"/>
      <c r="HS71" s="25"/>
      <c r="HT71" s="25"/>
      <c r="HU71" s="25"/>
      <c r="HV71" s="25"/>
      <c r="HW71" s="25"/>
      <c r="HX71" s="25"/>
      <c r="HY71" s="25"/>
      <c r="HZ71" s="25"/>
      <c r="IA71" s="25"/>
      <c r="IB71" s="25"/>
      <c r="IC71" s="25"/>
      <c r="ID71" s="25"/>
      <c r="IE71" s="25"/>
      <c r="IF71" s="25"/>
      <c r="IG71" s="25"/>
      <c r="IH71" s="25"/>
      <c r="II71" s="25"/>
      <c r="IJ71" s="25"/>
      <c r="IK71" s="25"/>
      <c r="IL71" s="25"/>
      <c r="IM71" s="25"/>
      <c r="IN71" s="25"/>
      <c r="IO71" s="25"/>
      <c r="IP71" s="25"/>
      <c r="IQ71" s="25"/>
      <c r="IR71" s="25"/>
      <c r="IS71" s="25"/>
      <c r="IT71" s="25"/>
      <c r="IU71" s="25"/>
    </row>
    <row r="72" spans="1:255" ht="48.75" customHeight="1" x14ac:dyDescent="0.3">
      <c r="A72" s="42" t="s">
        <v>78</v>
      </c>
      <c r="B72" s="40">
        <v>2</v>
      </c>
      <c r="C72" s="40">
        <v>525</v>
      </c>
      <c r="D72" s="40">
        <v>5100</v>
      </c>
      <c r="E72" s="45">
        <f t="shared" si="0"/>
        <v>24803</v>
      </c>
      <c r="F72" s="45">
        <f t="shared" si="0"/>
        <v>24803</v>
      </c>
      <c r="G72" s="45">
        <f t="shared" si="0"/>
        <v>0</v>
      </c>
      <c r="H72" s="45">
        <v>0</v>
      </c>
      <c r="I72" s="45">
        <v>0</v>
      </c>
      <c r="J72" s="45">
        <f t="shared" si="1"/>
        <v>0</v>
      </c>
      <c r="K72" s="45">
        <v>0</v>
      </c>
      <c r="L72" s="45">
        <v>0</v>
      </c>
      <c r="M72" s="45">
        <f t="shared" si="16"/>
        <v>0</v>
      </c>
      <c r="N72" s="45">
        <v>24803</v>
      </c>
      <c r="O72" s="45">
        <v>24803</v>
      </c>
      <c r="P72" s="45">
        <f t="shared" si="17"/>
        <v>0</v>
      </c>
      <c r="Q72" s="45">
        <v>0</v>
      </c>
      <c r="R72" s="45">
        <v>0</v>
      </c>
      <c r="S72" s="45">
        <f t="shared" si="18"/>
        <v>0</v>
      </c>
      <c r="T72" s="45">
        <v>0</v>
      </c>
      <c r="U72" s="45">
        <v>0</v>
      </c>
      <c r="V72" s="45">
        <f t="shared" si="19"/>
        <v>0</v>
      </c>
      <c r="W72" s="45">
        <v>0</v>
      </c>
      <c r="X72" s="45">
        <v>0</v>
      </c>
      <c r="Y72" s="45">
        <f t="shared" si="20"/>
        <v>0</v>
      </c>
      <c r="Z72" s="45">
        <v>0</v>
      </c>
      <c r="AA72" s="45">
        <v>0</v>
      </c>
      <c r="AB72" s="45">
        <f t="shared" si="21"/>
        <v>0</v>
      </c>
      <c r="AC72" s="45">
        <v>0</v>
      </c>
      <c r="AD72" s="45">
        <v>0</v>
      </c>
      <c r="AE72" s="45">
        <f t="shared" si="22"/>
        <v>0</v>
      </c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25"/>
      <c r="IB72" s="25"/>
      <c r="IC72" s="25"/>
      <c r="ID72" s="25"/>
      <c r="IE72" s="25"/>
      <c r="IF72" s="25"/>
      <c r="IG72" s="25"/>
      <c r="IH72" s="25"/>
      <c r="II72" s="25"/>
      <c r="IJ72" s="25"/>
      <c r="IK72" s="25"/>
      <c r="IL72" s="25"/>
      <c r="IM72" s="25"/>
      <c r="IN72" s="25"/>
      <c r="IO72" s="25"/>
      <c r="IP72" s="25"/>
      <c r="IQ72" s="25"/>
      <c r="IR72" s="25"/>
      <c r="IS72" s="25"/>
      <c r="IT72" s="25"/>
      <c r="IU72" s="25"/>
    </row>
    <row r="73" spans="1:255" ht="31.2" x14ac:dyDescent="0.3">
      <c r="A73" s="42" t="s">
        <v>79</v>
      </c>
      <c r="B73" s="40">
        <v>2</v>
      </c>
      <c r="C73" s="40">
        <v>525</v>
      </c>
      <c r="D73" s="40">
        <v>5100</v>
      </c>
      <c r="E73" s="45">
        <f t="shared" si="0"/>
        <v>9034</v>
      </c>
      <c r="F73" s="45">
        <f t="shared" si="0"/>
        <v>9034</v>
      </c>
      <c r="G73" s="45">
        <f t="shared" si="0"/>
        <v>0</v>
      </c>
      <c r="H73" s="45">
        <v>0</v>
      </c>
      <c r="I73" s="45">
        <v>0</v>
      </c>
      <c r="J73" s="45">
        <f t="shared" si="1"/>
        <v>0</v>
      </c>
      <c r="K73" s="45">
        <v>0</v>
      </c>
      <c r="L73" s="45">
        <v>0</v>
      </c>
      <c r="M73" s="45">
        <f t="shared" si="16"/>
        <v>0</v>
      </c>
      <c r="N73" s="45">
        <v>9034</v>
      </c>
      <c r="O73" s="45">
        <v>9034</v>
      </c>
      <c r="P73" s="45">
        <f t="shared" si="17"/>
        <v>0</v>
      </c>
      <c r="Q73" s="45">
        <v>0</v>
      </c>
      <c r="R73" s="45">
        <v>0</v>
      </c>
      <c r="S73" s="45">
        <f t="shared" si="18"/>
        <v>0</v>
      </c>
      <c r="T73" s="45">
        <v>0</v>
      </c>
      <c r="U73" s="45">
        <v>0</v>
      </c>
      <c r="V73" s="45">
        <f t="shared" si="19"/>
        <v>0</v>
      </c>
      <c r="W73" s="45">
        <v>0</v>
      </c>
      <c r="X73" s="45">
        <v>0</v>
      </c>
      <c r="Y73" s="45">
        <f t="shared" si="20"/>
        <v>0</v>
      </c>
      <c r="Z73" s="45">
        <v>0</v>
      </c>
      <c r="AA73" s="45">
        <v>0</v>
      </c>
      <c r="AB73" s="45">
        <f t="shared" si="21"/>
        <v>0</v>
      </c>
      <c r="AC73" s="45">
        <v>0</v>
      </c>
      <c r="AD73" s="45">
        <v>0</v>
      </c>
      <c r="AE73" s="45">
        <f t="shared" si="22"/>
        <v>0</v>
      </c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  <c r="IC73" s="25"/>
      <c r="ID73" s="25"/>
      <c r="IE73" s="25"/>
      <c r="IF73" s="25"/>
      <c r="IG73" s="25"/>
      <c r="IH73" s="25"/>
      <c r="II73" s="25"/>
      <c r="IJ73" s="25"/>
      <c r="IK73" s="25"/>
      <c r="IL73" s="25"/>
      <c r="IM73" s="25"/>
      <c r="IN73" s="25"/>
      <c r="IO73" s="25"/>
      <c r="IP73" s="25"/>
      <c r="IQ73" s="25"/>
      <c r="IR73" s="25"/>
      <c r="IS73" s="25"/>
      <c r="IT73" s="25"/>
      <c r="IU73" s="25"/>
    </row>
    <row r="74" spans="1:255" ht="31.2" x14ac:dyDescent="0.3">
      <c r="A74" s="42" t="s">
        <v>80</v>
      </c>
      <c r="B74" s="40">
        <v>2</v>
      </c>
      <c r="C74" s="40">
        <v>525</v>
      </c>
      <c r="D74" s="40">
        <v>5100</v>
      </c>
      <c r="E74" s="45">
        <f t="shared" ref="E74:G137" si="23">H74+K74+N74+Q74+T74+W74+Z74+AC74</f>
        <v>4500</v>
      </c>
      <c r="F74" s="45">
        <f t="shared" si="23"/>
        <v>4500</v>
      </c>
      <c r="G74" s="45">
        <f t="shared" si="23"/>
        <v>0</v>
      </c>
      <c r="H74" s="45">
        <v>0</v>
      </c>
      <c r="I74" s="45">
        <v>0</v>
      </c>
      <c r="J74" s="45">
        <f t="shared" ref="J74:J137" si="24">I74-H74</f>
        <v>0</v>
      </c>
      <c r="K74" s="45">
        <v>0</v>
      </c>
      <c r="L74" s="45">
        <v>0</v>
      </c>
      <c r="M74" s="45">
        <f t="shared" ref="M74:M137" si="25">L74-K74</f>
        <v>0</v>
      </c>
      <c r="N74" s="45">
        <v>4500</v>
      </c>
      <c r="O74" s="45">
        <v>4500</v>
      </c>
      <c r="P74" s="45">
        <f t="shared" ref="P74:P137" si="26">O74-N74</f>
        <v>0</v>
      </c>
      <c r="Q74" s="45">
        <v>0</v>
      </c>
      <c r="R74" s="45">
        <v>0</v>
      </c>
      <c r="S74" s="45">
        <f t="shared" ref="S74:S137" si="27">R74-Q74</f>
        <v>0</v>
      </c>
      <c r="T74" s="45">
        <v>0</v>
      </c>
      <c r="U74" s="45">
        <v>0</v>
      </c>
      <c r="V74" s="45">
        <f t="shared" ref="V74:V137" si="28">U74-T74</f>
        <v>0</v>
      </c>
      <c r="W74" s="45">
        <v>0</v>
      </c>
      <c r="X74" s="45">
        <v>0</v>
      </c>
      <c r="Y74" s="45">
        <f t="shared" ref="Y74:Y137" si="29">X74-W74</f>
        <v>0</v>
      </c>
      <c r="Z74" s="45">
        <v>0</v>
      </c>
      <c r="AA74" s="45">
        <v>0</v>
      </c>
      <c r="AB74" s="45">
        <f t="shared" ref="AB74:AB137" si="30">AA74-Z74</f>
        <v>0</v>
      </c>
      <c r="AC74" s="45">
        <v>0</v>
      </c>
      <c r="AD74" s="45">
        <v>0</v>
      </c>
      <c r="AE74" s="45">
        <f t="shared" ref="AE74:AE137" si="31">AD74-AC74</f>
        <v>0</v>
      </c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  <c r="ID74" s="25"/>
      <c r="IE74" s="25"/>
      <c r="IF74" s="25"/>
      <c r="IG74" s="25"/>
      <c r="IH74" s="25"/>
      <c r="II74" s="25"/>
      <c r="IJ74" s="25"/>
      <c r="IK74" s="25"/>
      <c r="IL74" s="25"/>
      <c r="IM74" s="25"/>
      <c r="IN74" s="25"/>
      <c r="IO74" s="25"/>
      <c r="IP74" s="25"/>
      <c r="IQ74" s="25"/>
      <c r="IR74" s="25"/>
      <c r="IS74" s="25"/>
      <c r="IT74" s="25"/>
      <c r="IU74" s="25"/>
    </row>
    <row r="75" spans="1:255" ht="31.2" x14ac:dyDescent="0.3">
      <c r="A75" s="42" t="s">
        <v>81</v>
      </c>
      <c r="B75" s="40">
        <v>2</v>
      </c>
      <c r="C75" s="40">
        <v>525</v>
      </c>
      <c r="D75" s="40">
        <v>5100</v>
      </c>
      <c r="E75" s="45">
        <f t="shared" si="23"/>
        <v>13984</v>
      </c>
      <c r="F75" s="45">
        <f t="shared" si="23"/>
        <v>13984</v>
      </c>
      <c r="G75" s="45">
        <f t="shared" si="23"/>
        <v>0</v>
      </c>
      <c r="H75" s="45">
        <v>0</v>
      </c>
      <c r="I75" s="45">
        <v>0</v>
      </c>
      <c r="J75" s="45">
        <f t="shared" si="24"/>
        <v>0</v>
      </c>
      <c r="K75" s="45">
        <v>0</v>
      </c>
      <c r="L75" s="45">
        <v>0</v>
      </c>
      <c r="M75" s="45">
        <f t="shared" si="25"/>
        <v>0</v>
      </c>
      <c r="N75" s="45">
        <f>12984+1000</f>
        <v>13984</v>
      </c>
      <c r="O75" s="45">
        <f>12984+1000</f>
        <v>13984</v>
      </c>
      <c r="P75" s="45">
        <f t="shared" si="26"/>
        <v>0</v>
      </c>
      <c r="Q75" s="45">
        <v>0</v>
      </c>
      <c r="R75" s="45">
        <v>0</v>
      </c>
      <c r="S75" s="45">
        <f t="shared" si="27"/>
        <v>0</v>
      </c>
      <c r="T75" s="45">
        <v>0</v>
      </c>
      <c r="U75" s="45">
        <v>0</v>
      </c>
      <c r="V75" s="45">
        <f t="shared" si="28"/>
        <v>0</v>
      </c>
      <c r="W75" s="45">
        <v>0</v>
      </c>
      <c r="X75" s="45">
        <v>0</v>
      </c>
      <c r="Y75" s="45">
        <f t="shared" si="29"/>
        <v>0</v>
      </c>
      <c r="Z75" s="45">
        <v>0</v>
      </c>
      <c r="AA75" s="45">
        <v>0</v>
      </c>
      <c r="AB75" s="45">
        <f t="shared" si="30"/>
        <v>0</v>
      </c>
      <c r="AC75" s="45">
        <v>0</v>
      </c>
      <c r="AD75" s="45">
        <v>0</v>
      </c>
      <c r="AE75" s="45">
        <f t="shared" si="31"/>
        <v>0</v>
      </c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25"/>
      <c r="HZ75" s="25"/>
      <c r="IA75" s="25"/>
      <c r="IB75" s="25"/>
      <c r="IC75" s="25"/>
      <c r="ID75" s="25"/>
      <c r="IE75" s="25"/>
      <c r="IF75" s="25"/>
      <c r="IG75" s="25"/>
      <c r="IH75" s="25"/>
      <c r="II75" s="25"/>
      <c r="IJ75" s="25"/>
      <c r="IK75" s="25"/>
      <c r="IL75" s="25"/>
      <c r="IM75" s="25"/>
      <c r="IN75" s="25"/>
      <c r="IO75" s="25"/>
      <c r="IP75" s="25"/>
      <c r="IQ75" s="25"/>
      <c r="IR75" s="25"/>
      <c r="IS75" s="25"/>
      <c r="IT75" s="25"/>
      <c r="IU75" s="25"/>
    </row>
    <row r="76" spans="1:255" ht="93.6" x14ac:dyDescent="0.3">
      <c r="A76" s="42" t="s">
        <v>82</v>
      </c>
      <c r="B76" s="36">
        <v>1</v>
      </c>
      <c r="C76" s="36">
        <v>550</v>
      </c>
      <c r="D76" s="36">
        <v>5100</v>
      </c>
      <c r="E76" s="31">
        <f t="shared" si="23"/>
        <v>634307</v>
      </c>
      <c r="F76" s="31">
        <f t="shared" si="23"/>
        <v>634307</v>
      </c>
      <c r="G76" s="31">
        <f t="shared" si="23"/>
        <v>0</v>
      </c>
      <c r="H76" s="31">
        <v>0</v>
      </c>
      <c r="I76" s="31">
        <v>0</v>
      </c>
      <c r="J76" s="31">
        <f t="shared" si="24"/>
        <v>0</v>
      </c>
      <c r="K76" s="31">
        <v>0</v>
      </c>
      <c r="L76" s="31">
        <v>0</v>
      </c>
      <c r="M76" s="31">
        <f t="shared" si="25"/>
        <v>0</v>
      </c>
      <c r="N76" s="31"/>
      <c r="O76" s="31"/>
      <c r="P76" s="31">
        <f t="shared" si="26"/>
        <v>0</v>
      </c>
      <c r="Q76" s="31">
        <f>490336-37829-1096</f>
        <v>451411</v>
      </c>
      <c r="R76" s="31">
        <f>490336-37829-1096</f>
        <v>451411</v>
      </c>
      <c r="S76" s="31">
        <f t="shared" si="27"/>
        <v>0</v>
      </c>
      <c r="T76" s="31">
        <f>22180+716</f>
        <v>22896</v>
      </c>
      <c r="U76" s="31">
        <f>22180+716</f>
        <v>22896</v>
      </c>
      <c r="V76" s="31">
        <f t="shared" si="28"/>
        <v>0</v>
      </c>
      <c r="W76" s="31">
        <v>0</v>
      </c>
      <c r="X76" s="31">
        <v>0</v>
      </c>
      <c r="Y76" s="31">
        <f t="shared" si="29"/>
        <v>0</v>
      </c>
      <c r="Z76" s="31">
        <v>0</v>
      </c>
      <c r="AA76" s="31">
        <v>0</v>
      </c>
      <c r="AB76" s="31">
        <f t="shared" si="30"/>
        <v>0</v>
      </c>
      <c r="AC76" s="31">
        <v>160000</v>
      </c>
      <c r="AD76" s="31">
        <v>160000</v>
      </c>
      <c r="AE76" s="31">
        <f t="shared" si="31"/>
        <v>0</v>
      </c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  <c r="IS76" s="7"/>
      <c r="IT76" s="7"/>
      <c r="IU76" s="7"/>
    </row>
    <row r="77" spans="1:255" ht="31.2" x14ac:dyDescent="0.3">
      <c r="A77" s="26" t="s">
        <v>83</v>
      </c>
      <c r="B77" s="34"/>
      <c r="C77" s="34"/>
      <c r="D77" s="40">
        <v>5100</v>
      </c>
      <c r="E77" s="27">
        <f t="shared" si="23"/>
        <v>14223602</v>
      </c>
      <c r="F77" s="27">
        <f t="shared" si="23"/>
        <v>14213892</v>
      </c>
      <c r="G77" s="27">
        <f t="shared" si="23"/>
        <v>-9710</v>
      </c>
      <c r="H77" s="27">
        <f>SUM(H78)</f>
        <v>943867</v>
      </c>
      <c r="I77" s="27">
        <f>SUM(I78)</f>
        <v>943867</v>
      </c>
      <c r="J77" s="27">
        <f t="shared" si="24"/>
        <v>0</v>
      </c>
      <c r="K77" s="27">
        <f>SUM(K78)</f>
        <v>582500</v>
      </c>
      <c r="L77" s="27">
        <f>SUM(L78)</f>
        <v>582500</v>
      </c>
      <c r="M77" s="27">
        <f t="shared" si="25"/>
        <v>0</v>
      </c>
      <c r="N77" s="27">
        <f>SUM(N78)</f>
        <v>767074</v>
      </c>
      <c r="O77" s="27">
        <f>SUM(O78)</f>
        <v>768874</v>
      </c>
      <c r="P77" s="27">
        <f t="shared" si="26"/>
        <v>1800</v>
      </c>
      <c r="Q77" s="27">
        <f>SUM(Q78)</f>
        <v>8445869</v>
      </c>
      <c r="R77" s="27">
        <f>SUM(R78)</f>
        <v>8445869</v>
      </c>
      <c r="S77" s="27">
        <f t="shared" si="27"/>
        <v>0</v>
      </c>
      <c r="T77" s="27">
        <f>SUM(T78)</f>
        <v>0</v>
      </c>
      <c r="U77" s="27">
        <f>SUM(U78)</f>
        <v>0</v>
      </c>
      <c r="V77" s="27">
        <f t="shared" si="28"/>
        <v>0</v>
      </c>
      <c r="W77" s="27">
        <f>SUM(W78)</f>
        <v>1528046</v>
      </c>
      <c r="X77" s="27">
        <f>SUM(X78)</f>
        <v>1516536</v>
      </c>
      <c r="Y77" s="27">
        <f t="shared" si="29"/>
        <v>-11510</v>
      </c>
      <c r="Z77" s="27">
        <f>SUM(Z78)</f>
        <v>0</v>
      </c>
      <c r="AA77" s="27">
        <f>SUM(AA78)</f>
        <v>1394008</v>
      </c>
      <c r="AB77" s="27">
        <f t="shared" si="30"/>
        <v>1394008</v>
      </c>
      <c r="AC77" s="27">
        <f>SUM(AC78)</f>
        <v>1956246</v>
      </c>
      <c r="AD77" s="27">
        <f>SUM(AD78)</f>
        <v>562238</v>
      </c>
      <c r="AE77" s="27">
        <f t="shared" si="31"/>
        <v>-1394008</v>
      </c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  <c r="IS77" s="7"/>
      <c r="IT77" s="7"/>
      <c r="IU77" s="7"/>
    </row>
    <row r="78" spans="1:255" x14ac:dyDescent="0.3">
      <c r="A78" s="26" t="s">
        <v>20</v>
      </c>
      <c r="B78" s="34"/>
      <c r="C78" s="34"/>
      <c r="D78" s="40">
        <v>5100</v>
      </c>
      <c r="E78" s="27">
        <f t="shared" si="23"/>
        <v>14223602</v>
      </c>
      <c r="F78" s="27">
        <f t="shared" si="23"/>
        <v>14213892</v>
      </c>
      <c r="G78" s="27">
        <f t="shared" si="23"/>
        <v>-9710</v>
      </c>
      <c r="H78" s="27">
        <f>SUM(H79:H94)</f>
        <v>943867</v>
      </c>
      <c r="I78" s="27">
        <f>SUM(I79:I94)</f>
        <v>943867</v>
      </c>
      <c r="J78" s="27">
        <f t="shared" si="24"/>
        <v>0</v>
      </c>
      <c r="K78" s="27">
        <f>SUM(K79:K94)</f>
        <v>582500</v>
      </c>
      <c r="L78" s="27">
        <f>SUM(L79:L94)</f>
        <v>582500</v>
      </c>
      <c r="M78" s="27">
        <f t="shared" si="25"/>
        <v>0</v>
      </c>
      <c r="N78" s="27">
        <f>SUM(N79:N94)</f>
        <v>767074</v>
      </c>
      <c r="O78" s="27">
        <f>SUM(O79:O94)</f>
        <v>768874</v>
      </c>
      <c r="P78" s="27">
        <f t="shared" si="26"/>
        <v>1800</v>
      </c>
      <c r="Q78" s="27">
        <f>SUM(Q79:Q94)</f>
        <v>8445869</v>
      </c>
      <c r="R78" s="27">
        <f>SUM(R79:R94)</f>
        <v>8445869</v>
      </c>
      <c r="S78" s="27">
        <f t="shared" si="27"/>
        <v>0</v>
      </c>
      <c r="T78" s="27">
        <f>SUM(T79:T94)</f>
        <v>0</v>
      </c>
      <c r="U78" s="27">
        <f>SUM(U79:U94)</f>
        <v>0</v>
      </c>
      <c r="V78" s="27">
        <f t="shared" si="28"/>
        <v>0</v>
      </c>
      <c r="W78" s="27">
        <f>SUM(W79:W94)</f>
        <v>1528046</v>
      </c>
      <c r="X78" s="27">
        <f>SUM(X79:X94)</f>
        <v>1516536</v>
      </c>
      <c r="Y78" s="27">
        <f t="shared" si="29"/>
        <v>-11510</v>
      </c>
      <c r="Z78" s="27">
        <f>SUM(Z79:Z94)</f>
        <v>0</v>
      </c>
      <c r="AA78" s="27">
        <f>SUM(AA79:AA94)</f>
        <v>1394008</v>
      </c>
      <c r="AB78" s="27">
        <f t="shared" si="30"/>
        <v>1394008</v>
      </c>
      <c r="AC78" s="27">
        <f>SUM(AC79:AC94)</f>
        <v>1956246</v>
      </c>
      <c r="AD78" s="27">
        <f>SUM(AD79:AD94)</f>
        <v>562238</v>
      </c>
      <c r="AE78" s="27">
        <f t="shared" si="31"/>
        <v>-1394008</v>
      </c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  <c r="IS78" s="7"/>
      <c r="IT78" s="7"/>
      <c r="IU78" s="7"/>
    </row>
    <row r="79" spans="1:255" ht="46.8" x14ac:dyDescent="0.3">
      <c r="A79" s="39" t="s">
        <v>84</v>
      </c>
      <c r="B79" s="37">
        <v>2</v>
      </c>
      <c r="C79" s="37">
        <v>603</v>
      </c>
      <c r="D79" s="40">
        <v>5100</v>
      </c>
      <c r="E79" s="38">
        <f t="shared" si="23"/>
        <v>46230</v>
      </c>
      <c r="F79" s="38">
        <f t="shared" si="23"/>
        <v>46230</v>
      </c>
      <c r="G79" s="38">
        <f t="shared" si="23"/>
        <v>0</v>
      </c>
      <c r="H79" s="38">
        <v>0</v>
      </c>
      <c r="I79" s="38">
        <v>0</v>
      </c>
      <c r="J79" s="38">
        <f t="shared" si="24"/>
        <v>0</v>
      </c>
      <c r="K79" s="38">
        <v>0</v>
      </c>
      <c r="L79" s="38">
        <v>0</v>
      </c>
      <c r="M79" s="38">
        <f t="shared" si="25"/>
        <v>0</v>
      </c>
      <c r="N79" s="38">
        <v>46230</v>
      </c>
      <c r="O79" s="38">
        <v>46230</v>
      </c>
      <c r="P79" s="38">
        <f t="shared" si="26"/>
        <v>0</v>
      </c>
      <c r="Q79" s="38">
        <v>0</v>
      </c>
      <c r="R79" s="38">
        <v>0</v>
      </c>
      <c r="S79" s="38">
        <f t="shared" si="27"/>
        <v>0</v>
      </c>
      <c r="T79" s="38">
        <v>0</v>
      </c>
      <c r="U79" s="38">
        <v>0</v>
      </c>
      <c r="V79" s="38">
        <f t="shared" si="28"/>
        <v>0</v>
      </c>
      <c r="W79" s="38">
        <v>0</v>
      </c>
      <c r="X79" s="38">
        <v>0</v>
      </c>
      <c r="Y79" s="38">
        <f t="shared" si="29"/>
        <v>0</v>
      </c>
      <c r="Z79" s="38">
        <v>0</v>
      </c>
      <c r="AA79" s="38">
        <v>0</v>
      </c>
      <c r="AB79" s="38">
        <f t="shared" si="30"/>
        <v>0</v>
      </c>
      <c r="AC79" s="38">
        <v>0</v>
      </c>
      <c r="AD79" s="38">
        <v>0</v>
      </c>
      <c r="AE79" s="38">
        <f t="shared" si="31"/>
        <v>0</v>
      </c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  <c r="IS79" s="7"/>
      <c r="IT79" s="7"/>
      <c r="IU79" s="7"/>
    </row>
    <row r="80" spans="1:255" ht="31.2" x14ac:dyDescent="0.3">
      <c r="A80" s="35" t="s">
        <v>85</v>
      </c>
      <c r="B80" s="36">
        <v>2</v>
      </c>
      <c r="C80" s="36">
        <v>619</v>
      </c>
      <c r="D80" s="36">
        <v>5100</v>
      </c>
      <c r="E80" s="38">
        <f t="shared" si="23"/>
        <v>13990</v>
      </c>
      <c r="F80" s="38">
        <f t="shared" si="23"/>
        <v>13990</v>
      </c>
      <c r="G80" s="38">
        <f t="shared" si="23"/>
        <v>0</v>
      </c>
      <c r="H80" s="38">
        <v>0</v>
      </c>
      <c r="I80" s="38">
        <v>0</v>
      </c>
      <c r="J80" s="38">
        <f t="shared" si="24"/>
        <v>0</v>
      </c>
      <c r="K80" s="38">
        <v>0</v>
      </c>
      <c r="L80" s="38">
        <v>0</v>
      </c>
      <c r="M80" s="38">
        <f t="shared" si="25"/>
        <v>0</v>
      </c>
      <c r="N80" s="38">
        <v>13990</v>
      </c>
      <c r="O80" s="38">
        <v>13990</v>
      </c>
      <c r="P80" s="38">
        <f t="shared" si="26"/>
        <v>0</v>
      </c>
      <c r="Q80" s="38">
        <v>0</v>
      </c>
      <c r="R80" s="38">
        <v>0</v>
      </c>
      <c r="S80" s="38">
        <f t="shared" si="27"/>
        <v>0</v>
      </c>
      <c r="T80" s="38">
        <v>0</v>
      </c>
      <c r="U80" s="38">
        <v>0</v>
      </c>
      <c r="V80" s="38">
        <f t="shared" si="28"/>
        <v>0</v>
      </c>
      <c r="W80" s="38"/>
      <c r="X80" s="38"/>
      <c r="Y80" s="38">
        <f t="shared" si="29"/>
        <v>0</v>
      </c>
      <c r="Z80" s="38">
        <v>0</v>
      </c>
      <c r="AA80" s="38">
        <v>0</v>
      </c>
      <c r="AB80" s="38">
        <f t="shared" si="30"/>
        <v>0</v>
      </c>
      <c r="AC80" s="38">
        <v>0</v>
      </c>
      <c r="AD80" s="38">
        <v>0</v>
      </c>
      <c r="AE80" s="38">
        <f t="shared" si="31"/>
        <v>0</v>
      </c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  <c r="IR80" s="7"/>
      <c r="IS80" s="7"/>
      <c r="IT80" s="7"/>
      <c r="IU80" s="7"/>
    </row>
    <row r="81" spans="1:255" ht="31.2" x14ac:dyDescent="0.3">
      <c r="A81" s="39" t="s">
        <v>86</v>
      </c>
      <c r="B81" s="37">
        <v>2</v>
      </c>
      <c r="C81" s="37">
        <v>619</v>
      </c>
      <c r="D81" s="37">
        <v>5100</v>
      </c>
      <c r="E81" s="38">
        <f t="shared" si="23"/>
        <v>4818</v>
      </c>
      <c r="F81" s="38">
        <f t="shared" si="23"/>
        <v>4818</v>
      </c>
      <c r="G81" s="38">
        <f t="shared" si="23"/>
        <v>0</v>
      </c>
      <c r="H81" s="38">
        <v>0</v>
      </c>
      <c r="I81" s="38">
        <v>0</v>
      </c>
      <c r="J81" s="38">
        <f t="shared" si="24"/>
        <v>0</v>
      </c>
      <c r="K81" s="38">
        <v>0</v>
      </c>
      <c r="L81" s="38">
        <v>0</v>
      </c>
      <c r="M81" s="38">
        <f t="shared" si="25"/>
        <v>0</v>
      </c>
      <c r="N81" s="38">
        <v>4818</v>
      </c>
      <c r="O81" s="38">
        <v>4818</v>
      </c>
      <c r="P81" s="38">
        <f t="shared" si="26"/>
        <v>0</v>
      </c>
      <c r="Q81" s="38"/>
      <c r="R81" s="38"/>
      <c r="S81" s="38">
        <f t="shared" si="27"/>
        <v>0</v>
      </c>
      <c r="T81" s="38">
        <v>0</v>
      </c>
      <c r="U81" s="38">
        <v>0</v>
      </c>
      <c r="V81" s="38">
        <f t="shared" si="28"/>
        <v>0</v>
      </c>
      <c r="W81" s="38">
        <v>0</v>
      </c>
      <c r="X81" s="38">
        <v>0</v>
      </c>
      <c r="Y81" s="38">
        <f t="shared" si="29"/>
        <v>0</v>
      </c>
      <c r="Z81" s="38">
        <v>0</v>
      </c>
      <c r="AA81" s="38">
        <v>0</v>
      </c>
      <c r="AB81" s="38">
        <f t="shared" si="30"/>
        <v>0</v>
      </c>
      <c r="AC81" s="38">
        <v>0</v>
      </c>
      <c r="AD81" s="38">
        <v>0</v>
      </c>
      <c r="AE81" s="38">
        <f t="shared" si="31"/>
        <v>0</v>
      </c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  <c r="IR81" s="7"/>
      <c r="IS81" s="7"/>
      <c r="IT81" s="7"/>
      <c r="IU81" s="7"/>
    </row>
    <row r="82" spans="1:255" ht="20.25" customHeight="1" x14ac:dyDescent="0.3">
      <c r="A82" s="35" t="s">
        <v>87</v>
      </c>
      <c r="B82" s="36">
        <v>2</v>
      </c>
      <c r="C82" s="36">
        <v>619</v>
      </c>
      <c r="D82" s="36">
        <v>5100</v>
      </c>
      <c r="E82" s="38">
        <f t="shared" si="23"/>
        <v>25032</v>
      </c>
      <c r="F82" s="38">
        <f t="shared" si="23"/>
        <v>25032</v>
      </c>
      <c r="G82" s="38">
        <f t="shared" si="23"/>
        <v>0</v>
      </c>
      <c r="H82" s="38">
        <v>0</v>
      </c>
      <c r="I82" s="38">
        <v>0</v>
      </c>
      <c r="J82" s="38">
        <f t="shared" si="24"/>
        <v>0</v>
      </c>
      <c r="K82" s="38">
        <v>0</v>
      </c>
      <c r="L82" s="38">
        <v>0</v>
      </c>
      <c r="M82" s="38">
        <f t="shared" si="25"/>
        <v>0</v>
      </c>
      <c r="N82" s="38">
        <v>25032</v>
      </c>
      <c r="O82" s="38">
        <v>25032</v>
      </c>
      <c r="P82" s="38">
        <f t="shared" si="26"/>
        <v>0</v>
      </c>
      <c r="Q82" s="38">
        <v>0</v>
      </c>
      <c r="R82" s="38">
        <v>0</v>
      </c>
      <c r="S82" s="38">
        <f t="shared" si="27"/>
        <v>0</v>
      </c>
      <c r="T82" s="38">
        <v>0</v>
      </c>
      <c r="U82" s="38">
        <v>0</v>
      </c>
      <c r="V82" s="38">
        <f t="shared" si="28"/>
        <v>0</v>
      </c>
      <c r="W82" s="38"/>
      <c r="X82" s="38"/>
      <c r="Y82" s="38">
        <f t="shared" si="29"/>
        <v>0</v>
      </c>
      <c r="Z82" s="38">
        <v>0</v>
      </c>
      <c r="AA82" s="38">
        <v>0</v>
      </c>
      <c r="AB82" s="38">
        <f t="shared" si="30"/>
        <v>0</v>
      </c>
      <c r="AC82" s="38">
        <v>0</v>
      </c>
      <c r="AD82" s="38">
        <v>0</v>
      </c>
      <c r="AE82" s="38">
        <f t="shared" si="31"/>
        <v>0</v>
      </c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  <c r="IP82" s="7"/>
      <c r="IQ82" s="7"/>
      <c r="IR82" s="7"/>
      <c r="IS82" s="7"/>
      <c r="IT82" s="7"/>
      <c r="IU82" s="7"/>
    </row>
    <row r="83" spans="1:255" ht="31.2" x14ac:dyDescent="0.3">
      <c r="A83" s="35" t="s">
        <v>88</v>
      </c>
      <c r="B83" s="36">
        <v>2</v>
      </c>
      <c r="C83" s="36">
        <v>619</v>
      </c>
      <c r="D83" s="36">
        <v>5100</v>
      </c>
      <c r="E83" s="38">
        <f t="shared" si="23"/>
        <v>171812</v>
      </c>
      <c r="F83" s="38">
        <f t="shared" si="23"/>
        <v>171812</v>
      </c>
      <c r="G83" s="38">
        <f t="shared" si="23"/>
        <v>0</v>
      </c>
      <c r="H83" s="38">
        <v>0</v>
      </c>
      <c r="I83" s="38">
        <v>0</v>
      </c>
      <c r="J83" s="38">
        <f t="shared" si="24"/>
        <v>0</v>
      </c>
      <c r="K83" s="38">
        <v>0</v>
      </c>
      <c r="L83" s="38">
        <v>0</v>
      </c>
      <c r="M83" s="38">
        <f t="shared" si="25"/>
        <v>0</v>
      </c>
      <c r="N83" s="38">
        <f>50000+10000+12000+56510+36495+6807</f>
        <v>171812</v>
      </c>
      <c r="O83" s="38">
        <f>50000+10000+12000+56510+36495+6807</f>
        <v>171812</v>
      </c>
      <c r="P83" s="38">
        <f t="shared" si="26"/>
        <v>0</v>
      </c>
      <c r="Q83" s="38">
        <v>0</v>
      </c>
      <c r="R83" s="38">
        <v>0</v>
      </c>
      <c r="S83" s="38">
        <f t="shared" si="27"/>
        <v>0</v>
      </c>
      <c r="T83" s="38">
        <v>0</v>
      </c>
      <c r="U83" s="38">
        <v>0</v>
      </c>
      <c r="V83" s="38">
        <f t="shared" si="28"/>
        <v>0</v>
      </c>
      <c r="W83" s="38"/>
      <c r="X83" s="38"/>
      <c r="Y83" s="38">
        <f t="shared" si="29"/>
        <v>0</v>
      </c>
      <c r="Z83" s="38">
        <v>0</v>
      </c>
      <c r="AA83" s="38">
        <v>0</v>
      </c>
      <c r="AB83" s="38">
        <f t="shared" si="30"/>
        <v>0</v>
      </c>
      <c r="AC83" s="38">
        <v>0</v>
      </c>
      <c r="AD83" s="38">
        <v>0</v>
      </c>
      <c r="AE83" s="38">
        <f t="shared" si="31"/>
        <v>0</v>
      </c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</row>
    <row r="84" spans="1:255" x14ac:dyDescent="0.3">
      <c r="A84" s="39" t="s">
        <v>89</v>
      </c>
      <c r="B84" s="37"/>
      <c r="C84" s="37"/>
      <c r="D84" s="40"/>
      <c r="E84" s="38">
        <f t="shared" si="23"/>
        <v>500000</v>
      </c>
      <c r="F84" s="38">
        <f t="shared" si="23"/>
        <v>500000</v>
      </c>
      <c r="G84" s="38">
        <f t="shared" si="23"/>
        <v>0</v>
      </c>
      <c r="H84" s="38">
        <v>0</v>
      </c>
      <c r="I84" s="38">
        <v>0</v>
      </c>
      <c r="J84" s="38">
        <f t="shared" si="24"/>
        <v>0</v>
      </c>
      <c r="K84" s="38">
        <v>0</v>
      </c>
      <c r="L84" s="38">
        <v>0</v>
      </c>
      <c r="M84" s="38">
        <f t="shared" si="25"/>
        <v>0</v>
      </c>
      <c r="N84" s="38"/>
      <c r="O84" s="38"/>
      <c r="P84" s="38">
        <f t="shared" si="26"/>
        <v>0</v>
      </c>
      <c r="Q84" s="38">
        <v>0</v>
      </c>
      <c r="R84" s="38">
        <v>0</v>
      </c>
      <c r="S84" s="38">
        <f t="shared" si="27"/>
        <v>0</v>
      </c>
      <c r="T84" s="38">
        <v>0</v>
      </c>
      <c r="U84" s="38">
        <v>0</v>
      </c>
      <c r="V84" s="38">
        <f t="shared" si="28"/>
        <v>0</v>
      </c>
      <c r="W84" s="38">
        <v>0</v>
      </c>
      <c r="X84" s="38">
        <v>0</v>
      </c>
      <c r="Y84" s="38">
        <f t="shared" si="29"/>
        <v>0</v>
      </c>
      <c r="Z84" s="38">
        <v>0</v>
      </c>
      <c r="AA84" s="38">
        <v>0</v>
      </c>
      <c r="AB84" s="38">
        <f t="shared" si="30"/>
        <v>0</v>
      </c>
      <c r="AC84" s="38">
        <v>500000</v>
      </c>
      <c r="AD84" s="38">
        <v>500000</v>
      </c>
      <c r="AE84" s="38">
        <f t="shared" si="31"/>
        <v>0</v>
      </c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</row>
    <row r="85" spans="1:255" ht="46.8" x14ac:dyDescent="0.3">
      <c r="A85" s="39" t="s">
        <v>90</v>
      </c>
      <c r="B85" s="37">
        <v>2</v>
      </c>
      <c r="C85" s="37">
        <v>606</v>
      </c>
      <c r="D85" s="40">
        <v>5100</v>
      </c>
      <c r="E85" s="38">
        <f t="shared" si="23"/>
        <v>812929</v>
      </c>
      <c r="F85" s="38">
        <f t="shared" si="23"/>
        <v>812929</v>
      </c>
      <c r="G85" s="38">
        <f t="shared" si="23"/>
        <v>0</v>
      </c>
      <c r="H85" s="38">
        <f>573484+212049</f>
        <v>785533</v>
      </c>
      <c r="I85" s="38">
        <f>573484+212049</f>
        <v>785533</v>
      </c>
      <c r="J85" s="38">
        <f t="shared" si="24"/>
        <v>0</v>
      </c>
      <c r="K85" s="38">
        <v>0</v>
      </c>
      <c r="L85" s="38">
        <v>0</v>
      </c>
      <c r="M85" s="38">
        <f t="shared" si="25"/>
        <v>0</v>
      </c>
      <c r="N85" s="38">
        <f>573484-573484</f>
        <v>0</v>
      </c>
      <c r="O85" s="38">
        <f>573484-573484</f>
        <v>0</v>
      </c>
      <c r="P85" s="38">
        <f t="shared" si="26"/>
        <v>0</v>
      </c>
      <c r="Q85" s="38">
        <v>0</v>
      </c>
      <c r="R85" s="38">
        <v>0</v>
      </c>
      <c r="S85" s="38">
        <f t="shared" si="27"/>
        <v>0</v>
      </c>
      <c r="T85" s="38">
        <v>0</v>
      </c>
      <c r="U85" s="38">
        <v>0</v>
      </c>
      <c r="V85" s="38">
        <f t="shared" si="28"/>
        <v>0</v>
      </c>
      <c r="W85" s="38">
        <f>27396</f>
        <v>27396</v>
      </c>
      <c r="X85" s="38">
        <f>27396</f>
        <v>27396</v>
      </c>
      <c r="Y85" s="38">
        <f t="shared" si="29"/>
        <v>0</v>
      </c>
      <c r="Z85" s="38">
        <v>0</v>
      </c>
      <c r="AA85" s="38">
        <v>0</v>
      </c>
      <c r="AB85" s="38">
        <f t="shared" si="30"/>
        <v>0</v>
      </c>
      <c r="AC85" s="38"/>
      <c r="AD85" s="38"/>
      <c r="AE85" s="38">
        <f t="shared" si="31"/>
        <v>0</v>
      </c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</row>
    <row r="86" spans="1:255" ht="27.75" customHeight="1" x14ac:dyDescent="0.3">
      <c r="A86" s="39" t="s">
        <v>91</v>
      </c>
      <c r="B86" s="37">
        <v>2</v>
      </c>
      <c r="C86" s="37">
        <v>604</v>
      </c>
      <c r="D86" s="40">
        <v>5100</v>
      </c>
      <c r="E86" s="38">
        <f t="shared" si="23"/>
        <v>44404</v>
      </c>
      <c r="F86" s="38">
        <f t="shared" si="23"/>
        <v>32894</v>
      </c>
      <c r="G86" s="38">
        <f t="shared" si="23"/>
        <v>-11510</v>
      </c>
      <c r="H86" s="38">
        <v>0</v>
      </c>
      <c r="I86" s="38">
        <v>0</v>
      </c>
      <c r="J86" s="38">
        <f t="shared" si="24"/>
        <v>0</v>
      </c>
      <c r="K86" s="38">
        <v>0</v>
      </c>
      <c r="L86" s="38">
        <v>0</v>
      </c>
      <c r="M86" s="38">
        <f t="shared" si="25"/>
        <v>0</v>
      </c>
      <c r="N86" s="38">
        <v>0</v>
      </c>
      <c r="O86" s="38">
        <v>0</v>
      </c>
      <c r="P86" s="38">
        <f t="shared" si="26"/>
        <v>0</v>
      </c>
      <c r="Q86" s="38">
        <v>0</v>
      </c>
      <c r="R86" s="38">
        <v>0</v>
      </c>
      <c r="S86" s="38">
        <f t="shared" si="27"/>
        <v>0</v>
      </c>
      <c r="T86" s="38">
        <v>0</v>
      </c>
      <c r="U86" s="38">
        <v>0</v>
      </c>
      <c r="V86" s="38">
        <f t="shared" si="28"/>
        <v>0</v>
      </c>
      <c r="W86" s="38">
        <v>44404</v>
      </c>
      <c r="X86" s="38">
        <f>44404-11510</f>
        <v>32894</v>
      </c>
      <c r="Y86" s="38">
        <f t="shared" si="29"/>
        <v>-11510</v>
      </c>
      <c r="Z86" s="38">
        <v>0</v>
      </c>
      <c r="AA86" s="38">
        <v>0</v>
      </c>
      <c r="AB86" s="38">
        <f t="shared" si="30"/>
        <v>0</v>
      </c>
      <c r="AC86" s="38">
        <v>0</v>
      </c>
      <c r="AD86" s="38">
        <v>0</v>
      </c>
      <c r="AE86" s="38">
        <f t="shared" si="31"/>
        <v>0</v>
      </c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</row>
    <row r="87" spans="1:255" ht="78" x14ac:dyDescent="0.3">
      <c r="A87" s="39" t="s">
        <v>92</v>
      </c>
      <c r="B87" s="37">
        <v>2</v>
      </c>
      <c r="C87" s="37">
        <v>604</v>
      </c>
      <c r="D87" s="40">
        <v>5100</v>
      </c>
      <c r="E87" s="38">
        <f t="shared" si="23"/>
        <v>76154</v>
      </c>
      <c r="F87" s="38">
        <f t="shared" si="23"/>
        <v>76154</v>
      </c>
      <c r="G87" s="38">
        <f t="shared" si="23"/>
        <v>0</v>
      </c>
      <c r="H87" s="38">
        <v>0</v>
      </c>
      <c r="I87" s="38">
        <v>0</v>
      </c>
      <c r="J87" s="38">
        <f t="shared" si="24"/>
        <v>0</v>
      </c>
      <c r="K87" s="38">
        <v>0</v>
      </c>
      <c r="L87" s="38">
        <v>0</v>
      </c>
      <c r="M87" s="38">
        <f t="shared" si="25"/>
        <v>0</v>
      </c>
      <c r="N87" s="38">
        <v>76154</v>
      </c>
      <c r="O87" s="38">
        <v>76154</v>
      </c>
      <c r="P87" s="38">
        <f t="shared" si="26"/>
        <v>0</v>
      </c>
      <c r="Q87" s="38">
        <v>0</v>
      </c>
      <c r="R87" s="38">
        <v>0</v>
      </c>
      <c r="S87" s="38">
        <f t="shared" si="27"/>
        <v>0</v>
      </c>
      <c r="T87" s="38">
        <v>0</v>
      </c>
      <c r="U87" s="38">
        <v>0</v>
      </c>
      <c r="V87" s="38">
        <f t="shared" si="28"/>
        <v>0</v>
      </c>
      <c r="W87" s="38"/>
      <c r="X87" s="38"/>
      <c r="Y87" s="38">
        <f t="shared" si="29"/>
        <v>0</v>
      </c>
      <c r="Z87" s="38">
        <v>0</v>
      </c>
      <c r="AA87" s="38">
        <v>0</v>
      </c>
      <c r="AB87" s="38">
        <f t="shared" si="30"/>
        <v>0</v>
      </c>
      <c r="AC87" s="38">
        <v>0</v>
      </c>
      <c r="AD87" s="38">
        <v>0</v>
      </c>
      <c r="AE87" s="38">
        <f t="shared" si="31"/>
        <v>0</v>
      </c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  <c r="IU87" s="7"/>
    </row>
    <row r="88" spans="1:255" ht="93.6" x14ac:dyDescent="0.3">
      <c r="A88" s="39" t="s">
        <v>93</v>
      </c>
      <c r="B88" s="37">
        <v>2</v>
      </c>
      <c r="C88" s="37">
        <v>604</v>
      </c>
      <c r="D88" s="40">
        <v>5100</v>
      </c>
      <c r="E88" s="38">
        <f t="shared" si="23"/>
        <v>243065</v>
      </c>
      <c r="F88" s="38">
        <f t="shared" si="23"/>
        <v>243065</v>
      </c>
      <c r="G88" s="38">
        <f t="shared" si="23"/>
        <v>0</v>
      </c>
      <c r="H88" s="38">
        <v>0</v>
      </c>
      <c r="I88" s="38">
        <v>0</v>
      </c>
      <c r="J88" s="38">
        <f t="shared" si="24"/>
        <v>0</v>
      </c>
      <c r="K88" s="38">
        <v>0</v>
      </c>
      <c r="L88" s="38">
        <v>0</v>
      </c>
      <c r="M88" s="38">
        <f t="shared" si="25"/>
        <v>0</v>
      </c>
      <c r="N88" s="38">
        <v>243065</v>
      </c>
      <c r="O88" s="38">
        <v>243065</v>
      </c>
      <c r="P88" s="38">
        <f t="shared" si="26"/>
        <v>0</v>
      </c>
      <c r="Q88" s="38">
        <v>0</v>
      </c>
      <c r="R88" s="38">
        <v>0</v>
      </c>
      <c r="S88" s="38">
        <f t="shared" si="27"/>
        <v>0</v>
      </c>
      <c r="T88" s="38">
        <v>0</v>
      </c>
      <c r="U88" s="38">
        <v>0</v>
      </c>
      <c r="V88" s="38">
        <f t="shared" si="28"/>
        <v>0</v>
      </c>
      <c r="W88" s="38"/>
      <c r="X88" s="38"/>
      <c r="Y88" s="38">
        <f t="shared" si="29"/>
        <v>0</v>
      </c>
      <c r="Z88" s="38">
        <v>0</v>
      </c>
      <c r="AA88" s="38">
        <v>0</v>
      </c>
      <c r="AB88" s="38">
        <f t="shared" si="30"/>
        <v>0</v>
      </c>
      <c r="AC88" s="38">
        <v>0</v>
      </c>
      <c r="AD88" s="38">
        <v>0</v>
      </c>
      <c r="AE88" s="38">
        <f t="shared" si="31"/>
        <v>0</v>
      </c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  <c r="IP88" s="7"/>
      <c r="IQ88" s="7"/>
      <c r="IR88" s="7"/>
      <c r="IS88" s="7"/>
      <c r="IT88" s="7"/>
      <c r="IU88" s="7"/>
    </row>
    <row r="89" spans="1:255" ht="62.4" x14ac:dyDescent="0.3">
      <c r="A89" s="39" t="s">
        <v>94</v>
      </c>
      <c r="B89" s="37">
        <v>2</v>
      </c>
      <c r="C89" s="37">
        <v>604</v>
      </c>
      <c r="D89" s="40">
        <v>5100</v>
      </c>
      <c r="E89" s="38">
        <f t="shared" si="23"/>
        <v>120120</v>
      </c>
      <c r="F89" s="38">
        <f t="shared" si="23"/>
        <v>120120</v>
      </c>
      <c r="G89" s="38">
        <f t="shared" si="23"/>
        <v>0</v>
      </c>
      <c r="H89" s="38">
        <v>0</v>
      </c>
      <c r="I89" s="38">
        <v>0</v>
      </c>
      <c r="J89" s="38">
        <f t="shared" si="24"/>
        <v>0</v>
      </c>
      <c r="K89" s="38">
        <v>0</v>
      </c>
      <c r="L89" s="38">
        <v>0</v>
      </c>
      <c r="M89" s="38">
        <f t="shared" si="25"/>
        <v>0</v>
      </c>
      <c r="N89" s="38">
        <v>120120</v>
      </c>
      <c r="O89" s="38">
        <v>120120</v>
      </c>
      <c r="P89" s="38">
        <f t="shared" si="26"/>
        <v>0</v>
      </c>
      <c r="Q89" s="38">
        <v>0</v>
      </c>
      <c r="R89" s="38">
        <v>0</v>
      </c>
      <c r="S89" s="38">
        <f t="shared" si="27"/>
        <v>0</v>
      </c>
      <c r="T89" s="38">
        <v>0</v>
      </c>
      <c r="U89" s="38">
        <v>0</v>
      </c>
      <c r="V89" s="38">
        <f t="shared" si="28"/>
        <v>0</v>
      </c>
      <c r="W89" s="38"/>
      <c r="X89" s="38"/>
      <c r="Y89" s="38">
        <f t="shared" si="29"/>
        <v>0</v>
      </c>
      <c r="Z89" s="38">
        <v>0</v>
      </c>
      <c r="AA89" s="38">
        <v>0</v>
      </c>
      <c r="AB89" s="38">
        <f t="shared" si="30"/>
        <v>0</v>
      </c>
      <c r="AC89" s="38">
        <v>0</v>
      </c>
      <c r="AD89" s="38">
        <v>0</v>
      </c>
      <c r="AE89" s="38">
        <f t="shared" si="31"/>
        <v>0</v>
      </c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</row>
    <row r="90" spans="1:255" s="7" customFormat="1" ht="46.8" x14ac:dyDescent="0.3">
      <c r="A90" s="35" t="s">
        <v>95</v>
      </c>
      <c r="B90" s="36">
        <v>2</v>
      </c>
      <c r="C90" s="36">
        <v>606</v>
      </c>
      <c r="D90" s="40">
        <v>5100</v>
      </c>
      <c r="E90" s="38">
        <f t="shared" si="23"/>
        <v>0</v>
      </c>
      <c r="F90" s="38">
        <f t="shared" si="23"/>
        <v>1800</v>
      </c>
      <c r="G90" s="38">
        <f t="shared" si="23"/>
        <v>1800</v>
      </c>
      <c r="H90" s="38">
        <v>0</v>
      </c>
      <c r="I90" s="38">
        <v>0</v>
      </c>
      <c r="J90" s="38">
        <f t="shared" si="24"/>
        <v>0</v>
      </c>
      <c r="K90" s="38"/>
      <c r="L90" s="38"/>
      <c r="M90" s="38">
        <f t="shared" si="25"/>
        <v>0</v>
      </c>
      <c r="N90" s="38">
        <v>0</v>
      </c>
      <c r="O90" s="38">
        <v>1800</v>
      </c>
      <c r="P90" s="38">
        <f t="shared" si="26"/>
        <v>1800</v>
      </c>
      <c r="Q90" s="38"/>
      <c r="R90" s="38"/>
      <c r="S90" s="38">
        <f t="shared" si="27"/>
        <v>0</v>
      </c>
      <c r="T90" s="38"/>
      <c r="U90" s="38"/>
      <c r="V90" s="38">
        <f t="shared" si="28"/>
        <v>0</v>
      </c>
      <c r="W90" s="38"/>
      <c r="X90" s="38"/>
      <c r="Y90" s="38">
        <f t="shared" si="29"/>
        <v>0</v>
      </c>
      <c r="Z90" s="38"/>
      <c r="AA90" s="38"/>
      <c r="AB90" s="38">
        <f t="shared" si="30"/>
        <v>0</v>
      </c>
      <c r="AC90" s="38"/>
      <c r="AD90" s="38"/>
      <c r="AE90" s="38">
        <f t="shared" si="31"/>
        <v>0</v>
      </c>
    </row>
    <row r="91" spans="1:255" ht="46.8" x14ac:dyDescent="0.3">
      <c r="A91" s="39" t="s">
        <v>96</v>
      </c>
      <c r="B91" s="37">
        <v>2</v>
      </c>
      <c r="C91" s="37">
        <v>619</v>
      </c>
      <c r="D91" s="40">
        <v>5100</v>
      </c>
      <c r="E91" s="38">
        <f t="shared" si="23"/>
        <v>28809</v>
      </c>
      <c r="F91" s="38">
        <f t="shared" si="23"/>
        <v>28809</v>
      </c>
      <c r="G91" s="38">
        <f t="shared" si="23"/>
        <v>0</v>
      </c>
      <c r="H91" s="38">
        <v>0</v>
      </c>
      <c r="I91" s="38">
        <v>0</v>
      </c>
      <c r="J91" s="38">
        <f t="shared" si="24"/>
        <v>0</v>
      </c>
      <c r="K91" s="38">
        <v>0</v>
      </c>
      <c r="L91" s="38">
        <v>0</v>
      </c>
      <c r="M91" s="38">
        <f t="shared" si="25"/>
        <v>0</v>
      </c>
      <c r="N91" s="38">
        <v>28809</v>
      </c>
      <c r="O91" s="38">
        <v>28809</v>
      </c>
      <c r="P91" s="38">
        <f t="shared" si="26"/>
        <v>0</v>
      </c>
      <c r="Q91" s="38">
        <v>0</v>
      </c>
      <c r="R91" s="38">
        <v>0</v>
      </c>
      <c r="S91" s="38">
        <f t="shared" si="27"/>
        <v>0</v>
      </c>
      <c r="T91" s="38">
        <v>0</v>
      </c>
      <c r="U91" s="38">
        <v>0</v>
      </c>
      <c r="V91" s="38">
        <f t="shared" si="28"/>
        <v>0</v>
      </c>
      <c r="W91" s="38"/>
      <c r="X91" s="38"/>
      <c r="Y91" s="38">
        <f t="shared" si="29"/>
        <v>0</v>
      </c>
      <c r="Z91" s="38">
        <v>0</v>
      </c>
      <c r="AA91" s="38">
        <v>0</v>
      </c>
      <c r="AB91" s="38">
        <f t="shared" si="30"/>
        <v>0</v>
      </c>
      <c r="AC91" s="38">
        <v>0</v>
      </c>
      <c r="AD91" s="38">
        <v>0</v>
      </c>
      <c r="AE91" s="38">
        <f t="shared" si="31"/>
        <v>0</v>
      </c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  <c r="IP91" s="7"/>
      <c r="IQ91" s="7"/>
      <c r="IR91" s="7"/>
      <c r="IS91" s="7"/>
      <c r="IT91" s="7"/>
      <c r="IU91" s="7"/>
    </row>
    <row r="92" spans="1:255" ht="156" x14ac:dyDescent="0.3">
      <c r="A92" s="29" t="s">
        <v>97</v>
      </c>
      <c r="B92" s="36">
        <v>2</v>
      </c>
      <c r="C92" s="36">
        <v>603</v>
      </c>
      <c r="D92" s="40">
        <v>5100</v>
      </c>
      <c r="E92" s="38">
        <f t="shared" si="23"/>
        <v>3653326</v>
      </c>
      <c r="F92" s="38">
        <f t="shared" si="23"/>
        <v>3653326</v>
      </c>
      <c r="G92" s="38">
        <f t="shared" si="23"/>
        <v>0</v>
      </c>
      <c r="H92" s="38">
        <f>158334</f>
        <v>158334</v>
      </c>
      <c r="I92" s="38">
        <f>158334</f>
        <v>158334</v>
      </c>
      <c r="J92" s="38">
        <f t="shared" si="24"/>
        <v>0</v>
      </c>
      <c r="K92" s="38">
        <f>291250+291250</f>
        <v>582500</v>
      </c>
      <c r="L92" s="38">
        <f>291250+291250</f>
        <v>582500</v>
      </c>
      <c r="M92" s="38">
        <f t="shared" si="25"/>
        <v>0</v>
      </c>
      <c r="N92" s="38">
        <f>17201+10390+21180+68306+41257-158334</f>
        <v>0</v>
      </c>
      <c r="O92" s="38">
        <f>17201+10390+21180+68306+41257-158334</f>
        <v>0</v>
      </c>
      <c r="P92" s="38">
        <f t="shared" si="26"/>
        <v>0</v>
      </c>
      <c r="Q92" s="38">
        <v>0</v>
      </c>
      <c r="R92" s="38">
        <v>0</v>
      </c>
      <c r="S92" s="38">
        <f t="shared" si="27"/>
        <v>0</v>
      </c>
      <c r="T92" s="38">
        <v>0</v>
      </c>
      <c r="U92" s="38">
        <v>0</v>
      </c>
      <c r="V92" s="38">
        <f t="shared" si="28"/>
        <v>0</v>
      </c>
      <c r="W92" s="38">
        <v>1456246</v>
      </c>
      <c r="X92" s="38">
        <v>1456246</v>
      </c>
      <c r="Y92" s="38">
        <f t="shared" si="29"/>
        <v>0</v>
      </c>
      <c r="Z92" s="38"/>
      <c r="AA92" s="38">
        <f>1394008</f>
        <v>1394008</v>
      </c>
      <c r="AB92" s="38">
        <f t="shared" si="30"/>
        <v>1394008</v>
      </c>
      <c r="AC92" s="38">
        <v>1456246</v>
      </c>
      <c r="AD92" s="38">
        <f>1456246-1394008</f>
        <v>62238</v>
      </c>
      <c r="AE92" s="38">
        <f t="shared" si="31"/>
        <v>-1394008</v>
      </c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  <c r="IP92" s="7"/>
      <c r="IQ92" s="7"/>
      <c r="IR92" s="7"/>
      <c r="IS92" s="7"/>
      <c r="IT92" s="7"/>
      <c r="IU92" s="7"/>
    </row>
    <row r="93" spans="1:255" ht="156" x14ac:dyDescent="0.3">
      <c r="A93" s="29" t="s">
        <v>98</v>
      </c>
      <c r="B93" s="36"/>
      <c r="C93" s="36"/>
      <c r="D93" s="40"/>
      <c r="E93" s="38">
        <f t="shared" si="23"/>
        <v>8445869</v>
      </c>
      <c r="F93" s="38">
        <f t="shared" si="23"/>
        <v>8445869</v>
      </c>
      <c r="G93" s="38">
        <f t="shared" si="23"/>
        <v>0</v>
      </c>
      <c r="H93" s="38">
        <v>0</v>
      </c>
      <c r="I93" s="38">
        <v>0</v>
      </c>
      <c r="J93" s="38">
        <f t="shared" si="24"/>
        <v>0</v>
      </c>
      <c r="K93" s="38">
        <v>0</v>
      </c>
      <c r="L93" s="38">
        <v>0</v>
      </c>
      <c r="M93" s="38">
        <f t="shared" si="25"/>
        <v>0</v>
      </c>
      <c r="N93" s="38">
        <v>0</v>
      </c>
      <c r="O93" s="38">
        <v>0</v>
      </c>
      <c r="P93" s="38">
        <f t="shared" si="26"/>
        <v>0</v>
      </c>
      <c r="Q93" s="38">
        <v>8445869</v>
      </c>
      <c r="R93" s="38">
        <v>8445869</v>
      </c>
      <c r="S93" s="38">
        <f t="shared" si="27"/>
        <v>0</v>
      </c>
      <c r="T93" s="38">
        <v>0</v>
      </c>
      <c r="U93" s="38">
        <v>0</v>
      </c>
      <c r="V93" s="38">
        <f t="shared" si="28"/>
        <v>0</v>
      </c>
      <c r="W93" s="38">
        <v>0</v>
      </c>
      <c r="X93" s="38">
        <v>0</v>
      </c>
      <c r="Y93" s="38">
        <f t="shared" si="29"/>
        <v>0</v>
      </c>
      <c r="Z93" s="38">
        <v>0</v>
      </c>
      <c r="AA93" s="38">
        <v>0</v>
      </c>
      <c r="AB93" s="38">
        <f t="shared" si="30"/>
        <v>0</v>
      </c>
      <c r="AC93" s="38">
        <v>0</v>
      </c>
      <c r="AD93" s="38">
        <v>0</v>
      </c>
      <c r="AE93" s="38">
        <f t="shared" si="31"/>
        <v>0</v>
      </c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  <c r="IP93" s="7"/>
      <c r="IQ93" s="7"/>
      <c r="IR93" s="7"/>
      <c r="IS93" s="7"/>
      <c r="IT93" s="7"/>
      <c r="IU93" s="7"/>
    </row>
    <row r="94" spans="1:255" ht="31.2" x14ac:dyDescent="0.3">
      <c r="A94" s="39" t="s">
        <v>99</v>
      </c>
      <c r="B94" s="37">
        <v>2</v>
      </c>
      <c r="C94" s="37">
        <v>606</v>
      </c>
      <c r="D94" s="40">
        <v>5100</v>
      </c>
      <c r="E94" s="38">
        <f t="shared" si="23"/>
        <v>37044</v>
      </c>
      <c r="F94" s="38">
        <f t="shared" si="23"/>
        <v>37044</v>
      </c>
      <c r="G94" s="38">
        <f t="shared" si="23"/>
        <v>0</v>
      </c>
      <c r="H94" s="38">
        <v>0</v>
      </c>
      <c r="I94" s="38">
        <v>0</v>
      </c>
      <c r="J94" s="38">
        <f t="shared" si="24"/>
        <v>0</v>
      </c>
      <c r="K94" s="38">
        <v>0</v>
      </c>
      <c r="L94" s="38">
        <v>0</v>
      </c>
      <c r="M94" s="38">
        <f t="shared" si="25"/>
        <v>0</v>
      </c>
      <c r="N94" s="38">
        <v>37044</v>
      </c>
      <c r="O94" s="38">
        <v>37044</v>
      </c>
      <c r="P94" s="38">
        <f t="shared" si="26"/>
        <v>0</v>
      </c>
      <c r="Q94" s="38">
        <v>0</v>
      </c>
      <c r="R94" s="38">
        <v>0</v>
      </c>
      <c r="S94" s="38">
        <f t="shared" si="27"/>
        <v>0</v>
      </c>
      <c r="T94" s="38">
        <v>0</v>
      </c>
      <c r="U94" s="38">
        <v>0</v>
      </c>
      <c r="V94" s="38">
        <f t="shared" si="28"/>
        <v>0</v>
      </c>
      <c r="W94" s="38">
        <v>0</v>
      </c>
      <c r="X94" s="38">
        <v>0</v>
      </c>
      <c r="Y94" s="38">
        <f t="shared" si="29"/>
        <v>0</v>
      </c>
      <c r="Z94" s="38">
        <v>0</v>
      </c>
      <c r="AA94" s="38">
        <v>0</v>
      </c>
      <c r="AB94" s="38">
        <f t="shared" si="30"/>
        <v>0</v>
      </c>
      <c r="AC94" s="38">
        <v>0</v>
      </c>
      <c r="AD94" s="38">
        <v>0</v>
      </c>
      <c r="AE94" s="38">
        <f t="shared" si="31"/>
        <v>0</v>
      </c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  <c r="IS94" s="7"/>
      <c r="IT94" s="7"/>
      <c r="IU94" s="7"/>
    </row>
    <row r="95" spans="1:255" ht="31.2" x14ac:dyDescent="0.3">
      <c r="A95" s="26" t="s">
        <v>100</v>
      </c>
      <c r="B95" s="34"/>
      <c r="C95" s="34"/>
      <c r="D95" s="40">
        <v>5100</v>
      </c>
      <c r="E95" s="27">
        <f t="shared" si="23"/>
        <v>3060451</v>
      </c>
      <c r="F95" s="27">
        <f t="shared" si="23"/>
        <v>3060451</v>
      </c>
      <c r="G95" s="27">
        <f t="shared" si="23"/>
        <v>0</v>
      </c>
      <c r="H95" s="27">
        <f>SUM(H96)</f>
        <v>0</v>
      </c>
      <c r="I95" s="27">
        <f>SUM(I96)</f>
        <v>0</v>
      </c>
      <c r="J95" s="27">
        <f t="shared" si="24"/>
        <v>0</v>
      </c>
      <c r="K95" s="27">
        <f>SUM(K96)</f>
        <v>0</v>
      </c>
      <c r="L95" s="27">
        <f>SUM(L96)</f>
        <v>0</v>
      </c>
      <c r="M95" s="27">
        <f t="shared" si="25"/>
        <v>0</v>
      </c>
      <c r="N95" s="27">
        <f>SUM(N96)</f>
        <v>386432</v>
      </c>
      <c r="O95" s="27">
        <f>SUM(O96)</f>
        <v>386432</v>
      </c>
      <c r="P95" s="27">
        <f t="shared" si="26"/>
        <v>0</v>
      </c>
      <c r="Q95" s="27">
        <f>SUM(Q96)</f>
        <v>2563179</v>
      </c>
      <c r="R95" s="27">
        <f>SUM(R96)</f>
        <v>2563179</v>
      </c>
      <c r="S95" s="27">
        <f t="shared" si="27"/>
        <v>0</v>
      </c>
      <c r="T95" s="27">
        <f>SUM(T96)</f>
        <v>0</v>
      </c>
      <c r="U95" s="27">
        <f>SUM(U96)</f>
        <v>0</v>
      </c>
      <c r="V95" s="27">
        <f t="shared" si="28"/>
        <v>0</v>
      </c>
      <c r="W95" s="27">
        <f>SUM(W96)</f>
        <v>30840</v>
      </c>
      <c r="X95" s="27">
        <f>SUM(X96)</f>
        <v>30840</v>
      </c>
      <c r="Y95" s="27">
        <f t="shared" si="29"/>
        <v>0</v>
      </c>
      <c r="Z95" s="27">
        <f>SUM(Z96)</f>
        <v>0</v>
      </c>
      <c r="AA95" s="27">
        <f>SUM(AA96)</f>
        <v>0</v>
      </c>
      <c r="AB95" s="27">
        <f t="shared" si="30"/>
        <v>0</v>
      </c>
      <c r="AC95" s="27">
        <f>SUM(AC96)</f>
        <v>80000</v>
      </c>
      <c r="AD95" s="27">
        <f>SUM(AD96)</f>
        <v>80000</v>
      </c>
      <c r="AE95" s="27">
        <f t="shared" si="31"/>
        <v>0</v>
      </c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  <c r="GR95" s="25"/>
      <c r="GS95" s="25"/>
      <c r="GT95" s="25"/>
      <c r="GU95" s="25"/>
      <c r="GV95" s="25"/>
      <c r="GW95" s="25"/>
      <c r="GX95" s="25"/>
      <c r="GY95" s="25"/>
      <c r="GZ95" s="25"/>
      <c r="HA95" s="25"/>
      <c r="HB95" s="25"/>
      <c r="HC95" s="25"/>
      <c r="HD95" s="25"/>
      <c r="HE95" s="25"/>
      <c r="HF95" s="25"/>
      <c r="HG95" s="25"/>
      <c r="HH95" s="25"/>
      <c r="HI95" s="25"/>
      <c r="HJ95" s="25"/>
      <c r="HK95" s="25"/>
      <c r="HL95" s="25"/>
      <c r="HM95" s="25"/>
      <c r="HN95" s="25"/>
      <c r="HO95" s="25"/>
      <c r="HP95" s="25"/>
      <c r="HQ95" s="25"/>
      <c r="HR95" s="25"/>
      <c r="HS95" s="25"/>
      <c r="HT95" s="25"/>
      <c r="HU95" s="25"/>
      <c r="HV95" s="25"/>
      <c r="HW95" s="25"/>
      <c r="HX95" s="25"/>
      <c r="HY95" s="25"/>
      <c r="HZ95" s="25"/>
      <c r="IA95" s="25"/>
      <c r="IB95" s="25"/>
      <c r="IC95" s="25"/>
      <c r="ID95" s="25"/>
      <c r="IE95" s="25"/>
      <c r="IF95" s="25"/>
      <c r="IG95" s="25"/>
      <c r="IH95" s="25"/>
      <c r="II95" s="25"/>
      <c r="IJ95" s="25"/>
      <c r="IK95" s="25"/>
      <c r="IL95" s="25"/>
      <c r="IM95" s="25"/>
      <c r="IN95" s="25"/>
      <c r="IO95" s="25"/>
      <c r="IP95" s="25"/>
      <c r="IQ95" s="25"/>
      <c r="IR95" s="25"/>
      <c r="IS95" s="25"/>
      <c r="IT95" s="25"/>
      <c r="IU95" s="25"/>
    </row>
    <row r="96" spans="1:255" x14ac:dyDescent="0.3">
      <c r="A96" s="26" t="s">
        <v>20</v>
      </c>
      <c r="B96" s="34"/>
      <c r="C96" s="34"/>
      <c r="D96" s="40">
        <v>5100</v>
      </c>
      <c r="E96" s="27">
        <f t="shared" si="23"/>
        <v>3060451</v>
      </c>
      <c r="F96" s="27">
        <f t="shared" si="23"/>
        <v>3060451</v>
      </c>
      <c r="G96" s="27">
        <f t="shared" si="23"/>
        <v>0</v>
      </c>
      <c r="H96" s="27">
        <f>SUM(H97:H102)</f>
        <v>0</v>
      </c>
      <c r="I96" s="27">
        <f>SUM(I97:I102)</f>
        <v>0</v>
      </c>
      <c r="J96" s="27">
        <f t="shared" si="24"/>
        <v>0</v>
      </c>
      <c r="K96" s="27">
        <f>SUM(K97:K102)</f>
        <v>0</v>
      </c>
      <c r="L96" s="27">
        <f>SUM(L97:L102)</f>
        <v>0</v>
      </c>
      <c r="M96" s="27">
        <f t="shared" si="25"/>
        <v>0</v>
      </c>
      <c r="N96" s="27">
        <f>SUM(N97:N102)</f>
        <v>386432</v>
      </c>
      <c r="O96" s="27">
        <f>SUM(O97:O102)</f>
        <v>386432</v>
      </c>
      <c r="P96" s="27">
        <f t="shared" si="26"/>
        <v>0</v>
      </c>
      <c r="Q96" s="27">
        <f>SUM(Q97:Q102)</f>
        <v>2563179</v>
      </c>
      <c r="R96" s="27">
        <f>SUM(R97:R102)</f>
        <v>2563179</v>
      </c>
      <c r="S96" s="27">
        <f t="shared" si="27"/>
        <v>0</v>
      </c>
      <c r="T96" s="27">
        <f>SUM(T97:T102)</f>
        <v>0</v>
      </c>
      <c r="U96" s="27">
        <f>SUM(U97:U102)</f>
        <v>0</v>
      </c>
      <c r="V96" s="27">
        <f t="shared" si="28"/>
        <v>0</v>
      </c>
      <c r="W96" s="27">
        <f>SUM(W97:W102)</f>
        <v>30840</v>
      </c>
      <c r="X96" s="27">
        <f>SUM(X97:X102)</f>
        <v>30840</v>
      </c>
      <c r="Y96" s="27">
        <f t="shared" si="29"/>
        <v>0</v>
      </c>
      <c r="Z96" s="27">
        <f>SUM(Z97:Z102)</f>
        <v>0</v>
      </c>
      <c r="AA96" s="27">
        <f>SUM(AA97:AA102)</f>
        <v>0</v>
      </c>
      <c r="AB96" s="27">
        <f t="shared" si="30"/>
        <v>0</v>
      </c>
      <c r="AC96" s="27">
        <f>SUM(AC97:AC102)</f>
        <v>80000</v>
      </c>
      <c r="AD96" s="27">
        <f>SUM(AD97:AD102)</f>
        <v>80000</v>
      </c>
      <c r="AE96" s="27">
        <f t="shared" si="31"/>
        <v>0</v>
      </c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  <c r="IP96" s="7"/>
      <c r="IQ96" s="7"/>
      <c r="IR96" s="7"/>
      <c r="IS96" s="7"/>
      <c r="IT96" s="7"/>
      <c r="IU96" s="7"/>
    </row>
    <row r="97" spans="1:255" x14ac:dyDescent="0.3">
      <c r="A97" s="39" t="s">
        <v>101</v>
      </c>
      <c r="B97" s="37">
        <v>2</v>
      </c>
      <c r="C97" s="37">
        <v>759</v>
      </c>
      <c r="D97" s="40">
        <v>5100</v>
      </c>
      <c r="E97" s="38">
        <f t="shared" si="23"/>
        <v>85631</v>
      </c>
      <c r="F97" s="38">
        <f t="shared" si="23"/>
        <v>85631</v>
      </c>
      <c r="G97" s="38">
        <f t="shared" si="23"/>
        <v>0</v>
      </c>
      <c r="H97" s="38">
        <v>0</v>
      </c>
      <c r="I97" s="38">
        <v>0</v>
      </c>
      <c r="J97" s="38">
        <f t="shared" si="24"/>
        <v>0</v>
      </c>
      <c r="K97" s="38">
        <v>0</v>
      </c>
      <c r="L97" s="38">
        <v>0</v>
      </c>
      <c r="M97" s="38">
        <f t="shared" si="25"/>
        <v>0</v>
      </c>
      <c r="N97" s="38">
        <v>54791</v>
      </c>
      <c r="O97" s="38">
        <v>54791</v>
      </c>
      <c r="P97" s="38">
        <f t="shared" si="26"/>
        <v>0</v>
      </c>
      <c r="Q97" s="38">
        <v>0</v>
      </c>
      <c r="R97" s="38">
        <v>0</v>
      </c>
      <c r="S97" s="38">
        <f t="shared" si="27"/>
        <v>0</v>
      </c>
      <c r="T97" s="38">
        <v>0</v>
      </c>
      <c r="U97" s="38">
        <v>0</v>
      </c>
      <c r="V97" s="38">
        <f t="shared" si="28"/>
        <v>0</v>
      </c>
      <c r="W97" s="38">
        <f>30840</f>
        <v>30840</v>
      </c>
      <c r="X97" s="38">
        <f>30840</f>
        <v>30840</v>
      </c>
      <c r="Y97" s="38">
        <f t="shared" si="29"/>
        <v>0</v>
      </c>
      <c r="Z97" s="38">
        <v>0</v>
      </c>
      <c r="AA97" s="38">
        <v>0</v>
      </c>
      <c r="AB97" s="38">
        <f t="shared" si="30"/>
        <v>0</v>
      </c>
      <c r="AC97" s="38">
        <v>0</v>
      </c>
      <c r="AD97" s="38">
        <v>0</v>
      </c>
      <c r="AE97" s="38">
        <f t="shared" si="31"/>
        <v>0</v>
      </c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  <c r="IU97" s="7"/>
    </row>
    <row r="98" spans="1:255" s="7" customFormat="1" ht="31.2" x14ac:dyDescent="0.3">
      <c r="A98" s="39" t="s">
        <v>102</v>
      </c>
      <c r="B98" s="37">
        <v>2</v>
      </c>
      <c r="C98" s="37">
        <v>714</v>
      </c>
      <c r="D98" s="40">
        <v>5100</v>
      </c>
      <c r="E98" s="38">
        <f t="shared" si="23"/>
        <v>21641</v>
      </c>
      <c r="F98" s="38">
        <f t="shared" si="23"/>
        <v>21641</v>
      </c>
      <c r="G98" s="38">
        <f t="shared" si="23"/>
        <v>0</v>
      </c>
      <c r="H98" s="38">
        <v>0</v>
      </c>
      <c r="I98" s="38">
        <v>0</v>
      </c>
      <c r="J98" s="38">
        <f t="shared" si="24"/>
        <v>0</v>
      </c>
      <c r="K98" s="38">
        <v>0</v>
      </c>
      <c r="L98" s="38">
        <v>0</v>
      </c>
      <c r="M98" s="38">
        <f t="shared" si="25"/>
        <v>0</v>
      </c>
      <c r="N98" s="38">
        <v>21641</v>
      </c>
      <c r="O98" s="38">
        <v>21641</v>
      </c>
      <c r="P98" s="38">
        <f t="shared" si="26"/>
        <v>0</v>
      </c>
      <c r="Q98" s="38">
        <v>0</v>
      </c>
      <c r="R98" s="38">
        <v>0</v>
      </c>
      <c r="S98" s="38">
        <f t="shared" si="27"/>
        <v>0</v>
      </c>
      <c r="T98" s="38">
        <v>0</v>
      </c>
      <c r="U98" s="38">
        <v>0</v>
      </c>
      <c r="V98" s="38">
        <f t="shared" si="28"/>
        <v>0</v>
      </c>
      <c r="W98" s="38"/>
      <c r="X98" s="38"/>
      <c r="Y98" s="38">
        <f t="shared" si="29"/>
        <v>0</v>
      </c>
      <c r="Z98" s="38">
        <v>0</v>
      </c>
      <c r="AA98" s="38">
        <v>0</v>
      </c>
      <c r="AB98" s="38">
        <f t="shared" si="30"/>
        <v>0</v>
      </c>
      <c r="AC98" s="38">
        <v>0</v>
      </c>
      <c r="AD98" s="38">
        <v>0</v>
      </c>
      <c r="AE98" s="38">
        <f t="shared" si="31"/>
        <v>0</v>
      </c>
    </row>
    <row r="99" spans="1:255" ht="78" x14ac:dyDescent="0.3">
      <c r="A99" s="46" t="s">
        <v>103</v>
      </c>
      <c r="B99" s="37"/>
      <c r="C99" s="37"/>
      <c r="D99" s="40"/>
      <c r="E99" s="38">
        <f t="shared" si="23"/>
        <v>297000</v>
      </c>
      <c r="F99" s="38">
        <f t="shared" si="23"/>
        <v>297000</v>
      </c>
      <c r="G99" s="38">
        <f t="shared" si="23"/>
        <v>0</v>
      </c>
      <c r="H99" s="38">
        <v>0</v>
      </c>
      <c r="I99" s="38">
        <v>0</v>
      </c>
      <c r="J99" s="38">
        <f t="shared" si="24"/>
        <v>0</v>
      </c>
      <c r="K99" s="38">
        <v>0</v>
      </c>
      <c r="L99" s="38">
        <v>0</v>
      </c>
      <c r="M99" s="38">
        <f t="shared" si="25"/>
        <v>0</v>
      </c>
      <c r="N99" s="38">
        <v>0</v>
      </c>
      <c r="O99" s="38">
        <v>0</v>
      </c>
      <c r="P99" s="38">
        <f t="shared" si="26"/>
        <v>0</v>
      </c>
      <c r="Q99" s="38">
        <v>297000</v>
      </c>
      <c r="R99" s="38">
        <v>297000</v>
      </c>
      <c r="S99" s="38">
        <f t="shared" si="27"/>
        <v>0</v>
      </c>
      <c r="T99" s="38">
        <v>0</v>
      </c>
      <c r="U99" s="38">
        <v>0</v>
      </c>
      <c r="V99" s="38">
        <f t="shared" si="28"/>
        <v>0</v>
      </c>
      <c r="W99" s="38">
        <v>0</v>
      </c>
      <c r="X99" s="38">
        <v>0</v>
      </c>
      <c r="Y99" s="38">
        <f t="shared" si="29"/>
        <v>0</v>
      </c>
      <c r="Z99" s="38">
        <v>0</v>
      </c>
      <c r="AA99" s="38">
        <v>0</v>
      </c>
      <c r="AB99" s="38">
        <f t="shared" si="30"/>
        <v>0</v>
      </c>
      <c r="AC99" s="38">
        <v>0</v>
      </c>
      <c r="AD99" s="38">
        <v>0</v>
      </c>
      <c r="AE99" s="38">
        <f t="shared" si="31"/>
        <v>0</v>
      </c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  <c r="IR99" s="7"/>
      <c r="IS99" s="7"/>
      <c r="IT99" s="7"/>
      <c r="IU99" s="7"/>
    </row>
    <row r="100" spans="1:255" x14ac:dyDescent="0.3">
      <c r="A100" s="29" t="s">
        <v>104</v>
      </c>
      <c r="B100" s="30">
        <v>3</v>
      </c>
      <c r="C100" s="30">
        <v>751</v>
      </c>
      <c r="D100" s="30">
        <v>5100</v>
      </c>
      <c r="E100" s="31">
        <f t="shared" si="23"/>
        <v>310000</v>
      </c>
      <c r="F100" s="31">
        <f t="shared" si="23"/>
        <v>310000</v>
      </c>
      <c r="G100" s="31">
        <f t="shared" si="23"/>
        <v>0</v>
      </c>
      <c r="H100" s="31">
        <v>0</v>
      </c>
      <c r="I100" s="31">
        <v>0</v>
      </c>
      <c r="J100" s="31">
        <f t="shared" si="24"/>
        <v>0</v>
      </c>
      <c r="K100" s="31">
        <v>0</v>
      </c>
      <c r="L100" s="31">
        <v>0</v>
      </c>
      <c r="M100" s="31">
        <f t="shared" si="25"/>
        <v>0</v>
      </c>
      <c r="N100" s="31">
        <f>310000</f>
        <v>310000</v>
      </c>
      <c r="O100" s="31">
        <f>310000</f>
        <v>310000</v>
      </c>
      <c r="P100" s="31">
        <f t="shared" si="26"/>
        <v>0</v>
      </c>
      <c r="Q100" s="31">
        <v>0</v>
      </c>
      <c r="R100" s="31">
        <v>0</v>
      </c>
      <c r="S100" s="31">
        <f t="shared" si="27"/>
        <v>0</v>
      </c>
      <c r="T100" s="31">
        <v>0</v>
      </c>
      <c r="U100" s="31">
        <v>0</v>
      </c>
      <c r="V100" s="31">
        <f t="shared" si="28"/>
        <v>0</v>
      </c>
      <c r="W100" s="31">
        <v>0</v>
      </c>
      <c r="X100" s="31">
        <v>0</v>
      </c>
      <c r="Y100" s="31">
        <f t="shared" si="29"/>
        <v>0</v>
      </c>
      <c r="Z100" s="31">
        <v>0</v>
      </c>
      <c r="AA100" s="31">
        <v>0</v>
      </c>
      <c r="AB100" s="31">
        <f t="shared" si="30"/>
        <v>0</v>
      </c>
      <c r="AC100" s="31">
        <f>310000-310000</f>
        <v>0</v>
      </c>
      <c r="AD100" s="31">
        <f>310000-310000</f>
        <v>0</v>
      </c>
      <c r="AE100" s="31">
        <f t="shared" si="31"/>
        <v>0</v>
      </c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7"/>
      <c r="IS100" s="7"/>
      <c r="IT100" s="7"/>
      <c r="IU100" s="7"/>
    </row>
    <row r="101" spans="1:255" x14ac:dyDescent="0.3">
      <c r="A101" s="29" t="s">
        <v>105</v>
      </c>
      <c r="B101" s="30"/>
      <c r="C101" s="30"/>
      <c r="D101" s="30"/>
      <c r="E101" s="31">
        <f t="shared" si="23"/>
        <v>80000</v>
      </c>
      <c r="F101" s="31">
        <f t="shared" si="23"/>
        <v>80000</v>
      </c>
      <c r="G101" s="31">
        <f t="shared" si="23"/>
        <v>0</v>
      </c>
      <c r="H101" s="31">
        <v>0</v>
      </c>
      <c r="I101" s="31">
        <v>0</v>
      </c>
      <c r="J101" s="31">
        <f t="shared" si="24"/>
        <v>0</v>
      </c>
      <c r="K101" s="31">
        <v>0</v>
      </c>
      <c r="L101" s="31">
        <v>0</v>
      </c>
      <c r="M101" s="31">
        <f t="shared" si="25"/>
        <v>0</v>
      </c>
      <c r="N101" s="31">
        <f>80000-80000</f>
        <v>0</v>
      </c>
      <c r="O101" s="31">
        <f>80000-80000</f>
        <v>0</v>
      </c>
      <c r="P101" s="31">
        <f t="shared" si="26"/>
        <v>0</v>
      </c>
      <c r="Q101" s="31">
        <v>0</v>
      </c>
      <c r="R101" s="31">
        <v>0</v>
      </c>
      <c r="S101" s="31">
        <f t="shared" si="27"/>
        <v>0</v>
      </c>
      <c r="T101" s="31">
        <v>0</v>
      </c>
      <c r="U101" s="31">
        <v>0</v>
      </c>
      <c r="V101" s="31">
        <f t="shared" si="28"/>
        <v>0</v>
      </c>
      <c r="W101" s="31">
        <v>0</v>
      </c>
      <c r="X101" s="31">
        <v>0</v>
      </c>
      <c r="Y101" s="31">
        <f t="shared" si="29"/>
        <v>0</v>
      </c>
      <c r="Z101" s="31">
        <v>0</v>
      </c>
      <c r="AA101" s="31">
        <v>0</v>
      </c>
      <c r="AB101" s="31">
        <f t="shared" si="30"/>
        <v>0</v>
      </c>
      <c r="AC101" s="31">
        <f>0+80000</f>
        <v>80000</v>
      </c>
      <c r="AD101" s="31">
        <f>0+80000</f>
        <v>80000</v>
      </c>
      <c r="AE101" s="31">
        <f t="shared" si="31"/>
        <v>0</v>
      </c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7"/>
      <c r="IS101" s="7"/>
      <c r="IT101" s="7"/>
      <c r="IU101" s="7"/>
    </row>
    <row r="102" spans="1:255" ht="78" x14ac:dyDescent="0.3">
      <c r="A102" s="46" t="s">
        <v>106</v>
      </c>
      <c r="B102" s="37"/>
      <c r="C102" s="37"/>
      <c r="D102" s="40"/>
      <c r="E102" s="38">
        <f t="shared" si="23"/>
        <v>2266179</v>
      </c>
      <c r="F102" s="38">
        <f t="shared" si="23"/>
        <v>2266179</v>
      </c>
      <c r="G102" s="38">
        <f t="shared" si="23"/>
        <v>0</v>
      </c>
      <c r="H102" s="38">
        <v>0</v>
      </c>
      <c r="I102" s="38">
        <v>0</v>
      </c>
      <c r="J102" s="38">
        <f t="shared" si="24"/>
        <v>0</v>
      </c>
      <c r="K102" s="38">
        <v>0</v>
      </c>
      <c r="L102" s="38">
        <v>0</v>
      </c>
      <c r="M102" s="38">
        <f t="shared" si="25"/>
        <v>0</v>
      </c>
      <c r="N102" s="38">
        <v>0</v>
      </c>
      <c r="O102" s="38">
        <v>0</v>
      </c>
      <c r="P102" s="38">
        <f t="shared" si="26"/>
        <v>0</v>
      </c>
      <c r="Q102" s="38">
        <v>2266179</v>
      </c>
      <c r="R102" s="38">
        <v>2266179</v>
      </c>
      <c r="S102" s="38">
        <f t="shared" si="27"/>
        <v>0</v>
      </c>
      <c r="T102" s="38">
        <v>0</v>
      </c>
      <c r="U102" s="38">
        <v>0</v>
      </c>
      <c r="V102" s="38">
        <f t="shared" si="28"/>
        <v>0</v>
      </c>
      <c r="W102" s="38">
        <v>0</v>
      </c>
      <c r="X102" s="38">
        <v>0</v>
      </c>
      <c r="Y102" s="38">
        <f t="shared" si="29"/>
        <v>0</v>
      </c>
      <c r="Z102" s="38">
        <v>0</v>
      </c>
      <c r="AA102" s="38">
        <v>0</v>
      </c>
      <c r="AB102" s="38">
        <f t="shared" si="30"/>
        <v>0</v>
      </c>
      <c r="AC102" s="38">
        <v>0</v>
      </c>
      <c r="AD102" s="38">
        <v>0</v>
      </c>
      <c r="AE102" s="38">
        <f t="shared" si="31"/>
        <v>0</v>
      </c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  <c r="IR102" s="7"/>
      <c r="IS102" s="7"/>
      <c r="IT102" s="7"/>
      <c r="IU102" s="7"/>
    </row>
    <row r="103" spans="1:255" x14ac:dyDescent="0.3">
      <c r="A103" s="26" t="s">
        <v>107</v>
      </c>
      <c r="B103" s="34"/>
      <c r="C103" s="34"/>
      <c r="D103" s="40"/>
      <c r="E103" s="27">
        <f t="shared" si="23"/>
        <v>5797775</v>
      </c>
      <c r="F103" s="27">
        <f t="shared" si="23"/>
        <v>5797775</v>
      </c>
      <c r="G103" s="27">
        <f t="shared" si="23"/>
        <v>0</v>
      </c>
      <c r="H103" s="27">
        <f>SUM(H104)</f>
        <v>1409325</v>
      </c>
      <c r="I103" s="27">
        <f>SUM(I104)</f>
        <v>1409325</v>
      </c>
      <c r="J103" s="27">
        <f t="shared" si="24"/>
        <v>0</v>
      </c>
      <c r="K103" s="27">
        <f>SUM(K104)</f>
        <v>0</v>
      </c>
      <c r="L103" s="27">
        <f>SUM(L104)</f>
        <v>0</v>
      </c>
      <c r="M103" s="27">
        <f t="shared" si="25"/>
        <v>0</v>
      </c>
      <c r="N103" s="27">
        <f>SUM(N104)</f>
        <v>21480</v>
      </c>
      <c r="O103" s="27">
        <f>SUM(O104)</f>
        <v>21480</v>
      </c>
      <c r="P103" s="27">
        <f t="shared" si="26"/>
        <v>0</v>
      </c>
      <c r="Q103" s="27">
        <f>SUM(Q104)</f>
        <v>2823900</v>
      </c>
      <c r="R103" s="27">
        <f>SUM(R104)</f>
        <v>2823900</v>
      </c>
      <c r="S103" s="27">
        <f t="shared" si="27"/>
        <v>0</v>
      </c>
      <c r="T103" s="27">
        <f>SUM(T104)</f>
        <v>0</v>
      </c>
      <c r="U103" s="27">
        <f>SUM(U104)</f>
        <v>0</v>
      </c>
      <c r="V103" s="27">
        <f t="shared" si="28"/>
        <v>0</v>
      </c>
      <c r="W103" s="27">
        <f>SUM(W104)</f>
        <v>1543070</v>
      </c>
      <c r="X103" s="27">
        <f>SUM(X104)</f>
        <v>1543070</v>
      </c>
      <c r="Y103" s="27">
        <f t="shared" si="29"/>
        <v>0</v>
      </c>
      <c r="Z103" s="27">
        <f>SUM(Z104)</f>
        <v>0</v>
      </c>
      <c r="AA103" s="27">
        <f>SUM(AA104)</f>
        <v>0</v>
      </c>
      <c r="AB103" s="27">
        <f t="shared" si="30"/>
        <v>0</v>
      </c>
      <c r="AC103" s="27">
        <f>SUM(AC104)</f>
        <v>0</v>
      </c>
      <c r="AD103" s="27">
        <f>SUM(AD104)</f>
        <v>0</v>
      </c>
      <c r="AE103" s="27">
        <f t="shared" si="31"/>
        <v>0</v>
      </c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7"/>
      <c r="IS103" s="7"/>
      <c r="IT103" s="7"/>
      <c r="IU103" s="7"/>
    </row>
    <row r="104" spans="1:255" x14ac:dyDescent="0.3">
      <c r="A104" s="26" t="s">
        <v>20</v>
      </c>
      <c r="B104" s="34"/>
      <c r="C104" s="34"/>
      <c r="D104" s="40"/>
      <c r="E104" s="27">
        <f t="shared" si="23"/>
        <v>5797775</v>
      </c>
      <c r="F104" s="27">
        <f t="shared" si="23"/>
        <v>5797775</v>
      </c>
      <c r="G104" s="27">
        <f t="shared" si="23"/>
        <v>0</v>
      </c>
      <c r="H104" s="27">
        <f>SUM(H105:H108)</f>
        <v>1409325</v>
      </c>
      <c r="I104" s="27">
        <f>SUM(I105:I108)</f>
        <v>1409325</v>
      </c>
      <c r="J104" s="27">
        <f t="shared" si="24"/>
        <v>0</v>
      </c>
      <c r="K104" s="27">
        <f>SUM(K105:K108)</f>
        <v>0</v>
      </c>
      <c r="L104" s="27">
        <f>SUM(L105:L108)</f>
        <v>0</v>
      </c>
      <c r="M104" s="27">
        <f t="shared" si="25"/>
        <v>0</v>
      </c>
      <c r="N104" s="27">
        <f>SUM(N105:N108)</f>
        <v>21480</v>
      </c>
      <c r="O104" s="27">
        <f>SUM(O105:O108)</f>
        <v>21480</v>
      </c>
      <c r="P104" s="27">
        <f t="shared" si="26"/>
        <v>0</v>
      </c>
      <c r="Q104" s="27">
        <f>SUM(Q105:Q108)</f>
        <v>2823900</v>
      </c>
      <c r="R104" s="27">
        <f>SUM(R105:R108)</f>
        <v>2823900</v>
      </c>
      <c r="S104" s="27">
        <f t="shared" si="27"/>
        <v>0</v>
      </c>
      <c r="T104" s="27">
        <f>SUM(T105:T108)</f>
        <v>0</v>
      </c>
      <c r="U104" s="27">
        <f>SUM(U105:U108)</f>
        <v>0</v>
      </c>
      <c r="V104" s="27">
        <f t="shared" si="28"/>
        <v>0</v>
      </c>
      <c r="W104" s="27">
        <f>SUM(W105:W108)</f>
        <v>1543070</v>
      </c>
      <c r="X104" s="27">
        <f>SUM(X105:X108)</f>
        <v>1543070</v>
      </c>
      <c r="Y104" s="27">
        <f t="shared" si="29"/>
        <v>0</v>
      </c>
      <c r="Z104" s="27">
        <f>SUM(Z105:Z108)</f>
        <v>0</v>
      </c>
      <c r="AA104" s="27">
        <f>SUM(AA105:AA108)</f>
        <v>0</v>
      </c>
      <c r="AB104" s="27">
        <f t="shared" si="30"/>
        <v>0</v>
      </c>
      <c r="AC104" s="27">
        <f>SUM(AC105:AC108)</f>
        <v>0</v>
      </c>
      <c r="AD104" s="27">
        <f>SUM(AD105:AD108)</f>
        <v>0</v>
      </c>
      <c r="AE104" s="27">
        <f t="shared" si="31"/>
        <v>0</v>
      </c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  <c r="IR104" s="7"/>
      <c r="IS104" s="7"/>
      <c r="IT104" s="7"/>
      <c r="IU104" s="7"/>
    </row>
    <row r="105" spans="1:255" ht="46.8" x14ac:dyDescent="0.3">
      <c r="A105" s="35" t="s">
        <v>108</v>
      </c>
      <c r="B105" s="36">
        <v>2</v>
      </c>
      <c r="C105" s="36">
        <v>832</v>
      </c>
      <c r="D105" s="36">
        <v>5100</v>
      </c>
      <c r="E105" s="38">
        <f t="shared" si="23"/>
        <v>2248876</v>
      </c>
      <c r="F105" s="38">
        <f t="shared" si="23"/>
        <v>2248876</v>
      </c>
      <c r="G105" s="38">
        <f t="shared" si="23"/>
        <v>0</v>
      </c>
      <c r="H105" s="38">
        <f>55072+317600+44734+288400</f>
        <v>705806</v>
      </c>
      <c r="I105" s="38">
        <f>55072+317600+44734+288400</f>
        <v>705806</v>
      </c>
      <c r="J105" s="38">
        <f t="shared" si="24"/>
        <v>0</v>
      </c>
      <c r="K105" s="38">
        <v>0</v>
      </c>
      <c r="L105" s="38">
        <v>0</v>
      </c>
      <c r="M105" s="38">
        <f t="shared" si="25"/>
        <v>0</v>
      </c>
      <c r="N105" s="38">
        <f>150000-55072+22779+5719+3434+37713+197761-317600-44734</f>
        <v>0</v>
      </c>
      <c r="O105" s="38">
        <f>150000-55072+22779+5719+3434+37713+197761-317600-44734</f>
        <v>0</v>
      </c>
      <c r="P105" s="38">
        <f t="shared" si="26"/>
        <v>0</v>
      </c>
      <c r="Q105" s="38">
        <v>0</v>
      </c>
      <c r="R105" s="38">
        <v>0</v>
      </c>
      <c r="S105" s="38">
        <f t="shared" si="27"/>
        <v>0</v>
      </c>
      <c r="T105" s="38">
        <v>0</v>
      </c>
      <c r="U105" s="38">
        <v>0</v>
      </c>
      <c r="V105" s="38">
        <f t="shared" si="28"/>
        <v>0</v>
      </c>
      <c r="W105" s="38">
        <v>1543070</v>
      </c>
      <c r="X105" s="38">
        <v>1543070</v>
      </c>
      <c r="Y105" s="38">
        <f t="shared" si="29"/>
        <v>0</v>
      </c>
      <c r="Z105" s="38">
        <v>0</v>
      </c>
      <c r="AA105" s="38">
        <v>0</v>
      </c>
      <c r="AB105" s="38">
        <f t="shared" si="30"/>
        <v>0</v>
      </c>
      <c r="AC105" s="38">
        <f>288400-288400</f>
        <v>0</v>
      </c>
      <c r="AD105" s="38">
        <f>288400-288400</f>
        <v>0</v>
      </c>
      <c r="AE105" s="38">
        <f t="shared" si="31"/>
        <v>0</v>
      </c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  <c r="IS105" s="7"/>
      <c r="IT105" s="7"/>
      <c r="IU105" s="7"/>
    </row>
    <row r="106" spans="1:255" ht="93.6" x14ac:dyDescent="0.3">
      <c r="A106" s="47" t="s">
        <v>109</v>
      </c>
      <c r="B106" s="36">
        <v>2</v>
      </c>
      <c r="C106" s="36">
        <v>849</v>
      </c>
      <c r="D106" s="40">
        <v>5100</v>
      </c>
      <c r="E106" s="38">
        <f t="shared" si="23"/>
        <v>1243656</v>
      </c>
      <c r="F106" s="38">
        <f t="shared" si="23"/>
        <v>1243656</v>
      </c>
      <c r="G106" s="38">
        <f t="shared" si="23"/>
        <v>0</v>
      </c>
      <c r="H106" s="38">
        <v>322217</v>
      </c>
      <c r="I106" s="38">
        <v>322217</v>
      </c>
      <c r="J106" s="38">
        <f t="shared" si="24"/>
        <v>0</v>
      </c>
      <c r="K106" s="38">
        <v>0</v>
      </c>
      <c r="L106" s="38">
        <v>0</v>
      </c>
      <c r="M106" s="38">
        <f t="shared" si="25"/>
        <v>0</v>
      </c>
      <c r="N106" s="38">
        <v>21480</v>
      </c>
      <c r="O106" s="38">
        <v>21480</v>
      </c>
      <c r="P106" s="38">
        <f t="shared" si="26"/>
        <v>0</v>
      </c>
      <c r="Q106" s="38">
        <f>1222176-322217</f>
        <v>899959</v>
      </c>
      <c r="R106" s="38">
        <f>1222176-322217</f>
        <v>899959</v>
      </c>
      <c r="S106" s="38">
        <f t="shared" si="27"/>
        <v>0</v>
      </c>
      <c r="T106" s="38">
        <v>0</v>
      </c>
      <c r="U106" s="38">
        <v>0</v>
      </c>
      <c r="V106" s="38">
        <f t="shared" si="28"/>
        <v>0</v>
      </c>
      <c r="W106" s="38">
        <v>0</v>
      </c>
      <c r="X106" s="38">
        <v>0</v>
      </c>
      <c r="Y106" s="38">
        <f t="shared" si="29"/>
        <v>0</v>
      </c>
      <c r="Z106" s="38">
        <v>0</v>
      </c>
      <c r="AA106" s="38">
        <v>0</v>
      </c>
      <c r="AB106" s="38">
        <f t="shared" si="30"/>
        <v>0</v>
      </c>
      <c r="AC106" s="38">
        <v>0</v>
      </c>
      <c r="AD106" s="38">
        <v>0</v>
      </c>
      <c r="AE106" s="38">
        <f t="shared" si="31"/>
        <v>0</v>
      </c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7"/>
      <c r="IS106" s="7"/>
      <c r="IT106" s="7"/>
      <c r="IU106" s="7"/>
    </row>
    <row r="107" spans="1:255" ht="62.4" x14ac:dyDescent="0.3">
      <c r="A107" s="48" t="s">
        <v>110</v>
      </c>
      <c r="B107" s="36">
        <v>2</v>
      </c>
      <c r="C107" s="36">
        <v>849</v>
      </c>
      <c r="D107" s="40">
        <v>5100</v>
      </c>
      <c r="E107" s="38">
        <f t="shared" si="23"/>
        <v>1598400</v>
      </c>
      <c r="F107" s="38">
        <f t="shared" si="23"/>
        <v>1598400</v>
      </c>
      <c r="G107" s="38">
        <f t="shared" si="23"/>
        <v>0</v>
      </c>
      <c r="H107" s="38">
        <f>177600-177600</f>
        <v>0</v>
      </c>
      <c r="I107" s="38">
        <f>177600-177600</f>
        <v>0</v>
      </c>
      <c r="J107" s="38">
        <f t="shared" si="24"/>
        <v>0</v>
      </c>
      <c r="K107" s="38">
        <v>0</v>
      </c>
      <c r="L107" s="38">
        <v>0</v>
      </c>
      <c r="M107" s="38">
        <f t="shared" si="25"/>
        <v>0</v>
      </c>
      <c r="N107" s="38">
        <v>0</v>
      </c>
      <c r="O107" s="38">
        <v>0</v>
      </c>
      <c r="P107" s="38">
        <f t="shared" si="26"/>
        <v>0</v>
      </c>
      <c r="Q107" s="38">
        <v>1598400</v>
      </c>
      <c r="R107" s="38">
        <v>1598400</v>
      </c>
      <c r="S107" s="38">
        <f t="shared" si="27"/>
        <v>0</v>
      </c>
      <c r="T107" s="38">
        <v>0</v>
      </c>
      <c r="U107" s="38">
        <v>0</v>
      </c>
      <c r="V107" s="38">
        <f t="shared" si="28"/>
        <v>0</v>
      </c>
      <c r="W107" s="38">
        <v>0</v>
      </c>
      <c r="X107" s="38">
        <v>0</v>
      </c>
      <c r="Y107" s="38">
        <f t="shared" si="29"/>
        <v>0</v>
      </c>
      <c r="Z107" s="38">
        <v>0</v>
      </c>
      <c r="AA107" s="38">
        <v>0</v>
      </c>
      <c r="AB107" s="38">
        <f t="shared" si="30"/>
        <v>0</v>
      </c>
      <c r="AC107" s="38">
        <v>0</v>
      </c>
      <c r="AD107" s="38">
        <v>0</v>
      </c>
      <c r="AE107" s="38">
        <f t="shared" si="31"/>
        <v>0</v>
      </c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  <c r="IR107" s="7"/>
      <c r="IS107" s="7"/>
      <c r="IT107" s="7"/>
      <c r="IU107" s="7"/>
    </row>
    <row r="108" spans="1:255" ht="93.6" x14ac:dyDescent="0.3">
      <c r="A108" s="47" t="s">
        <v>111</v>
      </c>
      <c r="B108" s="36">
        <v>2</v>
      </c>
      <c r="C108" s="36">
        <v>849</v>
      </c>
      <c r="D108" s="40">
        <v>5100</v>
      </c>
      <c r="E108" s="38">
        <f t="shared" si="23"/>
        <v>706843</v>
      </c>
      <c r="F108" s="38">
        <f t="shared" si="23"/>
        <v>706843</v>
      </c>
      <c r="G108" s="38">
        <f t="shared" si="23"/>
        <v>0</v>
      </c>
      <c r="H108" s="38">
        <v>381302</v>
      </c>
      <c r="I108" s="38">
        <v>381302</v>
      </c>
      <c r="J108" s="38">
        <f t="shared" si="24"/>
        <v>0</v>
      </c>
      <c r="K108" s="38">
        <v>0</v>
      </c>
      <c r="L108" s="38">
        <v>0</v>
      </c>
      <c r="M108" s="38">
        <f t="shared" si="25"/>
        <v>0</v>
      </c>
      <c r="N108" s="38">
        <v>0</v>
      </c>
      <c r="O108" s="38">
        <v>0</v>
      </c>
      <c r="P108" s="38">
        <f t="shared" si="26"/>
        <v>0</v>
      </c>
      <c r="Q108" s="38">
        <f>706843-381302</f>
        <v>325541</v>
      </c>
      <c r="R108" s="38">
        <f>706843-381302</f>
        <v>325541</v>
      </c>
      <c r="S108" s="38">
        <f t="shared" si="27"/>
        <v>0</v>
      </c>
      <c r="T108" s="38">
        <v>0</v>
      </c>
      <c r="U108" s="38">
        <v>0</v>
      </c>
      <c r="V108" s="38">
        <f t="shared" si="28"/>
        <v>0</v>
      </c>
      <c r="W108" s="38">
        <v>0</v>
      </c>
      <c r="X108" s="38">
        <v>0</v>
      </c>
      <c r="Y108" s="38">
        <f t="shared" si="29"/>
        <v>0</v>
      </c>
      <c r="Z108" s="38">
        <v>0</v>
      </c>
      <c r="AA108" s="38">
        <v>0</v>
      </c>
      <c r="AB108" s="38">
        <f t="shared" si="30"/>
        <v>0</v>
      </c>
      <c r="AC108" s="38">
        <v>0</v>
      </c>
      <c r="AD108" s="38">
        <v>0</v>
      </c>
      <c r="AE108" s="38">
        <f t="shared" si="31"/>
        <v>0</v>
      </c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  <c r="IR108" s="7"/>
      <c r="IS108" s="7"/>
      <c r="IT108" s="7"/>
      <c r="IU108" s="7"/>
    </row>
    <row r="109" spans="1:255" x14ac:dyDescent="0.3">
      <c r="A109" s="26" t="s">
        <v>112</v>
      </c>
      <c r="B109" s="34"/>
      <c r="C109" s="34"/>
      <c r="D109" s="34"/>
      <c r="E109" s="27">
        <f t="shared" si="23"/>
        <v>33808367</v>
      </c>
      <c r="F109" s="27">
        <f t="shared" si="23"/>
        <v>33978752</v>
      </c>
      <c r="G109" s="27">
        <f t="shared" si="23"/>
        <v>170385</v>
      </c>
      <c r="H109" s="27">
        <f>SUM(H110,H131,H139,H209,H246,H308,H347,H190)</f>
        <v>1732008</v>
      </c>
      <c r="I109" s="27">
        <f>SUM(I110,I131,I139,I209,I246,I308,I347,I190)</f>
        <v>1732008</v>
      </c>
      <c r="J109" s="27">
        <f t="shared" si="24"/>
        <v>0</v>
      </c>
      <c r="K109" s="27">
        <f>SUM(K110,K131,K139,K209,K246,K308,K347,K190)</f>
        <v>392281</v>
      </c>
      <c r="L109" s="27">
        <f>SUM(L110,L131,L139,L209,L246,L308,L347,L190)</f>
        <v>392281</v>
      </c>
      <c r="M109" s="27">
        <f t="shared" si="25"/>
        <v>0</v>
      </c>
      <c r="N109" s="27">
        <f>SUM(N110,N131,N139,N209,N246,N308,N347,N190)</f>
        <v>2130124</v>
      </c>
      <c r="O109" s="27">
        <f>SUM(O110,O131,O139,O209,O246,O308,O347,O190)</f>
        <v>2286156</v>
      </c>
      <c r="P109" s="27">
        <f t="shared" si="26"/>
        <v>156032</v>
      </c>
      <c r="Q109" s="27">
        <f>SUM(Q110,Q131,Q139,Q209,Q246,Q308,Q347,Q190)</f>
        <v>9679835</v>
      </c>
      <c r="R109" s="27">
        <f>SUM(R110,R131,R139,R209,R246,R308,R347,R190)</f>
        <v>9679835</v>
      </c>
      <c r="S109" s="27">
        <f t="shared" si="27"/>
        <v>0</v>
      </c>
      <c r="T109" s="27">
        <f>SUM(T110,T131,T139,T209,T246,T308,T347,T190)</f>
        <v>516921</v>
      </c>
      <c r="U109" s="27">
        <f>SUM(U110,U131,U139,U209,U246,U308,U347,U190)</f>
        <v>519764</v>
      </c>
      <c r="V109" s="27">
        <f t="shared" si="28"/>
        <v>2843</v>
      </c>
      <c r="W109" s="27">
        <f>SUM(W110,W131,W139,W209,W246,W308,W347,W190)</f>
        <v>3674538</v>
      </c>
      <c r="X109" s="27">
        <f>SUM(X110,X131,X139,X209,X246,X308,X347,X190)</f>
        <v>3686048</v>
      </c>
      <c r="Y109" s="27">
        <f t="shared" si="29"/>
        <v>11510</v>
      </c>
      <c r="Z109" s="27">
        <f>SUM(Z110,Z131,Z139,Z209,Z246,Z308,Z347,Z190)</f>
        <v>98538</v>
      </c>
      <c r="AA109" s="27">
        <f>SUM(AA110,AA131,AA139,AA209,AA246,AA308,AA347,AA190)</f>
        <v>1059646</v>
      </c>
      <c r="AB109" s="27">
        <f t="shared" si="30"/>
        <v>961108</v>
      </c>
      <c r="AC109" s="27">
        <f>SUM(AC110,AC131,AC139,AC209,AC246,AC308,AC347,AC190)</f>
        <v>15584122</v>
      </c>
      <c r="AD109" s="27">
        <f>SUM(AD110,AD131,AD139,AD209,AD246,AD308,AD347,AD190)</f>
        <v>14623014</v>
      </c>
      <c r="AE109" s="27">
        <f t="shared" si="31"/>
        <v>-961108</v>
      </c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  <c r="IF109" s="7"/>
      <c r="IG109" s="7"/>
      <c r="IH109" s="7"/>
      <c r="II109" s="7"/>
      <c r="IJ109" s="7"/>
      <c r="IK109" s="7"/>
      <c r="IL109" s="7"/>
      <c r="IM109" s="7"/>
      <c r="IN109" s="7"/>
      <c r="IO109" s="7"/>
      <c r="IP109" s="7"/>
      <c r="IQ109" s="7"/>
      <c r="IR109" s="7"/>
      <c r="IS109" s="7"/>
      <c r="IT109" s="7"/>
      <c r="IU109" s="7"/>
    </row>
    <row r="110" spans="1:255" x14ac:dyDescent="0.3">
      <c r="A110" s="26" t="s">
        <v>19</v>
      </c>
      <c r="B110" s="34"/>
      <c r="C110" s="34"/>
      <c r="D110" s="34"/>
      <c r="E110" s="27">
        <f t="shared" si="23"/>
        <v>248256</v>
      </c>
      <c r="F110" s="27">
        <f t="shared" si="23"/>
        <v>241994</v>
      </c>
      <c r="G110" s="27">
        <f t="shared" si="23"/>
        <v>-6262</v>
      </c>
      <c r="H110" s="27">
        <f>SUM(H111,H117,H119,H128)</f>
        <v>0</v>
      </c>
      <c r="I110" s="27">
        <f>SUM(I111,I117,I119,I128)</f>
        <v>0</v>
      </c>
      <c r="J110" s="27">
        <f t="shared" si="24"/>
        <v>0</v>
      </c>
      <c r="K110" s="27">
        <f t="shared" ref="K110:L110" si="32">SUM(K111,K117,K119,K128)</f>
        <v>0</v>
      </c>
      <c r="L110" s="27">
        <f t="shared" si="32"/>
        <v>0</v>
      </c>
      <c r="M110" s="27">
        <f t="shared" si="25"/>
        <v>0</v>
      </c>
      <c r="N110" s="27">
        <f t="shared" ref="N110:O110" si="33">SUM(N111,N117,N119,N128)</f>
        <v>119011</v>
      </c>
      <c r="O110" s="27">
        <f t="shared" si="33"/>
        <v>119011</v>
      </c>
      <c r="P110" s="27">
        <f t="shared" si="26"/>
        <v>0</v>
      </c>
      <c r="Q110" s="27">
        <f t="shared" ref="Q110:R110" si="34">SUM(Q111,Q117,Q119,Q128)</f>
        <v>54236</v>
      </c>
      <c r="R110" s="27">
        <f t="shared" si="34"/>
        <v>54236</v>
      </c>
      <c r="S110" s="27">
        <f t="shared" si="27"/>
        <v>0</v>
      </c>
      <c r="T110" s="27">
        <f t="shared" ref="T110:U110" si="35">SUM(T111,T117,T119,T128)</f>
        <v>0</v>
      </c>
      <c r="U110" s="27">
        <f t="shared" si="35"/>
        <v>0</v>
      </c>
      <c r="V110" s="27">
        <f t="shared" si="28"/>
        <v>0</v>
      </c>
      <c r="W110" s="27">
        <f t="shared" ref="W110:X110" si="36">SUM(W111,W117,W119,W128)</f>
        <v>30865</v>
      </c>
      <c r="X110" s="27">
        <f t="shared" si="36"/>
        <v>24603</v>
      </c>
      <c r="Y110" s="27">
        <f t="shared" si="29"/>
        <v>-6262</v>
      </c>
      <c r="Z110" s="27">
        <f t="shared" ref="Z110:AA110" si="37">SUM(Z111,Z117,Z119,Z128)</f>
        <v>0</v>
      </c>
      <c r="AA110" s="27">
        <f t="shared" si="37"/>
        <v>0</v>
      </c>
      <c r="AB110" s="27">
        <f t="shared" si="30"/>
        <v>0</v>
      </c>
      <c r="AC110" s="27">
        <f t="shared" ref="AC110:AD110" si="38">SUM(AC111,AC117,AC119,AC128)</f>
        <v>44144</v>
      </c>
      <c r="AD110" s="27">
        <f t="shared" si="38"/>
        <v>44144</v>
      </c>
      <c r="AE110" s="27">
        <f t="shared" si="31"/>
        <v>0</v>
      </c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  <c r="IR110" s="7"/>
      <c r="IS110" s="7"/>
      <c r="IT110" s="7"/>
      <c r="IU110" s="7"/>
    </row>
    <row r="111" spans="1:255" x14ac:dyDescent="0.3">
      <c r="A111" s="26" t="s">
        <v>113</v>
      </c>
      <c r="B111" s="34"/>
      <c r="C111" s="34"/>
      <c r="D111" s="34"/>
      <c r="E111" s="27">
        <f t="shared" si="23"/>
        <v>117777</v>
      </c>
      <c r="F111" s="27">
        <f t="shared" si="23"/>
        <v>117777</v>
      </c>
      <c r="G111" s="27">
        <f t="shared" si="23"/>
        <v>0</v>
      </c>
      <c r="H111" s="27">
        <f>SUM(H112:H116)</f>
        <v>0</v>
      </c>
      <c r="I111" s="27">
        <f>SUM(I112:I116)</f>
        <v>0</v>
      </c>
      <c r="J111" s="27">
        <f t="shared" si="24"/>
        <v>0</v>
      </c>
      <c r="K111" s="27">
        <f>SUM(K112:K116)</f>
        <v>0</v>
      </c>
      <c r="L111" s="27">
        <f>SUM(L112:L116)</f>
        <v>0</v>
      </c>
      <c r="M111" s="27">
        <f t="shared" si="25"/>
        <v>0</v>
      </c>
      <c r="N111" s="27">
        <f>SUM(N112:N116)</f>
        <v>72727</v>
      </c>
      <c r="O111" s="27">
        <f>SUM(O112:O116)</f>
        <v>72727</v>
      </c>
      <c r="P111" s="27">
        <f t="shared" si="26"/>
        <v>0</v>
      </c>
      <c r="Q111" s="27">
        <f>SUM(Q112:Q116)</f>
        <v>45050</v>
      </c>
      <c r="R111" s="27">
        <f>SUM(R112:R116)</f>
        <v>45050</v>
      </c>
      <c r="S111" s="27">
        <f t="shared" si="27"/>
        <v>0</v>
      </c>
      <c r="T111" s="27">
        <f>SUM(T112:T116)</f>
        <v>0</v>
      </c>
      <c r="U111" s="27">
        <f>SUM(U112:U116)</f>
        <v>0</v>
      </c>
      <c r="V111" s="27">
        <f t="shared" si="28"/>
        <v>0</v>
      </c>
      <c r="W111" s="27">
        <f>SUM(W112:W116)</f>
        <v>0</v>
      </c>
      <c r="X111" s="27">
        <f>SUM(X112:X116)</f>
        <v>0</v>
      </c>
      <c r="Y111" s="27">
        <f t="shared" si="29"/>
        <v>0</v>
      </c>
      <c r="Z111" s="27">
        <f>SUM(Z112:Z116)</f>
        <v>0</v>
      </c>
      <c r="AA111" s="27">
        <f>SUM(AA112:AA116)</f>
        <v>0</v>
      </c>
      <c r="AB111" s="27">
        <f t="shared" si="30"/>
        <v>0</v>
      </c>
      <c r="AC111" s="27">
        <f>SUM(AC112:AC116)</f>
        <v>0</v>
      </c>
      <c r="AD111" s="27">
        <f>SUM(AD112:AD116)</f>
        <v>0</v>
      </c>
      <c r="AE111" s="27">
        <f t="shared" si="31"/>
        <v>0</v>
      </c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  <c r="IP111" s="7"/>
      <c r="IQ111" s="7"/>
      <c r="IR111" s="7"/>
      <c r="IS111" s="7"/>
      <c r="IT111" s="7"/>
      <c r="IU111" s="7"/>
    </row>
    <row r="112" spans="1:255" x14ac:dyDescent="0.3">
      <c r="A112" s="35" t="s">
        <v>114</v>
      </c>
      <c r="B112" s="36">
        <v>2</v>
      </c>
      <c r="C112" s="36">
        <v>122</v>
      </c>
      <c r="D112" s="36">
        <v>5201</v>
      </c>
      <c r="E112" s="38">
        <f t="shared" si="23"/>
        <v>70000</v>
      </c>
      <c r="F112" s="38">
        <f t="shared" si="23"/>
        <v>70000</v>
      </c>
      <c r="G112" s="38">
        <f t="shared" si="23"/>
        <v>0</v>
      </c>
      <c r="H112" s="38">
        <v>0</v>
      </c>
      <c r="I112" s="38">
        <v>0</v>
      </c>
      <c r="J112" s="38">
        <f t="shared" si="24"/>
        <v>0</v>
      </c>
      <c r="K112" s="38">
        <v>0</v>
      </c>
      <c r="L112" s="38">
        <v>0</v>
      </c>
      <c r="M112" s="38">
        <f t="shared" si="25"/>
        <v>0</v>
      </c>
      <c r="N112" s="38">
        <v>70000</v>
      </c>
      <c r="O112" s="38">
        <v>70000</v>
      </c>
      <c r="P112" s="38">
        <f t="shared" si="26"/>
        <v>0</v>
      </c>
      <c r="Q112" s="38">
        <v>0</v>
      </c>
      <c r="R112" s="38">
        <v>0</v>
      </c>
      <c r="S112" s="38">
        <f t="shared" si="27"/>
        <v>0</v>
      </c>
      <c r="T112" s="38">
        <v>0</v>
      </c>
      <c r="U112" s="38">
        <v>0</v>
      </c>
      <c r="V112" s="38">
        <f t="shared" si="28"/>
        <v>0</v>
      </c>
      <c r="W112" s="38">
        <v>0</v>
      </c>
      <c r="X112" s="38">
        <v>0</v>
      </c>
      <c r="Y112" s="38">
        <f t="shared" si="29"/>
        <v>0</v>
      </c>
      <c r="Z112" s="38">
        <v>0</v>
      </c>
      <c r="AA112" s="38">
        <v>0</v>
      </c>
      <c r="AB112" s="38">
        <f t="shared" si="30"/>
        <v>0</v>
      </c>
      <c r="AC112" s="38">
        <v>0</v>
      </c>
      <c r="AD112" s="38">
        <v>0</v>
      </c>
      <c r="AE112" s="38">
        <f t="shared" si="31"/>
        <v>0</v>
      </c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  <c r="IP112" s="7"/>
      <c r="IQ112" s="7"/>
      <c r="IR112" s="7"/>
      <c r="IS112" s="7"/>
      <c r="IT112" s="7"/>
      <c r="IU112" s="7"/>
    </row>
    <row r="113" spans="1:255" ht="62.4" x14ac:dyDescent="0.3">
      <c r="A113" s="42" t="s">
        <v>115</v>
      </c>
      <c r="B113" s="36"/>
      <c r="C113" s="36"/>
      <c r="D113" s="36"/>
      <c r="E113" s="31">
        <f t="shared" si="23"/>
        <v>30050</v>
      </c>
      <c r="F113" s="31">
        <f t="shared" si="23"/>
        <v>30050</v>
      </c>
      <c r="G113" s="31">
        <f t="shared" si="23"/>
        <v>0</v>
      </c>
      <c r="H113" s="31">
        <v>0</v>
      </c>
      <c r="I113" s="31">
        <v>0</v>
      </c>
      <c r="J113" s="31">
        <f t="shared" si="24"/>
        <v>0</v>
      </c>
      <c r="K113" s="31">
        <v>0</v>
      </c>
      <c r="L113" s="31">
        <v>0</v>
      </c>
      <c r="M113" s="31">
        <f t="shared" si="25"/>
        <v>0</v>
      </c>
      <c r="N113" s="31">
        <v>0</v>
      </c>
      <c r="O113" s="31">
        <v>0</v>
      </c>
      <c r="P113" s="31">
        <f t="shared" si="26"/>
        <v>0</v>
      </c>
      <c r="Q113" s="31">
        <v>30050</v>
      </c>
      <c r="R113" s="31">
        <v>30050</v>
      </c>
      <c r="S113" s="31">
        <f t="shared" si="27"/>
        <v>0</v>
      </c>
      <c r="T113" s="31">
        <v>0</v>
      </c>
      <c r="U113" s="31">
        <v>0</v>
      </c>
      <c r="V113" s="31">
        <f t="shared" si="28"/>
        <v>0</v>
      </c>
      <c r="W113" s="31">
        <v>0</v>
      </c>
      <c r="X113" s="31">
        <v>0</v>
      </c>
      <c r="Y113" s="31">
        <f t="shared" si="29"/>
        <v>0</v>
      </c>
      <c r="Z113" s="31">
        <v>0</v>
      </c>
      <c r="AA113" s="31">
        <v>0</v>
      </c>
      <c r="AB113" s="31">
        <f t="shared" si="30"/>
        <v>0</v>
      </c>
      <c r="AC113" s="31">
        <v>0</v>
      </c>
      <c r="AD113" s="31">
        <v>0</v>
      </c>
      <c r="AE113" s="31">
        <f t="shared" si="31"/>
        <v>0</v>
      </c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  <c r="IG113" s="7"/>
      <c r="IH113" s="7"/>
      <c r="II113" s="7"/>
      <c r="IJ113" s="7"/>
      <c r="IK113" s="7"/>
      <c r="IL113" s="7"/>
      <c r="IM113" s="7"/>
      <c r="IN113" s="7"/>
      <c r="IO113" s="7"/>
      <c r="IP113" s="7"/>
      <c r="IQ113" s="7"/>
      <c r="IR113" s="7"/>
      <c r="IS113" s="7"/>
      <c r="IT113" s="7"/>
      <c r="IU113" s="7"/>
    </row>
    <row r="114" spans="1:255" ht="31.2" x14ac:dyDescent="0.3">
      <c r="A114" s="35" t="s">
        <v>116</v>
      </c>
      <c r="B114" s="36">
        <v>2</v>
      </c>
      <c r="C114" s="36">
        <v>122</v>
      </c>
      <c r="D114" s="36">
        <v>5201</v>
      </c>
      <c r="E114" s="38">
        <f t="shared" si="23"/>
        <v>898</v>
      </c>
      <c r="F114" s="38">
        <f t="shared" si="23"/>
        <v>898</v>
      </c>
      <c r="G114" s="38">
        <f t="shared" si="23"/>
        <v>0</v>
      </c>
      <c r="H114" s="38">
        <v>0</v>
      </c>
      <c r="I114" s="38">
        <v>0</v>
      </c>
      <c r="J114" s="38">
        <f t="shared" si="24"/>
        <v>0</v>
      </c>
      <c r="K114" s="38">
        <v>0</v>
      </c>
      <c r="L114" s="38">
        <v>0</v>
      </c>
      <c r="M114" s="38">
        <f t="shared" si="25"/>
        <v>0</v>
      </c>
      <c r="N114" s="38">
        <f>1829-1031+100</f>
        <v>898</v>
      </c>
      <c r="O114" s="38">
        <f>1829-1031+100</f>
        <v>898</v>
      </c>
      <c r="P114" s="38">
        <f t="shared" si="26"/>
        <v>0</v>
      </c>
      <c r="Q114" s="38">
        <v>0</v>
      </c>
      <c r="R114" s="38">
        <v>0</v>
      </c>
      <c r="S114" s="38">
        <f t="shared" si="27"/>
        <v>0</v>
      </c>
      <c r="T114" s="38">
        <v>0</v>
      </c>
      <c r="U114" s="38">
        <v>0</v>
      </c>
      <c r="V114" s="38">
        <f t="shared" si="28"/>
        <v>0</v>
      </c>
      <c r="W114" s="38">
        <v>0</v>
      </c>
      <c r="X114" s="38">
        <v>0</v>
      </c>
      <c r="Y114" s="38">
        <f t="shared" si="29"/>
        <v>0</v>
      </c>
      <c r="Z114" s="38">
        <v>0</v>
      </c>
      <c r="AA114" s="38">
        <v>0</v>
      </c>
      <c r="AB114" s="38">
        <f t="shared" si="30"/>
        <v>0</v>
      </c>
      <c r="AC114" s="38">
        <v>0</v>
      </c>
      <c r="AD114" s="38">
        <v>0</v>
      </c>
      <c r="AE114" s="38">
        <f t="shared" si="31"/>
        <v>0</v>
      </c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  <c r="IP114" s="7"/>
      <c r="IQ114" s="7"/>
      <c r="IR114" s="7"/>
      <c r="IS114" s="7"/>
      <c r="IT114" s="7"/>
      <c r="IU114" s="7"/>
    </row>
    <row r="115" spans="1:255" ht="124.8" x14ac:dyDescent="0.3">
      <c r="A115" s="35" t="s">
        <v>117</v>
      </c>
      <c r="B115" s="36"/>
      <c r="C115" s="36"/>
      <c r="D115" s="36"/>
      <c r="E115" s="38">
        <f t="shared" si="23"/>
        <v>15000</v>
      </c>
      <c r="F115" s="38">
        <f t="shared" si="23"/>
        <v>15000</v>
      </c>
      <c r="G115" s="38">
        <f t="shared" si="23"/>
        <v>0</v>
      </c>
      <c r="H115" s="38">
        <v>0</v>
      </c>
      <c r="I115" s="38">
        <v>0</v>
      </c>
      <c r="J115" s="38">
        <f t="shared" si="24"/>
        <v>0</v>
      </c>
      <c r="K115" s="38">
        <v>0</v>
      </c>
      <c r="L115" s="38">
        <v>0</v>
      </c>
      <c r="M115" s="38">
        <f t="shared" si="25"/>
        <v>0</v>
      </c>
      <c r="N115" s="38"/>
      <c r="O115" s="38"/>
      <c r="P115" s="38">
        <f t="shared" si="26"/>
        <v>0</v>
      </c>
      <c r="Q115" s="38">
        <v>15000</v>
      </c>
      <c r="R115" s="38">
        <v>15000</v>
      </c>
      <c r="S115" s="38">
        <f t="shared" si="27"/>
        <v>0</v>
      </c>
      <c r="T115" s="38">
        <v>0</v>
      </c>
      <c r="U115" s="38">
        <v>0</v>
      </c>
      <c r="V115" s="38">
        <f t="shared" si="28"/>
        <v>0</v>
      </c>
      <c r="W115" s="38">
        <v>0</v>
      </c>
      <c r="X115" s="38">
        <v>0</v>
      </c>
      <c r="Y115" s="38">
        <f t="shared" si="29"/>
        <v>0</v>
      </c>
      <c r="Z115" s="38">
        <v>0</v>
      </c>
      <c r="AA115" s="38">
        <v>0</v>
      </c>
      <c r="AB115" s="38">
        <f t="shared" si="30"/>
        <v>0</v>
      </c>
      <c r="AC115" s="38">
        <v>0</v>
      </c>
      <c r="AD115" s="38">
        <v>0</v>
      </c>
      <c r="AE115" s="38">
        <f t="shared" si="31"/>
        <v>0</v>
      </c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  <c r="IP115" s="7"/>
      <c r="IQ115" s="7"/>
      <c r="IR115" s="7"/>
      <c r="IS115" s="7"/>
      <c r="IT115" s="7"/>
      <c r="IU115" s="7"/>
    </row>
    <row r="116" spans="1:255" ht="31.2" x14ac:dyDescent="0.3">
      <c r="A116" s="35" t="s">
        <v>118</v>
      </c>
      <c r="B116" s="36">
        <v>2</v>
      </c>
      <c r="C116" s="36">
        <v>122</v>
      </c>
      <c r="D116" s="36">
        <v>5201</v>
      </c>
      <c r="E116" s="38">
        <f t="shared" si="23"/>
        <v>1829</v>
      </c>
      <c r="F116" s="38">
        <f t="shared" si="23"/>
        <v>1829</v>
      </c>
      <c r="G116" s="38">
        <f t="shared" si="23"/>
        <v>0</v>
      </c>
      <c r="H116" s="38">
        <v>0</v>
      </c>
      <c r="I116" s="38">
        <v>0</v>
      </c>
      <c r="J116" s="38">
        <f t="shared" si="24"/>
        <v>0</v>
      </c>
      <c r="K116" s="38">
        <v>0</v>
      </c>
      <c r="L116" s="38">
        <v>0</v>
      </c>
      <c r="M116" s="38">
        <f t="shared" si="25"/>
        <v>0</v>
      </c>
      <c r="N116" s="38">
        <v>1829</v>
      </c>
      <c r="O116" s="38">
        <v>1829</v>
      </c>
      <c r="P116" s="38">
        <f t="shared" si="26"/>
        <v>0</v>
      </c>
      <c r="Q116" s="38">
        <v>0</v>
      </c>
      <c r="R116" s="38">
        <v>0</v>
      </c>
      <c r="S116" s="38">
        <f t="shared" si="27"/>
        <v>0</v>
      </c>
      <c r="T116" s="38">
        <v>0</v>
      </c>
      <c r="U116" s="38">
        <v>0</v>
      </c>
      <c r="V116" s="38">
        <f t="shared" si="28"/>
        <v>0</v>
      </c>
      <c r="W116" s="38">
        <v>0</v>
      </c>
      <c r="X116" s="38">
        <v>0</v>
      </c>
      <c r="Y116" s="38">
        <f t="shared" si="29"/>
        <v>0</v>
      </c>
      <c r="Z116" s="38">
        <v>0</v>
      </c>
      <c r="AA116" s="38">
        <v>0</v>
      </c>
      <c r="AB116" s="38">
        <f t="shared" si="30"/>
        <v>0</v>
      </c>
      <c r="AC116" s="38">
        <v>0</v>
      </c>
      <c r="AD116" s="38">
        <v>0</v>
      </c>
      <c r="AE116" s="38">
        <f t="shared" si="31"/>
        <v>0</v>
      </c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  <c r="IP116" s="7"/>
      <c r="IQ116" s="7"/>
      <c r="IR116" s="7"/>
      <c r="IS116" s="7"/>
      <c r="IT116" s="7"/>
      <c r="IU116" s="7"/>
    </row>
    <row r="117" spans="1:255" ht="26.25" customHeight="1" x14ac:dyDescent="0.3">
      <c r="A117" s="26" t="s">
        <v>119</v>
      </c>
      <c r="B117" s="34"/>
      <c r="C117" s="34"/>
      <c r="D117" s="34"/>
      <c r="E117" s="27">
        <f t="shared" si="23"/>
        <v>44144</v>
      </c>
      <c r="F117" s="27">
        <f t="shared" si="23"/>
        <v>44144</v>
      </c>
      <c r="G117" s="27">
        <f t="shared" si="23"/>
        <v>0</v>
      </c>
      <c r="H117" s="27">
        <f>SUM(H118:H118)</f>
        <v>0</v>
      </c>
      <c r="I117" s="27">
        <f>SUM(I118:I118)</f>
        <v>0</v>
      </c>
      <c r="J117" s="27">
        <f t="shared" si="24"/>
        <v>0</v>
      </c>
      <c r="K117" s="27">
        <f>SUM(K118:K118)</f>
        <v>0</v>
      </c>
      <c r="L117" s="27">
        <f>SUM(L118:L118)</f>
        <v>0</v>
      </c>
      <c r="M117" s="27">
        <f t="shared" si="25"/>
        <v>0</v>
      </c>
      <c r="N117" s="27">
        <f>SUM(N118:N118)</f>
        <v>0</v>
      </c>
      <c r="O117" s="27">
        <f>SUM(O118:O118)</f>
        <v>0</v>
      </c>
      <c r="P117" s="27">
        <f t="shared" si="26"/>
        <v>0</v>
      </c>
      <c r="Q117" s="27">
        <f>SUM(Q118:Q118)</f>
        <v>0</v>
      </c>
      <c r="R117" s="27">
        <f>SUM(R118:R118)</f>
        <v>0</v>
      </c>
      <c r="S117" s="27">
        <f t="shared" si="27"/>
        <v>0</v>
      </c>
      <c r="T117" s="27">
        <f>SUM(T118:T118)</f>
        <v>0</v>
      </c>
      <c r="U117" s="27">
        <f>SUM(U118:U118)</f>
        <v>0</v>
      </c>
      <c r="V117" s="27">
        <f t="shared" si="28"/>
        <v>0</v>
      </c>
      <c r="W117" s="27">
        <f>SUM(W118:W118)</f>
        <v>0</v>
      </c>
      <c r="X117" s="27">
        <f>SUM(X118:X118)</f>
        <v>0</v>
      </c>
      <c r="Y117" s="27">
        <f t="shared" si="29"/>
        <v>0</v>
      </c>
      <c r="Z117" s="27">
        <f>SUM(Z118:Z118)</f>
        <v>0</v>
      </c>
      <c r="AA117" s="27">
        <f>SUM(AA118:AA118)</f>
        <v>0</v>
      </c>
      <c r="AB117" s="27">
        <f t="shared" si="30"/>
        <v>0</v>
      </c>
      <c r="AC117" s="27">
        <f>SUM(AC118:AC118)</f>
        <v>44144</v>
      </c>
      <c r="AD117" s="27">
        <f>SUM(AD118:AD118)</f>
        <v>44144</v>
      </c>
      <c r="AE117" s="27">
        <f t="shared" si="31"/>
        <v>0</v>
      </c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  <c r="GR117" s="25"/>
      <c r="GS117" s="25"/>
      <c r="GT117" s="25"/>
      <c r="GU117" s="25"/>
      <c r="GV117" s="25"/>
      <c r="GW117" s="25"/>
      <c r="GX117" s="25"/>
      <c r="GY117" s="25"/>
      <c r="GZ117" s="25"/>
      <c r="HA117" s="25"/>
      <c r="HB117" s="25"/>
      <c r="HC117" s="25"/>
      <c r="HD117" s="25"/>
      <c r="HE117" s="25"/>
      <c r="HF117" s="25"/>
      <c r="HG117" s="25"/>
      <c r="HH117" s="25"/>
      <c r="HI117" s="25"/>
      <c r="HJ117" s="25"/>
      <c r="HK117" s="25"/>
      <c r="HL117" s="25"/>
      <c r="HM117" s="25"/>
      <c r="HN117" s="25"/>
      <c r="HO117" s="25"/>
      <c r="HP117" s="25"/>
      <c r="HQ117" s="25"/>
      <c r="HR117" s="25"/>
      <c r="HS117" s="25"/>
      <c r="HT117" s="25"/>
      <c r="HU117" s="25"/>
      <c r="HV117" s="25"/>
      <c r="HW117" s="25"/>
      <c r="HX117" s="25"/>
      <c r="HY117" s="25"/>
      <c r="HZ117" s="25"/>
      <c r="IA117" s="25"/>
      <c r="IB117" s="25"/>
      <c r="IC117" s="25"/>
      <c r="ID117" s="25"/>
      <c r="IE117" s="25"/>
      <c r="IF117" s="25"/>
      <c r="IG117" s="25"/>
      <c r="IH117" s="25"/>
      <c r="II117" s="25"/>
      <c r="IJ117" s="25"/>
      <c r="IK117" s="25"/>
      <c r="IL117" s="25"/>
      <c r="IM117" s="25"/>
      <c r="IN117" s="25"/>
      <c r="IO117" s="25"/>
      <c r="IP117" s="25"/>
      <c r="IQ117" s="25"/>
      <c r="IR117" s="25"/>
      <c r="IS117" s="25"/>
      <c r="IT117" s="25"/>
      <c r="IU117" s="25"/>
    </row>
    <row r="118" spans="1:255" ht="46.8" x14ac:dyDescent="0.3">
      <c r="A118" s="39" t="s">
        <v>120</v>
      </c>
      <c r="B118" s="36">
        <v>2</v>
      </c>
      <c r="C118" s="36">
        <v>122</v>
      </c>
      <c r="D118" s="36">
        <v>5202</v>
      </c>
      <c r="E118" s="38">
        <f t="shared" si="23"/>
        <v>44144</v>
      </c>
      <c r="F118" s="38">
        <f t="shared" si="23"/>
        <v>44144</v>
      </c>
      <c r="G118" s="38">
        <f t="shared" si="23"/>
        <v>0</v>
      </c>
      <c r="H118" s="38">
        <v>0</v>
      </c>
      <c r="I118" s="38">
        <v>0</v>
      </c>
      <c r="J118" s="38">
        <f t="shared" si="24"/>
        <v>0</v>
      </c>
      <c r="K118" s="38">
        <v>0</v>
      </c>
      <c r="L118" s="38">
        <v>0</v>
      </c>
      <c r="M118" s="38">
        <f t="shared" si="25"/>
        <v>0</v>
      </c>
      <c r="N118" s="38">
        <v>0</v>
      </c>
      <c r="O118" s="38">
        <v>0</v>
      </c>
      <c r="P118" s="38">
        <f t="shared" si="26"/>
        <v>0</v>
      </c>
      <c r="Q118" s="38">
        <v>0</v>
      </c>
      <c r="R118" s="38">
        <v>0</v>
      </c>
      <c r="S118" s="38">
        <f t="shared" si="27"/>
        <v>0</v>
      </c>
      <c r="T118" s="38">
        <v>0</v>
      </c>
      <c r="U118" s="38">
        <v>0</v>
      </c>
      <c r="V118" s="38">
        <f t="shared" si="28"/>
        <v>0</v>
      </c>
      <c r="W118" s="38">
        <v>0</v>
      </c>
      <c r="X118" s="38">
        <v>0</v>
      </c>
      <c r="Y118" s="38">
        <f t="shared" si="29"/>
        <v>0</v>
      </c>
      <c r="Z118" s="38">
        <v>0</v>
      </c>
      <c r="AA118" s="38">
        <v>0</v>
      </c>
      <c r="AB118" s="38">
        <f t="shared" si="30"/>
        <v>0</v>
      </c>
      <c r="AC118" s="38">
        <v>44144</v>
      </c>
      <c r="AD118" s="38">
        <v>44144</v>
      </c>
      <c r="AE118" s="38">
        <f t="shared" si="31"/>
        <v>0</v>
      </c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7"/>
      <c r="IF118" s="7"/>
      <c r="IG118" s="7"/>
      <c r="IH118" s="7"/>
      <c r="II118" s="7"/>
      <c r="IJ118" s="7"/>
      <c r="IK118" s="7"/>
      <c r="IL118" s="7"/>
      <c r="IM118" s="7"/>
      <c r="IN118" s="7"/>
      <c r="IO118" s="7"/>
      <c r="IP118" s="7"/>
      <c r="IQ118" s="7"/>
      <c r="IR118" s="7"/>
      <c r="IS118" s="7"/>
      <c r="IT118" s="7"/>
      <c r="IU118" s="7"/>
    </row>
    <row r="119" spans="1:255" ht="31.2" x14ac:dyDescent="0.3">
      <c r="A119" s="26" t="s">
        <v>121</v>
      </c>
      <c r="B119" s="34"/>
      <c r="C119" s="34"/>
      <c r="D119" s="34"/>
      <c r="E119" s="27">
        <f t="shared" si="23"/>
        <v>80732</v>
      </c>
      <c r="F119" s="27">
        <f t="shared" si="23"/>
        <v>74470</v>
      </c>
      <c r="G119" s="27">
        <f t="shared" si="23"/>
        <v>-6262</v>
      </c>
      <c r="H119" s="27">
        <f>SUM(H120:H127)</f>
        <v>0</v>
      </c>
      <c r="I119" s="27">
        <f>SUM(I120:I127)</f>
        <v>0</v>
      </c>
      <c r="J119" s="27">
        <f t="shared" si="24"/>
        <v>0</v>
      </c>
      <c r="K119" s="27">
        <f>SUM(K120:K127)</f>
        <v>0</v>
      </c>
      <c r="L119" s="27">
        <f>SUM(L120:L127)</f>
        <v>0</v>
      </c>
      <c r="M119" s="27">
        <f t="shared" si="25"/>
        <v>0</v>
      </c>
      <c r="N119" s="27">
        <f>SUM(N120:N127)</f>
        <v>40681</v>
      </c>
      <c r="O119" s="27">
        <f>SUM(O120:O127)</f>
        <v>40681</v>
      </c>
      <c r="P119" s="27">
        <f t="shared" si="26"/>
        <v>0</v>
      </c>
      <c r="Q119" s="27">
        <f>SUM(Q120:Q127)</f>
        <v>9186</v>
      </c>
      <c r="R119" s="27">
        <f>SUM(R120:R127)</f>
        <v>9186</v>
      </c>
      <c r="S119" s="27">
        <f t="shared" si="27"/>
        <v>0</v>
      </c>
      <c r="T119" s="27">
        <f>SUM(T120:T127)</f>
        <v>0</v>
      </c>
      <c r="U119" s="27">
        <f>SUM(U120:U127)</f>
        <v>0</v>
      </c>
      <c r="V119" s="27">
        <f t="shared" si="28"/>
        <v>0</v>
      </c>
      <c r="W119" s="27">
        <f>SUM(W120:W127)</f>
        <v>30865</v>
      </c>
      <c r="X119" s="27">
        <f>SUM(X120:X127)</f>
        <v>24603</v>
      </c>
      <c r="Y119" s="27">
        <f t="shared" si="29"/>
        <v>-6262</v>
      </c>
      <c r="Z119" s="27">
        <f>SUM(Z120:Z127)</f>
        <v>0</v>
      </c>
      <c r="AA119" s="27">
        <f>SUM(AA120:AA127)</f>
        <v>0</v>
      </c>
      <c r="AB119" s="27">
        <f t="shared" si="30"/>
        <v>0</v>
      </c>
      <c r="AC119" s="27">
        <f>SUM(AC120:AC127)</f>
        <v>0</v>
      </c>
      <c r="AD119" s="27">
        <f>SUM(AD120:AD127)</f>
        <v>0</v>
      </c>
      <c r="AE119" s="27">
        <f t="shared" si="31"/>
        <v>0</v>
      </c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  <c r="IP119" s="7"/>
      <c r="IQ119" s="7"/>
      <c r="IR119" s="7"/>
      <c r="IS119" s="7"/>
      <c r="IT119" s="7"/>
      <c r="IU119" s="7"/>
    </row>
    <row r="120" spans="1:255" ht="46.8" x14ac:dyDescent="0.3">
      <c r="A120" s="41" t="s">
        <v>122</v>
      </c>
      <c r="B120" s="36">
        <v>2</v>
      </c>
      <c r="C120" s="36">
        <v>122</v>
      </c>
      <c r="D120" s="36">
        <v>5203</v>
      </c>
      <c r="E120" s="38">
        <f t="shared" si="23"/>
        <v>30865</v>
      </c>
      <c r="F120" s="38">
        <f t="shared" si="23"/>
        <v>24603</v>
      </c>
      <c r="G120" s="38">
        <f t="shared" si="23"/>
        <v>-6262</v>
      </c>
      <c r="H120" s="38">
        <v>0</v>
      </c>
      <c r="I120" s="38">
        <v>0</v>
      </c>
      <c r="J120" s="38">
        <f t="shared" si="24"/>
        <v>0</v>
      </c>
      <c r="K120" s="38">
        <v>0</v>
      </c>
      <c r="L120" s="38">
        <v>0</v>
      </c>
      <c r="M120" s="38">
        <f t="shared" si="25"/>
        <v>0</v>
      </c>
      <c r="N120" s="38">
        <v>0</v>
      </c>
      <c r="O120" s="38">
        <v>0</v>
      </c>
      <c r="P120" s="38">
        <f t="shared" si="26"/>
        <v>0</v>
      </c>
      <c r="Q120" s="38">
        <v>0</v>
      </c>
      <c r="R120" s="38">
        <v>0</v>
      </c>
      <c r="S120" s="38">
        <f t="shared" si="27"/>
        <v>0</v>
      </c>
      <c r="T120" s="38">
        <v>0</v>
      </c>
      <c r="U120" s="38">
        <v>0</v>
      </c>
      <c r="V120" s="38">
        <f t="shared" si="28"/>
        <v>0</v>
      </c>
      <c r="W120" s="38">
        <f>30865</f>
        <v>30865</v>
      </c>
      <c r="X120" s="38">
        <f>30865-6262</f>
        <v>24603</v>
      </c>
      <c r="Y120" s="38">
        <f t="shared" si="29"/>
        <v>-6262</v>
      </c>
      <c r="Z120" s="38">
        <v>0</v>
      </c>
      <c r="AA120" s="38">
        <v>0</v>
      </c>
      <c r="AB120" s="38">
        <f t="shared" si="30"/>
        <v>0</v>
      </c>
      <c r="AC120" s="38">
        <v>0</v>
      </c>
      <c r="AD120" s="38">
        <v>0</v>
      </c>
      <c r="AE120" s="38">
        <f t="shared" si="31"/>
        <v>0</v>
      </c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  <c r="IP120" s="7"/>
      <c r="IQ120" s="7"/>
      <c r="IR120" s="7"/>
      <c r="IS120" s="7"/>
      <c r="IT120" s="7"/>
      <c r="IU120" s="7"/>
    </row>
    <row r="121" spans="1:255" ht="78" x14ac:dyDescent="0.3">
      <c r="A121" s="35" t="s">
        <v>123</v>
      </c>
      <c r="B121" s="36"/>
      <c r="C121" s="36"/>
      <c r="D121" s="36"/>
      <c r="E121" s="38">
        <f t="shared" si="23"/>
        <v>5586</v>
      </c>
      <c r="F121" s="38">
        <f t="shared" si="23"/>
        <v>5586</v>
      </c>
      <c r="G121" s="38">
        <f t="shared" si="23"/>
        <v>0</v>
      </c>
      <c r="H121" s="38">
        <v>0</v>
      </c>
      <c r="I121" s="38">
        <v>0</v>
      </c>
      <c r="J121" s="38">
        <f t="shared" si="24"/>
        <v>0</v>
      </c>
      <c r="K121" s="38">
        <v>0</v>
      </c>
      <c r="L121" s="38">
        <v>0</v>
      </c>
      <c r="M121" s="38">
        <f t="shared" si="25"/>
        <v>0</v>
      </c>
      <c r="N121" s="38">
        <v>0</v>
      </c>
      <c r="O121" s="38">
        <v>0</v>
      </c>
      <c r="P121" s="38">
        <f t="shared" si="26"/>
        <v>0</v>
      </c>
      <c r="Q121" s="38">
        <v>5586</v>
      </c>
      <c r="R121" s="38">
        <v>5586</v>
      </c>
      <c r="S121" s="38">
        <f t="shared" si="27"/>
        <v>0</v>
      </c>
      <c r="T121" s="38">
        <v>0</v>
      </c>
      <c r="U121" s="38">
        <v>0</v>
      </c>
      <c r="V121" s="38">
        <f t="shared" si="28"/>
        <v>0</v>
      </c>
      <c r="W121" s="38">
        <v>0</v>
      </c>
      <c r="X121" s="38">
        <v>0</v>
      </c>
      <c r="Y121" s="38">
        <f t="shared" si="29"/>
        <v>0</v>
      </c>
      <c r="Z121" s="38">
        <v>0</v>
      </c>
      <c r="AA121" s="38">
        <v>0</v>
      </c>
      <c r="AB121" s="38">
        <f t="shared" si="30"/>
        <v>0</v>
      </c>
      <c r="AC121" s="38">
        <v>0</v>
      </c>
      <c r="AD121" s="38">
        <v>0</v>
      </c>
      <c r="AE121" s="38">
        <f t="shared" si="31"/>
        <v>0</v>
      </c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  <c r="IP121" s="7"/>
      <c r="IQ121" s="7"/>
      <c r="IR121" s="7"/>
      <c r="IS121" s="7"/>
      <c r="IT121" s="7"/>
      <c r="IU121" s="7"/>
    </row>
    <row r="122" spans="1:255" ht="109.2" x14ac:dyDescent="0.3">
      <c r="A122" s="35" t="s">
        <v>124</v>
      </c>
      <c r="B122" s="36"/>
      <c r="C122" s="36"/>
      <c r="D122" s="36"/>
      <c r="E122" s="38">
        <f t="shared" si="23"/>
        <v>3600</v>
      </c>
      <c r="F122" s="38">
        <f t="shared" si="23"/>
        <v>3600</v>
      </c>
      <c r="G122" s="38">
        <f t="shared" si="23"/>
        <v>0</v>
      </c>
      <c r="H122" s="38">
        <v>0</v>
      </c>
      <c r="I122" s="38">
        <v>0</v>
      </c>
      <c r="J122" s="38">
        <f t="shared" si="24"/>
        <v>0</v>
      </c>
      <c r="K122" s="38">
        <v>0</v>
      </c>
      <c r="L122" s="38">
        <v>0</v>
      </c>
      <c r="M122" s="38">
        <f t="shared" si="25"/>
        <v>0</v>
      </c>
      <c r="N122" s="38"/>
      <c r="O122" s="38"/>
      <c r="P122" s="38">
        <f t="shared" si="26"/>
        <v>0</v>
      </c>
      <c r="Q122" s="38">
        <v>3600</v>
      </c>
      <c r="R122" s="38">
        <v>3600</v>
      </c>
      <c r="S122" s="38">
        <f t="shared" si="27"/>
        <v>0</v>
      </c>
      <c r="T122" s="38">
        <v>0</v>
      </c>
      <c r="U122" s="38">
        <v>0</v>
      </c>
      <c r="V122" s="38">
        <f t="shared" si="28"/>
        <v>0</v>
      </c>
      <c r="W122" s="38">
        <v>0</v>
      </c>
      <c r="X122" s="38">
        <v>0</v>
      </c>
      <c r="Y122" s="38">
        <f t="shared" si="29"/>
        <v>0</v>
      </c>
      <c r="Z122" s="38">
        <v>0</v>
      </c>
      <c r="AA122" s="38">
        <v>0</v>
      </c>
      <c r="AB122" s="38">
        <f t="shared" si="30"/>
        <v>0</v>
      </c>
      <c r="AC122" s="38">
        <v>0</v>
      </c>
      <c r="AD122" s="38">
        <v>0</v>
      </c>
      <c r="AE122" s="38">
        <f t="shared" si="31"/>
        <v>0</v>
      </c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  <c r="IG122" s="7"/>
      <c r="IH122" s="7"/>
      <c r="II122" s="7"/>
      <c r="IJ122" s="7"/>
      <c r="IK122" s="7"/>
      <c r="IL122" s="7"/>
      <c r="IM122" s="7"/>
      <c r="IN122" s="7"/>
      <c r="IO122" s="7"/>
      <c r="IP122" s="7"/>
      <c r="IQ122" s="7"/>
      <c r="IR122" s="7"/>
      <c r="IS122" s="7"/>
      <c r="IT122" s="7"/>
      <c r="IU122" s="7"/>
    </row>
    <row r="123" spans="1:255" ht="31.2" x14ac:dyDescent="0.3">
      <c r="A123" s="41" t="s">
        <v>125</v>
      </c>
      <c r="B123" s="36">
        <v>2</v>
      </c>
      <c r="C123" s="36">
        <v>122</v>
      </c>
      <c r="D123" s="36">
        <v>5203</v>
      </c>
      <c r="E123" s="38">
        <f t="shared" si="23"/>
        <v>1620</v>
      </c>
      <c r="F123" s="38">
        <f t="shared" si="23"/>
        <v>1620</v>
      </c>
      <c r="G123" s="38">
        <f t="shared" si="23"/>
        <v>0</v>
      </c>
      <c r="H123" s="38">
        <v>0</v>
      </c>
      <c r="I123" s="38">
        <v>0</v>
      </c>
      <c r="J123" s="38">
        <f t="shared" si="24"/>
        <v>0</v>
      </c>
      <c r="K123" s="38">
        <v>0</v>
      </c>
      <c r="L123" s="38">
        <v>0</v>
      </c>
      <c r="M123" s="38">
        <f t="shared" si="25"/>
        <v>0</v>
      </c>
      <c r="N123" s="38">
        <v>1620</v>
      </c>
      <c r="O123" s="38">
        <v>1620</v>
      </c>
      <c r="P123" s="38">
        <f t="shared" si="26"/>
        <v>0</v>
      </c>
      <c r="Q123" s="38">
        <v>0</v>
      </c>
      <c r="R123" s="38">
        <v>0</v>
      </c>
      <c r="S123" s="38">
        <f t="shared" si="27"/>
        <v>0</v>
      </c>
      <c r="T123" s="38">
        <v>0</v>
      </c>
      <c r="U123" s="38">
        <v>0</v>
      </c>
      <c r="V123" s="38">
        <f t="shared" si="28"/>
        <v>0</v>
      </c>
      <c r="W123" s="38">
        <v>0</v>
      </c>
      <c r="X123" s="38">
        <v>0</v>
      </c>
      <c r="Y123" s="38">
        <f t="shared" si="29"/>
        <v>0</v>
      </c>
      <c r="Z123" s="38">
        <v>0</v>
      </c>
      <c r="AA123" s="38">
        <v>0</v>
      </c>
      <c r="AB123" s="38">
        <f t="shared" si="30"/>
        <v>0</v>
      </c>
      <c r="AC123" s="38">
        <v>0</v>
      </c>
      <c r="AD123" s="38">
        <v>0</v>
      </c>
      <c r="AE123" s="38">
        <f t="shared" si="31"/>
        <v>0</v>
      </c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  <c r="IP123" s="7"/>
      <c r="IQ123" s="7"/>
      <c r="IR123" s="7"/>
      <c r="IS123" s="7"/>
      <c r="IT123" s="7"/>
      <c r="IU123" s="7"/>
    </row>
    <row r="124" spans="1:255" ht="31.2" x14ac:dyDescent="0.3">
      <c r="A124" s="41" t="s">
        <v>126</v>
      </c>
      <c r="B124" s="36">
        <v>2</v>
      </c>
      <c r="C124" s="36">
        <v>122</v>
      </c>
      <c r="D124" s="36">
        <v>5203</v>
      </c>
      <c r="E124" s="38">
        <f t="shared" si="23"/>
        <v>5265</v>
      </c>
      <c r="F124" s="38">
        <f t="shared" si="23"/>
        <v>5265</v>
      </c>
      <c r="G124" s="38">
        <f t="shared" si="23"/>
        <v>0</v>
      </c>
      <c r="H124" s="38">
        <v>0</v>
      </c>
      <c r="I124" s="38">
        <v>0</v>
      </c>
      <c r="J124" s="38">
        <f t="shared" si="24"/>
        <v>0</v>
      </c>
      <c r="K124" s="38">
        <v>0</v>
      </c>
      <c r="L124" s="38">
        <v>0</v>
      </c>
      <c r="M124" s="38">
        <f t="shared" si="25"/>
        <v>0</v>
      </c>
      <c r="N124" s="38">
        <v>5265</v>
      </c>
      <c r="O124" s="38">
        <v>5265</v>
      </c>
      <c r="P124" s="38">
        <f t="shared" si="26"/>
        <v>0</v>
      </c>
      <c r="Q124" s="38">
        <v>0</v>
      </c>
      <c r="R124" s="38">
        <v>0</v>
      </c>
      <c r="S124" s="38">
        <f t="shared" si="27"/>
        <v>0</v>
      </c>
      <c r="T124" s="38">
        <v>0</v>
      </c>
      <c r="U124" s="38">
        <v>0</v>
      </c>
      <c r="V124" s="38">
        <f t="shared" si="28"/>
        <v>0</v>
      </c>
      <c r="W124" s="38">
        <v>0</v>
      </c>
      <c r="X124" s="38">
        <v>0</v>
      </c>
      <c r="Y124" s="38">
        <f t="shared" si="29"/>
        <v>0</v>
      </c>
      <c r="Z124" s="38">
        <v>0</v>
      </c>
      <c r="AA124" s="38">
        <v>0</v>
      </c>
      <c r="AB124" s="38">
        <f t="shared" si="30"/>
        <v>0</v>
      </c>
      <c r="AC124" s="38">
        <v>0</v>
      </c>
      <c r="AD124" s="38">
        <v>0</v>
      </c>
      <c r="AE124" s="38">
        <f t="shared" si="31"/>
        <v>0</v>
      </c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  <c r="IN124" s="7"/>
      <c r="IO124" s="7"/>
      <c r="IP124" s="7"/>
      <c r="IQ124" s="7"/>
      <c r="IR124" s="7"/>
      <c r="IS124" s="7"/>
      <c r="IT124" s="7"/>
      <c r="IU124" s="7"/>
    </row>
    <row r="125" spans="1:255" x14ac:dyDescent="0.3">
      <c r="A125" s="41" t="s">
        <v>127</v>
      </c>
      <c r="B125" s="36">
        <v>2</v>
      </c>
      <c r="C125" s="36">
        <v>122</v>
      </c>
      <c r="D125" s="36">
        <v>5203</v>
      </c>
      <c r="E125" s="38">
        <f t="shared" si="23"/>
        <v>1530</v>
      </c>
      <c r="F125" s="38">
        <f t="shared" si="23"/>
        <v>1530</v>
      </c>
      <c r="G125" s="38">
        <f t="shared" si="23"/>
        <v>0</v>
      </c>
      <c r="H125" s="38">
        <v>0</v>
      </c>
      <c r="I125" s="38">
        <v>0</v>
      </c>
      <c r="J125" s="38">
        <f t="shared" si="24"/>
        <v>0</v>
      </c>
      <c r="K125" s="38">
        <v>0</v>
      </c>
      <c r="L125" s="38">
        <v>0</v>
      </c>
      <c r="M125" s="38">
        <f t="shared" si="25"/>
        <v>0</v>
      </c>
      <c r="N125" s="38">
        <v>1530</v>
      </c>
      <c r="O125" s="38">
        <v>1530</v>
      </c>
      <c r="P125" s="38">
        <f t="shared" si="26"/>
        <v>0</v>
      </c>
      <c r="Q125" s="38">
        <v>0</v>
      </c>
      <c r="R125" s="38">
        <v>0</v>
      </c>
      <c r="S125" s="38">
        <f t="shared" si="27"/>
        <v>0</v>
      </c>
      <c r="T125" s="38">
        <v>0</v>
      </c>
      <c r="U125" s="38">
        <v>0</v>
      </c>
      <c r="V125" s="38">
        <f t="shared" si="28"/>
        <v>0</v>
      </c>
      <c r="W125" s="38">
        <v>0</v>
      </c>
      <c r="X125" s="38">
        <v>0</v>
      </c>
      <c r="Y125" s="38">
        <f t="shared" si="29"/>
        <v>0</v>
      </c>
      <c r="Z125" s="38">
        <v>0</v>
      </c>
      <c r="AA125" s="38">
        <v>0</v>
      </c>
      <c r="AB125" s="38">
        <f t="shared" si="30"/>
        <v>0</v>
      </c>
      <c r="AC125" s="38">
        <v>0</v>
      </c>
      <c r="AD125" s="38">
        <v>0</v>
      </c>
      <c r="AE125" s="38">
        <f t="shared" si="31"/>
        <v>0</v>
      </c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  <c r="IP125" s="7"/>
      <c r="IQ125" s="7"/>
      <c r="IR125" s="7"/>
      <c r="IS125" s="7"/>
      <c r="IT125" s="7"/>
      <c r="IU125" s="7"/>
    </row>
    <row r="126" spans="1:255" x14ac:dyDescent="0.3">
      <c r="A126" s="41" t="s">
        <v>128</v>
      </c>
      <c r="B126" s="36">
        <v>2</v>
      </c>
      <c r="C126" s="36">
        <v>122</v>
      </c>
      <c r="D126" s="36">
        <v>5203</v>
      </c>
      <c r="E126" s="38">
        <f t="shared" si="23"/>
        <v>2266</v>
      </c>
      <c r="F126" s="38">
        <f t="shared" si="23"/>
        <v>2266</v>
      </c>
      <c r="G126" s="38">
        <f t="shared" si="23"/>
        <v>0</v>
      </c>
      <c r="H126" s="38">
        <v>0</v>
      </c>
      <c r="I126" s="38">
        <v>0</v>
      </c>
      <c r="J126" s="38">
        <f t="shared" si="24"/>
        <v>0</v>
      </c>
      <c r="K126" s="38">
        <v>0</v>
      </c>
      <c r="L126" s="38">
        <v>0</v>
      </c>
      <c r="M126" s="38">
        <f t="shared" si="25"/>
        <v>0</v>
      </c>
      <c r="N126" s="38">
        <v>2266</v>
      </c>
      <c r="O126" s="38">
        <v>2266</v>
      </c>
      <c r="P126" s="38">
        <f t="shared" si="26"/>
        <v>0</v>
      </c>
      <c r="Q126" s="38">
        <v>0</v>
      </c>
      <c r="R126" s="38">
        <v>0</v>
      </c>
      <c r="S126" s="38">
        <f t="shared" si="27"/>
        <v>0</v>
      </c>
      <c r="T126" s="38">
        <v>0</v>
      </c>
      <c r="U126" s="38">
        <v>0</v>
      </c>
      <c r="V126" s="38">
        <f t="shared" si="28"/>
        <v>0</v>
      </c>
      <c r="W126" s="38">
        <v>0</v>
      </c>
      <c r="X126" s="38">
        <v>0</v>
      </c>
      <c r="Y126" s="38">
        <f t="shared" si="29"/>
        <v>0</v>
      </c>
      <c r="Z126" s="38">
        <v>0</v>
      </c>
      <c r="AA126" s="38">
        <v>0</v>
      </c>
      <c r="AB126" s="38">
        <f t="shared" si="30"/>
        <v>0</v>
      </c>
      <c r="AC126" s="38">
        <v>0</v>
      </c>
      <c r="AD126" s="38">
        <v>0</v>
      </c>
      <c r="AE126" s="38">
        <f t="shared" si="31"/>
        <v>0</v>
      </c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  <c r="IP126" s="7"/>
      <c r="IQ126" s="7"/>
      <c r="IR126" s="7"/>
      <c r="IS126" s="7"/>
      <c r="IT126" s="7"/>
      <c r="IU126" s="7"/>
    </row>
    <row r="127" spans="1:255" ht="31.2" x14ac:dyDescent="0.3">
      <c r="A127" s="41" t="s">
        <v>129</v>
      </c>
      <c r="B127" s="36">
        <v>2</v>
      </c>
      <c r="C127" s="36">
        <v>122</v>
      </c>
      <c r="D127" s="36">
        <v>5203</v>
      </c>
      <c r="E127" s="38">
        <f t="shared" si="23"/>
        <v>30000</v>
      </c>
      <c r="F127" s="38">
        <f t="shared" si="23"/>
        <v>30000</v>
      </c>
      <c r="G127" s="38">
        <f t="shared" si="23"/>
        <v>0</v>
      </c>
      <c r="H127" s="38">
        <v>0</v>
      </c>
      <c r="I127" s="38">
        <v>0</v>
      </c>
      <c r="J127" s="38">
        <f t="shared" si="24"/>
        <v>0</v>
      </c>
      <c r="K127" s="38">
        <v>0</v>
      </c>
      <c r="L127" s="38">
        <v>0</v>
      </c>
      <c r="M127" s="38">
        <f t="shared" si="25"/>
        <v>0</v>
      </c>
      <c r="N127" s="38">
        <v>30000</v>
      </c>
      <c r="O127" s="38">
        <v>30000</v>
      </c>
      <c r="P127" s="38">
        <f t="shared" si="26"/>
        <v>0</v>
      </c>
      <c r="Q127" s="38">
        <v>0</v>
      </c>
      <c r="R127" s="38">
        <v>0</v>
      </c>
      <c r="S127" s="38">
        <f t="shared" si="27"/>
        <v>0</v>
      </c>
      <c r="T127" s="38">
        <v>0</v>
      </c>
      <c r="U127" s="38">
        <v>0</v>
      </c>
      <c r="V127" s="38">
        <f t="shared" si="28"/>
        <v>0</v>
      </c>
      <c r="W127" s="38">
        <v>0</v>
      </c>
      <c r="X127" s="38">
        <v>0</v>
      </c>
      <c r="Y127" s="38">
        <f t="shared" si="29"/>
        <v>0</v>
      </c>
      <c r="Z127" s="38">
        <v>0</v>
      </c>
      <c r="AA127" s="38">
        <v>0</v>
      </c>
      <c r="AB127" s="38">
        <f t="shared" si="30"/>
        <v>0</v>
      </c>
      <c r="AC127" s="38">
        <v>0</v>
      </c>
      <c r="AD127" s="38">
        <v>0</v>
      </c>
      <c r="AE127" s="38">
        <f t="shared" si="31"/>
        <v>0</v>
      </c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  <c r="IN127" s="7"/>
      <c r="IO127" s="7"/>
      <c r="IP127" s="7"/>
      <c r="IQ127" s="7"/>
      <c r="IR127" s="7"/>
      <c r="IS127" s="7"/>
      <c r="IT127" s="7"/>
      <c r="IU127" s="7"/>
    </row>
    <row r="128" spans="1:255" ht="19.5" customHeight="1" x14ac:dyDescent="0.3">
      <c r="A128" s="26" t="s">
        <v>131</v>
      </c>
      <c r="B128" s="34"/>
      <c r="C128" s="34"/>
      <c r="D128" s="34"/>
      <c r="E128" s="27">
        <f t="shared" si="23"/>
        <v>5603</v>
      </c>
      <c r="F128" s="27">
        <f t="shared" si="23"/>
        <v>5603</v>
      </c>
      <c r="G128" s="27">
        <f t="shared" si="23"/>
        <v>0</v>
      </c>
      <c r="H128" s="27">
        <f>SUM(H129:H130)</f>
        <v>0</v>
      </c>
      <c r="I128" s="27">
        <f>SUM(I129:I130)</f>
        <v>0</v>
      </c>
      <c r="J128" s="27">
        <f t="shared" si="24"/>
        <v>0</v>
      </c>
      <c r="K128" s="27">
        <f>SUM(K129:K130)</f>
        <v>0</v>
      </c>
      <c r="L128" s="27">
        <f>SUM(L129:L130)</f>
        <v>0</v>
      </c>
      <c r="M128" s="27">
        <f t="shared" si="25"/>
        <v>0</v>
      </c>
      <c r="N128" s="27">
        <f>SUM(N129:N130)</f>
        <v>5603</v>
      </c>
      <c r="O128" s="27">
        <f>SUM(O129:O130)</f>
        <v>5603</v>
      </c>
      <c r="P128" s="27">
        <f t="shared" si="26"/>
        <v>0</v>
      </c>
      <c r="Q128" s="27">
        <f>SUM(Q129:Q130)</f>
        <v>0</v>
      </c>
      <c r="R128" s="27">
        <f>SUM(R129:R130)</f>
        <v>0</v>
      </c>
      <c r="S128" s="27">
        <f t="shared" si="27"/>
        <v>0</v>
      </c>
      <c r="T128" s="27">
        <f>SUM(T129:T130)</f>
        <v>0</v>
      </c>
      <c r="U128" s="27">
        <f>SUM(U129:U130)</f>
        <v>0</v>
      </c>
      <c r="V128" s="27">
        <f t="shared" si="28"/>
        <v>0</v>
      </c>
      <c r="W128" s="27">
        <f>SUM(W129:W130)</f>
        <v>0</v>
      </c>
      <c r="X128" s="27">
        <f>SUM(X129:X130)</f>
        <v>0</v>
      </c>
      <c r="Y128" s="27">
        <f t="shared" si="29"/>
        <v>0</v>
      </c>
      <c r="Z128" s="27">
        <f>SUM(Z129:Z130)</f>
        <v>0</v>
      </c>
      <c r="AA128" s="27">
        <f>SUM(AA129:AA130)</f>
        <v>0</v>
      </c>
      <c r="AB128" s="27">
        <f t="shared" si="30"/>
        <v>0</v>
      </c>
      <c r="AC128" s="27">
        <f>SUM(AC129:AC130)</f>
        <v>0</v>
      </c>
      <c r="AD128" s="27">
        <f>SUM(AD129:AD130)</f>
        <v>0</v>
      </c>
      <c r="AE128" s="27">
        <f t="shared" si="31"/>
        <v>0</v>
      </c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  <c r="IP128" s="7"/>
      <c r="IQ128" s="7"/>
      <c r="IR128" s="7"/>
      <c r="IS128" s="7"/>
      <c r="IT128" s="7"/>
      <c r="IU128" s="7"/>
    </row>
    <row r="129" spans="1:255" ht="31.2" x14ac:dyDescent="0.3">
      <c r="A129" s="35" t="s">
        <v>132</v>
      </c>
      <c r="B129" s="36">
        <v>2</v>
      </c>
      <c r="C129" s="36">
        <v>122</v>
      </c>
      <c r="D129" s="36">
        <v>5205</v>
      </c>
      <c r="E129" s="38">
        <f t="shared" si="23"/>
        <v>3418</v>
      </c>
      <c r="F129" s="38">
        <f t="shared" si="23"/>
        <v>3418</v>
      </c>
      <c r="G129" s="38">
        <f t="shared" si="23"/>
        <v>0</v>
      </c>
      <c r="H129" s="38">
        <v>0</v>
      </c>
      <c r="I129" s="38">
        <v>0</v>
      </c>
      <c r="J129" s="38">
        <f t="shared" si="24"/>
        <v>0</v>
      </c>
      <c r="K129" s="38">
        <v>0</v>
      </c>
      <c r="L129" s="38">
        <v>0</v>
      </c>
      <c r="M129" s="38">
        <f t="shared" si="25"/>
        <v>0</v>
      </c>
      <c r="N129" s="38">
        <v>3418</v>
      </c>
      <c r="O129" s="38">
        <v>3418</v>
      </c>
      <c r="P129" s="38">
        <f t="shared" si="26"/>
        <v>0</v>
      </c>
      <c r="Q129" s="38">
        <v>0</v>
      </c>
      <c r="R129" s="38">
        <v>0</v>
      </c>
      <c r="S129" s="38">
        <f t="shared" si="27"/>
        <v>0</v>
      </c>
      <c r="T129" s="38">
        <v>0</v>
      </c>
      <c r="U129" s="38">
        <v>0</v>
      </c>
      <c r="V129" s="38">
        <f t="shared" si="28"/>
        <v>0</v>
      </c>
      <c r="W129" s="38">
        <v>0</v>
      </c>
      <c r="X129" s="38">
        <v>0</v>
      </c>
      <c r="Y129" s="38">
        <f t="shared" si="29"/>
        <v>0</v>
      </c>
      <c r="Z129" s="38">
        <v>0</v>
      </c>
      <c r="AA129" s="38">
        <v>0</v>
      </c>
      <c r="AB129" s="38">
        <f t="shared" si="30"/>
        <v>0</v>
      </c>
      <c r="AC129" s="38">
        <v>0</v>
      </c>
      <c r="AD129" s="38">
        <v>0</v>
      </c>
      <c r="AE129" s="38">
        <f t="shared" si="31"/>
        <v>0</v>
      </c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  <c r="IP129" s="7"/>
      <c r="IQ129" s="7"/>
      <c r="IR129" s="7"/>
      <c r="IS129" s="7"/>
      <c r="IT129" s="7"/>
      <c r="IU129" s="7"/>
    </row>
    <row r="130" spans="1:255" ht="31.2" x14ac:dyDescent="0.3">
      <c r="A130" s="35" t="s">
        <v>133</v>
      </c>
      <c r="B130" s="36">
        <v>2</v>
      </c>
      <c r="C130" s="36">
        <v>122</v>
      </c>
      <c r="D130" s="36">
        <v>5205</v>
      </c>
      <c r="E130" s="38">
        <f t="shared" si="23"/>
        <v>2185</v>
      </c>
      <c r="F130" s="38">
        <f t="shared" si="23"/>
        <v>2185</v>
      </c>
      <c r="G130" s="38">
        <f t="shared" si="23"/>
        <v>0</v>
      </c>
      <c r="H130" s="38">
        <v>0</v>
      </c>
      <c r="I130" s="38">
        <v>0</v>
      </c>
      <c r="J130" s="38">
        <f t="shared" si="24"/>
        <v>0</v>
      </c>
      <c r="K130" s="38">
        <v>0</v>
      </c>
      <c r="L130" s="38">
        <v>0</v>
      </c>
      <c r="M130" s="38">
        <f t="shared" si="25"/>
        <v>0</v>
      </c>
      <c r="N130" s="38">
        <v>2185</v>
      </c>
      <c r="O130" s="38">
        <v>2185</v>
      </c>
      <c r="P130" s="38">
        <f t="shared" si="26"/>
        <v>0</v>
      </c>
      <c r="Q130" s="38">
        <v>0</v>
      </c>
      <c r="R130" s="38">
        <v>0</v>
      </c>
      <c r="S130" s="38">
        <f t="shared" si="27"/>
        <v>0</v>
      </c>
      <c r="T130" s="38">
        <v>0</v>
      </c>
      <c r="U130" s="38">
        <v>0</v>
      </c>
      <c r="V130" s="38">
        <f t="shared" si="28"/>
        <v>0</v>
      </c>
      <c r="W130" s="38">
        <v>0</v>
      </c>
      <c r="X130" s="38">
        <v>0</v>
      </c>
      <c r="Y130" s="38">
        <f t="shared" si="29"/>
        <v>0</v>
      </c>
      <c r="Z130" s="38">
        <v>0</v>
      </c>
      <c r="AA130" s="38">
        <v>0</v>
      </c>
      <c r="AB130" s="38">
        <f t="shared" si="30"/>
        <v>0</v>
      </c>
      <c r="AC130" s="38">
        <v>0</v>
      </c>
      <c r="AD130" s="38">
        <v>0</v>
      </c>
      <c r="AE130" s="38">
        <f t="shared" si="31"/>
        <v>0</v>
      </c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  <c r="IP130" s="7"/>
      <c r="IQ130" s="7"/>
      <c r="IR130" s="7"/>
      <c r="IS130" s="7"/>
      <c r="IT130" s="7"/>
      <c r="IU130" s="7"/>
    </row>
    <row r="131" spans="1:255" x14ac:dyDescent="0.3">
      <c r="A131" s="32" t="s">
        <v>36</v>
      </c>
      <c r="B131" s="33"/>
      <c r="C131" s="33"/>
      <c r="D131" s="33"/>
      <c r="E131" s="28">
        <f t="shared" si="23"/>
        <v>148827</v>
      </c>
      <c r="F131" s="28">
        <f t="shared" si="23"/>
        <v>148827</v>
      </c>
      <c r="G131" s="28">
        <f t="shared" si="23"/>
        <v>0</v>
      </c>
      <c r="H131" s="28">
        <f>SUM(H132,H137)</f>
        <v>0</v>
      </c>
      <c r="I131" s="28">
        <f>SUM(I132,I137)</f>
        <v>0</v>
      </c>
      <c r="J131" s="28">
        <f t="shared" si="24"/>
        <v>0</v>
      </c>
      <c r="K131" s="28">
        <f t="shared" ref="K131:L131" si="39">SUM(K132,K137)</f>
        <v>0</v>
      </c>
      <c r="L131" s="28">
        <f t="shared" si="39"/>
        <v>0</v>
      </c>
      <c r="M131" s="28">
        <f t="shared" si="25"/>
        <v>0</v>
      </c>
      <c r="N131" s="28">
        <f t="shared" ref="N131:O131" si="40">SUM(N132,N137)</f>
        <v>24257</v>
      </c>
      <c r="O131" s="28">
        <f t="shared" si="40"/>
        <v>24257</v>
      </c>
      <c r="P131" s="28">
        <f t="shared" si="26"/>
        <v>0</v>
      </c>
      <c r="Q131" s="28">
        <f t="shared" ref="Q131:R131" si="41">SUM(Q132,Q137)</f>
        <v>0</v>
      </c>
      <c r="R131" s="28">
        <f t="shared" si="41"/>
        <v>0</v>
      </c>
      <c r="S131" s="28">
        <f t="shared" si="27"/>
        <v>0</v>
      </c>
      <c r="T131" s="28">
        <f t="shared" ref="T131:U131" si="42">SUM(T132,T137)</f>
        <v>20000</v>
      </c>
      <c r="U131" s="28">
        <f t="shared" si="42"/>
        <v>20000</v>
      </c>
      <c r="V131" s="28">
        <f t="shared" si="28"/>
        <v>0</v>
      </c>
      <c r="W131" s="28">
        <f t="shared" ref="W131:X131" si="43">SUM(W132,W137)</f>
        <v>0</v>
      </c>
      <c r="X131" s="28">
        <f t="shared" si="43"/>
        <v>0</v>
      </c>
      <c r="Y131" s="28">
        <f t="shared" si="29"/>
        <v>0</v>
      </c>
      <c r="Z131" s="28">
        <f t="shared" ref="Z131:AA131" si="44">SUM(Z132,Z137)</f>
        <v>0</v>
      </c>
      <c r="AA131" s="28">
        <f t="shared" si="44"/>
        <v>0</v>
      </c>
      <c r="AB131" s="28">
        <f t="shared" si="30"/>
        <v>0</v>
      </c>
      <c r="AC131" s="28">
        <f t="shared" ref="AC131:AD131" si="45">SUM(AC132,AC137)</f>
        <v>104570</v>
      </c>
      <c r="AD131" s="28">
        <f t="shared" si="45"/>
        <v>104570</v>
      </c>
      <c r="AE131" s="28">
        <f t="shared" si="31"/>
        <v>0</v>
      </c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  <c r="IN131" s="7"/>
      <c r="IO131" s="7"/>
      <c r="IP131" s="7"/>
      <c r="IQ131" s="7"/>
      <c r="IR131" s="7"/>
      <c r="IS131" s="7"/>
      <c r="IT131" s="7"/>
      <c r="IU131" s="7"/>
    </row>
    <row r="132" spans="1:255" ht="31.2" x14ac:dyDescent="0.3">
      <c r="A132" s="26" t="s">
        <v>121</v>
      </c>
      <c r="B132" s="34"/>
      <c r="C132" s="34"/>
      <c r="D132" s="34"/>
      <c r="E132" s="28">
        <f t="shared" si="23"/>
        <v>44257</v>
      </c>
      <c r="F132" s="28">
        <f t="shared" si="23"/>
        <v>44257</v>
      </c>
      <c r="G132" s="28">
        <f t="shared" si="23"/>
        <v>0</v>
      </c>
      <c r="H132" s="28">
        <f>SUM(H133:H136)</f>
        <v>0</v>
      </c>
      <c r="I132" s="28">
        <f>SUM(I133:I136)</f>
        <v>0</v>
      </c>
      <c r="J132" s="28">
        <f t="shared" si="24"/>
        <v>0</v>
      </c>
      <c r="K132" s="28">
        <f>SUM(K133:K136)</f>
        <v>0</v>
      </c>
      <c r="L132" s="28">
        <f>SUM(L133:L136)</f>
        <v>0</v>
      </c>
      <c r="M132" s="28">
        <f t="shared" si="25"/>
        <v>0</v>
      </c>
      <c r="N132" s="28">
        <f>SUM(N133:N136)</f>
        <v>24257</v>
      </c>
      <c r="O132" s="28">
        <f>SUM(O133:O136)</f>
        <v>24257</v>
      </c>
      <c r="P132" s="28">
        <f t="shared" si="26"/>
        <v>0</v>
      </c>
      <c r="Q132" s="28">
        <f>SUM(Q133:Q136)</f>
        <v>0</v>
      </c>
      <c r="R132" s="28">
        <f>SUM(R133:R136)</f>
        <v>0</v>
      </c>
      <c r="S132" s="28">
        <f t="shared" si="27"/>
        <v>0</v>
      </c>
      <c r="T132" s="28">
        <f>SUM(T133:T136)</f>
        <v>20000</v>
      </c>
      <c r="U132" s="28">
        <f>SUM(U133:U136)</f>
        <v>20000</v>
      </c>
      <c r="V132" s="28">
        <f t="shared" si="28"/>
        <v>0</v>
      </c>
      <c r="W132" s="28">
        <f>SUM(W133:W136)</f>
        <v>0</v>
      </c>
      <c r="X132" s="28">
        <f>SUM(X133:X136)</f>
        <v>0</v>
      </c>
      <c r="Y132" s="28">
        <f t="shared" si="29"/>
        <v>0</v>
      </c>
      <c r="Z132" s="28">
        <f>SUM(Z133:Z136)</f>
        <v>0</v>
      </c>
      <c r="AA132" s="28">
        <f>SUM(AA133:AA136)</f>
        <v>0</v>
      </c>
      <c r="AB132" s="28">
        <f t="shared" si="30"/>
        <v>0</v>
      </c>
      <c r="AC132" s="28">
        <f>SUM(AC133:AC136)</f>
        <v>0</v>
      </c>
      <c r="AD132" s="28">
        <f>SUM(AD133:AD136)</f>
        <v>0</v>
      </c>
      <c r="AE132" s="28">
        <f t="shared" si="31"/>
        <v>0</v>
      </c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  <c r="IN132" s="7"/>
      <c r="IO132" s="7"/>
      <c r="IP132" s="7"/>
      <c r="IQ132" s="7"/>
      <c r="IR132" s="7"/>
      <c r="IS132" s="7"/>
      <c r="IT132" s="7"/>
      <c r="IU132" s="7"/>
    </row>
    <row r="133" spans="1:255" x14ac:dyDescent="0.3">
      <c r="A133" s="41" t="s">
        <v>134</v>
      </c>
      <c r="B133" s="36">
        <v>1</v>
      </c>
      <c r="C133" s="36">
        <v>239</v>
      </c>
      <c r="D133" s="36">
        <v>5203</v>
      </c>
      <c r="E133" s="38">
        <f t="shared" si="23"/>
        <v>20000</v>
      </c>
      <c r="F133" s="38">
        <f t="shared" si="23"/>
        <v>20000</v>
      </c>
      <c r="G133" s="38">
        <f t="shared" si="23"/>
        <v>0</v>
      </c>
      <c r="H133" s="38">
        <v>0</v>
      </c>
      <c r="I133" s="38">
        <v>0</v>
      </c>
      <c r="J133" s="38">
        <f t="shared" si="24"/>
        <v>0</v>
      </c>
      <c r="K133" s="38">
        <v>0</v>
      </c>
      <c r="L133" s="38">
        <v>0</v>
      </c>
      <c r="M133" s="38">
        <f t="shared" si="25"/>
        <v>0</v>
      </c>
      <c r="N133" s="38">
        <v>0</v>
      </c>
      <c r="O133" s="38">
        <v>0</v>
      </c>
      <c r="P133" s="38">
        <f t="shared" si="26"/>
        <v>0</v>
      </c>
      <c r="Q133" s="38">
        <v>0</v>
      </c>
      <c r="R133" s="38">
        <v>0</v>
      </c>
      <c r="S133" s="38">
        <f t="shared" si="27"/>
        <v>0</v>
      </c>
      <c r="T133" s="38">
        <v>20000</v>
      </c>
      <c r="U133" s="38">
        <v>20000</v>
      </c>
      <c r="V133" s="38">
        <f t="shared" si="28"/>
        <v>0</v>
      </c>
      <c r="W133" s="38">
        <v>0</v>
      </c>
      <c r="X133" s="38">
        <v>0</v>
      </c>
      <c r="Y133" s="38">
        <f t="shared" si="29"/>
        <v>0</v>
      </c>
      <c r="Z133" s="38">
        <v>0</v>
      </c>
      <c r="AA133" s="38">
        <v>0</v>
      </c>
      <c r="AB133" s="38">
        <f t="shared" si="30"/>
        <v>0</v>
      </c>
      <c r="AC133" s="38">
        <v>0</v>
      </c>
      <c r="AD133" s="38">
        <v>0</v>
      </c>
      <c r="AE133" s="38">
        <f t="shared" si="31"/>
        <v>0</v>
      </c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  <c r="IG133" s="7"/>
      <c r="IH133" s="7"/>
      <c r="II133" s="7"/>
      <c r="IJ133" s="7"/>
      <c r="IK133" s="7"/>
      <c r="IL133" s="7"/>
      <c r="IM133" s="7"/>
      <c r="IN133" s="7"/>
      <c r="IO133" s="7"/>
      <c r="IP133" s="7"/>
      <c r="IQ133" s="7"/>
      <c r="IR133" s="7"/>
      <c r="IS133" s="7"/>
      <c r="IT133" s="7"/>
      <c r="IU133" s="7"/>
    </row>
    <row r="134" spans="1:255" ht="31.2" x14ac:dyDescent="0.3">
      <c r="A134" s="41" t="s">
        <v>135</v>
      </c>
      <c r="B134" s="36">
        <v>3</v>
      </c>
      <c r="C134" s="36">
        <v>239</v>
      </c>
      <c r="D134" s="36">
        <v>5203</v>
      </c>
      <c r="E134" s="38">
        <f t="shared" si="23"/>
        <v>18000</v>
      </c>
      <c r="F134" s="38">
        <f t="shared" si="23"/>
        <v>18000</v>
      </c>
      <c r="G134" s="38">
        <f t="shared" si="23"/>
        <v>0</v>
      </c>
      <c r="H134" s="38">
        <v>0</v>
      </c>
      <c r="I134" s="38">
        <v>0</v>
      </c>
      <c r="J134" s="38">
        <f t="shared" si="24"/>
        <v>0</v>
      </c>
      <c r="K134" s="38">
        <v>0</v>
      </c>
      <c r="L134" s="38">
        <v>0</v>
      </c>
      <c r="M134" s="38">
        <f t="shared" si="25"/>
        <v>0</v>
      </c>
      <c r="N134" s="38">
        <v>18000</v>
      </c>
      <c r="O134" s="38">
        <v>18000</v>
      </c>
      <c r="P134" s="38">
        <f t="shared" si="26"/>
        <v>0</v>
      </c>
      <c r="Q134" s="38">
        <v>0</v>
      </c>
      <c r="R134" s="38">
        <v>0</v>
      </c>
      <c r="S134" s="38">
        <f t="shared" si="27"/>
        <v>0</v>
      </c>
      <c r="T134" s="38">
        <v>0</v>
      </c>
      <c r="U134" s="38">
        <v>0</v>
      </c>
      <c r="V134" s="38">
        <f t="shared" si="28"/>
        <v>0</v>
      </c>
      <c r="W134" s="38">
        <v>0</v>
      </c>
      <c r="X134" s="38">
        <v>0</v>
      </c>
      <c r="Y134" s="38">
        <f t="shared" si="29"/>
        <v>0</v>
      </c>
      <c r="Z134" s="38">
        <v>0</v>
      </c>
      <c r="AA134" s="38">
        <v>0</v>
      </c>
      <c r="AB134" s="38">
        <f t="shared" si="30"/>
        <v>0</v>
      </c>
      <c r="AC134" s="38">
        <v>0</v>
      </c>
      <c r="AD134" s="38">
        <v>0</v>
      </c>
      <c r="AE134" s="38">
        <f t="shared" si="31"/>
        <v>0</v>
      </c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  <c r="IC134" s="7"/>
      <c r="ID134" s="7"/>
      <c r="IE134" s="7"/>
      <c r="IF134" s="7"/>
      <c r="IG134" s="7"/>
      <c r="IH134" s="7"/>
      <c r="II134" s="7"/>
      <c r="IJ134" s="7"/>
      <c r="IK134" s="7"/>
      <c r="IL134" s="7"/>
      <c r="IM134" s="7"/>
      <c r="IN134" s="7"/>
      <c r="IO134" s="7"/>
      <c r="IP134" s="7"/>
      <c r="IQ134" s="7"/>
      <c r="IR134" s="7"/>
      <c r="IS134" s="7"/>
      <c r="IT134" s="7"/>
      <c r="IU134" s="7"/>
    </row>
    <row r="135" spans="1:255" ht="31.2" x14ac:dyDescent="0.3">
      <c r="A135" s="39" t="s">
        <v>136</v>
      </c>
      <c r="B135" s="37">
        <v>3</v>
      </c>
      <c r="C135" s="37">
        <v>239</v>
      </c>
      <c r="D135" s="40">
        <v>5203</v>
      </c>
      <c r="E135" s="38">
        <f t="shared" si="23"/>
        <v>2778</v>
      </c>
      <c r="F135" s="38">
        <f t="shared" si="23"/>
        <v>2778</v>
      </c>
      <c r="G135" s="38">
        <f t="shared" si="23"/>
        <v>0</v>
      </c>
      <c r="H135" s="38">
        <v>0</v>
      </c>
      <c r="I135" s="38">
        <v>0</v>
      </c>
      <c r="J135" s="38">
        <f t="shared" si="24"/>
        <v>0</v>
      </c>
      <c r="K135" s="38">
        <v>0</v>
      </c>
      <c r="L135" s="38">
        <v>0</v>
      </c>
      <c r="M135" s="38">
        <f t="shared" si="25"/>
        <v>0</v>
      </c>
      <c r="N135" s="38">
        <v>2778</v>
      </c>
      <c r="O135" s="38">
        <v>2778</v>
      </c>
      <c r="P135" s="38">
        <f t="shared" si="26"/>
        <v>0</v>
      </c>
      <c r="Q135" s="38">
        <v>0</v>
      </c>
      <c r="R135" s="38">
        <v>0</v>
      </c>
      <c r="S135" s="38">
        <f t="shared" si="27"/>
        <v>0</v>
      </c>
      <c r="T135" s="38">
        <v>0</v>
      </c>
      <c r="U135" s="38">
        <v>0</v>
      </c>
      <c r="V135" s="38">
        <f t="shared" si="28"/>
        <v>0</v>
      </c>
      <c r="W135" s="38">
        <v>0</v>
      </c>
      <c r="X135" s="38">
        <v>0</v>
      </c>
      <c r="Y135" s="38">
        <f t="shared" si="29"/>
        <v>0</v>
      </c>
      <c r="Z135" s="38">
        <v>0</v>
      </c>
      <c r="AA135" s="38">
        <v>0</v>
      </c>
      <c r="AB135" s="38">
        <f t="shared" si="30"/>
        <v>0</v>
      </c>
      <c r="AC135" s="38">
        <v>0</v>
      </c>
      <c r="AD135" s="38">
        <v>0</v>
      </c>
      <c r="AE135" s="38">
        <f t="shared" si="31"/>
        <v>0</v>
      </c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7"/>
      <c r="IF135" s="7"/>
      <c r="IG135" s="7"/>
      <c r="IH135" s="7"/>
      <c r="II135" s="7"/>
      <c r="IJ135" s="7"/>
      <c r="IK135" s="7"/>
      <c r="IL135" s="7"/>
      <c r="IM135" s="7"/>
      <c r="IN135" s="7"/>
      <c r="IO135" s="7"/>
      <c r="IP135" s="7"/>
      <c r="IQ135" s="7"/>
      <c r="IR135" s="7"/>
      <c r="IS135" s="7"/>
      <c r="IT135" s="7"/>
      <c r="IU135" s="7"/>
    </row>
    <row r="136" spans="1:255" ht="46.8" x14ac:dyDescent="0.3">
      <c r="A136" s="39" t="s">
        <v>137</v>
      </c>
      <c r="B136" s="37">
        <v>3</v>
      </c>
      <c r="C136" s="37">
        <v>239</v>
      </c>
      <c r="D136" s="40">
        <v>5203</v>
      </c>
      <c r="E136" s="38">
        <f t="shared" si="23"/>
        <v>3479</v>
      </c>
      <c r="F136" s="38">
        <f t="shared" si="23"/>
        <v>3479</v>
      </c>
      <c r="G136" s="38">
        <f t="shared" si="23"/>
        <v>0</v>
      </c>
      <c r="H136" s="38">
        <v>0</v>
      </c>
      <c r="I136" s="38">
        <v>0</v>
      </c>
      <c r="J136" s="38">
        <f t="shared" si="24"/>
        <v>0</v>
      </c>
      <c r="K136" s="38">
        <v>0</v>
      </c>
      <c r="L136" s="38">
        <v>0</v>
      </c>
      <c r="M136" s="38">
        <f t="shared" si="25"/>
        <v>0</v>
      </c>
      <c r="N136" s="38">
        <v>3479</v>
      </c>
      <c r="O136" s="38">
        <v>3479</v>
      </c>
      <c r="P136" s="38">
        <f t="shared" si="26"/>
        <v>0</v>
      </c>
      <c r="Q136" s="38">
        <v>0</v>
      </c>
      <c r="R136" s="38">
        <v>0</v>
      </c>
      <c r="S136" s="38">
        <f t="shared" si="27"/>
        <v>0</v>
      </c>
      <c r="T136" s="38">
        <v>0</v>
      </c>
      <c r="U136" s="38">
        <v>0</v>
      </c>
      <c r="V136" s="38">
        <f t="shared" si="28"/>
        <v>0</v>
      </c>
      <c r="W136" s="38">
        <v>0</v>
      </c>
      <c r="X136" s="38">
        <v>0</v>
      </c>
      <c r="Y136" s="38">
        <f t="shared" si="29"/>
        <v>0</v>
      </c>
      <c r="Z136" s="38">
        <v>0</v>
      </c>
      <c r="AA136" s="38">
        <v>0</v>
      </c>
      <c r="AB136" s="38">
        <f t="shared" si="30"/>
        <v>0</v>
      </c>
      <c r="AC136" s="38">
        <v>0</v>
      </c>
      <c r="AD136" s="38">
        <v>0</v>
      </c>
      <c r="AE136" s="38">
        <f t="shared" si="31"/>
        <v>0</v>
      </c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  <c r="IP136" s="7"/>
      <c r="IQ136" s="7"/>
      <c r="IR136" s="7"/>
      <c r="IS136" s="7"/>
      <c r="IT136" s="7"/>
      <c r="IU136" s="7"/>
    </row>
    <row r="137" spans="1:255" x14ac:dyDescent="0.3">
      <c r="A137" s="26" t="s">
        <v>130</v>
      </c>
      <c r="B137" s="34"/>
      <c r="C137" s="34"/>
      <c r="D137" s="34"/>
      <c r="E137" s="27">
        <f t="shared" si="23"/>
        <v>104570</v>
      </c>
      <c r="F137" s="27">
        <f t="shared" si="23"/>
        <v>104570</v>
      </c>
      <c r="G137" s="27">
        <f t="shared" si="23"/>
        <v>0</v>
      </c>
      <c r="H137" s="27">
        <f>SUM(H138:H138)</f>
        <v>0</v>
      </c>
      <c r="I137" s="27">
        <f>SUM(I138:I138)</f>
        <v>0</v>
      </c>
      <c r="J137" s="27">
        <f t="shared" si="24"/>
        <v>0</v>
      </c>
      <c r="K137" s="27">
        <f>SUM(K138:K138)</f>
        <v>0</v>
      </c>
      <c r="L137" s="27">
        <f>SUM(L138:L138)</f>
        <v>0</v>
      </c>
      <c r="M137" s="27">
        <f t="shared" si="25"/>
        <v>0</v>
      </c>
      <c r="N137" s="27">
        <f>SUM(N138:N138)</f>
        <v>0</v>
      </c>
      <c r="O137" s="27">
        <f>SUM(O138:O138)</f>
        <v>0</v>
      </c>
      <c r="P137" s="27">
        <f t="shared" si="26"/>
        <v>0</v>
      </c>
      <c r="Q137" s="27">
        <f>SUM(Q138:Q138)</f>
        <v>0</v>
      </c>
      <c r="R137" s="27">
        <f>SUM(R138:R138)</f>
        <v>0</v>
      </c>
      <c r="S137" s="27">
        <f t="shared" si="27"/>
        <v>0</v>
      </c>
      <c r="T137" s="27">
        <f>SUM(T138:T138)</f>
        <v>0</v>
      </c>
      <c r="U137" s="27">
        <f>SUM(U138:U138)</f>
        <v>0</v>
      </c>
      <c r="V137" s="27">
        <f t="shared" si="28"/>
        <v>0</v>
      </c>
      <c r="W137" s="27">
        <f>SUM(W138:W138)</f>
        <v>0</v>
      </c>
      <c r="X137" s="27">
        <f>SUM(X138:X138)</f>
        <v>0</v>
      </c>
      <c r="Y137" s="27">
        <f t="shared" si="29"/>
        <v>0</v>
      </c>
      <c r="Z137" s="27">
        <f>SUM(Z138:Z138)</f>
        <v>0</v>
      </c>
      <c r="AA137" s="27">
        <f>SUM(AA138:AA138)</f>
        <v>0</v>
      </c>
      <c r="AB137" s="27">
        <f t="shared" si="30"/>
        <v>0</v>
      </c>
      <c r="AC137" s="27">
        <f>SUM(AC138:AC138)</f>
        <v>104570</v>
      </c>
      <c r="AD137" s="27">
        <f>SUM(AD138:AD138)</f>
        <v>104570</v>
      </c>
      <c r="AE137" s="27">
        <f t="shared" si="31"/>
        <v>0</v>
      </c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  <c r="IG137" s="7"/>
      <c r="IH137" s="7"/>
      <c r="II137" s="7"/>
      <c r="IJ137" s="7"/>
      <c r="IK137" s="7"/>
      <c r="IL137" s="7"/>
      <c r="IM137" s="7"/>
      <c r="IN137" s="7"/>
      <c r="IO137" s="7"/>
      <c r="IP137" s="7"/>
      <c r="IQ137" s="7"/>
      <c r="IR137" s="7"/>
      <c r="IS137" s="7"/>
      <c r="IT137" s="7"/>
      <c r="IU137" s="7"/>
    </row>
    <row r="138" spans="1:255" ht="31.2" x14ac:dyDescent="0.3">
      <c r="A138" s="35" t="s">
        <v>138</v>
      </c>
      <c r="B138" s="36"/>
      <c r="C138" s="36"/>
      <c r="D138" s="37"/>
      <c r="E138" s="38">
        <f t="shared" ref="E138:G214" si="46">H138+K138+N138+Q138+T138+W138+Z138+AC138</f>
        <v>104570</v>
      </c>
      <c r="F138" s="38">
        <f t="shared" si="46"/>
        <v>104570</v>
      </c>
      <c r="G138" s="38">
        <f t="shared" si="46"/>
        <v>0</v>
      </c>
      <c r="H138" s="38">
        <v>0</v>
      </c>
      <c r="I138" s="38">
        <v>0</v>
      </c>
      <c r="J138" s="38">
        <f t="shared" ref="J138:J214" si="47">I138-H138</f>
        <v>0</v>
      </c>
      <c r="K138" s="38">
        <v>0</v>
      </c>
      <c r="L138" s="38">
        <v>0</v>
      </c>
      <c r="M138" s="38">
        <f t="shared" ref="M138:M214" si="48">L138-K138</f>
        <v>0</v>
      </c>
      <c r="N138" s="38">
        <v>0</v>
      </c>
      <c r="O138" s="38">
        <v>0</v>
      </c>
      <c r="P138" s="38">
        <f t="shared" ref="P138:P214" si="49">O138-N138</f>
        <v>0</v>
      </c>
      <c r="Q138" s="38">
        <v>0</v>
      </c>
      <c r="R138" s="38">
        <v>0</v>
      </c>
      <c r="S138" s="38">
        <f t="shared" ref="S138:S214" si="50">R138-Q138</f>
        <v>0</v>
      </c>
      <c r="T138" s="38">
        <v>0</v>
      </c>
      <c r="U138" s="38">
        <v>0</v>
      </c>
      <c r="V138" s="38">
        <f t="shared" ref="V138:V214" si="51">U138-T138</f>
        <v>0</v>
      </c>
      <c r="W138" s="38">
        <v>0</v>
      </c>
      <c r="X138" s="38">
        <v>0</v>
      </c>
      <c r="Y138" s="38">
        <f t="shared" ref="Y138:Y214" si="52">X138-W138</f>
        <v>0</v>
      </c>
      <c r="Z138" s="38">
        <v>0</v>
      </c>
      <c r="AA138" s="38">
        <v>0</v>
      </c>
      <c r="AB138" s="38">
        <f t="shared" ref="AB138:AB214" si="53">AA138-Z138</f>
        <v>0</v>
      </c>
      <c r="AC138" s="38">
        <f>45990+29290+29290</f>
        <v>104570</v>
      </c>
      <c r="AD138" s="38">
        <f>45990+29290+29290</f>
        <v>104570</v>
      </c>
      <c r="AE138" s="38">
        <f t="shared" ref="AE138:AE214" si="54">AD138-AC138</f>
        <v>0</v>
      </c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  <c r="IP138" s="7"/>
      <c r="IQ138" s="7"/>
      <c r="IR138" s="7"/>
      <c r="IS138" s="7"/>
      <c r="IT138" s="7"/>
      <c r="IU138" s="7"/>
    </row>
    <row r="139" spans="1:255" x14ac:dyDescent="0.3">
      <c r="A139" s="26" t="s">
        <v>51</v>
      </c>
      <c r="B139" s="34"/>
      <c r="C139" s="34"/>
      <c r="D139" s="34"/>
      <c r="E139" s="27">
        <f t="shared" si="46"/>
        <v>7049053</v>
      </c>
      <c r="F139" s="27">
        <f t="shared" si="46"/>
        <v>7101578</v>
      </c>
      <c r="G139" s="27">
        <f t="shared" si="46"/>
        <v>52525</v>
      </c>
      <c r="H139" s="27">
        <f>SUM(H140,H157,H180,H155)</f>
        <v>0</v>
      </c>
      <c r="I139" s="27">
        <f>SUM(I140,I157,I180,I155)</f>
        <v>0</v>
      </c>
      <c r="J139" s="27">
        <f t="shared" si="47"/>
        <v>0</v>
      </c>
      <c r="K139" s="27">
        <f t="shared" ref="K139:L139" si="55">SUM(K140,K157,K180,K155)</f>
        <v>0</v>
      </c>
      <c r="L139" s="27">
        <f t="shared" si="55"/>
        <v>0</v>
      </c>
      <c r="M139" s="27">
        <f t="shared" si="48"/>
        <v>0</v>
      </c>
      <c r="N139" s="27">
        <f t="shared" ref="N139:O139" si="56">SUM(N140,N157,N180,N155)</f>
        <v>89775</v>
      </c>
      <c r="O139" s="27">
        <f t="shared" si="56"/>
        <v>139457</v>
      </c>
      <c r="P139" s="27">
        <f t="shared" si="49"/>
        <v>49682</v>
      </c>
      <c r="Q139" s="27">
        <f t="shared" ref="Q139:R139" si="57">SUM(Q140,Q157,Q180,Q155)</f>
        <v>6069</v>
      </c>
      <c r="R139" s="27">
        <f t="shared" si="57"/>
        <v>6069</v>
      </c>
      <c r="S139" s="27">
        <f t="shared" si="50"/>
        <v>0</v>
      </c>
      <c r="T139" s="27">
        <f t="shared" ref="T139:U139" si="58">SUM(T140,T157,T180,T155)</f>
        <v>177359</v>
      </c>
      <c r="U139" s="27">
        <f t="shared" si="58"/>
        <v>180202</v>
      </c>
      <c r="V139" s="27">
        <f t="shared" si="51"/>
        <v>2843</v>
      </c>
      <c r="W139" s="27">
        <f t="shared" ref="W139:X139" si="59">SUM(W140,W157,W180,W155)</f>
        <v>140766</v>
      </c>
      <c r="X139" s="27">
        <f t="shared" si="59"/>
        <v>140766</v>
      </c>
      <c r="Y139" s="27">
        <f t="shared" si="52"/>
        <v>0</v>
      </c>
      <c r="Z139" s="27">
        <f t="shared" ref="Z139:AA139" si="60">SUM(Z140,Z157,Z180,Z155)</f>
        <v>37870</v>
      </c>
      <c r="AA139" s="27">
        <f t="shared" si="60"/>
        <v>37870</v>
      </c>
      <c r="AB139" s="27">
        <f t="shared" si="53"/>
        <v>0</v>
      </c>
      <c r="AC139" s="27">
        <f t="shared" ref="AC139:AD139" si="61">SUM(AC140,AC157,AC180,AC155)</f>
        <v>6597214</v>
      </c>
      <c r="AD139" s="27">
        <f t="shared" si="61"/>
        <v>6597214</v>
      </c>
      <c r="AE139" s="27">
        <f t="shared" si="54"/>
        <v>0</v>
      </c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  <c r="IP139" s="7"/>
      <c r="IQ139" s="7"/>
      <c r="IR139" s="7"/>
      <c r="IS139" s="7"/>
      <c r="IT139" s="7"/>
      <c r="IU139" s="7"/>
    </row>
    <row r="140" spans="1:255" x14ac:dyDescent="0.3">
      <c r="A140" s="26" t="s">
        <v>113</v>
      </c>
      <c r="B140" s="34"/>
      <c r="C140" s="34"/>
      <c r="D140" s="34"/>
      <c r="E140" s="27">
        <f t="shared" si="46"/>
        <v>65288</v>
      </c>
      <c r="F140" s="27">
        <f t="shared" si="46"/>
        <v>77415</v>
      </c>
      <c r="G140" s="27">
        <f t="shared" si="46"/>
        <v>12127</v>
      </c>
      <c r="H140" s="27">
        <f>SUM(H141:H154)</f>
        <v>0</v>
      </c>
      <c r="I140" s="27">
        <f>SUM(I141:I154)</f>
        <v>0</v>
      </c>
      <c r="J140" s="27">
        <f t="shared" si="47"/>
        <v>0</v>
      </c>
      <c r="K140" s="27">
        <f>SUM(K141:K154)</f>
        <v>0</v>
      </c>
      <c r="L140" s="27">
        <f>SUM(L141:L154)</f>
        <v>0</v>
      </c>
      <c r="M140" s="27">
        <f t="shared" si="48"/>
        <v>0</v>
      </c>
      <c r="N140" s="27">
        <f>SUM(N141:N154)</f>
        <v>41701</v>
      </c>
      <c r="O140" s="27">
        <f>SUM(O141:O154)</f>
        <v>50985</v>
      </c>
      <c r="P140" s="27">
        <f t="shared" si="49"/>
        <v>9284</v>
      </c>
      <c r="Q140" s="27">
        <f>SUM(Q141:Q154)</f>
        <v>6069</v>
      </c>
      <c r="R140" s="27">
        <f>SUM(R141:R154)</f>
        <v>6069</v>
      </c>
      <c r="S140" s="27">
        <f t="shared" si="50"/>
        <v>0</v>
      </c>
      <c r="T140" s="27">
        <f>SUM(T141:T154)</f>
        <v>17518</v>
      </c>
      <c r="U140" s="27">
        <f>SUM(U141:U154)</f>
        <v>20361</v>
      </c>
      <c r="V140" s="27">
        <f t="shared" si="51"/>
        <v>2843</v>
      </c>
      <c r="W140" s="27">
        <f>SUM(W141:W154)</f>
        <v>0</v>
      </c>
      <c r="X140" s="27">
        <f>SUM(X141:X154)</f>
        <v>0</v>
      </c>
      <c r="Y140" s="27">
        <f t="shared" si="52"/>
        <v>0</v>
      </c>
      <c r="Z140" s="27">
        <f>SUM(Z141:Z154)</f>
        <v>0</v>
      </c>
      <c r="AA140" s="27">
        <f>SUM(AA141:AA154)</f>
        <v>0</v>
      </c>
      <c r="AB140" s="27">
        <f t="shared" si="53"/>
        <v>0</v>
      </c>
      <c r="AC140" s="27">
        <f>SUM(AC141:AC154)</f>
        <v>0</v>
      </c>
      <c r="AD140" s="27">
        <f>SUM(AD141:AD154)</f>
        <v>0</v>
      </c>
      <c r="AE140" s="27">
        <f t="shared" si="54"/>
        <v>0</v>
      </c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/>
      <c r="HV140" s="7"/>
      <c r="HW140" s="7"/>
      <c r="HX140" s="7"/>
      <c r="HY140" s="7"/>
      <c r="HZ140" s="7"/>
      <c r="IA140" s="7"/>
      <c r="IB140" s="7"/>
      <c r="IC140" s="7"/>
      <c r="ID140" s="7"/>
      <c r="IE140" s="7"/>
      <c r="IF140" s="7"/>
      <c r="IG140" s="7"/>
      <c r="IH140" s="7"/>
      <c r="II140" s="7"/>
      <c r="IJ140" s="7"/>
      <c r="IK140" s="7"/>
      <c r="IL140" s="7"/>
      <c r="IM140" s="7"/>
      <c r="IN140" s="7"/>
      <c r="IO140" s="7"/>
      <c r="IP140" s="7"/>
      <c r="IQ140" s="7"/>
      <c r="IR140" s="7"/>
      <c r="IS140" s="7"/>
      <c r="IT140" s="7"/>
      <c r="IU140" s="7"/>
    </row>
    <row r="141" spans="1:255" ht="31.2" x14ac:dyDescent="0.3">
      <c r="A141" s="35" t="s">
        <v>139</v>
      </c>
      <c r="B141" s="36">
        <v>1</v>
      </c>
      <c r="C141" s="36">
        <v>322</v>
      </c>
      <c r="D141" s="36">
        <v>5201</v>
      </c>
      <c r="E141" s="38">
        <f t="shared" si="46"/>
        <v>9426</v>
      </c>
      <c r="F141" s="38">
        <f t="shared" si="46"/>
        <v>14965</v>
      </c>
      <c r="G141" s="38">
        <f t="shared" si="46"/>
        <v>5539</v>
      </c>
      <c r="H141" s="38">
        <v>0</v>
      </c>
      <c r="I141" s="38">
        <v>0</v>
      </c>
      <c r="J141" s="38">
        <f t="shared" si="47"/>
        <v>0</v>
      </c>
      <c r="K141" s="38">
        <v>0</v>
      </c>
      <c r="L141" s="38">
        <v>0</v>
      </c>
      <c r="M141" s="38">
        <f t="shared" si="48"/>
        <v>0</v>
      </c>
      <c r="N141" s="38">
        <v>4913</v>
      </c>
      <c r="O141" s="38">
        <f>4913+5539</f>
        <v>10452</v>
      </c>
      <c r="P141" s="38">
        <f t="shared" si="49"/>
        <v>5539</v>
      </c>
      <c r="Q141" s="38"/>
      <c r="R141" s="38"/>
      <c r="S141" s="38">
        <f t="shared" si="50"/>
        <v>0</v>
      </c>
      <c r="T141" s="38">
        <f>4513</f>
        <v>4513</v>
      </c>
      <c r="U141" s="38">
        <f>4513</f>
        <v>4513</v>
      </c>
      <c r="V141" s="38">
        <f t="shared" si="51"/>
        <v>0</v>
      </c>
      <c r="W141" s="38">
        <v>0</v>
      </c>
      <c r="X141" s="38">
        <v>0</v>
      </c>
      <c r="Y141" s="38">
        <f t="shared" si="52"/>
        <v>0</v>
      </c>
      <c r="Z141" s="38">
        <v>0</v>
      </c>
      <c r="AA141" s="38">
        <v>0</v>
      </c>
      <c r="AB141" s="38">
        <f t="shared" si="53"/>
        <v>0</v>
      </c>
      <c r="AC141" s="38">
        <v>0</v>
      </c>
      <c r="AD141" s="38">
        <v>0</v>
      </c>
      <c r="AE141" s="38">
        <f t="shared" si="54"/>
        <v>0</v>
      </c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  <c r="IF141" s="7"/>
      <c r="IG141" s="7"/>
      <c r="IH141" s="7"/>
      <c r="II141" s="7"/>
      <c r="IJ141" s="7"/>
      <c r="IK141" s="7"/>
      <c r="IL141" s="7"/>
      <c r="IM141" s="7"/>
      <c r="IN141" s="7"/>
      <c r="IO141" s="7"/>
      <c r="IP141" s="7"/>
      <c r="IQ141" s="7"/>
      <c r="IR141" s="7"/>
      <c r="IS141" s="7"/>
      <c r="IT141" s="7"/>
      <c r="IU141" s="7"/>
    </row>
    <row r="142" spans="1:255" ht="46.8" x14ac:dyDescent="0.3">
      <c r="A142" s="42" t="s">
        <v>140</v>
      </c>
      <c r="B142" s="36">
        <v>1</v>
      </c>
      <c r="C142" s="36">
        <v>322</v>
      </c>
      <c r="D142" s="36">
        <v>5201</v>
      </c>
      <c r="E142" s="38">
        <f t="shared" si="46"/>
        <v>0</v>
      </c>
      <c r="F142" s="38">
        <f t="shared" si="46"/>
        <v>1485</v>
      </c>
      <c r="G142" s="38">
        <f t="shared" si="46"/>
        <v>1485</v>
      </c>
      <c r="H142" s="38">
        <v>0</v>
      </c>
      <c r="I142" s="38">
        <v>0</v>
      </c>
      <c r="J142" s="38">
        <f t="shared" si="47"/>
        <v>0</v>
      </c>
      <c r="K142" s="38">
        <v>0</v>
      </c>
      <c r="L142" s="38">
        <v>0</v>
      </c>
      <c r="M142" s="38">
        <f t="shared" si="48"/>
        <v>0</v>
      </c>
      <c r="N142" s="38">
        <v>0</v>
      </c>
      <c r="O142" s="38">
        <v>1485</v>
      </c>
      <c r="P142" s="38">
        <f t="shared" si="49"/>
        <v>1485</v>
      </c>
      <c r="Q142" s="38">
        <v>0</v>
      </c>
      <c r="R142" s="38">
        <v>0</v>
      </c>
      <c r="S142" s="38">
        <f t="shared" si="50"/>
        <v>0</v>
      </c>
      <c r="T142" s="38">
        <v>0</v>
      </c>
      <c r="U142" s="38">
        <v>0</v>
      </c>
      <c r="V142" s="38">
        <f t="shared" si="51"/>
        <v>0</v>
      </c>
      <c r="W142" s="38">
        <v>0</v>
      </c>
      <c r="X142" s="38">
        <v>0</v>
      </c>
      <c r="Y142" s="38">
        <f t="shared" si="52"/>
        <v>0</v>
      </c>
      <c r="Z142" s="38">
        <v>0</v>
      </c>
      <c r="AA142" s="38">
        <v>0</v>
      </c>
      <c r="AB142" s="38">
        <f t="shared" si="53"/>
        <v>0</v>
      </c>
      <c r="AC142" s="38">
        <v>0</v>
      </c>
      <c r="AD142" s="38">
        <v>0</v>
      </c>
      <c r="AE142" s="38">
        <f t="shared" si="54"/>
        <v>0</v>
      </c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7"/>
      <c r="IF142" s="7"/>
      <c r="IG142" s="7"/>
      <c r="IH142" s="7"/>
      <c r="II142" s="7"/>
      <c r="IJ142" s="7"/>
      <c r="IK142" s="7"/>
      <c r="IL142" s="7"/>
      <c r="IM142" s="7"/>
      <c r="IN142" s="7"/>
      <c r="IO142" s="7"/>
      <c r="IP142" s="7"/>
      <c r="IQ142" s="7"/>
      <c r="IR142" s="7"/>
      <c r="IS142" s="7"/>
      <c r="IT142" s="7"/>
      <c r="IU142" s="7"/>
    </row>
    <row r="143" spans="1:255" ht="46.8" x14ac:dyDescent="0.3">
      <c r="A143" s="42" t="s">
        <v>141</v>
      </c>
      <c r="B143" s="36">
        <v>1</v>
      </c>
      <c r="C143" s="36">
        <v>322</v>
      </c>
      <c r="D143" s="36">
        <v>5201</v>
      </c>
      <c r="E143" s="38">
        <f t="shared" si="46"/>
        <v>0</v>
      </c>
      <c r="F143" s="38">
        <f t="shared" si="46"/>
        <v>2260</v>
      </c>
      <c r="G143" s="38">
        <f t="shared" si="46"/>
        <v>2260</v>
      </c>
      <c r="H143" s="38">
        <v>0</v>
      </c>
      <c r="I143" s="38">
        <v>0</v>
      </c>
      <c r="J143" s="38">
        <f t="shared" si="47"/>
        <v>0</v>
      </c>
      <c r="K143" s="38">
        <v>0</v>
      </c>
      <c r="L143" s="38">
        <v>0</v>
      </c>
      <c r="M143" s="38">
        <f t="shared" si="48"/>
        <v>0</v>
      </c>
      <c r="N143" s="38">
        <v>0</v>
      </c>
      <c r="O143" s="38">
        <v>2260</v>
      </c>
      <c r="P143" s="38">
        <f t="shared" si="49"/>
        <v>2260</v>
      </c>
      <c r="Q143" s="38">
        <v>0</v>
      </c>
      <c r="R143" s="38">
        <v>0</v>
      </c>
      <c r="S143" s="38">
        <f t="shared" si="50"/>
        <v>0</v>
      </c>
      <c r="T143" s="38">
        <v>0</v>
      </c>
      <c r="U143" s="38">
        <v>0</v>
      </c>
      <c r="V143" s="38">
        <f t="shared" si="51"/>
        <v>0</v>
      </c>
      <c r="W143" s="38">
        <v>0</v>
      </c>
      <c r="X143" s="38">
        <v>0</v>
      </c>
      <c r="Y143" s="38">
        <f t="shared" si="52"/>
        <v>0</v>
      </c>
      <c r="Z143" s="38">
        <v>0</v>
      </c>
      <c r="AA143" s="38">
        <v>0</v>
      </c>
      <c r="AB143" s="38">
        <f t="shared" si="53"/>
        <v>0</v>
      </c>
      <c r="AC143" s="38">
        <v>0</v>
      </c>
      <c r="AD143" s="38">
        <v>0</v>
      </c>
      <c r="AE143" s="38">
        <f t="shared" si="54"/>
        <v>0</v>
      </c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  <c r="IF143" s="7"/>
      <c r="IG143" s="7"/>
      <c r="IH143" s="7"/>
      <c r="II143" s="7"/>
      <c r="IJ143" s="7"/>
      <c r="IK143" s="7"/>
      <c r="IL143" s="7"/>
      <c r="IM143" s="7"/>
      <c r="IN143" s="7"/>
      <c r="IO143" s="7"/>
      <c r="IP143" s="7"/>
      <c r="IQ143" s="7"/>
      <c r="IR143" s="7"/>
      <c r="IS143" s="7"/>
      <c r="IT143" s="7"/>
      <c r="IU143" s="7"/>
    </row>
    <row r="144" spans="1:255" ht="31.2" x14ac:dyDescent="0.3">
      <c r="A144" s="42" t="s">
        <v>142</v>
      </c>
      <c r="B144" s="40">
        <v>1</v>
      </c>
      <c r="C144" s="40">
        <v>324</v>
      </c>
      <c r="D144" s="40">
        <v>5201</v>
      </c>
      <c r="E144" s="38">
        <f t="shared" si="46"/>
        <v>0</v>
      </c>
      <c r="F144" s="38">
        <f t="shared" si="46"/>
        <v>2843</v>
      </c>
      <c r="G144" s="38">
        <f t="shared" si="46"/>
        <v>2843</v>
      </c>
      <c r="H144" s="38">
        <v>0</v>
      </c>
      <c r="I144" s="38">
        <v>0</v>
      </c>
      <c r="J144" s="38">
        <f t="shared" si="47"/>
        <v>0</v>
      </c>
      <c r="K144" s="38">
        <v>0</v>
      </c>
      <c r="L144" s="38">
        <v>0</v>
      </c>
      <c r="M144" s="38">
        <f t="shared" si="48"/>
        <v>0</v>
      </c>
      <c r="N144" s="38">
        <v>0</v>
      </c>
      <c r="O144" s="38">
        <v>0</v>
      </c>
      <c r="P144" s="38">
        <f t="shared" si="49"/>
        <v>0</v>
      </c>
      <c r="Q144" s="38">
        <v>0</v>
      </c>
      <c r="R144" s="38">
        <v>0</v>
      </c>
      <c r="S144" s="38">
        <f t="shared" si="50"/>
        <v>0</v>
      </c>
      <c r="T144" s="38">
        <v>0</v>
      </c>
      <c r="U144" s="38">
        <v>2843</v>
      </c>
      <c r="V144" s="38">
        <f t="shared" si="51"/>
        <v>2843</v>
      </c>
      <c r="W144" s="38">
        <v>0</v>
      </c>
      <c r="X144" s="38">
        <v>0</v>
      </c>
      <c r="Y144" s="38">
        <f t="shared" si="52"/>
        <v>0</v>
      </c>
      <c r="Z144" s="38">
        <v>0</v>
      </c>
      <c r="AA144" s="38">
        <v>0</v>
      </c>
      <c r="AB144" s="38">
        <f t="shared" si="53"/>
        <v>0</v>
      </c>
      <c r="AC144" s="38">
        <v>0</v>
      </c>
      <c r="AD144" s="38">
        <v>0</v>
      </c>
      <c r="AE144" s="38">
        <f t="shared" si="54"/>
        <v>0</v>
      </c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/>
      <c r="IE144" s="7"/>
      <c r="IF144" s="7"/>
      <c r="IG144" s="7"/>
      <c r="IH144" s="7"/>
      <c r="II144" s="7"/>
      <c r="IJ144" s="7"/>
      <c r="IK144" s="7"/>
      <c r="IL144" s="7"/>
      <c r="IM144" s="7"/>
      <c r="IN144" s="7"/>
      <c r="IO144" s="7"/>
      <c r="IP144" s="7"/>
      <c r="IQ144" s="7"/>
      <c r="IR144" s="7"/>
      <c r="IS144" s="7"/>
      <c r="IT144" s="7"/>
      <c r="IU144" s="7"/>
    </row>
    <row r="145" spans="1:255" x14ac:dyDescent="0.3">
      <c r="A145" s="35" t="s">
        <v>143</v>
      </c>
      <c r="B145" s="36">
        <v>2</v>
      </c>
      <c r="C145" s="36">
        <v>389</v>
      </c>
      <c r="D145" s="36">
        <v>5201</v>
      </c>
      <c r="E145" s="38">
        <f t="shared" si="46"/>
        <v>1483</v>
      </c>
      <c r="F145" s="38">
        <f t="shared" si="46"/>
        <v>1483</v>
      </c>
      <c r="G145" s="38">
        <f t="shared" si="46"/>
        <v>0</v>
      </c>
      <c r="H145" s="38">
        <v>0</v>
      </c>
      <c r="I145" s="38">
        <v>0</v>
      </c>
      <c r="J145" s="38">
        <f t="shared" si="47"/>
        <v>0</v>
      </c>
      <c r="K145" s="38">
        <v>0</v>
      </c>
      <c r="L145" s="38">
        <v>0</v>
      </c>
      <c r="M145" s="38">
        <f t="shared" si="48"/>
        <v>0</v>
      </c>
      <c r="N145" s="38">
        <v>1483</v>
      </c>
      <c r="O145" s="38">
        <v>1483</v>
      </c>
      <c r="P145" s="38">
        <f t="shared" si="49"/>
        <v>0</v>
      </c>
      <c r="Q145" s="38"/>
      <c r="R145" s="38"/>
      <c r="S145" s="38">
        <f t="shared" si="50"/>
        <v>0</v>
      </c>
      <c r="T145" s="38"/>
      <c r="U145" s="38"/>
      <c r="V145" s="38">
        <f t="shared" si="51"/>
        <v>0</v>
      </c>
      <c r="W145" s="38">
        <v>0</v>
      </c>
      <c r="X145" s="38">
        <v>0</v>
      </c>
      <c r="Y145" s="38">
        <f t="shared" si="52"/>
        <v>0</v>
      </c>
      <c r="Z145" s="38">
        <v>0</v>
      </c>
      <c r="AA145" s="38">
        <v>0</v>
      </c>
      <c r="AB145" s="38">
        <f t="shared" si="53"/>
        <v>0</v>
      </c>
      <c r="AC145" s="38">
        <v>0</v>
      </c>
      <c r="AD145" s="38">
        <v>0</v>
      </c>
      <c r="AE145" s="38">
        <f t="shared" si="54"/>
        <v>0</v>
      </c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  <c r="IF145" s="7"/>
      <c r="IG145" s="7"/>
      <c r="IH145" s="7"/>
      <c r="II145" s="7"/>
      <c r="IJ145" s="7"/>
      <c r="IK145" s="7"/>
      <c r="IL145" s="7"/>
      <c r="IM145" s="7"/>
      <c r="IN145" s="7"/>
      <c r="IO145" s="7"/>
      <c r="IP145" s="7"/>
      <c r="IQ145" s="7"/>
      <c r="IR145" s="7"/>
      <c r="IS145" s="7"/>
      <c r="IT145" s="7"/>
      <c r="IU145" s="7"/>
    </row>
    <row r="146" spans="1:255" ht="31.2" x14ac:dyDescent="0.3">
      <c r="A146" s="35" t="s">
        <v>144</v>
      </c>
      <c r="B146" s="36">
        <v>1</v>
      </c>
      <c r="C146" s="36">
        <v>322</v>
      </c>
      <c r="D146" s="36">
        <v>5201</v>
      </c>
      <c r="E146" s="38">
        <f t="shared" si="46"/>
        <v>13005</v>
      </c>
      <c r="F146" s="38">
        <f t="shared" si="46"/>
        <v>13005</v>
      </c>
      <c r="G146" s="38">
        <f t="shared" si="46"/>
        <v>0</v>
      </c>
      <c r="H146" s="38">
        <v>0</v>
      </c>
      <c r="I146" s="38">
        <v>0</v>
      </c>
      <c r="J146" s="38">
        <f t="shared" si="47"/>
        <v>0</v>
      </c>
      <c r="K146" s="38">
        <v>0</v>
      </c>
      <c r="L146" s="38">
        <v>0</v>
      </c>
      <c r="M146" s="38">
        <f t="shared" si="48"/>
        <v>0</v>
      </c>
      <c r="N146" s="38">
        <v>0</v>
      </c>
      <c r="O146" s="38">
        <v>0</v>
      </c>
      <c r="P146" s="38">
        <f t="shared" si="49"/>
        <v>0</v>
      </c>
      <c r="Q146" s="38"/>
      <c r="R146" s="38"/>
      <c r="S146" s="38">
        <f t="shared" si="50"/>
        <v>0</v>
      </c>
      <c r="T146" s="38">
        <v>13005</v>
      </c>
      <c r="U146" s="38">
        <v>13005</v>
      </c>
      <c r="V146" s="38">
        <f t="shared" si="51"/>
        <v>0</v>
      </c>
      <c r="W146" s="38">
        <v>0</v>
      </c>
      <c r="X146" s="38">
        <v>0</v>
      </c>
      <c r="Y146" s="38">
        <f t="shared" si="52"/>
        <v>0</v>
      </c>
      <c r="Z146" s="38">
        <v>0</v>
      </c>
      <c r="AA146" s="38">
        <v>0</v>
      </c>
      <c r="AB146" s="38">
        <f t="shared" si="53"/>
        <v>0</v>
      </c>
      <c r="AC146" s="38">
        <v>0</v>
      </c>
      <c r="AD146" s="38">
        <v>0</v>
      </c>
      <c r="AE146" s="38">
        <f t="shared" si="54"/>
        <v>0</v>
      </c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7"/>
      <c r="IF146" s="7"/>
      <c r="IG146" s="7"/>
      <c r="IH146" s="7"/>
      <c r="II146" s="7"/>
      <c r="IJ146" s="7"/>
      <c r="IK146" s="7"/>
      <c r="IL146" s="7"/>
      <c r="IM146" s="7"/>
      <c r="IN146" s="7"/>
      <c r="IO146" s="7"/>
      <c r="IP146" s="7"/>
      <c r="IQ146" s="7"/>
      <c r="IR146" s="7"/>
      <c r="IS146" s="7"/>
      <c r="IT146" s="7"/>
      <c r="IU146" s="7"/>
    </row>
    <row r="147" spans="1:255" ht="31.2" x14ac:dyDescent="0.3">
      <c r="A147" s="35" t="s">
        <v>145</v>
      </c>
      <c r="B147" s="36">
        <v>1</v>
      </c>
      <c r="C147" s="36">
        <v>326</v>
      </c>
      <c r="D147" s="36">
        <v>5201</v>
      </c>
      <c r="E147" s="38">
        <f t="shared" si="46"/>
        <v>19773</v>
      </c>
      <c r="F147" s="38">
        <f t="shared" si="46"/>
        <v>19773</v>
      </c>
      <c r="G147" s="38">
        <f t="shared" si="46"/>
        <v>0</v>
      </c>
      <c r="H147" s="38">
        <v>0</v>
      </c>
      <c r="I147" s="38">
        <v>0</v>
      </c>
      <c r="J147" s="38">
        <f t="shared" si="47"/>
        <v>0</v>
      </c>
      <c r="K147" s="38">
        <v>0</v>
      </c>
      <c r="L147" s="38">
        <v>0</v>
      </c>
      <c r="M147" s="38">
        <f t="shared" si="48"/>
        <v>0</v>
      </c>
      <c r="N147" s="38">
        <v>19773</v>
      </c>
      <c r="O147" s="38">
        <v>19773</v>
      </c>
      <c r="P147" s="38">
        <f t="shared" si="49"/>
        <v>0</v>
      </c>
      <c r="Q147" s="38"/>
      <c r="R147" s="38"/>
      <c r="S147" s="38">
        <f t="shared" si="50"/>
        <v>0</v>
      </c>
      <c r="T147" s="38">
        <v>0</v>
      </c>
      <c r="U147" s="38">
        <v>0</v>
      </c>
      <c r="V147" s="38">
        <f t="shared" si="51"/>
        <v>0</v>
      </c>
      <c r="W147" s="38">
        <v>0</v>
      </c>
      <c r="X147" s="38">
        <v>0</v>
      </c>
      <c r="Y147" s="38">
        <f t="shared" si="52"/>
        <v>0</v>
      </c>
      <c r="Z147" s="38">
        <v>0</v>
      </c>
      <c r="AA147" s="38">
        <v>0</v>
      </c>
      <c r="AB147" s="38">
        <f t="shared" si="53"/>
        <v>0</v>
      </c>
      <c r="AC147" s="38">
        <v>0</v>
      </c>
      <c r="AD147" s="38">
        <v>0</v>
      </c>
      <c r="AE147" s="38">
        <f t="shared" si="54"/>
        <v>0</v>
      </c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  <c r="HK147" s="7"/>
      <c r="HL147" s="7"/>
      <c r="HM147" s="7"/>
      <c r="HN147" s="7"/>
      <c r="HO147" s="7"/>
      <c r="HP147" s="7"/>
      <c r="HQ147" s="7"/>
      <c r="HR147" s="7"/>
      <c r="HS147" s="7"/>
      <c r="HT147" s="7"/>
      <c r="HU147" s="7"/>
      <c r="HV147" s="7"/>
      <c r="HW147" s="7"/>
      <c r="HX147" s="7"/>
      <c r="HY147" s="7"/>
      <c r="HZ147" s="7"/>
      <c r="IA147" s="7"/>
      <c r="IB147" s="7"/>
      <c r="IC147" s="7"/>
      <c r="ID147" s="7"/>
      <c r="IE147" s="7"/>
      <c r="IF147" s="7"/>
      <c r="IG147" s="7"/>
      <c r="IH147" s="7"/>
      <c r="II147" s="7"/>
      <c r="IJ147" s="7"/>
      <c r="IK147" s="7"/>
      <c r="IL147" s="7"/>
      <c r="IM147" s="7"/>
      <c r="IN147" s="7"/>
      <c r="IO147" s="7"/>
      <c r="IP147" s="7"/>
      <c r="IQ147" s="7"/>
      <c r="IR147" s="7"/>
      <c r="IS147" s="7"/>
      <c r="IT147" s="7"/>
      <c r="IU147" s="7"/>
    </row>
    <row r="148" spans="1:255" ht="31.2" x14ac:dyDescent="0.3">
      <c r="A148" s="42" t="s">
        <v>146</v>
      </c>
      <c r="B148" s="40">
        <v>1</v>
      </c>
      <c r="C148" s="40">
        <v>322</v>
      </c>
      <c r="D148" s="40">
        <v>5201</v>
      </c>
      <c r="E148" s="38">
        <f t="shared" si="46"/>
        <v>5000</v>
      </c>
      <c r="F148" s="38">
        <f t="shared" si="46"/>
        <v>5000</v>
      </c>
      <c r="G148" s="38">
        <f t="shared" si="46"/>
        <v>0</v>
      </c>
      <c r="H148" s="38">
        <v>0</v>
      </c>
      <c r="I148" s="38">
        <v>0</v>
      </c>
      <c r="J148" s="38">
        <f t="shared" si="47"/>
        <v>0</v>
      </c>
      <c r="K148" s="38">
        <v>0</v>
      </c>
      <c r="L148" s="38">
        <v>0</v>
      </c>
      <c r="M148" s="38">
        <f t="shared" si="48"/>
        <v>0</v>
      </c>
      <c r="N148" s="38">
        <v>5000</v>
      </c>
      <c r="O148" s="38">
        <v>5000</v>
      </c>
      <c r="P148" s="38">
        <f t="shared" si="49"/>
        <v>0</v>
      </c>
      <c r="Q148" s="38">
        <v>0</v>
      </c>
      <c r="R148" s="38">
        <v>0</v>
      </c>
      <c r="S148" s="38">
        <f t="shared" si="50"/>
        <v>0</v>
      </c>
      <c r="T148" s="38">
        <v>0</v>
      </c>
      <c r="U148" s="38">
        <v>0</v>
      </c>
      <c r="V148" s="38">
        <f t="shared" si="51"/>
        <v>0</v>
      </c>
      <c r="W148" s="38">
        <v>0</v>
      </c>
      <c r="X148" s="38">
        <v>0</v>
      </c>
      <c r="Y148" s="38">
        <f t="shared" si="52"/>
        <v>0</v>
      </c>
      <c r="Z148" s="38">
        <v>0</v>
      </c>
      <c r="AA148" s="38">
        <v>0</v>
      </c>
      <c r="AB148" s="38">
        <f t="shared" si="53"/>
        <v>0</v>
      </c>
      <c r="AC148" s="38">
        <v>0</v>
      </c>
      <c r="AD148" s="38">
        <v>0</v>
      </c>
      <c r="AE148" s="38">
        <f t="shared" si="54"/>
        <v>0</v>
      </c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  <c r="IG148" s="7"/>
      <c r="IH148" s="7"/>
      <c r="II148" s="7"/>
      <c r="IJ148" s="7"/>
      <c r="IK148" s="7"/>
      <c r="IL148" s="7"/>
      <c r="IM148" s="7"/>
      <c r="IN148" s="7"/>
      <c r="IO148" s="7"/>
      <c r="IP148" s="7"/>
      <c r="IQ148" s="7"/>
      <c r="IR148" s="7"/>
      <c r="IS148" s="7"/>
      <c r="IT148" s="7"/>
      <c r="IU148" s="7"/>
    </row>
    <row r="149" spans="1:255" ht="31.2" x14ac:dyDescent="0.3">
      <c r="A149" s="35" t="s">
        <v>147</v>
      </c>
      <c r="B149" s="36">
        <v>1</v>
      </c>
      <c r="C149" s="36">
        <v>311</v>
      </c>
      <c r="D149" s="36">
        <v>5201</v>
      </c>
      <c r="E149" s="38">
        <f t="shared" si="46"/>
        <v>3381</v>
      </c>
      <c r="F149" s="38">
        <f t="shared" si="46"/>
        <v>3381</v>
      </c>
      <c r="G149" s="38">
        <f t="shared" si="46"/>
        <v>0</v>
      </c>
      <c r="H149" s="38">
        <v>0</v>
      </c>
      <c r="I149" s="38">
        <v>0</v>
      </c>
      <c r="J149" s="38">
        <f t="shared" si="47"/>
        <v>0</v>
      </c>
      <c r="K149" s="38">
        <v>0</v>
      </c>
      <c r="L149" s="38">
        <v>0</v>
      </c>
      <c r="M149" s="38">
        <f t="shared" si="48"/>
        <v>0</v>
      </c>
      <c r="N149" s="38">
        <v>3381</v>
      </c>
      <c r="O149" s="38">
        <v>3381</v>
      </c>
      <c r="P149" s="38">
        <f t="shared" si="49"/>
        <v>0</v>
      </c>
      <c r="Q149" s="38"/>
      <c r="R149" s="38"/>
      <c r="S149" s="38">
        <f t="shared" si="50"/>
        <v>0</v>
      </c>
      <c r="T149" s="38">
        <v>0</v>
      </c>
      <c r="U149" s="38">
        <v>0</v>
      </c>
      <c r="V149" s="38">
        <f t="shared" si="51"/>
        <v>0</v>
      </c>
      <c r="W149" s="38">
        <v>0</v>
      </c>
      <c r="X149" s="38">
        <v>0</v>
      </c>
      <c r="Y149" s="38">
        <f t="shared" si="52"/>
        <v>0</v>
      </c>
      <c r="Z149" s="38">
        <v>0</v>
      </c>
      <c r="AA149" s="38">
        <v>0</v>
      </c>
      <c r="AB149" s="38">
        <f t="shared" si="53"/>
        <v>0</v>
      </c>
      <c r="AC149" s="38">
        <v>0</v>
      </c>
      <c r="AD149" s="38">
        <v>0</v>
      </c>
      <c r="AE149" s="38">
        <f t="shared" si="54"/>
        <v>0</v>
      </c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  <c r="IC149" s="7"/>
      <c r="ID149" s="7"/>
      <c r="IE149" s="7"/>
      <c r="IF149" s="7"/>
      <c r="IG149" s="7"/>
      <c r="IH149" s="7"/>
      <c r="II149" s="7"/>
      <c r="IJ149" s="7"/>
      <c r="IK149" s="7"/>
      <c r="IL149" s="7"/>
      <c r="IM149" s="7"/>
      <c r="IN149" s="7"/>
      <c r="IO149" s="7"/>
      <c r="IP149" s="7"/>
      <c r="IQ149" s="7"/>
      <c r="IR149" s="7"/>
      <c r="IS149" s="7"/>
      <c r="IT149" s="7"/>
      <c r="IU149" s="7"/>
    </row>
    <row r="150" spans="1:255" x14ac:dyDescent="0.3">
      <c r="A150" s="35" t="s">
        <v>148</v>
      </c>
      <c r="B150" s="36">
        <v>1</v>
      </c>
      <c r="C150" s="36">
        <v>337</v>
      </c>
      <c r="D150" s="36">
        <v>5201</v>
      </c>
      <c r="E150" s="38">
        <f t="shared" si="46"/>
        <v>2734</v>
      </c>
      <c r="F150" s="38">
        <f t="shared" si="46"/>
        <v>2734</v>
      </c>
      <c r="G150" s="38">
        <f t="shared" si="46"/>
        <v>0</v>
      </c>
      <c r="H150" s="38">
        <v>0</v>
      </c>
      <c r="I150" s="38">
        <v>0</v>
      </c>
      <c r="J150" s="38">
        <f t="shared" si="47"/>
        <v>0</v>
      </c>
      <c r="K150" s="38">
        <v>0</v>
      </c>
      <c r="L150" s="38">
        <v>0</v>
      </c>
      <c r="M150" s="38">
        <f t="shared" si="48"/>
        <v>0</v>
      </c>
      <c r="N150" s="38">
        <v>2734</v>
      </c>
      <c r="O150" s="38">
        <v>2734</v>
      </c>
      <c r="P150" s="38">
        <f t="shared" si="49"/>
        <v>0</v>
      </c>
      <c r="Q150" s="38"/>
      <c r="R150" s="38"/>
      <c r="S150" s="38">
        <f t="shared" si="50"/>
        <v>0</v>
      </c>
      <c r="T150" s="38">
        <v>0</v>
      </c>
      <c r="U150" s="38">
        <v>0</v>
      </c>
      <c r="V150" s="38">
        <f t="shared" si="51"/>
        <v>0</v>
      </c>
      <c r="W150" s="38">
        <v>0</v>
      </c>
      <c r="X150" s="38">
        <v>0</v>
      </c>
      <c r="Y150" s="38">
        <f t="shared" si="52"/>
        <v>0</v>
      </c>
      <c r="Z150" s="38">
        <v>0</v>
      </c>
      <c r="AA150" s="38">
        <v>0</v>
      </c>
      <c r="AB150" s="38">
        <f t="shared" si="53"/>
        <v>0</v>
      </c>
      <c r="AC150" s="38">
        <v>0</v>
      </c>
      <c r="AD150" s="38">
        <v>0</v>
      </c>
      <c r="AE150" s="38">
        <f t="shared" si="54"/>
        <v>0</v>
      </c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  <c r="IG150" s="7"/>
      <c r="IH150" s="7"/>
      <c r="II150" s="7"/>
      <c r="IJ150" s="7"/>
      <c r="IK150" s="7"/>
      <c r="IL150" s="7"/>
      <c r="IM150" s="7"/>
      <c r="IN150" s="7"/>
      <c r="IO150" s="7"/>
      <c r="IP150" s="7"/>
      <c r="IQ150" s="7"/>
      <c r="IR150" s="7"/>
      <c r="IS150" s="7"/>
      <c r="IT150" s="7"/>
      <c r="IU150" s="7"/>
    </row>
    <row r="151" spans="1:255" ht="31.2" x14ac:dyDescent="0.3">
      <c r="A151" s="35" t="s">
        <v>149</v>
      </c>
      <c r="B151" s="36">
        <v>1</v>
      </c>
      <c r="C151" s="36">
        <v>311</v>
      </c>
      <c r="D151" s="36">
        <v>5201</v>
      </c>
      <c r="E151" s="38">
        <f t="shared" si="46"/>
        <v>3545</v>
      </c>
      <c r="F151" s="38">
        <f t="shared" si="46"/>
        <v>3545</v>
      </c>
      <c r="G151" s="38">
        <f t="shared" si="46"/>
        <v>0</v>
      </c>
      <c r="H151" s="38">
        <v>0</v>
      </c>
      <c r="I151" s="38">
        <v>0</v>
      </c>
      <c r="J151" s="38">
        <f t="shared" si="47"/>
        <v>0</v>
      </c>
      <c r="K151" s="38">
        <v>0</v>
      </c>
      <c r="L151" s="38">
        <v>0</v>
      </c>
      <c r="M151" s="38">
        <f t="shared" si="48"/>
        <v>0</v>
      </c>
      <c r="N151" s="38">
        <f>1031+1031+872+611</f>
        <v>3545</v>
      </c>
      <c r="O151" s="38">
        <f>1031+1031+872+611</f>
        <v>3545</v>
      </c>
      <c r="P151" s="38">
        <f t="shared" si="49"/>
        <v>0</v>
      </c>
      <c r="Q151" s="38"/>
      <c r="R151" s="38"/>
      <c r="S151" s="38">
        <f t="shared" si="50"/>
        <v>0</v>
      </c>
      <c r="T151" s="38">
        <v>0</v>
      </c>
      <c r="U151" s="38">
        <v>0</v>
      </c>
      <c r="V151" s="38">
        <f t="shared" si="51"/>
        <v>0</v>
      </c>
      <c r="W151" s="38">
        <v>0</v>
      </c>
      <c r="X151" s="38">
        <v>0</v>
      </c>
      <c r="Y151" s="38">
        <f t="shared" si="52"/>
        <v>0</v>
      </c>
      <c r="Z151" s="38">
        <v>0</v>
      </c>
      <c r="AA151" s="38">
        <v>0</v>
      </c>
      <c r="AB151" s="38">
        <f t="shared" si="53"/>
        <v>0</v>
      </c>
      <c r="AC151" s="38">
        <v>0</v>
      </c>
      <c r="AD151" s="38">
        <v>0</v>
      </c>
      <c r="AE151" s="38">
        <f t="shared" si="54"/>
        <v>0</v>
      </c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  <c r="IP151" s="7"/>
      <c r="IQ151" s="7"/>
      <c r="IR151" s="7"/>
      <c r="IS151" s="7"/>
      <c r="IT151" s="7"/>
      <c r="IU151" s="7"/>
    </row>
    <row r="152" spans="1:255" ht="46.8" x14ac:dyDescent="0.3">
      <c r="A152" s="35" t="s">
        <v>150</v>
      </c>
      <c r="B152" s="36">
        <v>2</v>
      </c>
      <c r="C152" s="36">
        <v>336</v>
      </c>
      <c r="D152" s="36">
        <v>5201</v>
      </c>
      <c r="E152" s="38">
        <f t="shared" si="46"/>
        <v>872</v>
      </c>
      <c r="F152" s="38">
        <f t="shared" si="46"/>
        <v>872</v>
      </c>
      <c r="G152" s="38">
        <f t="shared" si="46"/>
        <v>0</v>
      </c>
      <c r="H152" s="38">
        <v>0</v>
      </c>
      <c r="I152" s="38">
        <v>0</v>
      </c>
      <c r="J152" s="38">
        <f t="shared" si="47"/>
        <v>0</v>
      </c>
      <c r="K152" s="38">
        <v>0</v>
      </c>
      <c r="L152" s="38">
        <v>0</v>
      </c>
      <c r="M152" s="38">
        <f t="shared" si="48"/>
        <v>0</v>
      </c>
      <c r="N152" s="38">
        <v>872</v>
      </c>
      <c r="O152" s="38">
        <v>872</v>
      </c>
      <c r="P152" s="38">
        <f t="shared" si="49"/>
        <v>0</v>
      </c>
      <c r="Q152" s="38"/>
      <c r="R152" s="38"/>
      <c r="S152" s="38">
        <f t="shared" si="50"/>
        <v>0</v>
      </c>
      <c r="T152" s="38">
        <v>0</v>
      </c>
      <c r="U152" s="38">
        <v>0</v>
      </c>
      <c r="V152" s="38">
        <f t="shared" si="51"/>
        <v>0</v>
      </c>
      <c r="W152" s="38">
        <v>0</v>
      </c>
      <c r="X152" s="38">
        <v>0</v>
      </c>
      <c r="Y152" s="38">
        <f t="shared" si="52"/>
        <v>0</v>
      </c>
      <c r="Z152" s="38">
        <v>0</v>
      </c>
      <c r="AA152" s="38">
        <v>0</v>
      </c>
      <c r="AB152" s="38">
        <f t="shared" si="53"/>
        <v>0</v>
      </c>
      <c r="AC152" s="38">
        <v>0</v>
      </c>
      <c r="AD152" s="38">
        <v>0</v>
      </c>
      <c r="AE152" s="38">
        <f t="shared" si="54"/>
        <v>0</v>
      </c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  <c r="IP152" s="7"/>
      <c r="IQ152" s="7"/>
      <c r="IR152" s="7"/>
      <c r="IS152" s="7"/>
      <c r="IT152" s="7"/>
      <c r="IU152" s="7"/>
    </row>
    <row r="153" spans="1:255" ht="62.4" x14ac:dyDescent="0.3">
      <c r="A153" s="35" t="s">
        <v>151</v>
      </c>
      <c r="B153" s="36"/>
      <c r="C153" s="36"/>
      <c r="D153" s="36"/>
      <c r="E153" s="38">
        <f t="shared" si="46"/>
        <v>5038</v>
      </c>
      <c r="F153" s="38">
        <f t="shared" si="46"/>
        <v>5038</v>
      </c>
      <c r="G153" s="38">
        <f t="shared" si="46"/>
        <v>0</v>
      </c>
      <c r="H153" s="38">
        <v>0</v>
      </c>
      <c r="I153" s="38">
        <v>0</v>
      </c>
      <c r="J153" s="38">
        <f t="shared" si="47"/>
        <v>0</v>
      </c>
      <c r="K153" s="38">
        <v>0</v>
      </c>
      <c r="L153" s="38">
        <v>0</v>
      </c>
      <c r="M153" s="38">
        <f t="shared" si="48"/>
        <v>0</v>
      </c>
      <c r="N153" s="38">
        <v>0</v>
      </c>
      <c r="O153" s="38">
        <v>0</v>
      </c>
      <c r="P153" s="38">
        <f t="shared" si="49"/>
        <v>0</v>
      </c>
      <c r="Q153" s="38">
        <v>5038</v>
      </c>
      <c r="R153" s="38">
        <v>5038</v>
      </c>
      <c r="S153" s="38">
        <f t="shared" si="50"/>
        <v>0</v>
      </c>
      <c r="T153" s="38">
        <v>0</v>
      </c>
      <c r="U153" s="38">
        <v>0</v>
      </c>
      <c r="V153" s="38">
        <f t="shared" si="51"/>
        <v>0</v>
      </c>
      <c r="W153" s="38">
        <v>0</v>
      </c>
      <c r="X153" s="38">
        <v>0</v>
      </c>
      <c r="Y153" s="38">
        <f t="shared" si="52"/>
        <v>0</v>
      </c>
      <c r="Z153" s="38">
        <v>0</v>
      </c>
      <c r="AA153" s="38">
        <v>0</v>
      </c>
      <c r="AB153" s="38">
        <f t="shared" si="53"/>
        <v>0</v>
      </c>
      <c r="AC153" s="38">
        <v>0</v>
      </c>
      <c r="AD153" s="38">
        <v>0</v>
      </c>
      <c r="AE153" s="38">
        <f t="shared" si="54"/>
        <v>0</v>
      </c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  <c r="IP153" s="7"/>
      <c r="IQ153" s="7"/>
      <c r="IR153" s="7"/>
      <c r="IS153" s="7"/>
      <c r="IT153" s="7"/>
      <c r="IU153" s="7"/>
    </row>
    <row r="154" spans="1:255" ht="62.4" x14ac:dyDescent="0.3">
      <c r="A154" s="35" t="s">
        <v>152</v>
      </c>
      <c r="B154" s="36"/>
      <c r="C154" s="36"/>
      <c r="D154" s="36"/>
      <c r="E154" s="38">
        <f t="shared" si="46"/>
        <v>1031</v>
      </c>
      <c r="F154" s="38">
        <f t="shared" si="46"/>
        <v>1031</v>
      </c>
      <c r="G154" s="38">
        <f t="shared" si="46"/>
        <v>0</v>
      </c>
      <c r="H154" s="38">
        <v>0</v>
      </c>
      <c r="I154" s="38">
        <v>0</v>
      </c>
      <c r="J154" s="38">
        <f t="shared" si="47"/>
        <v>0</v>
      </c>
      <c r="K154" s="38">
        <v>0</v>
      </c>
      <c r="L154" s="38">
        <v>0</v>
      </c>
      <c r="M154" s="38">
        <f t="shared" si="48"/>
        <v>0</v>
      </c>
      <c r="N154" s="38">
        <v>0</v>
      </c>
      <c r="O154" s="38">
        <v>0</v>
      </c>
      <c r="P154" s="38">
        <f t="shared" si="49"/>
        <v>0</v>
      </c>
      <c r="Q154" s="38">
        <v>1031</v>
      </c>
      <c r="R154" s="38">
        <v>1031</v>
      </c>
      <c r="S154" s="38">
        <f t="shared" si="50"/>
        <v>0</v>
      </c>
      <c r="T154" s="38">
        <v>0</v>
      </c>
      <c r="U154" s="38">
        <v>0</v>
      </c>
      <c r="V154" s="38">
        <f t="shared" si="51"/>
        <v>0</v>
      </c>
      <c r="W154" s="38">
        <v>0</v>
      </c>
      <c r="X154" s="38">
        <v>0</v>
      </c>
      <c r="Y154" s="38">
        <f t="shared" si="52"/>
        <v>0</v>
      </c>
      <c r="Z154" s="38">
        <v>0</v>
      </c>
      <c r="AA154" s="38">
        <v>0</v>
      </c>
      <c r="AB154" s="38">
        <f t="shared" si="53"/>
        <v>0</v>
      </c>
      <c r="AC154" s="38">
        <v>0</v>
      </c>
      <c r="AD154" s="38">
        <v>0</v>
      </c>
      <c r="AE154" s="38">
        <f t="shared" si="54"/>
        <v>0</v>
      </c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  <c r="IN154" s="7"/>
      <c r="IO154" s="7"/>
      <c r="IP154" s="7"/>
      <c r="IQ154" s="7"/>
      <c r="IR154" s="7"/>
      <c r="IS154" s="7"/>
      <c r="IT154" s="7"/>
      <c r="IU154" s="7"/>
    </row>
    <row r="155" spans="1:255" x14ac:dyDescent="0.3">
      <c r="A155" s="26" t="s">
        <v>119</v>
      </c>
      <c r="B155" s="34"/>
      <c r="C155" s="34"/>
      <c r="D155" s="34"/>
      <c r="E155" s="27">
        <f t="shared" si="46"/>
        <v>6612716</v>
      </c>
      <c r="F155" s="27">
        <f t="shared" si="46"/>
        <v>6612716</v>
      </c>
      <c r="G155" s="27">
        <f t="shared" si="46"/>
        <v>0</v>
      </c>
      <c r="H155" s="27">
        <f>SUM(H156:H156)</f>
        <v>0</v>
      </c>
      <c r="I155" s="27">
        <f>SUM(I156:I156)</f>
        <v>0</v>
      </c>
      <c r="J155" s="27">
        <f t="shared" si="47"/>
        <v>0</v>
      </c>
      <c r="K155" s="27">
        <f>SUM(K156:K156)</f>
        <v>0</v>
      </c>
      <c r="L155" s="27">
        <f>SUM(L156:L156)</f>
        <v>0</v>
      </c>
      <c r="M155" s="27">
        <f t="shared" si="48"/>
        <v>0</v>
      </c>
      <c r="N155" s="27">
        <f>SUM(N156:N156)</f>
        <v>1102</v>
      </c>
      <c r="O155" s="27">
        <f>SUM(O156:O156)</f>
        <v>1102</v>
      </c>
      <c r="P155" s="27">
        <f t="shared" si="49"/>
        <v>0</v>
      </c>
      <c r="Q155" s="27">
        <f>SUM(Q156:Q156)</f>
        <v>0</v>
      </c>
      <c r="R155" s="27">
        <f>SUM(R156:R156)</f>
        <v>0</v>
      </c>
      <c r="S155" s="27">
        <f t="shared" si="50"/>
        <v>0</v>
      </c>
      <c r="T155" s="27">
        <f>SUM(T156:T156)</f>
        <v>0</v>
      </c>
      <c r="U155" s="27">
        <f>SUM(U156:U156)</f>
        <v>0</v>
      </c>
      <c r="V155" s="27">
        <f t="shared" si="51"/>
        <v>0</v>
      </c>
      <c r="W155" s="27">
        <f>SUM(W156:W156)</f>
        <v>0</v>
      </c>
      <c r="X155" s="27">
        <f>SUM(X156:X156)</f>
        <v>0</v>
      </c>
      <c r="Y155" s="27">
        <f t="shared" si="52"/>
        <v>0</v>
      </c>
      <c r="Z155" s="27">
        <f>SUM(Z156:Z156)</f>
        <v>14400</v>
      </c>
      <c r="AA155" s="27">
        <f>SUM(AA156:AA156)</f>
        <v>14400</v>
      </c>
      <c r="AB155" s="27">
        <f t="shared" si="53"/>
        <v>0</v>
      </c>
      <c r="AC155" s="27">
        <f>SUM(AC156:AC156)</f>
        <v>6597214</v>
      </c>
      <c r="AD155" s="27">
        <f>SUM(AD156:AD156)</f>
        <v>6597214</v>
      </c>
      <c r="AE155" s="27">
        <f t="shared" si="54"/>
        <v>0</v>
      </c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25"/>
      <c r="EZ155" s="25"/>
      <c r="FA155" s="25"/>
      <c r="FB155" s="25"/>
      <c r="FC155" s="25"/>
      <c r="FD155" s="25"/>
      <c r="FE155" s="25"/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  <c r="IP155" s="7"/>
      <c r="IQ155" s="7"/>
      <c r="IR155" s="7"/>
      <c r="IS155" s="7"/>
      <c r="IT155" s="7"/>
      <c r="IU155" s="7"/>
    </row>
    <row r="156" spans="1:255" ht="34.5" customHeight="1" x14ac:dyDescent="0.3">
      <c r="A156" s="35" t="s">
        <v>153</v>
      </c>
      <c r="B156" s="36">
        <v>3</v>
      </c>
      <c r="C156" s="36">
        <v>311</v>
      </c>
      <c r="D156" s="36">
        <v>5202</v>
      </c>
      <c r="E156" s="38">
        <f t="shared" si="46"/>
        <v>6612716</v>
      </c>
      <c r="F156" s="38">
        <f t="shared" si="46"/>
        <v>6612716</v>
      </c>
      <c r="G156" s="38">
        <f t="shared" si="46"/>
        <v>0</v>
      </c>
      <c r="H156" s="38">
        <v>0</v>
      </c>
      <c r="I156" s="38">
        <v>0</v>
      </c>
      <c r="J156" s="38">
        <f t="shared" si="47"/>
        <v>0</v>
      </c>
      <c r="K156" s="38">
        <v>0</v>
      </c>
      <c r="L156" s="38">
        <v>0</v>
      </c>
      <c r="M156" s="38">
        <f t="shared" si="48"/>
        <v>0</v>
      </c>
      <c r="N156" s="38">
        <v>1102</v>
      </c>
      <c r="O156" s="38">
        <v>1102</v>
      </c>
      <c r="P156" s="38">
        <f t="shared" si="49"/>
        <v>0</v>
      </c>
      <c r="Q156" s="38">
        <v>0</v>
      </c>
      <c r="R156" s="38">
        <v>0</v>
      </c>
      <c r="S156" s="38">
        <f t="shared" si="50"/>
        <v>0</v>
      </c>
      <c r="T156" s="38">
        <v>0</v>
      </c>
      <c r="U156" s="38">
        <v>0</v>
      </c>
      <c r="V156" s="38">
        <f t="shared" si="51"/>
        <v>0</v>
      </c>
      <c r="W156" s="38">
        <v>0</v>
      </c>
      <c r="X156" s="38">
        <v>0</v>
      </c>
      <c r="Y156" s="38">
        <f t="shared" si="52"/>
        <v>0</v>
      </c>
      <c r="Z156" s="38">
        <f>14400-14400+14400</f>
        <v>14400</v>
      </c>
      <c r="AA156" s="38">
        <f>14400-14400+14400</f>
        <v>14400</v>
      </c>
      <c r="AB156" s="38">
        <f t="shared" si="53"/>
        <v>0</v>
      </c>
      <c r="AC156" s="38">
        <f>6189541+407673</f>
        <v>6597214</v>
      </c>
      <c r="AD156" s="38">
        <f>6189541+407673</f>
        <v>6597214</v>
      </c>
      <c r="AE156" s="38">
        <f t="shared" si="54"/>
        <v>0</v>
      </c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  <c r="IG156" s="7"/>
      <c r="IH156" s="7"/>
      <c r="II156" s="7"/>
      <c r="IJ156" s="7"/>
      <c r="IK156" s="7"/>
      <c r="IL156" s="7"/>
      <c r="IM156" s="7"/>
      <c r="IN156" s="7"/>
      <c r="IO156" s="7"/>
      <c r="IP156" s="7"/>
      <c r="IQ156" s="7"/>
      <c r="IR156" s="7"/>
      <c r="IS156" s="7"/>
      <c r="IT156" s="7"/>
      <c r="IU156" s="7"/>
    </row>
    <row r="157" spans="1:255" ht="31.2" x14ac:dyDescent="0.3">
      <c r="A157" s="26" t="s">
        <v>121</v>
      </c>
      <c r="B157" s="34"/>
      <c r="C157" s="34"/>
      <c r="D157" s="34"/>
      <c r="E157" s="27">
        <f t="shared" si="46"/>
        <v>272762</v>
      </c>
      <c r="F157" s="27">
        <f t="shared" si="46"/>
        <v>290362</v>
      </c>
      <c r="G157" s="27">
        <f t="shared" si="46"/>
        <v>17600</v>
      </c>
      <c r="H157" s="27">
        <f>SUM(H158:H179)</f>
        <v>0</v>
      </c>
      <c r="I157" s="27">
        <f>SUM(I158:I179)</f>
        <v>0</v>
      </c>
      <c r="J157" s="27">
        <f t="shared" si="47"/>
        <v>0</v>
      </c>
      <c r="K157" s="27">
        <f>SUM(K158:K179)</f>
        <v>0</v>
      </c>
      <c r="L157" s="27">
        <f>SUM(L158:L179)</f>
        <v>0</v>
      </c>
      <c r="M157" s="27">
        <f t="shared" si="48"/>
        <v>0</v>
      </c>
      <c r="N157" s="27">
        <f>SUM(N158:N179)</f>
        <v>45240</v>
      </c>
      <c r="O157" s="27">
        <f>SUM(O158:O179)</f>
        <v>62840</v>
      </c>
      <c r="P157" s="27">
        <f t="shared" si="49"/>
        <v>17600</v>
      </c>
      <c r="Q157" s="27">
        <f>SUM(Q158:Q179)</f>
        <v>0</v>
      </c>
      <c r="R157" s="27">
        <f>SUM(R158:R179)</f>
        <v>0</v>
      </c>
      <c r="S157" s="27">
        <f t="shared" si="50"/>
        <v>0</v>
      </c>
      <c r="T157" s="27">
        <f>SUM(T158:T179)</f>
        <v>63286</v>
      </c>
      <c r="U157" s="27">
        <f>SUM(U158:U179)</f>
        <v>63286</v>
      </c>
      <c r="V157" s="27">
        <f t="shared" si="51"/>
        <v>0</v>
      </c>
      <c r="W157" s="27">
        <f>SUM(W158:W179)</f>
        <v>140766</v>
      </c>
      <c r="X157" s="27">
        <f>SUM(X158:X179)</f>
        <v>140766</v>
      </c>
      <c r="Y157" s="27">
        <f t="shared" si="52"/>
        <v>0</v>
      </c>
      <c r="Z157" s="27">
        <f>SUM(Z158:Z179)</f>
        <v>23470</v>
      </c>
      <c r="AA157" s="27">
        <f>SUM(AA158:AA179)</f>
        <v>23470</v>
      </c>
      <c r="AB157" s="27">
        <f t="shared" si="53"/>
        <v>0</v>
      </c>
      <c r="AC157" s="27">
        <f>SUM(AC158:AC179)</f>
        <v>0</v>
      </c>
      <c r="AD157" s="27">
        <f>SUM(AD158:AD179)</f>
        <v>0</v>
      </c>
      <c r="AE157" s="27">
        <f t="shared" si="54"/>
        <v>0</v>
      </c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/>
      <c r="IN157" s="7"/>
      <c r="IO157" s="7"/>
      <c r="IP157" s="7"/>
      <c r="IQ157" s="7"/>
      <c r="IR157" s="7"/>
      <c r="IS157" s="7"/>
      <c r="IT157" s="7"/>
      <c r="IU157" s="7"/>
    </row>
    <row r="158" spans="1:255" ht="31.2" x14ac:dyDescent="0.3">
      <c r="A158" s="44" t="s">
        <v>155</v>
      </c>
      <c r="B158" s="40">
        <v>1</v>
      </c>
      <c r="C158" s="40">
        <v>322</v>
      </c>
      <c r="D158" s="40">
        <v>5203</v>
      </c>
      <c r="E158" s="38">
        <f t="shared" si="46"/>
        <v>9848</v>
      </c>
      <c r="F158" s="38">
        <f t="shared" si="46"/>
        <v>9848</v>
      </c>
      <c r="G158" s="38">
        <f t="shared" si="46"/>
        <v>0</v>
      </c>
      <c r="H158" s="38">
        <v>0</v>
      </c>
      <c r="I158" s="38">
        <v>0</v>
      </c>
      <c r="J158" s="38">
        <f t="shared" si="47"/>
        <v>0</v>
      </c>
      <c r="K158" s="38">
        <v>0</v>
      </c>
      <c r="L158" s="38">
        <v>0</v>
      </c>
      <c r="M158" s="38">
        <f t="shared" si="48"/>
        <v>0</v>
      </c>
      <c r="N158" s="38">
        <v>0</v>
      </c>
      <c r="O158" s="38">
        <v>0</v>
      </c>
      <c r="P158" s="38">
        <f t="shared" si="49"/>
        <v>0</v>
      </c>
      <c r="Q158" s="38">
        <v>0</v>
      </c>
      <c r="R158" s="38">
        <v>0</v>
      </c>
      <c r="S158" s="38">
        <f t="shared" si="50"/>
        <v>0</v>
      </c>
      <c r="T158" s="38">
        <v>9848</v>
      </c>
      <c r="U158" s="38">
        <v>9848</v>
      </c>
      <c r="V158" s="38">
        <f t="shared" si="51"/>
        <v>0</v>
      </c>
      <c r="W158" s="38">
        <v>0</v>
      </c>
      <c r="X158" s="38">
        <v>0</v>
      </c>
      <c r="Y158" s="38">
        <f t="shared" si="52"/>
        <v>0</v>
      </c>
      <c r="Z158" s="38">
        <v>0</v>
      </c>
      <c r="AA158" s="38">
        <v>0</v>
      </c>
      <c r="AB158" s="38">
        <f t="shared" si="53"/>
        <v>0</v>
      </c>
      <c r="AC158" s="38">
        <v>0</v>
      </c>
      <c r="AD158" s="38">
        <v>0</v>
      </c>
      <c r="AE158" s="38">
        <f t="shared" si="54"/>
        <v>0</v>
      </c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  <c r="IG158" s="7"/>
      <c r="IH158" s="7"/>
      <c r="II158" s="7"/>
      <c r="IJ158" s="7"/>
      <c r="IK158" s="7"/>
      <c r="IL158" s="7"/>
      <c r="IM158" s="7"/>
      <c r="IN158" s="7"/>
      <c r="IO158" s="7"/>
      <c r="IP158" s="7"/>
      <c r="IQ158" s="7"/>
      <c r="IR158" s="7"/>
      <c r="IS158" s="7"/>
      <c r="IT158" s="7"/>
      <c r="IU158" s="7"/>
    </row>
    <row r="159" spans="1:255" ht="31.2" x14ac:dyDescent="0.3">
      <c r="A159" s="44" t="s">
        <v>156</v>
      </c>
      <c r="B159" s="40">
        <v>1</v>
      </c>
      <c r="C159" s="40">
        <v>311</v>
      </c>
      <c r="D159" s="40">
        <v>5203</v>
      </c>
      <c r="E159" s="38">
        <f t="shared" si="46"/>
        <v>7500</v>
      </c>
      <c r="F159" s="38">
        <f t="shared" si="46"/>
        <v>7500</v>
      </c>
      <c r="G159" s="38">
        <f t="shared" si="46"/>
        <v>0</v>
      </c>
      <c r="H159" s="38">
        <v>0</v>
      </c>
      <c r="I159" s="38">
        <v>0</v>
      </c>
      <c r="J159" s="38">
        <f t="shared" si="47"/>
        <v>0</v>
      </c>
      <c r="K159" s="38">
        <v>0</v>
      </c>
      <c r="L159" s="38">
        <v>0</v>
      </c>
      <c r="M159" s="38">
        <f t="shared" si="48"/>
        <v>0</v>
      </c>
      <c r="N159" s="38">
        <v>0</v>
      </c>
      <c r="O159" s="38">
        <v>0</v>
      </c>
      <c r="P159" s="38">
        <f t="shared" si="49"/>
        <v>0</v>
      </c>
      <c r="Q159" s="38">
        <v>0</v>
      </c>
      <c r="R159" s="38">
        <v>0</v>
      </c>
      <c r="S159" s="38">
        <f t="shared" si="50"/>
        <v>0</v>
      </c>
      <c r="T159" s="38">
        <v>0</v>
      </c>
      <c r="U159" s="38">
        <v>0</v>
      </c>
      <c r="V159" s="38">
        <f t="shared" si="51"/>
        <v>0</v>
      </c>
      <c r="W159" s="38">
        <v>0</v>
      </c>
      <c r="X159" s="38">
        <v>0</v>
      </c>
      <c r="Y159" s="38">
        <f t="shared" si="52"/>
        <v>0</v>
      </c>
      <c r="Z159" s="38">
        <v>7500</v>
      </c>
      <c r="AA159" s="38">
        <v>7500</v>
      </c>
      <c r="AB159" s="38">
        <f t="shared" si="53"/>
        <v>0</v>
      </c>
      <c r="AC159" s="38">
        <v>0</v>
      </c>
      <c r="AD159" s="38">
        <v>0</v>
      </c>
      <c r="AE159" s="38">
        <f t="shared" si="54"/>
        <v>0</v>
      </c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  <c r="IG159" s="7"/>
      <c r="IH159" s="7"/>
      <c r="II159" s="7"/>
      <c r="IJ159" s="7"/>
      <c r="IK159" s="7"/>
      <c r="IL159" s="7"/>
      <c r="IM159" s="7"/>
      <c r="IN159" s="7"/>
      <c r="IO159" s="7"/>
      <c r="IP159" s="7"/>
      <c r="IQ159" s="7"/>
      <c r="IR159" s="7"/>
      <c r="IS159" s="7"/>
      <c r="IT159" s="7"/>
      <c r="IU159" s="7"/>
    </row>
    <row r="160" spans="1:255" ht="31.2" x14ac:dyDescent="0.3">
      <c r="A160" s="44" t="s">
        <v>157</v>
      </c>
      <c r="B160" s="40">
        <v>1</v>
      </c>
      <c r="C160" s="40">
        <v>322</v>
      </c>
      <c r="D160" s="40">
        <v>5203</v>
      </c>
      <c r="E160" s="38">
        <f t="shared" si="46"/>
        <v>1320</v>
      </c>
      <c r="F160" s="38">
        <f t="shared" si="46"/>
        <v>1320</v>
      </c>
      <c r="G160" s="38">
        <f t="shared" si="46"/>
        <v>0</v>
      </c>
      <c r="H160" s="38">
        <v>0</v>
      </c>
      <c r="I160" s="38">
        <v>0</v>
      </c>
      <c r="J160" s="38">
        <f t="shared" si="47"/>
        <v>0</v>
      </c>
      <c r="K160" s="38">
        <v>0</v>
      </c>
      <c r="L160" s="38">
        <v>0</v>
      </c>
      <c r="M160" s="38">
        <f t="shared" si="48"/>
        <v>0</v>
      </c>
      <c r="N160" s="38">
        <v>1320</v>
      </c>
      <c r="O160" s="38">
        <v>1320</v>
      </c>
      <c r="P160" s="38">
        <f t="shared" si="49"/>
        <v>0</v>
      </c>
      <c r="Q160" s="38">
        <v>0</v>
      </c>
      <c r="R160" s="38">
        <v>0</v>
      </c>
      <c r="S160" s="38">
        <f t="shared" si="50"/>
        <v>0</v>
      </c>
      <c r="T160" s="38"/>
      <c r="U160" s="38"/>
      <c r="V160" s="38">
        <f t="shared" si="51"/>
        <v>0</v>
      </c>
      <c r="W160" s="38">
        <v>0</v>
      </c>
      <c r="X160" s="38">
        <v>0</v>
      </c>
      <c r="Y160" s="38">
        <f t="shared" si="52"/>
        <v>0</v>
      </c>
      <c r="Z160" s="38">
        <v>0</v>
      </c>
      <c r="AA160" s="38">
        <v>0</v>
      </c>
      <c r="AB160" s="38">
        <f t="shared" si="53"/>
        <v>0</v>
      </c>
      <c r="AC160" s="38">
        <v>0</v>
      </c>
      <c r="AD160" s="38">
        <v>0</v>
      </c>
      <c r="AE160" s="38">
        <f t="shared" si="54"/>
        <v>0</v>
      </c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  <c r="IG160" s="7"/>
      <c r="IH160" s="7"/>
      <c r="II160" s="7"/>
      <c r="IJ160" s="7"/>
      <c r="IK160" s="7"/>
      <c r="IL160" s="7"/>
      <c r="IM160" s="7"/>
      <c r="IN160" s="7"/>
      <c r="IO160" s="7"/>
      <c r="IP160" s="7"/>
      <c r="IQ160" s="7"/>
      <c r="IR160" s="7"/>
      <c r="IS160" s="7"/>
      <c r="IT160" s="7"/>
      <c r="IU160" s="7"/>
    </row>
    <row r="161" spans="1:255" x14ac:dyDescent="0.3">
      <c r="A161" s="35" t="s">
        <v>158</v>
      </c>
      <c r="B161" s="36">
        <v>1</v>
      </c>
      <c r="C161" s="36">
        <v>311</v>
      </c>
      <c r="D161" s="36">
        <v>5203</v>
      </c>
      <c r="E161" s="38">
        <f t="shared" si="46"/>
        <v>2690</v>
      </c>
      <c r="F161" s="38">
        <f t="shared" si="46"/>
        <v>2690</v>
      </c>
      <c r="G161" s="38">
        <f t="shared" si="46"/>
        <v>0</v>
      </c>
      <c r="H161" s="38">
        <v>0</v>
      </c>
      <c r="I161" s="38">
        <v>0</v>
      </c>
      <c r="J161" s="38">
        <f t="shared" si="47"/>
        <v>0</v>
      </c>
      <c r="K161" s="38">
        <v>0</v>
      </c>
      <c r="L161" s="38">
        <v>0</v>
      </c>
      <c r="M161" s="38">
        <f t="shared" si="48"/>
        <v>0</v>
      </c>
      <c r="N161" s="38">
        <v>2690</v>
      </c>
      <c r="O161" s="38">
        <v>2690</v>
      </c>
      <c r="P161" s="38">
        <f t="shared" si="49"/>
        <v>0</v>
      </c>
      <c r="Q161" s="38">
        <v>0</v>
      </c>
      <c r="R161" s="38">
        <v>0</v>
      </c>
      <c r="S161" s="38">
        <f t="shared" si="50"/>
        <v>0</v>
      </c>
      <c r="T161" s="38">
        <f t="shared" ref="T161:U163" si="62">14400-14400</f>
        <v>0</v>
      </c>
      <c r="U161" s="38">
        <f t="shared" si="62"/>
        <v>0</v>
      </c>
      <c r="V161" s="38">
        <f t="shared" si="51"/>
        <v>0</v>
      </c>
      <c r="W161" s="38">
        <v>0</v>
      </c>
      <c r="X161" s="38">
        <v>0</v>
      </c>
      <c r="Y161" s="38">
        <f t="shared" si="52"/>
        <v>0</v>
      </c>
      <c r="Z161" s="38">
        <v>0</v>
      </c>
      <c r="AA161" s="38">
        <v>0</v>
      </c>
      <c r="AB161" s="38">
        <f t="shared" si="53"/>
        <v>0</v>
      </c>
      <c r="AC161" s="38">
        <v>0</v>
      </c>
      <c r="AD161" s="38">
        <v>0</v>
      </c>
      <c r="AE161" s="38">
        <f t="shared" si="54"/>
        <v>0</v>
      </c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  <c r="HR161" s="7"/>
      <c r="HS161" s="7"/>
      <c r="HT161" s="7"/>
      <c r="HU161" s="7"/>
      <c r="HV161" s="7"/>
      <c r="HW161" s="7"/>
      <c r="HX161" s="7"/>
      <c r="HY161" s="7"/>
      <c r="HZ161" s="7"/>
      <c r="IA161" s="7"/>
      <c r="IB161" s="7"/>
      <c r="IC161" s="7"/>
      <c r="ID161" s="7"/>
      <c r="IE161" s="7"/>
      <c r="IF161" s="7"/>
      <c r="IG161" s="7"/>
      <c r="IH161" s="7"/>
      <c r="II161" s="7"/>
      <c r="IJ161" s="7"/>
      <c r="IK161" s="7"/>
      <c r="IL161" s="7"/>
      <c r="IM161" s="7"/>
      <c r="IN161" s="7"/>
      <c r="IO161" s="7"/>
      <c r="IP161" s="7"/>
      <c r="IQ161" s="7"/>
      <c r="IR161" s="7"/>
      <c r="IS161" s="7"/>
      <c r="IT161" s="7"/>
      <c r="IU161" s="7"/>
    </row>
    <row r="162" spans="1:255" ht="31.2" x14ac:dyDescent="0.3">
      <c r="A162" s="35" t="s">
        <v>159</v>
      </c>
      <c r="B162" s="36">
        <v>1</v>
      </c>
      <c r="C162" s="36">
        <v>322</v>
      </c>
      <c r="D162" s="36">
        <v>5203</v>
      </c>
      <c r="E162" s="38">
        <f t="shared" si="46"/>
        <v>2179</v>
      </c>
      <c r="F162" s="38">
        <f t="shared" si="46"/>
        <v>2179</v>
      </c>
      <c r="G162" s="38">
        <f t="shared" si="46"/>
        <v>0</v>
      </c>
      <c r="H162" s="38">
        <v>0</v>
      </c>
      <c r="I162" s="38">
        <v>0</v>
      </c>
      <c r="J162" s="38">
        <f t="shared" si="47"/>
        <v>0</v>
      </c>
      <c r="K162" s="38">
        <v>0</v>
      </c>
      <c r="L162" s="38">
        <v>0</v>
      </c>
      <c r="M162" s="38">
        <f t="shared" si="48"/>
        <v>0</v>
      </c>
      <c r="N162" s="38">
        <v>2179</v>
      </c>
      <c r="O162" s="38">
        <v>2179</v>
      </c>
      <c r="P162" s="38">
        <f t="shared" si="49"/>
        <v>0</v>
      </c>
      <c r="Q162" s="38">
        <v>0</v>
      </c>
      <c r="R162" s="38">
        <v>0</v>
      </c>
      <c r="S162" s="38">
        <f t="shared" si="50"/>
        <v>0</v>
      </c>
      <c r="T162" s="38">
        <f t="shared" si="62"/>
        <v>0</v>
      </c>
      <c r="U162" s="38">
        <f t="shared" si="62"/>
        <v>0</v>
      </c>
      <c r="V162" s="38">
        <f t="shared" si="51"/>
        <v>0</v>
      </c>
      <c r="W162" s="38">
        <v>0</v>
      </c>
      <c r="X162" s="38">
        <v>0</v>
      </c>
      <c r="Y162" s="38">
        <f t="shared" si="52"/>
        <v>0</v>
      </c>
      <c r="Z162" s="38">
        <v>0</v>
      </c>
      <c r="AA162" s="38">
        <v>0</v>
      </c>
      <c r="AB162" s="38">
        <f t="shared" si="53"/>
        <v>0</v>
      </c>
      <c r="AC162" s="38">
        <v>0</v>
      </c>
      <c r="AD162" s="38">
        <v>0</v>
      </c>
      <c r="AE162" s="38">
        <f t="shared" si="54"/>
        <v>0</v>
      </c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7"/>
      <c r="IF162" s="7"/>
      <c r="IG162" s="7"/>
      <c r="IH162" s="7"/>
      <c r="II162" s="7"/>
      <c r="IJ162" s="7"/>
      <c r="IK162" s="7"/>
      <c r="IL162" s="7"/>
      <c r="IM162" s="7"/>
      <c r="IN162" s="7"/>
      <c r="IO162" s="7"/>
      <c r="IP162" s="7"/>
      <c r="IQ162" s="7"/>
      <c r="IR162" s="7"/>
      <c r="IS162" s="7"/>
      <c r="IT162" s="7"/>
      <c r="IU162" s="7"/>
    </row>
    <row r="163" spans="1:255" ht="31.2" x14ac:dyDescent="0.3">
      <c r="A163" s="35" t="s">
        <v>160</v>
      </c>
      <c r="B163" s="36">
        <v>1</v>
      </c>
      <c r="C163" s="36">
        <v>322</v>
      </c>
      <c r="D163" s="36">
        <v>5203</v>
      </c>
      <c r="E163" s="38">
        <f t="shared" si="46"/>
        <v>4060</v>
      </c>
      <c r="F163" s="38">
        <f t="shared" si="46"/>
        <v>4060</v>
      </c>
      <c r="G163" s="38">
        <f t="shared" si="46"/>
        <v>0</v>
      </c>
      <c r="H163" s="38">
        <v>0</v>
      </c>
      <c r="I163" s="38">
        <v>0</v>
      </c>
      <c r="J163" s="38">
        <f t="shared" si="47"/>
        <v>0</v>
      </c>
      <c r="K163" s="38">
        <v>0</v>
      </c>
      <c r="L163" s="38">
        <v>0</v>
      </c>
      <c r="M163" s="38">
        <f t="shared" si="48"/>
        <v>0</v>
      </c>
      <c r="N163" s="38"/>
      <c r="O163" s="38"/>
      <c r="P163" s="38">
        <f t="shared" si="49"/>
        <v>0</v>
      </c>
      <c r="Q163" s="38">
        <v>0</v>
      </c>
      <c r="R163" s="38">
        <v>0</v>
      </c>
      <c r="S163" s="38">
        <f t="shared" si="50"/>
        <v>0</v>
      </c>
      <c r="T163" s="38">
        <f t="shared" si="62"/>
        <v>0</v>
      </c>
      <c r="U163" s="38">
        <f t="shared" si="62"/>
        <v>0</v>
      </c>
      <c r="V163" s="38">
        <f t="shared" si="51"/>
        <v>0</v>
      </c>
      <c r="W163" s="38">
        <v>0</v>
      </c>
      <c r="X163" s="38">
        <v>0</v>
      </c>
      <c r="Y163" s="38">
        <f t="shared" si="52"/>
        <v>0</v>
      </c>
      <c r="Z163" s="38">
        <v>4060</v>
      </c>
      <c r="AA163" s="38">
        <v>4060</v>
      </c>
      <c r="AB163" s="38">
        <f t="shared" si="53"/>
        <v>0</v>
      </c>
      <c r="AC163" s="38">
        <v>0</v>
      </c>
      <c r="AD163" s="38">
        <v>0</v>
      </c>
      <c r="AE163" s="38">
        <f t="shared" si="54"/>
        <v>0</v>
      </c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  <c r="HR163" s="7"/>
      <c r="HS163" s="7"/>
      <c r="HT163" s="7"/>
      <c r="HU163" s="7"/>
      <c r="HV163" s="7"/>
      <c r="HW163" s="7"/>
      <c r="HX163" s="7"/>
      <c r="HY163" s="7"/>
      <c r="HZ163" s="7"/>
      <c r="IA163" s="7"/>
      <c r="IB163" s="7"/>
      <c r="IC163" s="7"/>
      <c r="ID163" s="7"/>
      <c r="IE163" s="7"/>
      <c r="IF163" s="7"/>
      <c r="IG163" s="7"/>
      <c r="IH163" s="7"/>
      <c r="II163" s="7"/>
      <c r="IJ163" s="7"/>
      <c r="IK163" s="7"/>
      <c r="IL163" s="7"/>
      <c r="IM163" s="7"/>
      <c r="IN163" s="7"/>
      <c r="IO163" s="7"/>
      <c r="IP163" s="7"/>
      <c r="IQ163" s="7"/>
      <c r="IR163" s="7"/>
      <c r="IS163" s="7"/>
      <c r="IT163" s="7"/>
      <c r="IU163" s="7"/>
    </row>
    <row r="164" spans="1:255" x14ac:dyDescent="0.3">
      <c r="A164" s="42" t="s">
        <v>161</v>
      </c>
      <c r="B164" s="40">
        <v>1</v>
      </c>
      <c r="C164" s="40">
        <v>322</v>
      </c>
      <c r="D164" s="40">
        <v>5203</v>
      </c>
      <c r="E164" s="38">
        <f t="shared" si="46"/>
        <v>1900</v>
      </c>
      <c r="F164" s="38">
        <f t="shared" si="46"/>
        <v>1900</v>
      </c>
      <c r="G164" s="38">
        <f t="shared" si="46"/>
        <v>0</v>
      </c>
      <c r="H164" s="38">
        <v>0</v>
      </c>
      <c r="I164" s="38">
        <v>0</v>
      </c>
      <c r="J164" s="38">
        <f t="shared" si="47"/>
        <v>0</v>
      </c>
      <c r="K164" s="38">
        <v>0</v>
      </c>
      <c r="L164" s="38">
        <v>0</v>
      </c>
      <c r="M164" s="38">
        <f t="shared" si="48"/>
        <v>0</v>
      </c>
      <c r="N164" s="38">
        <v>1900</v>
      </c>
      <c r="O164" s="38">
        <v>1900</v>
      </c>
      <c r="P164" s="38">
        <f t="shared" si="49"/>
        <v>0</v>
      </c>
      <c r="Q164" s="38">
        <v>0</v>
      </c>
      <c r="R164" s="38">
        <v>0</v>
      </c>
      <c r="S164" s="38">
        <f t="shared" si="50"/>
        <v>0</v>
      </c>
      <c r="T164" s="38">
        <v>0</v>
      </c>
      <c r="U164" s="38">
        <v>0</v>
      </c>
      <c r="V164" s="38">
        <f t="shared" si="51"/>
        <v>0</v>
      </c>
      <c r="W164" s="38">
        <v>0</v>
      </c>
      <c r="X164" s="38">
        <v>0</v>
      </c>
      <c r="Y164" s="38">
        <f t="shared" si="52"/>
        <v>0</v>
      </c>
      <c r="Z164" s="38">
        <v>0</v>
      </c>
      <c r="AA164" s="38">
        <v>0</v>
      </c>
      <c r="AB164" s="38">
        <f t="shared" si="53"/>
        <v>0</v>
      </c>
      <c r="AC164" s="38">
        <v>0</v>
      </c>
      <c r="AD164" s="38">
        <v>0</v>
      </c>
      <c r="AE164" s="38">
        <f t="shared" si="54"/>
        <v>0</v>
      </c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  <c r="IF164" s="7"/>
      <c r="IG164" s="7"/>
      <c r="IH164" s="7"/>
      <c r="II164" s="7"/>
      <c r="IJ164" s="7"/>
      <c r="IK164" s="7"/>
      <c r="IL164" s="7"/>
      <c r="IM164" s="7"/>
      <c r="IN164" s="7"/>
      <c r="IO164" s="7"/>
      <c r="IP164" s="7"/>
      <c r="IQ164" s="7"/>
      <c r="IR164" s="7"/>
      <c r="IS164" s="7"/>
      <c r="IT164" s="7"/>
      <c r="IU164" s="7"/>
    </row>
    <row r="165" spans="1:255" ht="31.2" x14ac:dyDescent="0.3">
      <c r="A165" s="42" t="s">
        <v>162</v>
      </c>
      <c r="B165" s="40">
        <v>1</v>
      </c>
      <c r="C165" s="40">
        <v>322</v>
      </c>
      <c r="D165" s="40">
        <v>5203</v>
      </c>
      <c r="E165" s="38">
        <f t="shared" si="46"/>
        <v>1755</v>
      </c>
      <c r="F165" s="38">
        <f t="shared" si="46"/>
        <v>1755</v>
      </c>
      <c r="G165" s="38">
        <f t="shared" si="46"/>
        <v>0</v>
      </c>
      <c r="H165" s="38">
        <v>0</v>
      </c>
      <c r="I165" s="38">
        <v>0</v>
      </c>
      <c r="J165" s="38">
        <f t="shared" si="47"/>
        <v>0</v>
      </c>
      <c r="K165" s="38">
        <v>0</v>
      </c>
      <c r="L165" s="38">
        <v>0</v>
      </c>
      <c r="M165" s="38">
        <f t="shared" si="48"/>
        <v>0</v>
      </c>
      <c r="N165" s="38">
        <v>1755</v>
      </c>
      <c r="O165" s="38">
        <v>1755</v>
      </c>
      <c r="P165" s="38">
        <f t="shared" si="49"/>
        <v>0</v>
      </c>
      <c r="Q165" s="38">
        <v>0</v>
      </c>
      <c r="R165" s="38">
        <v>0</v>
      </c>
      <c r="S165" s="38">
        <f t="shared" si="50"/>
        <v>0</v>
      </c>
      <c r="T165" s="38">
        <v>0</v>
      </c>
      <c r="U165" s="38">
        <v>0</v>
      </c>
      <c r="V165" s="38">
        <f t="shared" si="51"/>
        <v>0</v>
      </c>
      <c r="W165" s="38">
        <v>0</v>
      </c>
      <c r="X165" s="38">
        <v>0</v>
      </c>
      <c r="Y165" s="38">
        <f t="shared" si="52"/>
        <v>0</v>
      </c>
      <c r="Z165" s="38">
        <v>0</v>
      </c>
      <c r="AA165" s="38">
        <v>0</v>
      </c>
      <c r="AB165" s="38">
        <f t="shared" si="53"/>
        <v>0</v>
      </c>
      <c r="AC165" s="38">
        <v>0</v>
      </c>
      <c r="AD165" s="38">
        <v>0</v>
      </c>
      <c r="AE165" s="38">
        <f t="shared" si="54"/>
        <v>0</v>
      </c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  <c r="IN165" s="7"/>
      <c r="IO165" s="7"/>
      <c r="IP165" s="7"/>
      <c r="IQ165" s="7"/>
      <c r="IR165" s="7"/>
      <c r="IS165" s="7"/>
      <c r="IT165" s="7"/>
      <c r="IU165" s="7"/>
    </row>
    <row r="166" spans="1:255" ht="31.2" x14ac:dyDescent="0.3">
      <c r="A166" s="42" t="s">
        <v>163</v>
      </c>
      <c r="B166" s="40">
        <v>1</v>
      </c>
      <c r="C166" s="40">
        <v>322</v>
      </c>
      <c r="D166" s="40">
        <v>5203</v>
      </c>
      <c r="E166" s="38">
        <f t="shared" si="46"/>
        <v>0</v>
      </c>
      <c r="F166" s="38">
        <f t="shared" si="46"/>
        <v>4400</v>
      </c>
      <c r="G166" s="38">
        <f t="shared" si="46"/>
        <v>4400</v>
      </c>
      <c r="H166" s="38">
        <v>0</v>
      </c>
      <c r="I166" s="38">
        <v>0</v>
      </c>
      <c r="J166" s="38">
        <f t="shared" si="47"/>
        <v>0</v>
      </c>
      <c r="K166" s="38">
        <v>0</v>
      </c>
      <c r="L166" s="38">
        <v>0</v>
      </c>
      <c r="M166" s="38">
        <f t="shared" si="48"/>
        <v>0</v>
      </c>
      <c r="N166" s="38">
        <v>0</v>
      </c>
      <c r="O166" s="38">
        <v>4400</v>
      </c>
      <c r="P166" s="38">
        <f t="shared" si="49"/>
        <v>4400</v>
      </c>
      <c r="Q166" s="38">
        <v>0</v>
      </c>
      <c r="R166" s="38">
        <v>0</v>
      </c>
      <c r="S166" s="38">
        <f t="shared" si="50"/>
        <v>0</v>
      </c>
      <c r="T166" s="38">
        <v>0</v>
      </c>
      <c r="U166" s="38">
        <v>0</v>
      </c>
      <c r="V166" s="38">
        <f t="shared" si="51"/>
        <v>0</v>
      </c>
      <c r="W166" s="38">
        <v>0</v>
      </c>
      <c r="X166" s="38">
        <v>0</v>
      </c>
      <c r="Y166" s="38">
        <f t="shared" si="52"/>
        <v>0</v>
      </c>
      <c r="Z166" s="38">
        <v>0</v>
      </c>
      <c r="AA166" s="38">
        <v>0</v>
      </c>
      <c r="AB166" s="38">
        <f t="shared" si="53"/>
        <v>0</v>
      </c>
      <c r="AC166" s="38">
        <v>0</v>
      </c>
      <c r="AD166" s="38">
        <v>0</v>
      </c>
      <c r="AE166" s="38">
        <f t="shared" si="54"/>
        <v>0</v>
      </c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  <c r="IF166" s="7"/>
      <c r="IG166" s="7"/>
      <c r="IH166" s="7"/>
      <c r="II166" s="7"/>
      <c r="IJ166" s="7"/>
      <c r="IK166" s="7"/>
      <c r="IL166" s="7"/>
      <c r="IM166" s="7"/>
      <c r="IN166" s="7"/>
      <c r="IO166" s="7"/>
      <c r="IP166" s="7"/>
      <c r="IQ166" s="7"/>
      <c r="IR166" s="7"/>
      <c r="IS166" s="7"/>
      <c r="IT166" s="7"/>
      <c r="IU166" s="7"/>
    </row>
    <row r="167" spans="1:255" x14ac:dyDescent="0.3">
      <c r="A167" s="42" t="s">
        <v>164</v>
      </c>
      <c r="B167" s="40">
        <v>1</v>
      </c>
      <c r="C167" s="40">
        <v>322</v>
      </c>
      <c r="D167" s="40">
        <v>5203</v>
      </c>
      <c r="E167" s="38">
        <f t="shared" si="46"/>
        <v>0</v>
      </c>
      <c r="F167" s="38">
        <f t="shared" si="46"/>
        <v>4400</v>
      </c>
      <c r="G167" s="38">
        <f t="shared" si="46"/>
        <v>4400</v>
      </c>
      <c r="H167" s="38">
        <v>0</v>
      </c>
      <c r="I167" s="38">
        <v>0</v>
      </c>
      <c r="J167" s="38">
        <f t="shared" si="47"/>
        <v>0</v>
      </c>
      <c r="K167" s="38">
        <v>0</v>
      </c>
      <c r="L167" s="38">
        <v>0</v>
      </c>
      <c r="M167" s="38">
        <f t="shared" si="48"/>
        <v>0</v>
      </c>
      <c r="N167" s="38">
        <v>0</v>
      </c>
      <c r="O167" s="38">
        <v>4400</v>
      </c>
      <c r="P167" s="38">
        <f t="shared" si="49"/>
        <v>4400</v>
      </c>
      <c r="Q167" s="38">
        <v>0</v>
      </c>
      <c r="R167" s="38">
        <v>0</v>
      </c>
      <c r="S167" s="38">
        <f t="shared" si="50"/>
        <v>0</v>
      </c>
      <c r="T167" s="38">
        <v>0</v>
      </c>
      <c r="U167" s="38">
        <v>0</v>
      </c>
      <c r="V167" s="38">
        <f t="shared" si="51"/>
        <v>0</v>
      </c>
      <c r="W167" s="38">
        <v>0</v>
      </c>
      <c r="X167" s="38">
        <v>0</v>
      </c>
      <c r="Y167" s="38">
        <f t="shared" si="52"/>
        <v>0</v>
      </c>
      <c r="Z167" s="38">
        <v>0</v>
      </c>
      <c r="AA167" s="38">
        <v>0</v>
      </c>
      <c r="AB167" s="38">
        <f t="shared" si="53"/>
        <v>0</v>
      </c>
      <c r="AC167" s="38">
        <v>0</v>
      </c>
      <c r="AD167" s="38">
        <v>0</v>
      </c>
      <c r="AE167" s="38">
        <f t="shared" si="54"/>
        <v>0</v>
      </c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  <c r="IC167" s="7"/>
      <c r="ID167" s="7"/>
      <c r="IE167" s="7"/>
      <c r="IF167" s="7"/>
      <c r="IG167" s="7"/>
      <c r="IH167" s="7"/>
      <c r="II167" s="7"/>
      <c r="IJ167" s="7"/>
      <c r="IK167" s="7"/>
      <c r="IL167" s="7"/>
      <c r="IM167" s="7"/>
      <c r="IN167" s="7"/>
      <c r="IO167" s="7"/>
      <c r="IP167" s="7"/>
      <c r="IQ167" s="7"/>
      <c r="IR167" s="7"/>
      <c r="IS167" s="7"/>
      <c r="IT167" s="7"/>
      <c r="IU167" s="7"/>
    </row>
    <row r="168" spans="1:255" x14ac:dyDescent="0.3">
      <c r="A168" s="42" t="s">
        <v>165</v>
      </c>
      <c r="B168" s="40">
        <v>1</v>
      </c>
      <c r="C168" s="40">
        <v>322</v>
      </c>
      <c r="D168" s="40">
        <v>5203</v>
      </c>
      <c r="E168" s="38">
        <f t="shared" si="46"/>
        <v>0</v>
      </c>
      <c r="F168" s="38">
        <f t="shared" si="46"/>
        <v>4400</v>
      </c>
      <c r="G168" s="38">
        <f t="shared" si="46"/>
        <v>4400</v>
      </c>
      <c r="H168" s="38">
        <v>0</v>
      </c>
      <c r="I168" s="38">
        <v>0</v>
      </c>
      <c r="J168" s="38">
        <f t="shared" si="47"/>
        <v>0</v>
      </c>
      <c r="K168" s="38">
        <v>0</v>
      </c>
      <c r="L168" s="38">
        <v>0</v>
      </c>
      <c r="M168" s="38">
        <f t="shared" si="48"/>
        <v>0</v>
      </c>
      <c r="N168" s="38">
        <v>0</v>
      </c>
      <c r="O168" s="38">
        <v>4400</v>
      </c>
      <c r="P168" s="38">
        <f t="shared" si="49"/>
        <v>4400</v>
      </c>
      <c r="Q168" s="38">
        <v>0</v>
      </c>
      <c r="R168" s="38">
        <v>0</v>
      </c>
      <c r="S168" s="38">
        <f t="shared" si="50"/>
        <v>0</v>
      </c>
      <c r="T168" s="38">
        <v>0</v>
      </c>
      <c r="U168" s="38">
        <v>0</v>
      </c>
      <c r="V168" s="38">
        <f t="shared" si="51"/>
        <v>0</v>
      </c>
      <c r="W168" s="38">
        <v>0</v>
      </c>
      <c r="X168" s="38">
        <v>0</v>
      </c>
      <c r="Y168" s="38">
        <f t="shared" si="52"/>
        <v>0</v>
      </c>
      <c r="Z168" s="38">
        <v>0</v>
      </c>
      <c r="AA168" s="38">
        <v>0</v>
      </c>
      <c r="AB168" s="38">
        <f t="shared" si="53"/>
        <v>0</v>
      </c>
      <c r="AC168" s="38">
        <v>0</v>
      </c>
      <c r="AD168" s="38">
        <v>0</v>
      </c>
      <c r="AE168" s="38">
        <f t="shared" si="54"/>
        <v>0</v>
      </c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  <c r="IC168" s="7"/>
      <c r="ID168" s="7"/>
      <c r="IE168" s="7"/>
      <c r="IF168" s="7"/>
      <c r="IG168" s="7"/>
      <c r="IH168" s="7"/>
      <c r="II168" s="7"/>
      <c r="IJ168" s="7"/>
      <c r="IK168" s="7"/>
      <c r="IL168" s="7"/>
      <c r="IM168" s="7"/>
      <c r="IN168" s="7"/>
      <c r="IO168" s="7"/>
      <c r="IP168" s="7"/>
      <c r="IQ168" s="7"/>
      <c r="IR168" s="7"/>
      <c r="IS168" s="7"/>
      <c r="IT168" s="7"/>
      <c r="IU168" s="7"/>
    </row>
    <row r="169" spans="1:255" ht="31.2" x14ac:dyDescent="0.3">
      <c r="A169" s="42" t="s">
        <v>166</v>
      </c>
      <c r="B169" s="40">
        <v>1</v>
      </c>
      <c r="C169" s="40">
        <v>322</v>
      </c>
      <c r="D169" s="40">
        <v>5203</v>
      </c>
      <c r="E169" s="38">
        <f t="shared" si="46"/>
        <v>0</v>
      </c>
      <c r="F169" s="38">
        <f t="shared" si="46"/>
        <v>4400</v>
      </c>
      <c r="G169" s="38">
        <f t="shared" si="46"/>
        <v>4400</v>
      </c>
      <c r="H169" s="38">
        <v>0</v>
      </c>
      <c r="I169" s="38">
        <v>0</v>
      </c>
      <c r="J169" s="38">
        <f t="shared" si="47"/>
        <v>0</v>
      </c>
      <c r="K169" s="38">
        <v>0</v>
      </c>
      <c r="L169" s="38">
        <v>0</v>
      </c>
      <c r="M169" s="38">
        <f t="shared" si="48"/>
        <v>0</v>
      </c>
      <c r="N169" s="38">
        <v>0</v>
      </c>
      <c r="O169" s="38">
        <v>4400</v>
      </c>
      <c r="P169" s="38">
        <f t="shared" si="49"/>
        <v>4400</v>
      </c>
      <c r="Q169" s="38">
        <v>0</v>
      </c>
      <c r="R169" s="38">
        <v>0</v>
      </c>
      <c r="S169" s="38">
        <f t="shared" si="50"/>
        <v>0</v>
      </c>
      <c r="T169" s="38">
        <v>0</v>
      </c>
      <c r="U169" s="38">
        <v>0</v>
      </c>
      <c r="V169" s="38">
        <f t="shared" si="51"/>
        <v>0</v>
      </c>
      <c r="W169" s="38">
        <v>0</v>
      </c>
      <c r="X169" s="38">
        <v>0</v>
      </c>
      <c r="Y169" s="38">
        <f t="shared" si="52"/>
        <v>0</v>
      </c>
      <c r="Z169" s="38">
        <v>0</v>
      </c>
      <c r="AA169" s="38">
        <v>0</v>
      </c>
      <c r="AB169" s="38">
        <f t="shared" si="53"/>
        <v>0</v>
      </c>
      <c r="AC169" s="38">
        <v>0</v>
      </c>
      <c r="AD169" s="38">
        <v>0</v>
      </c>
      <c r="AE169" s="38">
        <f t="shared" si="54"/>
        <v>0</v>
      </c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  <c r="IC169" s="7"/>
      <c r="ID169" s="7"/>
      <c r="IE169" s="7"/>
      <c r="IF169" s="7"/>
      <c r="IG169" s="7"/>
      <c r="IH169" s="7"/>
      <c r="II169" s="7"/>
      <c r="IJ169" s="7"/>
      <c r="IK169" s="7"/>
      <c r="IL169" s="7"/>
      <c r="IM169" s="7"/>
      <c r="IN169" s="7"/>
      <c r="IO169" s="7"/>
      <c r="IP169" s="7"/>
      <c r="IQ169" s="7"/>
      <c r="IR169" s="7"/>
      <c r="IS169" s="7"/>
      <c r="IT169" s="7"/>
      <c r="IU169" s="7"/>
    </row>
    <row r="170" spans="1:255" ht="46.8" x14ac:dyDescent="0.3">
      <c r="A170" s="42" t="s">
        <v>167</v>
      </c>
      <c r="B170" s="40">
        <v>1</v>
      </c>
      <c r="C170" s="40">
        <v>326</v>
      </c>
      <c r="D170" s="40">
        <v>5203</v>
      </c>
      <c r="E170" s="38">
        <f t="shared" si="46"/>
        <v>16500</v>
      </c>
      <c r="F170" s="38">
        <f t="shared" si="46"/>
        <v>16500</v>
      </c>
      <c r="G170" s="38">
        <f t="shared" si="46"/>
        <v>0</v>
      </c>
      <c r="H170" s="38">
        <v>0</v>
      </c>
      <c r="I170" s="38">
        <v>0</v>
      </c>
      <c r="J170" s="38">
        <f t="shared" si="47"/>
        <v>0</v>
      </c>
      <c r="K170" s="38">
        <v>0</v>
      </c>
      <c r="L170" s="38">
        <v>0</v>
      </c>
      <c r="M170" s="38">
        <f t="shared" si="48"/>
        <v>0</v>
      </c>
      <c r="N170" s="38">
        <v>16500</v>
      </c>
      <c r="O170" s="38">
        <v>16500</v>
      </c>
      <c r="P170" s="38">
        <f t="shared" si="49"/>
        <v>0</v>
      </c>
      <c r="Q170" s="38">
        <v>0</v>
      </c>
      <c r="R170" s="38">
        <v>0</v>
      </c>
      <c r="S170" s="38">
        <f t="shared" si="50"/>
        <v>0</v>
      </c>
      <c r="T170" s="38">
        <v>0</v>
      </c>
      <c r="U170" s="38">
        <v>0</v>
      </c>
      <c r="V170" s="38">
        <f t="shared" si="51"/>
        <v>0</v>
      </c>
      <c r="W170" s="38">
        <v>0</v>
      </c>
      <c r="X170" s="38">
        <v>0</v>
      </c>
      <c r="Y170" s="38">
        <f t="shared" si="52"/>
        <v>0</v>
      </c>
      <c r="Z170" s="38">
        <v>0</v>
      </c>
      <c r="AA170" s="38">
        <v>0</v>
      </c>
      <c r="AB170" s="38">
        <f t="shared" si="53"/>
        <v>0</v>
      </c>
      <c r="AC170" s="38">
        <v>0</v>
      </c>
      <c r="AD170" s="38">
        <v>0</v>
      </c>
      <c r="AE170" s="38">
        <f t="shared" si="54"/>
        <v>0</v>
      </c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  <c r="IP170" s="7"/>
      <c r="IQ170" s="7"/>
      <c r="IR170" s="7"/>
      <c r="IS170" s="7"/>
      <c r="IT170" s="7"/>
      <c r="IU170" s="7"/>
    </row>
    <row r="171" spans="1:255" ht="31.2" x14ac:dyDescent="0.3">
      <c r="A171" s="35" t="s">
        <v>168</v>
      </c>
      <c r="B171" s="36">
        <v>1</v>
      </c>
      <c r="C171" s="36">
        <v>322</v>
      </c>
      <c r="D171" s="36">
        <v>5203</v>
      </c>
      <c r="E171" s="38">
        <f t="shared" si="46"/>
        <v>10550</v>
      </c>
      <c r="F171" s="38">
        <f t="shared" si="46"/>
        <v>10550</v>
      </c>
      <c r="G171" s="38">
        <f t="shared" si="46"/>
        <v>0</v>
      </c>
      <c r="H171" s="38">
        <v>0</v>
      </c>
      <c r="I171" s="38">
        <v>0</v>
      </c>
      <c r="J171" s="38">
        <f t="shared" si="47"/>
        <v>0</v>
      </c>
      <c r="K171" s="38">
        <v>0</v>
      </c>
      <c r="L171" s="38">
        <v>0</v>
      </c>
      <c r="M171" s="38">
        <f t="shared" si="48"/>
        <v>0</v>
      </c>
      <c r="N171" s="38"/>
      <c r="O171" s="38"/>
      <c r="P171" s="38">
        <f t="shared" si="49"/>
        <v>0</v>
      </c>
      <c r="Q171" s="38">
        <v>0</v>
      </c>
      <c r="R171" s="38">
        <v>0</v>
      </c>
      <c r="S171" s="38">
        <f t="shared" si="50"/>
        <v>0</v>
      </c>
      <c r="T171" s="38">
        <v>10550</v>
      </c>
      <c r="U171" s="38">
        <v>10550</v>
      </c>
      <c r="V171" s="38">
        <f t="shared" si="51"/>
        <v>0</v>
      </c>
      <c r="W171" s="38">
        <v>0</v>
      </c>
      <c r="X171" s="38">
        <v>0</v>
      </c>
      <c r="Y171" s="38">
        <f t="shared" si="52"/>
        <v>0</v>
      </c>
      <c r="Z171" s="38"/>
      <c r="AA171" s="38"/>
      <c r="AB171" s="38">
        <f t="shared" si="53"/>
        <v>0</v>
      </c>
      <c r="AC171" s="38">
        <v>0</v>
      </c>
      <c r="AD171" s="38">
        <v>0</v>
      </c>
      <c r="AE171" s="38">
        <f t="shared" si="54"/>
        <v>0</v>
      </c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  <c r="IJ171" s="7"/>
      <c r="IK171" s="7"/>
      <c r="IL171" s="7"/>
      <c r="IM171" s="7"/>
      <c r="IN171" s="7"/>
      <c r="IO171" s="7"/>
      <c r="IP171" s="7"/>
      <c r="IQ171" s="7"/>
      <c r="IR171" s="7"/>
      <c r="IS171" s="7"/>
      <c r="IT171" s="7"/>
      <c r="IU171" s="7"/>
    </row>
    <row r="172" spans="1:255" ht="31.2" x14ac:dyDescent="0.3">
      <c r="A172" s="44" t="s">
        <v>169</v>
      </c>
      <c r="B172" s="40">
        <v>3</v>
      </c>
      <c r="C172" s="40">
        <v>322</v>
      </c>
      <c r="D172" s="40">
        <v>5203</v>
      </c>
      <c r="E172" s="38">
        <f t="shared" si="46"/>
        <v>152676</v>
      </c>
      <c r="F172" s="38">
        <f t="shared" si="46"/>
        <v>152676</v>
      </c>
      <c r="G172" s="38">
        <f t="shared" si="46"/>
        <v>0</v>
      </c>
      <c r="H172" s="38">
        <v>0</v>
      </c>
      <c r="I172" s="38">
        <v>0</v>
      </c>
      <c r="J172" s="38">
        <f t="shared" si="47"/>
        <v>0</v>
      </c>
      <c r="K172" s="38">
        <v>0</v>
      </c>
      <c r="L172" s="38">
        <v>0</v>
      </c>
      <c r="M172" s="38">
        <f t="shared" si="48"/>
        <v>0</v>
      </c>
      <c r="N172" s="38">
        <v>0</v>
      </c>
      <c r="O172" s="38">
        <v>0</v>
      </c>
      <c r="P172" s="38">
        <f t="shared" si="49"/>
        <v>0</v>
      </c>
      <c r="Q172" s="38">
        <v>0</v>
      </c>
      <c r="R172" s="38">
        <v>0</v>
      </c>
      <c r="S172" s="38">
        <f t="shared" si="50"/>
        <v>0</v>
      </c>
      <c r="T172" s="38">
        <v>0</v>
      </c>
      <c r="U172" s="38">
        <v>0</v>
      </c>
      <c r="V172" s="38">
        <f t="shared" si="51"/>
        <v>0</v>
      </c>
      <c r="W172" s="38">
        <f>140766</f>
        <v>140766</v>
      </c>
      <c r="X172" s="38">
        <f>140766</f>
        <v>140766</v>
      </c>
      <c r="Y172" s="38">
        <f t="shared" si="52"/>
        <v>0</v>
      </c>
      <c r="Z172" s="38">
        <f>11910-11910+11910</f>
        <v>11910</v>
      </c>
      <c r="AA172" s="38">
        <f>11910-11910+11910</f>
        <v>11910</v>
      </c>
      <c r="AB172" s="38">
        <f t="shared" si="53"/>
        <v>0</v>
      </c>
      <c r="AC172" s="38">
        <v>0</v>
      </c>
      <c r="AD172" s="38">
        <v>0</v>
      </c>
      <c r="AE172" s="38">
        <f t="shared" si="54"/>
        <v>0</v>
      </c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7"/>
      <c r="IH172" s="7"/>
      <c r="II172" s="7"/>
      <c r="IJ172" s="7"/>
      <c r="IK172" s="7"/>
      <c r="IL172" s="7"/>
      <c r="IM172" s="7"/>
      <c r="IN172" s="7"/>
      <c r="IO172" s="7"/>
      <c r="IP172" s="7"/>
      <c r="IQ172" s="7"/>
      <c r="IR172" s="7"/>
      <c r="IS172" s="7"/>
      <c r="IT172" s="7"/>
      <c r="IU172" s="7"/>
    </row>
    <row r="173" spans="1:255" ht="31.2" x14ac:dyDescent="0.3">
      <c r="A173" s="35" t="s">
        <v>170</v>
      </c>
      <c r="B173" s="36">
        <v>1</v>
      </c>
      <c r="C173" s="36">
        <v>311</v>
      </c>
      <c r="D173" s="36">
        <v>5203</v>
      </c>
      <c r="E173" s="38">
        <f t="shared" si="46"/>
        <v>13841</v>
      </c>
      <c r="F173" s="38">
        <f t="shared" si="46"/>
        <v>13841</v>
      </c>
      <c r="G173" s="38">
        <f t="shared" si="46"/>
        <v>0</v>
      </c>
      <c r="H173" s="38">
        <v>0</v>
      </c>
      <c r="I173" s="38">
        <v>0</v>
      </c>
      <c r="J173" s="38">
        <f t="shared" si="47"/>
        <v>0</v>
      </c>
      <c r="K173" s="38">
        <v>0</v>
      </c>
      <c r="L173" s="38">
        <v>0</v>
      </c>
      <c r="M173" s="38">
        <f t="shared" si="48"/>
        <v>0</v>
      </c>
      <c r="N173" s="38">
        <v>0</v>
      </c>
      <c r="O173" s="38">
        <v>0</v>
      </c>
      <c r="P173" s="38">
        <f t="shared" si="49"/>
        <v>0</v>
      </c>
      <c r="Q173" s="38">
        <v>0</v>
      </c>
      <c r="R173" s="38">
        <v>0</v>
      </c>
      <c r="S173" s="38">
        <f t="shared" si="50"/>
        <v>0</v>
      </c>
      <c r="T173" s="38">
        <v>13841</v>
      </c>
      <c r="U173" s="38">
        <v>13841</v>
      </c>
      <c r="V173" s="38">
        <f t="shared" si="51"/>
        <v>0</v>
      </c>
      <c r="W173" s="38">
        <v>0</v>
      </c>
      <c r="X173" s="38">
        <v>0</v>
      </c>
      <c r="Y173" s="38">
        <f t="shared" si="52"/>
        <v>0</v>
      </c>
      <c r="Z173" s="38">
        <v>0</v>
      </c>
      <c r="AA173" s="38">
        <v>0</v>
      </c>
      <c r="AB173" s="38">
        <f t="shared" si="53"/>
        <v>0</v>
      </c>
      <c r="AC173" s="38">
        <v>0</v>
      </c>
      <c r="AD173" s="38">
        <v>0</v>
      </c>
      <c r="AE173" s="38">
        <f t="shared" si="54"/>
        <v>0</v>
      </c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/>
      <c r="HP173" s="7"/>
      <c r="HQ173" s="7"/>
      <c r="HR173" s="7"/>
      <c r="HS173" s="7"/>
      <c r="HT173" s="7"/>
      <c r="HU173" s="7"/>
      <c r="HV173" s="7"/>
      <c r="HW173" s="7"/>
      <c r="HX173" s="7"/>
      <c r="HY173" s="7"/>
      <c r="HZ173" s="7"/>
      <c r="IA173" s="7"/>
      <c r="IB173" s="7"/>
      <c r="IC173" s="7"/>
      <c r="ID173" s="7"/>
      <c r="IE173" s="7"/>
      <c r="IF173" s="7"/>
      <c r="IG173" s="7"/>
      <c r="IH173" s="7"/>
      <c r="II173" s="7"/>
      <c r="IJ173" s="7"/>
      <c r="IK173" s="7"/>
      <c r="IL173" s="7"/>
      <c r="IM173" s="7"/>
      <c r="IN173" s="7"/>
      <c r="IO173" s="7"/>
      <c r="IP173" s="7"/>
      <c r="IQ173" s="7"/>
      <c r="IR173" s="7"/>
      <c r="IS173" s="7"/>
      <c r="IT173" s="7"/>
      <c r="IU173" s="7"/>
    </row>
    <row r="174" spans="1:255" ht="31.2" x14ac:dyDescent="0.3">
      <c r="A174" s="35" t="s">
        <v>171</v>
      </c>
      <c r="B174" s="36">
        <v>1</v>
      </c>
      <c r="C174" s="36">
        <v>322</v>
      </c>
      <c r="D174" s="36">
        <v>5203</v>
      </c>
      <c r="E174" s="38">
        <f t="shared" si="46"/>
        <v>3707</v>
      </c>
      <c r="F174" s="38">
        <f t="shared" si="46"/>
        <v>3707</v>
      </c>
      <c r="G174" s="38">
        <f t="shared" si="46"/>
        <v>0</v>
      </c>
      <c r="H174" s="38">
        <v>0</v>
      </c>
      <c r="I174" s="38">
        <v>0</v>
      </c>
      <c r="J174" s="38">
        <f t="shared" si="47"/>
        <v>0</v>
      </c>
      <c r="K174" s="38">
        <v>0</v>
      </c>
      <c r="L174" s="38">
        <v>0</v>
      </c>
      <c r="M174" s="38">
        <f t="shared" si="48"/>
        <v>0</v>
      </c>
      <c r="N174" s="38">
        <v>0</v>
      </c>
      <c r="O174" s="38">
        <v>0</v>
      </c>
      <c r="P174" s="38">
        <f t="shared" si="49"/>
        <v>0</v>
      </c>
      <c r="Q174" s="38">
        <v>0</v>
      </c>
      <c r="R174" s="38">
        <v>0</v>
      </c>
      <c r="S174" s="38">
        <f t="shared" si="50"/>
        <v>0</v>
      </c>
      <c r="T174" s="38">
        <v>3707</v>
      </c>
      <c r="U174" s="38">
        <v>3707</v>
      </c>
      <c r="V174" s="38">
        <f t="shared" si="51"/>
        <v>0</v>
      </c>
      <c r="W174" s="38">
        <v>0</v>
      </c>
      <c r="X174" s="38">
        <v>0</v>
      </c>
      <c r="Y174" s="38">
        <f t="shared" si="52"/>
        <v>0</v>
      </c>
      <c r="Z174" s="38">
        <v>0</v>
      </c>
      <c r="AA174" s="38">
        <v>0</v>
      </c>
      <c r="AB174" s="38">
        <f t="shared" si="53"/>
        <v>0</v>
      </c>
      <c r="AC174" s="38">
        <v>0</v>
      </c>
      <c r="AD174" s="38">
        <v>0</v>
      </c>
      <c r="AE174" s="38">
        <f t="shared" si="54"/>
        <v>0</v>
      </c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  <c r="HR174" s="7"/>
      <c r="HS174" s="7"/>
      <c r="HT174" s="7"/>
      <c r="HU174" s="7"/>
      <c r="HV174" s="7"/>
      <c r="HW174" s="7"/>
      <c r="HX174" s="7"/>
      <c r="HY174" s="7"/>
      <c r="HZ174" s="7"/>
      <c r="IA174" s="7"/>
      <c r="IB174" s="7"/>
      <c r="IC174" s="7"/>
      <c r="ID174" s="7"/>
      <c r="IE174" s="7"/>
      <c r="IF174" s="7"/>
      <c r="IG174" s="7"/>
      <c r="IH174" s="7"/>
      <c r="II174" s="7"/>
      <c r="IJ174" s="7"/>
      <c r="IK174" s="7"/>
      <c r="IL174" s="7"/>
      <c r="IM174" s="7"/>
      <c r="IN174" s="7"/>
      <c r="IO174" s="7"/>
      <c r="IP174" s="7"/>
      <c r="IQ174" s="7"/>
      <c r="IR174" s="7"/>
      <c r="IS174" s="7"/>
      <c r="IT174" s="7"/>
      <c r="IU174" s="7"/>
    </row>
    <row r="175" spans="1:255" ht="31.2" x14ac:dyDescent="0.3">
      <c r="A175" s="35" t="s">
        <v>172</v>
      </c>
      <c r="B175" s="36">
        <v>1</v>
      </c>
      <c r="C175" s="36">
        <v>322</v>
      </c>
      <c r="D175" s="36">
        <v>5203</v>
      </c>
      <c r="E175" s="38">
        <f t="shared" si="46"/>
        <v>2150</v>
      </c>
      <c r="F175" s="38">
        <f t="shared" si="46"/>
        <v>2150</v>
      </c>
      <c r="G175" s="38">
        <f t="shared" si="46"/>
        <v>0</v>
      </c>
      <c r="H175" s="38">
        <v>0</v>
      </c>
      <c r="I175" s="38">
        <v>0</v>
      </c>
      <c r="J175" s="38">
        <f t="shared" si="47"/>
        <v>0</v>
      </c>
      <c r="K175" s="38">
        <v>0</v>
      </c>
      <c r="L175" s="38">
        <v>0</v>
      </c>
      <c r="M175" s="38">
        <f t="shared" si="48"/>
        <v>0</v>
      </c>
      <c r="N175" s="38">
        <v>0</v>
      </c>
      <c r="O175" s="38">
        <v>0</v>
      </c>
      <c r="P175" s="38">
        <f t="shared" si="49"/>
        <v>0</v>
      </c>
      <c r="Q175" s="38">
        <v>0</v>
      </c>
      <c r="R175" s="38">
        <v>0</v>
      </c>
      <c r="S175" s="38">
        <f t="shared" si="50"/>
        <v>0</v>
      </c>
      <c r="T175" s="38">
        <v>2150</v>
      </c>
      <c r="U175" s="38">
        <v>2150</v>
      </c>
      <c r="V175" s="38">
        <f t="shared" si="51"/>
        <v>0</v>
      </c>
      <c r="W175" s="38">
        <v>0</v>
      </c>
      <c r="X175" s="38">
        <v>0</v>
      </c>
      <c r="Y175" s="38">
        <f t="shared" si="52"/>
        <v>0</v>
      </c>
      <c r="Z175" s="38">
        <v>0</v>
      </c>
      <c r="AA175" s="38">
        <v>0</v>
      </c>
      <c r="AB175" s="38">
        <f t="shared" si="53"/>
        <v>0</v>
      </c>
      <c r="AC175" s="38">
        <v>0</v>
      </c>
      <c r="AD175" s="38">
        <v>0</v>
      </c>
      <c r="AE175" s="38">
        <f t="shared" si="54"/>
        <v>0</v>
      </c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  <c r="HR175" s="7"/>
      <c r="HS175" s="7"/>
      <c r="HT175" s="7"/>
      <c r="HU175" s="7"/>
      <c r="HV175" s="7"/>
      <c r="HW175" s="7"/>
      <c r="HX175" s="7"/>
      <c r="HY175" s="7"/>
      <c r="HZ175" s="7"/>
      <c r="IA175" s="7"/>
      <c r="IB175" s="7"/>
      <c r="IC175" s="7"/>
      <c r="ID175" s="7"/>
      <c r="IE175" s="7"/>
      <c r="IF175" s="7"/>
      <c r="IG175" s="7"/>
      <c r="IH175" s="7"/>
      <c r="II175" s="7"/>
      <c r="IJ175" s="7"/>
      <c r="IK175" s="7"/>
      <c r="IL175" s="7"/>
      <c r="IM175" s="7"/>
      <c r="IN175" s="7"/>
      <c r="IO175" s="7"/>
      <c r="IP175" s="7"/>
      <c r="IQ175" s="7"/>
      <c r="IR175" s="7"/>
      <c r="IS175" s="7"/>
      <c r="IT175" s="7"/>
      <c r="IU175" s="7"/>
    </row>
    <row r="176" spans="1:255" ht="31.2" x14ac:dyDescent="0.3">
      <c r="A176" s="35" t="s">
        <v>173</v>
      </c>
      <c r="B176" s="36">
        <v>1</v>
      </c>
      <c r="C176" s="36">
        <v>322</v>
      </c>
      <c r="D176" s="36">
        <v>5203</v>
      </c>
      <c r="E176" s="38">
        <f t="shared" si="46"/>
        <v>1302</v>
      </c>
      <c r="F176" s="38">
        <f t="shared" si="46"/>
        <v>1302</v>
      </c>
      <c r="G176" s="38">
        <f t="shared" si="46"/>
        <v>0</v>
      </c>
      <c r="H176" s="38">
        <v>0</v>
      </c>
      <c r="I176" s="38">
        <v>0</v>
      </c>
      <c r="J176" s="38">
        <f t="shared" si="47"/>
        <v>0</v>
      </c>
      <c r="K176" s="38">
        <v>0</v>
      </c>
      <c r="L176" s="38">
        <v>0</v>
      </c>
      <c r="M176" s="38">
        <f t="shared" si="48"/>
        <v>0</v>
      </c>
      <c r="N176" s="38">
        <v>0</v>
      </c>
      <c r="O176" s="38">
        <v>0</v>
      </c>
      <c r="P176" s="38">
        <f t="shared" si="49"/>
        <v>0</v>
      </c>
      <c r="Q176" s="38">
        <v>0</v>
      </c>
      <c r="R176" s="38">
        <v>0</v>
      </c>
      <c r="S176" s="38">
        <f t="shared" si="50"/>
        <v>0</v>
      </c>
      <c r="T176" s="38">
        <v>1302</v>
      </c>
      <c r="U176" s="38">
        <v>1302</v>
      </c>
      <c r="V176" s="38">
        <f t="shared" si="51"/>
        <v>0</v>
      </c>
      <c r="W176" s="38">
        <v>0</v>
      </c>
      <c r="X176" s="38">
        <v>0</v>
      </c>
      <c r="Y176" s="38">
        <f t="shared" si="52"/>
        <v>0</v>
      </c>
      <c r="Z176" s="38">
        <v>0</v>
      </c>
      <c r="AA176" s="38">
        <v>0</v>
      </c>
      <c r="AB176" s="38">
        <f t="shared" si="53"/>
        <v>0</v>
      </c>
      <c r="AC176" s="38">
        <v>0</v>
      </c>
      <c r="AD176" s="38">
        <v>0</v>
      </c>
      <c r="AE176" s="38">
        <f t="shared" si="54"/>
        <v>0</v>
      </c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7"/>
      <c r="IF176" s="7"/>
      <c r="IG176" s="7"/>
      <c r="IH176" s="7"/>
      <c r="II176" s="7"/>
      <c r="IJ176" s="7"/>
      <c r="IK176" s="7"/>
      <c r="IL176" s="7"/>
      <c r="IM176" s="7"/>
      <c r="IN176" s="7"/>
      <c r="IO176" s="7"/>
      <c r="IP176" s="7"/>
      <c r="IQ176" s="7"/>
      <c r="IR176" s="7"/>
      <c r="IS176" s="7"/>
      <c r="IT176" s="7"/>
      <c r="IU176" s="7"/>
    </row>
    <row r="177" spans="1:255" ht="31.2" x14ac:dyDescent="0.3">
      <c r="A177" s="35" t="s">
        <v>174</v>
      </c>
      <c r="B177" s="36">
        <v>1</v>
      </c>
      <c r="C177" s="36">
        <v>322</v>
      </c>
      <c r="D177" s="36">
        <v>5203</v>
      </c>
      <c r="E177" s="38">
        <f t="shared" si="46"/>
        <v>7488</v>
      </c>
      <c r="F177" s="38">
        <f t="shared" si="46"/>
        <v>7488</v>
      </c>
      <c r="G177" s="38">
        <f t="shared" si="46"/>
        <v>0</v>
      </c>
      <c r="H177" s="38">
        <v>0</v>
      </c>
      <c r="I177" s="38">
        <v>0</v>
      </c>
      <c r="J177" s="38">
        <f t="shared" si="47"/>
        <v>0</v>
      </c>
      <c r="K177" s="38">
        <v>0</v>
      </c>
      <c r="L177" s="38">
        <v>0</v>
      </c>
      <c r="M177" s="38">
        <f t="shared" si="48"/>
        <v>0</v>
      </c>
      <c r="N177" s="38">
        <v>0</v>
      </c>
      <c r="O177" s="38">
        <v>0</v>
      </c>
      <c r="P177" s="38">
        <f t="shared" si="49"/>
        <v>0</v>
      </c>
      <c r="Q177" s="38">
        <v>0</v>
      </c>
      <c r="R177" s="38">
        <v>0</v>
      </c>
      <c r="S177" s="38">
        <f t="shared" si="50"/>
        <v>0</v>
      </c>
      <c r="T177" s="38">
        <v>7488</v>
      </c>
      <c r="U177" s="38">
        <v>7488</v>
      </c>
      <c r="V177" s="38">
        <f t="shared" si="51"/>
        <v>0</v>
      </c>
      <c r="W177" s="38">
        <v>0</v>
      </c>
      <c r="X177" s="38">
        <v>0</v>
      </c>
      <c r="Y177" s="38">
        <f t="shared" si="52"/>
        <v>0</v>
      </c>
      <c r="Z177" s="38">
        <v>0</v>
      </c>
      <c r="AA177" s="38">
        <v>0</v>
      </c>
      <c r="AB177" s="38">
        <f t="shared" si="53"/>
        <v>0</v>
      </c>
      <c r="AC177" s="38">
        <v>0</v>
      </c>
      <c r="AD177" s="38">
        <v>0</v>
      </c>
      <c r="AE177" s="38">
        <f t="shared" si="54"/>
        <v>0</v>
      </c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7"/>
      <c r="GO177" s="7"/>
      <c r="GP177" s="7"/>
      <c r="GQ177" s="7"/>
      <c r="GR177" s="7"/>
      <c r="GS177" s="7"/>
      <c r="GT177" s="7"/>
      <c r="GU177" s="7"/>
      <c r="GV177" s="7"/>
      <c r="GW177" s="7"/>
      <c r="GX177" s="7"/>
      <c r="GY177" s="7"/>
      <c r="GZ177" s="7"/>
      <c r="HA177" s="7"/>
      <c r="HB177" s="7"/>
      <c r="HC177" s="7"/>
      <c r="HD177" s="7"/>
      <c r="HE177" s="7"/>
      <c r="HF177" s="7"/>
      <c r="HG177" s="7"/>
      <c r="HH177" s="7"/>
      <c r="HI177" s="7"/>
      <c r="HJ177" s="7"/>
      <c r="HK177" s="7"/>
      <c r="HL177" s="7"/>
      <c r="HM177" s="7"/>
      <c r="HN177" s="7"/>
      <c r="HO177" s="7"/>
      <c r="HP177" s="7"/>
      <c r="HQ177" s="7"/>
      <c r="HR177" s="7"/>
      <c r="HS177" s="7"/>
      <c r="HT177" s="7"/>
      <c r="HU177" s="7"/>
      <c r="HV177" s="7"/>
      <c r="HW177" s="7"/>
      <c r="HX177" s="7"/>
      <c r="HY177" s="7"/>
      <c r="HZ177" s="7"/>
      <c r="IA177" s="7"/>
      <c r="IB177" s="7"/>
      <c r="IC177" s="7"/>
      <c r="ID177" s="7"/>
      <c r="IE177" s="7"/>
      <c r="IF177" s="7"/>
      <c r="IG177" s="7"/>
      <c r="IH177" s="7"/>
      <c r="II177" s="7"/>
      <c r="IJ177" s="7"/>
      <c r="IK177" s="7"/>
      <c r="IL177" s="7"/>
      <c r="IM177" s="7"/>
      <c r="IN177" s="7"/>
      <c r="IO177" s="7"/>
      <c r="IP177" s="7"/>
      <c r="IQ177" s="7"/>
      <c r="IR177" s="7"/>
      <c r="IS177" s="7"/>
      <c r="IT177" s="7"/>
      <c r="IU177" s="7"/>
    </row>
    <row r="178" spans="1:255" ht="31.2" x14ac:dyDescent="0.3">
      <c r="A178" s="35" t="s">
        <v>175</v>
      </c>
      <c r="B178" s="36">
        <v>1</v>
      </c>
      <c r="C178" s="36">
        <v>326</v>
      </c>
      <c r="D178" s="36">
        <v>5203</v>
      </c>
      <c r="E178" s="38">
        <f t="shared" si="46"/>
        <v>18896</v>
      </c>
      <c r="F178" s="38">
        <f t="shared" si="46"/>
        <v>18896</v>
      </c>
      <c r="G178" s="38">
        <f t="shared" si="46"/>
        <v>0</v>
      </c>
      <c r="H178" s="38">
        <v>0</v>
      </c>
      <c r="I178" s="38">
        <v>0</v>
      </c>
      <c r="J178" s="38">
        <f t="shared" si="47"/>
        <v>0</v>
      </c>
      <c r="K178" s="38">
        <v>0</v>
      </c>
      <c r="L178" s="38">
        <v>0</v>
      </c>
      <c r="M178" s="38">
        <f t="shared" si="48"/>
        <v>0</v>
      </c>
      <c r="N178" s="38">
        <v>18896</v>
      </c>
      <c r="O178" s="38">
        <v>18896</v>
      </c>
      <c r="P178" s="38">
        <f t="shared" si="49"/>
        <v>0</v>
      </c>
      <c r="Q178" s="38"/>
      <c r="R178" s="38"/>
      <c r="S178" s="38">
        <f t="shared" si="50"/>
        <v>0</v>
      </c>
      <c r="T178" s="38">
        <v>0</v>
      </c>
      <c r="U178" s="38">
        <v>0</v>
      </c>
      <c r="V178" s="38">
        <f t="shared" si="51"/>
        <v>0</v>
      </c>
      <c r="W178" s="38">
        <v>0</v>
      </c>
      <c r="X178" s="38">
        <v>0</v>
      </c>
      <c r="Y178" s="38">
        <f t="shared" si="52"/>
        <v>0</v>
      </c>
      <c r="Z178" s="38">
        <v>0</v>
      </c>
      <c r="AA178" s="38">
        <v>0</v>
      </c>
      <c r="AB178" s="38">
        <f t="shared" si="53"/>
        <v>0</v>
      </c>
      <c r="AC178" s="38">
        <v>0</v>
      </c>
      <c r="AD178" s="38">
        <v>0</v>
      </c>
      <c r="AE178" s="38">
        <f t="shared" si="54"/>
        <v>0</v>
      </c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  <c r="HK178" s="7"/>
      <c r="HL178" s="7"/>
      <c r="HM178" s="7"/>
      <c r="HN178" s="7"/>
      <c r="HO178" s="7"/>
      <c r="HP178" s="7"/>
      <c r="HQ178" s="7"/>
      <c r="HR178" s="7"/>
      <c r="HS178" s="7"/>
      <c r="HT178" s="7"/>
      <c r="HU178" s="7"/>
      <c r="HV178" s="7"/>
      <c r="HW178" s="7"/>
      <c r="HX178" s="7"/>
      <c r="HY178" s="7"/>
      <c r="HZ178" s="7"/>
      <c r="IA178" s="7"/>
      <c r="IB178" s="7"/>
      <c r="IC178" s="7"/>
      <c r="ID178" s="7"/>
      <c r="IE178" s="7"/>
      <c r="IF178" s="7"/>
      <c r="IG178" s="7"/>
      <c r="IH178" s="7"/>
      <c r="II178" s="7"/>
      <c r="IJ178" s="7"/>
      <c r="IK178" s="7"/>
      <c r="IL178" s="7"/>
      <c r="IM178" s="7"/>
      <c r="IN178" s="7"/>
      <c r="IO178" s="7"/>
      <c r="IP178" s="7"/>
      <c r="IQ178" s="7"/>
      <c r="IR178" s="7"/>
      <c r="IS178" s="7"/>
      <c r="IT178" s="7"/>
      <c r="IU178" s="7"/>
    </row>
    <row r="179" spans="1:255" ht="31.2" x14ac:dyDescent="0.3">
      <c r="A179" s="35" t="s">
        <v>176</v>
      </c>
      <c r="B179" s="36">
        <v>1</v>
      </c>
      <c r="C179" s="36">
        <v>322</v>
      </c>
      <c r="D179" s="36">
        <v>5203</v>
      </c>
      <c r="E179" s="38">
        <f t="shared" si="46"/>
        <v>14400</v>
      </c>
      <c r="F179" s="38">
        <f t="shared" si="46"/>
        <v>14400</v>
      </c>
      <c r="G179" s="38">
        <f t="shared" si="46"/>
        <v>0</v>
      </c>
      <c r="H179" s="38">
        <v>0</v>
      </c>
      <c r="I179" s="38">
        <v>0</v>
      </c>
      <c r="J179" s="38">
        <f t="shared" si="47"/>
        <v>0</v>
      </c>
      <c r="K179" s="38">
        <v>0</v>
      </c>
      <c r="L179" s="38">
        <v>0</v>
      </c>
      <c r="M179" s="38">
        <f t="shared" si="48"/>
        <v>0</v>
      </c>
      <c r="N179" s="38">
        <v>0</v>
      </c>
      <c r="O179" s="38">
        <v>0</v>
      </c>
      <c r="P179" s="38">
        <f t="shared" si="49"/>
        <v>0</v>
      </c>
      <c r="Q179" s="38">
        <v>0</v>
      </c>
      <c r="R179" s="38">
        <v>0</v>
      </c>
      <c r="S179" s="38">
        <f t="shared" si="50"/>
        <v>0</v>
      </c>
      <c r="T179" s="38">
        <v>14400</v>
      </c>
      <c r="U179" s="38">
        <v>14400</v>
      </c>
      <c r="V179" s="38">
        <f t="shared" si="51"/>
        <v>0</v>
      </c>
      <c r="W179" s="38">
        <v>0</v>
      </c>
      <c r="X179" s="38">
        <v>0</v>
      </c>
      <c r="Y179" s="38">
        <f t="shared" si="52"/>
        <v>0</v>
      </c>
      <c r="Z179" s="38">
        <v>0</v>
      </c>
      <c r="AA179" s="38">
        <v>0</v>
      </c>
      <c r="AB179" s="38">
        <f t="shared" si="53"/>
        <v>0</v>
      </c>
      <c r="AC179" s="38">
        <v>0</v>
      </c>
      <c r="AD179" s="38">
        <v>0</v>
      </c>
      <c r="AE179" s="38">
        <f t="shared" si="54"/>
        <v>0</v>
      </c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  <c r="HA179" s="7"/>
      <c r="HB179" s="7"/>
      <c r="HC179" s="7"/>
      <c r="HD179" s="7"/>
      <c r="HE179" s="7"/>
      <c r="HF179" s="7"/>
      <c r="HG179" s="7"/>
      <c r="HH179" s="7"/>
      <c r="HI179" s="7"/>
      <c r="HJ179" s="7"/>
      <c r="HK179" s="7"/>
      <c r="HL179" s="7"/>
      <c r="HM179" s="7"/>
      <c r="HN179" s="7"/>
      <c r="HO179" s="7"/>
      <c r="HP179" s="7"/>
      <c r="HQ179" s="7"/>
      <c r="HR179" s="7"/>
      <c r="HS179" s="7"/>
      <c r="HT179" s="7"/>
      <c r="HU179" s="7"/>
      <c r="HV179" s="7"/>
      <c r="HW179" s="7"/>
      <c r="HX179" s="7"/>
      <c r="HY179" s="7"/>
      <c r="HZ179" s="7"/>
      <c r="IA179" s="7"/>
      <c r="IB179" s="7"/>
      <c r="IC179" s="7"/>
      <c r="ID179" s="7"/>
      <c r="IE179" s="7"/>
      <c r="IF179" s="7"/>
      <c r="IG179" s="7"/>
      <c r="IH179" s="7"/>
      <c r="II179" s="7"/>
      <c r="IJ179" s="7"/>
      <c r="IK179" s="7"/>
      <c r="IL179" s="7"/>
      <c r="IM179" s="7"/>
      <c r="IN179" s="7"/>
      <c r="IO179" s="7"/>
      <c r="IP179" s="7"/>
      <c r="IQ179" s="7"/>
      <c r="IR179" s="7"/>
      <c r="IS179" s="7"/>
      <c r="IT179" s="7"/>
      <c r="IU179" s="7"/>
    </row>
    <row r="180" spans="1:255" ht="19.5" customHeight="1" x14ac:dyDescent="0.3">
      <c r="A180" s="26" t="s">
        <v>131</v>
      </c>
      <c r="B180" s="34"/>
      <c r="C180" s="34"/>
      <c r="D180" s="34"/>
      <c r="E180" s="27">
        <f t="shared" si="46"/>
        <v>98287</v>
      </c>
      <c r="F180" s="27">
        <f t="shared" si="46"/>
        <v>121085</v>
      </c>
      <c r="G180" s="27">
        <f t="shared" si="46"/>
        <v>22798</v>
      </c>
      <c r="H180" s="27">
        <f>SUM(H181:H189)</f>
        <v>0</v>
      </c>
      <c r="I180" s="27">
        <f>SUM(I181:I189)</f>
        <v>0</v>
      </c>
      <c r="J180" s="27">
        <f t="shared" si="47"/>
        <v>0</v>
      </c>
      <c r="K180" s="27">
        <f>SUM(K181:K189)</f>
        <v>0</v>
      </c>
      <c r="L180" s="27">
        <f>SUM(L181:L189)</f>
        <v>0</v>
      </c>
      <c r="M180" s="27">
        <f t="shared" si="48"/>
        <v>0</v>
      </c>
      <c r="N180" s="27">
        <f>SUM(N181:N189)</f>
        <v>1732</v>
      </c>
      <c r="O180" s="27">
        <f>SUM(O181:O189)</f>
        <v>24530</v>
      </c>
      <c r="P180" s="27">
        <f t="shared" si="49"/>
        <v>22798</v>
      </c>
      <c r="Q180" s="27">
        <f>SUM(Q181:Q189)</f>
        <v>0</v>
      </c>
      <c r="R180" s="27">
        <f>SUM(R181:R189)</f>
        <v>0</v>
      </c>
      <c r="S180" s="27">
        <f t="shared" si="50"/>
        <v>0</v>
      </c>
      <c r="T180" s="27">
        <f>SUM(T181:T189)</f>
        <v>96555</v>
      </c>
      <c r="U180" s="27">
        <f>SUM(U181:U189)</f>
        <v>96555</v>
      </c>
      <c r="V180" s="27">
        <f t="shared" si="51"/>
        <v>0</v>
      </c>
      <c r="W180" s="27">
        <f>SUM(W181:W189)</f>
        <v>0</v>
      </c>
      <c r="X180" s="27">
        <f>SUM(X181:X189)</f>
        <v>0</v>
      </c>
      <c r="Y180" s="27">
        <f t="shared" si="52"/>
        <v>0</v>
      </c>
      <c r="Z180" s="27">
        <f>SUM(Z181:Z189)</f>
        <v>0</v>
      </c>
      <c r="AA180" s="27">
        <f>SUM(AA181:AA189)</f>
        <v>0</v>
      </c>
      <c r="AB180" s="27">
        <f t="shared" si="53"/>
        <v>0</v>
      </c>
      <c r="AC180" s="27">
        <f>SUM(AC181:AC189)</f>
        <v>0</v>
      </c>
      <c r="AD180" s="27">
        <f>SUM(AD181:AD189)</f>
        <v>0</v>
      </c>
      <c r="AE180" s="27">
        <f t="shared" si="54"/>
        <v>0</v>
      </c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25"/>
      <c r="EZ180" s="25"/>
      <c r="FA180" s="25"/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  <c r="HK180" s="7"/>
      <c r="HL180" s="7"/>
      <c r="HM180" s="7"/>
      <c r="HN180" s="7"/>
      <c r="HO180" s="7"/>
      <c r="HP180" s="7"/>
      <c r="HQ180" s="7"/>
      <c r="HR180" s="7"/>
      <c r="HS180" s="7"/>
      <c r="HT180" s="7"/>
      <c r="HU180" s="7"/>
      <c r="HV180" s="7"/>
      <c r="HW180" s="7"/>
      <c r="HX180" s="7"/>
      <c r="HY180" s="7"/>
      <c r="HZ180" s="7"/>
      <c r="IA180" s="7"/>
      <c r="IB180" s="7"/>
      <c r="IC180" s="7"/>
      <c r="ID180" s="7"/>
      <c r="IE180" s="7"/>
      <c r="IF180" s="7"/>
      <c r="IG180" s="7"/>
      <c r="IH180" s="7"/>
      <c r="II180" s="7"/>
      <c r="IJ180" s="7"/>
      <c r="IK180" s="7"/>
      <c r="IL180" s="7"/>
      <c r="IM180" s="7"/>
      <c r="IN180" s="7"/>
      <c r="IO180" s="7"/>
      <c r="IP180" s="7"/>
      <c r="IQ180" s="7"/>
      <c r="IR180" s="7"/>
      <c r="IS180" s="7"/>
      <c r="IT180" s="7"/>
      <c r="IU180" s="7"/>
    </row>
    <row r="181" spans="1:255" ht="31.2" x14ac:dyDescent="0.3">
      <c r="A181" s="35" t="s">
        <v>177</v>
      </c>
      <c r="B181" s="36">
        <v>1</v>
      </c>
      <c r="C181" s="36">
        <v>311</v>
      </c>
      <c r="D181" s="36">
        <v>5205</v>
      </c>
      <c r="E181" s="38">
        <f t="shared" si="46"/>
        <v>64440</v>
      </c>
      <c r="F181" s="38">
        <f t="shared" si="46"/>
        <v>64440</v>
      </c>
      <c r="G181" s="38">
        <f t="shared" si="46"/>
        <v>0</v>
      </c>
      <c r="H181" s="38">
        <v>0</v>
      </c>
      <c r="I181" s="38">
        <v>0</v>
      </c>
      <c r="J181" s="38">
        <f t="shared" si="47"/>
        <v>0</v>
      </c>
      <c r="K181" s="38">
        <v>0</v>
      </c>
      <c r="L181" s="38">
        <v>0</v>
      </c>
      <c r="M181" s="38">
        <f t="shared" si="48"/>
        <v>0</v>
      </c>
      <c r="N181" s="38">
        <v>0</v>
      </c>
      <c r="O181" s="38">
        <v>0</v>
      </c>
      <c r="P181" s="38">
        <f t="shared" si="49"/>
        <v>0</v>
      </c>
      <c r="Q181" s="38">
        <v>0</v>
      </c>
      <c r="R181" s="38">
        <v>0</v>
      </c>
      <c r="S181" s="38">
        <f t="shared" si="50"/>
        <v>0</v>
      </c>
      <c r="T181" s="38">
        <v>64440</v>
      </c>
      <c r="U181" s="38">
        <v>64440</v>
      </c>
      <c r="V181" s="38">
        <f t="shared" si="51"/>
        <v>0</v>
      </c>
      <c r="W181" s="38">
        <v>0</v>
      </c>
      <c r="X181" s="38">
        <v>0</v>
      </c>
      <c r="Y181" s="38">
        <f t="shared" si="52"/>
        <v>0</v>
      </c>
      <c r="Z181" s="38">
        <v>0</v>
      </c>
      <c r="AA181" s="38">
        <v>0</v>
      </c>
      <c r="AB181" s="38">
        <f t="shared" si="53"/>
        <v>0</v>
      </c>
      <c r="AC181" s="38">
        <v>0</v>
      </c>
      <c r="AD181" s="38">
        <v>0</v>
      </c>
      <c r="AE181" s="38">
        <f t="shared" si="54"/>
        <v>0</v>
      </c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  <c r="HK181" s="7"/>
      <c r="HL181" s="7"/>
      <c r="HM181" s="7"/>
      <c r="HN181" s="7"/>
      <c r="HO181" s="7"/>
      <c r="HP181" s="7"/>
      <c r="HQ181" s="7"/>
      <c r="HR181" s="7"/>
      <c r="HS181" s="7"/>
      <c r="HT181" s="7"/>
      <c r="HU181" s="7"/>
      <c r="HV181" s="7"/>
      <c r="HW181" s="7"/>
      <c r="HX181" s="7"/>
      <c r="HY181" s="7"/>
      <c r="HZ181" s="7"/>
      <c r="IA181" s="7"/>
      <c r="IB181" s="7"/>
      <c r="IC181" s="7"/>
      <c r="ID181" s="7"/>
      <c r="IE181" s="7"/>
      <c r="IF181" s="7"/>
      <c r="IG181" s="7"/>
      <c r="IH181" s="7"/>
      <c r="II181" s="7"/>
      <c r="IJ181" s="7"/>
      <c r="IK181" s="7"/>
      <c r="IL181" s="7"/>
      <c r="IM181" s="7"/>
      <c r="IN181" s="7"/>
      <c r="IO181" s="7"/>
      <c r="IP181" s="7"/>
      <c r="IQ181" s="7"/>
      <c r="IR181" s="7"/>
      <c r="IS181" s="7"/>
      <c r="IT181" s="7"/>
      <c r="IU181" s="7"/>
    </row>
    <row r="182" spans="1:255" ht="31.2" x14ac:dyDescent="0.3">
      <c r="A182" s="35" t="s">
        <v>154</v>
      </c>
      <c r="B182" s="36">
        <v>1</v>
      </c>
      <c r="C182" s="36">
        <v>311</v>
      </c>
      <c r="D182" s="36">
        <v>5205</v>
      </c>
      <c r="E182" s="38">
        <f t="shared" si="46"/>
        <v>14400</v>
      </c>
      <c r="F182" s="38">
        <f t="shared" si="46"/>
        <v>14400</v>
      </c>
      <c r="G182" s="38">
        <f t="shared" si="46"/>
        <v>0</v>
      </c>
      <c r="H182" s="38">
        <v>0</v>
      </c>
      <c r="I182" s="38">
        <v>0</v>
      </c>
      <c r="J182" s="38">
        <f t="shared" si="47"/>
        <v>0</v>
      </c>
      <c r="K182" s="38">
        <v>0</v>
      </c>
      <c r="L182" s="38">
        <v>0</v>
      </c>
      <c r="M182" s="38">
        <f t="shared" si="48"/>
        <v>0</v>
      </c>
      <c r="N182" s="38">
        <v>0</v>
      </c>
      <c r="O182" s="38">
        <v>0</v>
      </c>
      <c r="P182" s="38">
        <f t="shared" si="49"/>
        <v>0</v>
      </c>
      <c r="Q182" s="38">
        <v>0</v>
      </c>
      <c r="R182" s="38">
        <v>0</v>
      </c>
      <c r="S182" s="38">
        <f t="shared" si="50"/>
        <v>0</v>
      </c>
      <c r="T182" s="38">
        <v>14400</v>
      </c>
      <c r="U182" s="38">
        <v>14400</v>
      </c>
      <c r="V182" s="38">
        <f t="shared" si="51"/>
        <v>0</v>
      </c>
      <c r="W182" s="38">
        <v>0</v>
      </c>
      <c r="X182" s="38">
        <v>0</v>
      </c>
      <c r="Y182" s="38">
        <f t="shared" si="52"/>
        <v>0</v>
      </c>
      <c r="Z182" s="38">
        <v>0</v>
      </c>
      <c r="AA182" s="38">
        <v>0</v>
      </c>
      <c r="AB182" s="38">
        <f t="shared" si="53"/>
        <v>0</v>
      </c>
      <c r="AC182" s="38">
        <v>0</v>
      </c>
      <c r="AD182" s="38">
        <v>0</v>
      </c>
      <c r="AE182" s="38">
        <f t="shared" si="54"/>
        <v>0</v>
      </c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  <c r="HR182" s="7"/>
      <c r="HS182" s="7"/>
      <c r="HT182" s="7"/>
      <c r="HU182" s="7"/>
      <c r="HV182" s="7"/>
      <c r="HW182" s="7"/>
      <c r="HX182" s="7"/>
      <c r="HY182" s="7"/>
      <c r="HZ182" s="7"/>
      <c r="IA182" s="7"/>
      <c r="IB182" s="7"/>
      <c r="IC182" s="7"/>
      <c r="ID182" s="7"/>
      <c r="IE182" s="7"/>
      <c r="IF182" s="7"/>
      <c r="IG182" s="7"/>
      <c r="IH182" s="7"/>
      <c r="II182" s="7"/>
      <c r="IJ182" s="7"/>
      <c r="IK182" s="7"/>
      <c r="IL182" s="7"/>
      <c r="IM182" s="7"/>
      <c r="IN182" s="7"/>
      <c r="IO182" s="7"/>
      <c r="IP182" s="7"/>
      <c r="IQ182" s="7"/>
      <c r="IR182" s="7"/>
      <c r="IS182" s="7"/>
      <c r="IT182" s="7"/>
      <c r="IU182" s="7"/>
    </row>
    <row r="183" spans="1:255" ht="31.2" x14ac:dyDescent="0.3">
      <c r="A183" s="42" t="s">
        <v>178</v>
      </c>
      <c r="B183" s="40">
        <v>1</v>
      </c>
      <c r="C183" s="40">
        <v>322</v>
      </c>
      <c r="D183" s="40">
        <v>5205</v>
      </c>
      <c r="E183" s="38">
        <f t="shared" si="46"/>
        <v>1732</v>
      </c>
      <c r="F183" s="38">
        <f t="shared" si="46"/>
        <v>1732</v>
      </c>
      <c r="G183" s="38">
        <f t="shared" si="46"/>
        <v>0</v>
      </c>
      <c r="H183" s="38">
        <v>0</v>
      </c>
      <c r="I183" s="38">
        <v>0</v>
      </c>
      <c r="J183" s="38">
        <f t="shared" si="47"/>
        <v>0</v>
      </c>
      <c r="K183" s="38">
        <v>0</v>
      </c>
      <c r="L183" s="38">
        <v>0</v>
      </c>
      <c r="M183" s="38">
        <f t="shared" si="48"/>
        <v>0</v>
      </c>
      <c r="N183" s="38">
        <v>1732</v>
      </c>
      <c r="O183" s="38">
        <v>1732</v>
      </c>
      <c r="P183" s="38">
        <f t="shared" si="49"/>
        <v>0</v>
      </c>
      <c r="Q183" s="38">
        <v>0</v>
      </c>
      <c r="R183" s="38">
        <v>0</v>
      </c>
      <c r="S183" s="38">
        <f t="shared" si="50"/>
        <v>0</v>
      </c>
      <c r="T183" s="38">
        <v>0</v>
      </c>
      <c r="U183" s="38">
        <v>0</v>
      </c>
      <c r="V183" s="38">
        <f t="shared" si="51"/>
        <v>0</v>
      </c>
      <c r="W183" s="38">
        <v>0</v>
      </c>
      <c r="X183" s="38">
        <v>0</v>
      </c>
      <c r="Y183" s="38">
        <f t="shared" si="52"/>
        <v>0</v>
      </c>
      <c r="Z183" s="38">
        <v>0</v>
      </c>
      <c r="AA183" s="38">
        <v>0</v>
      </c>
      <c r="AB183" s="38">
        <f t="shared" si="53"/>
        <v>0</v>
      </c>
      <c r="AC183" s="38">
        <v>0</v>
      </c>
      <c r="AD183" s="38">
        <v>0</v>
      </c>
      <c r="AE183" s="38">
        <f t="shared" si="54"/>
        <v>0</v>
      </c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7"/>
      <c r="IM183" s="7"/>
      <c r="IN183" s="7"/>
      <c r="IO183" s="7"/>
      <c r="IP183" s="7"/>
      <c r="IQ183" s="7"/>
      <c r="IR183" s="7"/>
      <c r="IS183" s="7"/>
      <c r="IT183" s="7"/>
      <c r="IU183" s="7"/>
    </row>
    <row r="184" spans="1:255" ht="31.2" x14ac:dyDescent="0.3">
      <c r="A184" s="35" t="s">
        <v>179</v>
      </c>
      <c r="B184" s="36">
        <v>1</v>
      </c>
      <c r="C184" s="36">
        <v>311</v>
      </c>
      <c r="D184" s="36">
        <v>5205</v>
      </c>
      <c r="E184" s="38">
        <f t="shared" si="46"/>
        <v>4861</v>
      </c>
      <c r="F184" s="38">
        <f t="shared" si="46"/>
        <v>4861</v>
      </c>
      <c r="G184" s="38">
        <f t="shared" si="46"/>
        <v>0</v>
      </c>
      <c r="H184" s="38">
        <v>0</v>
      </c>
      <c r="I184" s="38">
        <v>0</v>
      </c>
      <c r="J184" s="38">
        <f t="shared" si="47"/>
        <v>0</v>
      </c>
      <c r="K184" s="38">
        <v>0</v>
      </c>
      <c r="L184" s="38">
        <v>0</v>
      </c>
      <c r="M184" s="38">
        <f t="shared" si="48"/>
        <v>0</v>
      </c>
      <c r="N184" s="38">
        <v>0</v>
      </c>
      <c r="O184" s="38">
        <v>0</v>
      </c>
      <c r="P184" s="38">
        <f t="shared" si="49"/>
        <v>0</v>
      </c>
      <c r="Q184" s="38">
        <v>0</v>
      </c>
      <c r="R184" s="38">
        <v>0</v>
      </c>
      <c r="S184" s="38">
        <f t="shared" si="50"/>
        <v>0</v>
      </c>
      <c r="T184" s="38">
        <v>4861</v>
      </c>
      <c r="U184" s="38">
        <v>4861</v>
      </c>
      <c r="V184" s="38">
        <f t="shared" si="51"/>
        <v>0</v>
      </c>
      <c r="W184" s="38">
        <v>0</v>
      </c>
      <c r="X184" s="38">
        <v>0</v>
      </c>
      <c r="Y184" s="38">
        <f t="shared" si="52"/>
        <v>0</v>
      </c>
      <c r="Z184" s="38">
        <v>0</v>
      </c>
      <c r="AA184" s="38">
        <v>0</v>
      </c>
      <c r="AB184" s="38">
        <f t="shared" si="53"/>
        <v>0</v>
      </c>
      <c r="AC184" s="38">
        <v>0</v>
      </c>
      <c r="AD184" s="38">
        <v>0</v>
      </c>
      <c r="AE184" s="38">
        <f t="shared" si="54"/>
        <v>0</v>
      </c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7"/>
      <c r="IM184" s="7"/>
      <c r="IN184" s="7"/>
      <c r="IO184" s="7"/>
      <c r="IP184" s="7"/>
      <c r="IQ184" s="7"/>
      <c r="IR184" s="7"/>
      <c r="IS184" s="7"/>
      <c r="IT184" s="7"/>
      <c r="IU184" s="7"/>
    </row>
    <row r="185" spans="1:255" ht="31.2" x14ac:dyDescent="0.3">
      <c r="A185" s="35" t="s">
        <v>180</v>
      </c>
      <c r="B185" s="36">
        <v>1</v>
      </c>
      <c r="C185" s="36">
        <v>311</v>
      </c>
      <c r="D185" s="36">
        <v>5205</v>
      </c>
      <c r="E185" s="38">
        <f t="shared" si="46"/>
        <v>1690</v>
      </c>
      <c r="F185" s="38">
        <f t="shared" si="46"/>
        <v>1690</v>
      </c>
      <c r="G185" s="38">
        <f t="shared" si="46"/>
        <v>0</v>
      </c>
      <c r="H185" s="38">
        <v>0</v>
      </c>
      <c r="I185" s="38">
        <v>0</v>
      </c>
      <c r="J185" s="38">
        <f t="shared" si="47"/>
        <v>0</v>
      </c>
      <c r="K185" s="38">
        <v>0</v>
      </c>
      <c r="L185" s="38">
        <v>0</v>
      </c>
      <c r="M185" s="38">
        <f t="shared" si="48"/>
        <v>0</v>
      </c>
      <c r="N185" s="38">
        <v>0</v>
      </c>
      <c r="O185" s="38">
        <v>0</v>
      </c>
      <c r="P185" s="38">
        <f t="shared" si="49"/>
        <v>0</v>
      </c>
      <c r="Q185" s="38">
        <v>0</v>
      </c>
      <c r="R185" s="38">
        <v>0</v>
      </c>
      <c r="S185" s="38">
        <f t="shared" si="50"/>
        <v>0</v>
      </c>
      <c r="T185" s="38">
        <v>1690</v>
      </c>
      <c r="U185" s="38">
        <v>1690</v>
      </c>
      <c r="V185" s="38">
        <f t="shared" si="51"/>
        <v>0</v>
      </c>
      <c r="W185" s="38">
        <v>0</v>
      </c>
      <c r="X185" s="38">
        <v>0</v>
      </c>
      <c r="Y185" s="38">
        <f t="shared" si="52"/>
        <v>0</v>
      </c>
      <c r="Z185" s="38">
        <v>0</v>
      </c>
      <c r="AA185" s="38">
        <v>0</v>
      </c>
      <c r="AB185" s="38">
        <f t="shared" si="53"/>
        <v>0</v>
      </c>
      <c r="AC185" s="38">
        <v>0</v>
      </c>
      <c r="AD185" s="38">
        <v>0</v>
      </c>
      <c r="AE185" s="38">
        <f t="shared" si="54"/>
        <v>0</v>
      </c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  <c r="HR185" s="7"/>
      <c r="HS185" s="7"/>
      <c r="HT185" s="7"/>
      <c r="HU185" s="7"/>
      <c r="HV185" s="7"/>
      <c r="HW185" s="7"/>
      <c r="HX185" s="7"/>
      <c r="HY185" s="7"/>
      <c r="HZ185" s="7"/>
      <c r="IA185" s="7"/>
      <c r="IB185" s="7"/>
      <c r="IC185" s="7"/>
      <c r="ID185" s="7"/>
      <c r="IE185" s="7"/>
      <c r="IF185" s="7"/>
      <c r="IG185" s="7"/>
      <c r="IH185" s="7"/>
      <c r="II185" s="7"/>
      <c r="IJ185" s="7"/>
      <c r="IK185" s="7"/>
      <c r="IL185" s="7"/>
      <c r="IM185" s="7"/>
      <c r="IN185" s="7"/>
      <c r="IO185" s="7"/>
      <c r="IP185" s="7"/>
      <c r="IQ185" s="7"/>
      <c r="IR185" s="7"/>
      <c r="IS185" s="7"/>
      <c r="IT185" s="7"/>
      <c r="IU185" s="7"/>
    </row>
    <row r="186" spans="1:255" ht="21" customHeight="1" x14ac:dyDescent="0.3">
      <c r="A186" s="35" t="s">
        <v>181</v>
      </c>
      <c r="B186" s="36">
        <v>1</v>
      </c>
      <c r="C186" s="36">
        <v>311</v>
      </c>
      <c r="D186" s="36">
        <v>5205</v>
      </c>
      <c r="E186" s="38">
        <f t="shared" si="46"/>
        <v>1498</v>
      </c>
      <c r="F186" s="38">
        <f t="shared" si="46"/>
        <v>1498</v>
      </c>
      <c r="G186" s="38">
        <f t="shared" si="46"/>
        <v>0</v>
      </c>
      <c r="H186" s="38">
        <v>0</v>
      </c>
      <c r="I186" s="38">
        <v>0</v>
      </c>
      <c r="J186" s="38">
        <f t="shared" si="47"/>
        <v>0</v>
      </c>
      <c r="K186" s="38">
        <v>0</v>
      </c>
      <c r="L186" s="38">
        <v>0</v>
      </c>
      <c r="M186" s="38">
        <f t="shared" si="48"/>
        <v>0</v>
      </c>
      <c r="N186" s="38">
        <v>0</v>
      </c>
      <c r="O186" s="38">
        <v>0</v>
      </c>
      <c r="P186" s="38">
        <f t="shared" si="49"/>
        <v>0</v>
      </c>
      <c r="Q186" s="38">
        <v>0</v>
      </c>
      <c r="R186" s="38">
        <v>0</v>
      </c>
      <c r="S186" s="38">
        <f t="shared" si="50"/>
        <v>0</v>
      </c>
      <c r="T186" s="38">
        <v>1498</v>
      </c>
      <c r="U186" s="38">
        <v>1498</v>
      </c>
      <c r="V186" s="38">
        <f t="shared" si="51"/>
        <v>0</v>
      </c>
      <c r="W186" s="38">
        <v>0</v>
      </c>
      <c r="X186" s="38">
        <v>0</v>
      </c>
      <c r="Y186" s="38">
        <f t="shared" si="52"/>
        <v>0</v>
      </c>
      <c r="Z186" s="38">
        <v>0</v>
      </c>
      <c r="AA186" s="38">
        <v>0</v>
      </c>
      <c r="AB186" s="38">
        <f t="shared" si="53"/>
        <v>0</v>
      </c>
      <c r="AC186" s="38">
        <v>0</v>
      </c>
      <c r="AD186" s="38">
        <v>0</v>
      </c>
      <c r="AE186" s="38">
        <f t="shared" si="54"/>
        <v>0</v>
      </c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7"/>
      <c r="IF186" s="7"/>
      <c r="IG186" s="7"/>
      <c r="IH186" s="7"/>
      <c r="II186" s="7"/>
      <c r="IJ186" s="7"/>
      <c r="IK186" s="7"/>
      <c r="IL186" s="7"/>
      <c r="IM186" s="7"/>
      <c r="IN186" s="7"/>
      <c r="IO186" s="7"/>
      <c r="IP186" s="7"/>
      <c r="IQ186" s="7"/>
      <c r="IR186" s="7"/>
      <c r="IS186" s="7"/>
      <c r="IT186" s="7"/>
      <c r="IU186" s="7"/>
    </row>
    <row r="187" spans="1:255" ht="31.2" x14ac:dyDescent="0.3">
      <c r="A187" s="35" t="s">
        <v>182</v>
      </c>
      <c r="B187" s="36">
        <v>1</v>
      </c>
      <c r="C187" s="36">
        <v>311</v>
      </c>
      <c r="D187" s="36">
        <v>5205</v>
      </c>
      <c r="E187" s="38">
        <f t="shared" si="46"/>
        <v>1352</v>
      </c>
      <c r="F187" s="38">
        <f t="shared" si="46"/>
        <v>1352</v>
      </c>
      <c r="G187" s="38">
        <f t="shared" si="46"/>
        <v>0</v>
      </c>
      <c r="H187" s="38">
        <v>0</v>
      </c>
      <c r="I187" s="38">
        <v>0</v>
      </c>
      <c r="J187" s="38">
        <f t="shared" si="47"/>
        <v>0</v>
      </c>
      <c r="K187" s="38">
        <v>0</v>
      </c>
      <c r="L187" s="38">
        <v>0</v>
      </c>
      <c r="M187" s="38">
        <f t="shared" si="48"/>
        <v>0</v>
      </c>
      <c r="N187" s="38">
        <v>0</v>
      </c>
      <c r="O187" s="38">
        <v>0</v>
      </c>
      <c r="P187" s="38">
        <f t="shared" si="49"/>
        <v>0</v>
      </c>
      <c r="Q187" s="38">
        <v>0</v>
      </c>
      <c r="R187" s="38">
        <v>0</v>
      </c>
      <c r="S187" s="38">
        <f t="shared" si="50"/>
        <v>0</v>
      </c>
      <c r="T187" s="38">
        <v>1352</v>
      </c>
      <c r="U187" s="38">
        <v>1352</v>
      </c>
      <c r="V187" s="38">
        <f t="shared" si="51"/>
        <v>0</v>
      </c>
      <c r="W187" s="38">
        <v>0</v>
      </c>
      <c r="X187" s="38">
        <v>0</v>
      </c>
      <c r="Y187" s="38">
        <f t="shared" si="52"/>
        <v>0</v>
      </c>
      <c r="Z187" s="38">
        <v>0</v>
      </c>
      <c r="AA187" s="38">
        <v>0</v>
      </c>
      <c r="AB187" s="38">
        <f t="shared" si="53"/>
        <v>0</v>
      </c>
      <c r="AC187" s="38">
        <v>0</v>
      </c>
      <c r="AD187" s="38">
        <v>0</v>
      </c>
      <c r="AE187" s="38">
        <f t="shared" si="54"/>
        <v>0</v>
      </c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  <c r="HR187" s="7"/>
      <c r="HS187" s="7"/>
      <c r="HT187" s="7"/>
      <c r="HU187" s="7"/>
      <c r="HV187" s="7"/>
      <c r="HW187" s="7"/>
      <c r="HX187" s="7"/>
      <c r="HY187" s="7"/>
      <c r="HZ187" s="7"/>
      <c r="IA187" s="7"/>
      <c r="IB187" s="7"/>
      <c r="IC187" s="7"/>
      <c r="ID187" s="7"/>
      <c r="IE187" s="7"/>
      <c r="IF187" s="7"/>
      <c r="IG187" s="7"/>
      <c r="IH187" s="7"/>
      <c r="II187" s="7"/>
      <c r="IJ187" s="7"/>
      <c r="IK187" s="7"/>
      <c r="IL187" s="7"/>
      <c r="IM187" s="7"/>
      <c r="IN187" s="7"/>
      <c r="IO187" s="7"/>
      <c r="IP187" s="7"/>
      <c r="IQ187" s="7"/>
      <c r="IR187" s="7"/>
      <c r="IS187" s="7"/>
      <c r="IT187" s="7"/>
      <c r="IU187" s="7"/>
    </row>
    <row r="188" spans="1:255" x14ac:dyDescent="0.3">
      <c r="A188" s="42" t="s">
        <v>183</v>
      </c>
      <c r="B188" s="36">
        <v>1</v>
      </c>
      <c r="C188" s="36">
        <v>322</v>
      </c>
      <c r="D188" s="36">
        <v>5205</v>
      </c>
      <c r="E188" s="38">
        <f t="shared" si="46"/>
        <v>0</v>
      </c>
      <c r="F188" s="38">
        <f t="shared" si="46"/>
        <v>10223</v>
      </c>
      <c r="G188" s="38">
        <f t="shared" si="46"/>
        <v>10223</v>
      </c>
      <c r="H188" s="38">
        <v>0</v>
      </c>
      <c r="I188" s="38">
        <v>0</v>
      </c>
      <c r="J188" s="38">
        <f t="shared" si="47"/>
        <v>0</v>
      </c>
      <c r="K188" s="38">
        <v>0</v>
      </c>
      <c r="L188" s="38">
        <v>0</v>
      </c>
      <c r="M188" s="38">
        <f t="shared" si="48"/>
        <v>0</v>
      </c>
      <c r="N188" s="38">
        <v>0</v>
      </c>
      <c r="O188" s="38">
        <v>10223</v>
      </c>
      <c r="P188" s="38">
        <f t="shared" si="49"/>
        <v>10223</v>
      </c>
      <c r="Q188" s="38">
        <v>0</v>
      </c>
      <c r="R188" s="38">
        <v>0</v>
      </c>
      <c r="S188" s="38">
        <f t="shared" si="50"/>
        <v>0</v>
      </c>
      <c r="T188" s="38">
        <v>0</v>
      </c>
      <c r="U188" s="38">
        <v>0</v>
      </c>
      <c r="V188" s="38">
        <f t="shared" si="51"/>
        <v>0</v>
      </c>
      <c r="W188" s="38">
        <v>0</v>
      </c>
      <c r="X188" s="38">
        <v>0</v>
      </c>
      <c r="Y188" s="38">
        <f t="shared" si="52"/>
        <v>0</v>
      </c>
      <c r="Z188" s="38">
        <v>0</v>
      </c>
      <c r="AA188" s="38">
        <v>0</v>
      </c>
      <c r="AB188" s="38">
        <f t="shared" si="53"/>
        <v>0</v>
      </c>
      <c r="AC188" s="38">
        <v>0</v>
      </c>
      <c r="AD188" s="38">
        <v>0</v>
      </c>
      <c r="AE188" s="38">
        <f t="shared" si="54"/>
        <v>0</v>
      </c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7"/>
      <c r="IF188" s="7"/>
      <c r="IG188" s="7"/>
      <c r="IH188" s="7"/>
      <c r="II188" s="7"/>
      <c r="IJ188" s="7"/>
      <c r="IK188" s="7"/>
      <c r="IL188" s="7"/>
      <c r="IM188" s="7"/>
      <c r="IN188" s="7"/>
      <c r="IO188" s="7"/>
      <c r="IP188" s="7"/>
      <c r="IQ188" s="7"/>
      <c r="IR188" s="7"/>
      <c r="IS188" s="7"/>
      <c r="IT188" s="7"/>
      <c r="IU188" s="7"/>
    </row>
    <row r="189" spans="1:255" ht="31.2" x14ac:dyDescent="0.3">
      <c r="A189" s="35" t="s">
        <v>184</v>
      </c>
      <c r="B189" s="36">
        <v>1</v>
      </c>
      <c r="C189" s="36">
        <v>322</v>
      </c>
      <c r="D189" s="36">
        <v>5205</v>
      </c>
      <c r="E189" s="38">
        <f t="shared" si="46"/>
        <v>8314</v>
      </c>
      <c r="F189" s="38">
        <f t="shared" si="46"/>
        <v>20889</v>
      </c>
      <c r="G189" s="38">
        <f t="shared" si="46"/>
        <v>12575</v>
      </c>
      <c r="H189" s="38">
        <v>0</v>
      </c>
      <c r="I189" s="38">
        <v>0</v>
      </c>
      <c r="J189" s="38">
        <f t="shared" si="47"/>
        <v>0</v>
      </c>
      <c r="K189" s="38">
        <v>0</v>
      </c>
      <c r="L189" s="38">
        <v>0</v>
      </c>
      <c r="M189" s="38">
        <f t="shared" si="48"/>
        <v>0</v>
      </c>
      <c r="N189" s="38">
        <v>0</v>
      </c>
      <c r="O189" s="38">
        <v>12575</v>
      </c>
      <c r="P189" s="38">
        <f t="shared" si="49"/>
        <v>12575</v>
      </c>
      <c r="Q189" s="38">
        <v>0</v>
      </c>
      <c r="R189" s="38">
        <v>0</v>
      </c>
      <c r="S189" s="38">
        <f t="shared" si="50"/>
        <v>0</v>
      </c>
      <c r="T189" s="38">
        <v>8314</v>
      </c>
      <c r="U189" s="38">
        <v>8314</v>
      </c>
      <c r="V189" s="38">
        <f t="shared" si="51"/>
        <v>0</v>
      </c>
      <c r="W189" s="38">
        <v>0</v>
      </c>
      <c r="X189" s="38">
        <v>0</v>
      </c>
      <c r="Y189" s="38">
        <f t="shared" si="52"/>
        <v>0</v>
      </c>
      <c r="Z189" s="38">
        <v>0</v>
      </c>
      <c r="AA189" s="38">
        <v>0</v>
      </c>
      <c r="AB189" s="38">
        <f t="shared" si="53"/>
        <v>0</v>
      </c>
      <c r="AC189" s="38">
        <v>0</v>
      </c>
      <c r="AD189" s="38">
        <v>0</v>
      </c>
      <c r="AE189" s="38">
        <f t="shared" si="54"/>
        <v>0</v>
      </c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7"/>
      <c r="IF189" s="7"/>
      <c r="IG189" s="7"/>
      <c r="IH189" s="7"/>
      <c r="II189" s="7"/>
      <c r="IJ189" s="7"/>
      <c r="IK189" s="7"/>
      <c r="IL189" s="7"/>
      <c r="IM189" s="7"/>
      <c r="IN189" s="7"/>
      <c r="IO189" s="7"/>
      <c r="IP189" s="7"/>
      <c r="IQ189" s="7"/>
      <c r="IR189" s="7"/>
      <c r="IS189" s="7"/>
      <c r="IT189" s="7"/>
      <c r="IU189" s="7"/>
    </row>
    <row r="190" spans="1:255" x14ac:dyDescent="0.3">
      <c r="A190" s="26" t="s">
        <v>60</v>
      </c>
      <c r="B190" s="34"/>
      <c r="C190" s="34"/>
      <c r="D190" s="34"/>
      <c r="E190" s="27">
        <f t="shared" si="46"/>
        <v>390843</v>
      </c>
      <c r="F190" s="27">
        <f t="shared" si="46"/>
        <v>390843</v>
      </c>
      <c r="G190" s="27">
        <f t="shared" si="46"/>
        <v>0</v>
      </c>
      <c r="H190" s="27">
        <f>SUM(H191,H197,H201,H195)</f>
        <v>0</v>
      </c>
      <c r="I190" s="27">
        <f>SUM(I191,I197,I201,I195)</f>
        <v>0</v>
      </c>
      <c r="J190" s="27">
        <f t="shared" si="47"/>
        <v>0</v>
      </c>
      <c r="K190" s="27">
        <f>SUM(K191,K197,K201,K195)</f>
        <v>0</v>
      </c>
      <c r="L190" s="27">
        <f>SUM(L191,L197,L201,L195)</f>
        <v>0</v>
      </c>
      <c r="M190" s="27">
        <f t="shared" si="48"/>
        <v>0</v>
      </c>
      <c r="N190" s="27">
        <f>SUM(N191,N197,N201,N195)</f>
        <v>9255</v>
      </c>
      <c r="O190" s="27">
        <f>SUM(O191,O197,O201,O195)</f>
        <v>9255</v>
      </c>
      <c r="P190" s="27">
        <f t="shared" si="49"/>
        <v>0</v>
      </c>
      <c r="Q190" s="27">
        <f>SUM(Q191,Q197,Q201,Q195)</f>
        <v>230800</v>
      </c>
      <c r="R190" s="27">
        <f>SUM(R191,R197,R201,R195)</f>
        <v>230800</v>
      </c>
      <c r="S190" s="27">
        <f t="shared" si="50"/>
        <v>0</v>
      </c>
      <c r="T190" s="27">
        <f>SUM(T191,T197,T201,T195)</f>
        <v>150788</v>
      </c>
      <c r="U190" s="27">
        <f>SUM(U191,U197,U201,U195)</f>
        <v>150788</v>
      </c>
      <c r="V190" s="27">
        <f t="shared" si="51"/>
        <v>0</v>
      </c>
      <c r="W190" s="27">
        <f>SUM(W191,W197,W201,W195)</f>
        <v>0</v>
      </c>
      <c r="X190" s="27">
        <f>SUM(X191,X197,X201,X195)</f>
        <v>0</v>
      </c>
      <c r="Y190" s="27">
        <f t="shared" si="52"/>
        <v>0</v>
      </c>
      <c r="Z190" s="27">
        <f>SUM(Z191,Z197,Z201,Z195)</f>
        <v>0</v>
      </c>
      <c r="AA190" s="27">
        <f>SUM(AA191,AA197,AA201,AA195)</f>
        <v>0</v>
      </c>
      <c r="AB190" s="27">
        <f t="shared" si="53"/>
        <v>0</v>
      </c>
      <c r="AC190" s="27">
        <f>SUM(AC191,AC197,AC201,AC195)</f>
        <v>0</v>
      </c>
      <c r="AD190" s="27">
        <f>SUM(AD191,AD197,AD201,AD195)</f>
        <v>0</v>
      </c>
      <c r="AE190" s="27">
        <f t="shared" si="54"/>
        <v>0</v>
      </c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7"/>
      <c r="IF190" s="7"/>
      <c r="IG190" s="7"/>
      <c r="IH190" s="7"/>
      <c r="II190" s="7"/>
      <c r="IJ190" s="7"/>
      <c r="IK190" s="7"/>
      <c r="IL190" s="7"/>
      <c r="IM190" s="7"/>
      <c r="IN190" s="7"/>
      <c r="IO190" s="7"/>
      <c r="IP190" s="7"/>
      <c r="IQ190" s="7"/>
      <c r="IR190" s="7"/>
      <c r="IS190" s="7"/>
      <c r="IT190" s="7"/>
      <c r="IU190" s="7"/>
    </row>
    <row r="191" spans="1:255" x14ac:dyDescent="0.3">
      <c r="A191" s="26" t="s">
        <v>113</v>
      </c>
      <c r="B191" s="34"/>
      <c r="C191" s="34"/>
      <c r="D191" s="34"/>
      <c r="E191" s="27">
        <f t="shared" si="46"/>
        <v>7993</v>
      </c>
      <c r="F191" s="27">
        <f t="shared" si="46"/>
        <v>7993</v>
      </c>
      <c r="G191" s="27">
        <f t="shared" si="46"/>
        <v>0</v>
      </c>
      <c r="H191" s="27">
        <f>SUM(H192:H194)</f>
        <v>0</v>
      </c>
      <c r="I191" s="27">
        <f>SUM(I192:I194)</f>
        <v>0</v>
      </c>
      <c r="J191" s="27">
        <f t="shared" si="47"/>
        <v>0</v>
      </c>
      <c r="K191" s="27">
        <f>SUM(K192:K194)</f>
        <v>0</v>
      </c>
      <c r="L191" s="27">
        <f>SUM(L192:L194)</f>
        <v>0</v>
      </c>
      <c r="M191" s="27">
        <f t="shared" si="48"/>
        <v>0</v>
      </c>
      <c r="N191" s="27">
        <f>SUM(N192:N194)</f>
        <v>0</v>
      </c>
      <c r="O191" s="27">
        <f>SUM(O192:O194)</f>
        <v>0</v>
      </c>
      <c r="P191" s="27">
        <f t="shared" si="49"/>
        <v>0</v>
      </c>
      <c r="Q191" s="27">
        <f>SUM(Q192:Q194)</f>
        <v>0</v>
      </c>
      <c r="R191" s="27">
        <f>SUM(R192:R194)</f>
        <v>0</v>
      </c>
      <c r="S191" s="27">
        <f t="shared" si="50"/>
        <v>0</v>
      </c>
      <c r="T191" s="27">
        <f>SUM(T192:T194)</f>
        <v>7993</v>
      </c>
      <c r="U191" s="27">
        <f>SUM(U192:U194)</f>
        <v>7993</v>
      </c>
      <c r="V191" s="27">
        <f t="shared" si="51"/>
        <v>0</v>
      </c>
      <c r="W191" s="27">
        <f>SUM(W192:W194)</f>
        <v>0</v>
      </c>
      <c r="X191" s="27">
        <f>SUM(X192:X194)</f>
        <v>0</v>
      </c>
      <c r="Y191" s="27">
        <f t="shared" si="52"/>
        <v>0</v>
      </c>
      <c r="Z191" s="27">
        <f>SUM(Z192:Z194)</f>
        <v>0</v>
      </c>
      <c r="AA191" s="27">
        <f>SUM(AA192:AA194)</f>
        <v>0</v>
      </c>
      <c r="AB191" s="27">
        <f t="shared" si="53"/>
        <v>0</v>
      </c>
      <c r="AC191" s="27">
        <f>SUM(AC192:AC194)</f>
        <v>0</v>
      </c>
      <c r="AD191" s="27">
        <f>SUM(AD192:AD194)</f>
        <v>0</v>
      </c>
      <c r="AE191" s="27">
        <f t="shared" si="54"/>
        <v>0</v>
      </c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  <c r="IC191" s="7"/>
      <c r="ID191" s="7"/>
      <c r="IE191" s="7"/>
      <c r="IF191" s="7"/>
      <c r="IG191" s="7"/>
      <c r="IH191" s="7"/>
      <c r="II191" s="7"/>
      <c r="IJ191" s="7"/>
      <c r="IK191" s="7"/>
      <c r="IL191" s="7"/>
      <c r="IM191" s="7"/>
      <c r="IN191" s="7"/>
      <c r="IO191" s="7"/>
      <c r="IP191" s="7"/>
      <c r="IQ191" s="7"/>
      <c r="IR191" s="7"/>
      <c r="IS191" s="7"/>
      <c r="IT191" s="7"/>
      <c r="IU191" s="7"/>
    </row>
    <row r="192" spans="1:255" ht="31.2" x14ac:dyDescent="0.3">
      <c r="A192" s="35" t="s">
        <v>186</v>
      </c>
      <c r="B192" s="36">
        <v>1</v>
      </c>
      <c r="C192" s="36">
        <v>431</v>
      </c>
      <c r="D192" s="36">
        <v>5201</v>
      </c>
      <c r="E192" s="38">
        <f t="shared" si="46"/>
        <v>2503</v>
      </c>
      <c r="F192" s="38">
        <f t="shared" si="46"/>
        <v>2503</v>
      </c>
      <c r="G192" s="38">
        <f t="shared" si="46"/>
        <v>0</v>
      </c>
      <c r="H192" s="38">
        <v>0</v>
      </c>
      <c r="I192" s="38">
        <v>0</v>
      </c>
      <c r="J192" s="38">
        <f t="shared" si="47"/>
        <v>0</v>
      </c>
      <c r="K192" s="38">
        <v>0</v>
      </c>
      <c r="L192" s="38">
        <v>0</v>
      </c>
      <c r="M192" s="38">
        <f t="shared" si="48"/>
        <v>0</v>
      </c>
      <c r="N192" s="38">
        <v>0</v>
      </c>
      <c r="O192" s="38">
        <v>0</v>
      </c>
      <c r="P192" s="38">
        <f t="shared" si="49"/>
        <v>0</v>
      </c>
      <c r="Q192" s="38">
        <v>0</v>
      </c>
      <c r="R192" s="38">
        <v>0</v>
      </c>
      <c r="S192" s="38">
        <f t="shared" si="50"/>
        <v>0</v>
      </c>
      <c r="T192" s="38">
        <v>2503</v>
      </c>
      <c r="U192" s="38">
        <v>2503</v>
      </c>
      <c r="V192" s="38">
        <f t="shared" si="51"/>
        <v>0</v>
      </c>
      <c r="W192" s="38">
        <v>0</v>
      </c>
      <c r="X192" s="38">
        <v>0</v>
      </c>
      <c r="Y192" s="38">
        <f t="shared" si="52"/>
        <v>0</v>
      </c>
      <c r="Z192" s="38">
        <v>0</v>
      </c>
      <c r="AA192" s="38">
        <v>0</v>
      </c>
      <c r="AB192" s="38">
        <f t="shared" si="53"/>
        <v>0</v>
      </c>
      <c r="AC192" s="38">
        <v>0</v>
      </c>
      <c r="AD192" s="38">
        <v>0</v>
      </c>
      <c r="AE192" s="38">
        <f t="shared" si="54"/>
        <v>0</v>
      </c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  <c r="IC192" s="7"/>
      <c r="ID192" s="7"/>
      <c r="IE192" s="7"/>
      <c r="IF192" s="7"/>
      <c r="IG192" s="7"/>
      <c r="IH192" s="7"/>
      <c r="II192" s="7"/>
      <c r="IJ192" s="7"/>
      <c r="IK192" s="7"/>
      <c r="IL192" s="7"/>
      <c r="IM192" s="7"/>
      <c r="IN192" s="7"/>
      <c r="IO192" s="7"/>
      <c r="IP192" s="7"/>
      <c r="IQ192" s="7"/>
      <c r="IR192" s="7"/>
      <c r="IS192" s="7"/>
      <c r="IT192" s="7"/>
      <c r="IU192" s="7"/>
    </row>
    <row r="193" spans="1:255" ht="31.2" x14ac:dyDescent="0.3">
      <c r="A193" s="35" t="s">
        <v>187</v>
      </c>
      <c r="B193" s="40">
        <v>1</v>
      </c>
      <c r="C193" s="40">
        <v>437</v>
      </c>
      <c r="D193" s="40">
        <v>5201</v>
      </c>
      <c r="E193" s="38">
        <f t="shared" si="46"/>
        <v>1367</v>
      </c>
      <c r="F193" s="38">
        <f t="shared" si="46"/>
        <v>1367</v>
      </c>
      <c r="G193" s="38">
        <f t="shared" si="46"/>
        <v>0</v>
      </c>
      <c r="H193" s="38">
        <v>0</v>
      </c>
      <c r="I193" s="38">
        <v>0</v>
      </c>
      <c r="J193" s="38">
        <f t="shared" si="47"/>
        <v>0</v>
      </c>
      <c r="K193" s="38">
        <v>0</v>
      </c>
      <c r="L193" s="38">
        <v>0</v>
      </c>
      <c r="M193" s="38">
        <f t="shared" si="48"/>
        <v>0</v>
      </c>
      <c r="N193" s="38">
        <v>0</v>
      </c>
      <c r="O193" s="38">
        <v>0</v>
      </c>
      <c r="P193" s="38">
        <f t="shared" si="49"/>
        <v>0</v>
      </c>
      <c r="Q193" s="38">
        <v>0</v>
      </c>
      <c r="R193" s="38">
        <v>0</v>
      </c>
      <c r="S193" s="38">
        <f t="shared" si="50"/>
        <v>0</v>
      </c>
      <c r="T193" s="38">
        <v>1367</v>
      </c>
      <c r="U193" s="38">
        <v>1367</v>
      </c>
      <c r="V193" s="38">
        <f t="shared" si="51"/>
        <v>0</v>
      </c>
      <c r="W193" s="38">
        <v>0</v>
      </c>
      <c r="X193" s="38">
        <v>0</v>
      </c>
      <c r="Y193" s="38">
        <f t="shared" si="52"/>
        <v>0</v>
      </c>
      <c r="Z193" s="38">
        <v>0</v>
      </c>
      <c r="AA193" s="38">
        <v>0</v>
      </c>
      <c r="AB193" s="38">
        <f t="shared" si="53"/>
        <v>0</v>
      </c>
      <c r="AC193" s="38">
        <v>0</v>
      </c>
      <c r="AD193" s="38">
        <v>0</v>
      </c>
      <c r="AE193" s="38">
        <f t="shared" si="54"/>
        <v>0</v>
      </c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  <c r="IG193" s="7"/>
      <c r="IH193" s="7"/>
      <c r="II193" s="7"/>
      <c r="IJ193" s="7"/>
      <c r="IK193" s="7"/>
      <c r="IL193" s="7"/>
      <c r="IM193" s="7"/>
      <c r="IN193" s="7"/>
      <c r="IO193" s="7"/>
      <c r="IP193" s="7"/>
      <c r="IQ193" s="7"/>
      <c r="IR193" s="7"/>
      <c r="IS193" s="7"/>
      <c r="IT193" s="7"/>
      <c r="IU193" s="7"/>
    </row>
    <row r="194" spans="1:255" x14ac:dyDescent="0.3">
      <c r="A194" s="35" t="s">
        <v>188</v>
      </c>
      <c r="B194" s="40">
        <v>1</v>
      </c>
      <c r="C194" s="40">
        <v>469</v>
      </c>
      <c r="D194" s="40">
        <v>5201</v>
      </c>
      <c r="E194" s="38">
        <f t="shared" si="46"/>
        <v>4123</v>
      </c>
      <c r="F194" s="38">
        <f t="shared" si="46"/>
        <v>4123</v>
      </c>
      <c r="G194" s="38">
        <f t="shared" si="46"/>
        <v>0</v>
      </c>
      <c r="H194" s="38">
        <v>0</v>
      </c>
      <c r="I194" s="38">
        <v>0</v>
      </c>
      <c r="J194" s="38">
        <f t="shared" si="47"/>
        <v>0</v>
      </c>
      <c r="K194" s="38">
        <v>0</v>
      </c>
      <c r="L194" s="38">
        <v>0</v>
      </c>
      <c r="M194" s="38">
        <f t="shared" si="48"/>
        <v>0</v>
      </c>
      <c r="N194" s="38"/>
      <c r="O194" s="38"/>
      <c r="P194" s="38">
        <f t="shared" si="49"/>
        <v>0</v>
      </c>
      <c r="Q194" s="38">
        <v>0</v>
      </c>
      <c r="R194" s="38">
        <v>0</v>
      </c>
      <c r="S194" s="38">
        <f t="shared" si="50"/>
        <v>0</v>
      </c>
      <c r="T194" s="38">
        <v>4123</v>
      </c>
      <c r="U194" s="38">
        <v>4123</v>
      </c>
      <c r="V194" s="38">
        <f t="shared" si="51"/>
        <v>0</v>
      </c>
      <c r="W194" s="38">
        <v>0</v>
      </c>
      <c r="X194" s="38">
        <v>0</v>
      </c>
      <c r="Y194" s="38">
        <f t="shared" si="52"/>
        <v>0</v>
      </c>
      <c r="Z194" s="38">
        <v>0</v>
      </c>
      <c r="AA194" s="38">
        <v>0</v>
      </c>
      <c r="AB194" s="38">
        <f t="shared" si="53"/>
        <v>0</v>
      </c>
      <c r="AC194" s="38">
        <v>0</v>
      </c>
      <c r="AD194" s="38">
        <v>0</v>
      </c>
      <c r="AE194" s="38">
        <f t="shared" si="54"/>
        <v>0</v>
      </c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  <c r="HK194" s="7"/>
      <c r="HL194" s="7"/>
      <c r="HM194" s="7"/>
      <c r="HN194" s="7"/>
      <c r="HO194" s="7"/>
      <c r="HP194" s="7"/>
      <c r="HQ194" s="7"/>
      <c r="HR194" s="7"/>
      <c r="HS194" s="7"/>
      <c r="HT194" s="7"/>
      <c r="HU194" s="7"/>
      <c r="HV194" s="7"/>
      <c r="HW194" s="7"/>
      <c r="HX194" s="7"/>
      <c r="HY194" s="7"/>
      <c r="HZ194" s="7"/>
      <c r="IA194" s="7"/>
      <c r="IB194" s="7"/>
      <c r="IC194" s="7"/>
      <c r="ID194" s="7"/>
      <c r="IE194" s="7"/>
      <c r="IF194" s="7"/>
      <c r="IG194" s="7"/>
      <c r="IH194" s="7"/>
      <c r="II194" s="7"/>
      <c r="IJ194" s="7"/>
      <c r="IK194" s="7"/>
      <c r="IL194" s="7"/>
      <c r="IM194" s="7"/>
      <c r="IN194" s="7"/>
      <c r="IO194" s="7"/>
      <c r="IP194" s="7"/>
      <c r="IQ194" s="7"/>
      <c r="IR194" s="7"/>
      <c r="IS194" s="7"/>
      <c r="IT194" s="7"/>
      <c r="IU194" s="7"/>
    </row>
    <row r="195" spans="1:255" x14ac:dyDescent="0.3">
      <c r="A195" s="26" t="s">
        <v>119</v>
      </c>
      <c r="B195" s="34"/>
      <c r="C195" s="34"/>
      <c r="D195" s="34"/>
      <c r="E195" s="27">
        <f t="shared" si="46"/>
        <v>190849</v>
      </c>
      <c r="F195" s="27">
        <f t="shared" si="46"/>
        <v>190849</v>
      </c>
      <c r="G195" s="27">
        <f t="shared" si="46"/>
        <v>0</v>
      </c>
      <c r="H195" s="27">
        <f>SUM(H196:H196)</f>
        <v>0</v>
      </c>
      <c r="I195" s="27">
        <f>SUM(I196:I196)</f>
        <v>0</v>
      </c>
      <c r="J195" s="27">
        <f t="shared" si="47"/>
        <v>0</v>
      </c>
      <c r="K195" s="27">
        <f>SUM(K196:K196)</f>
        <v>0</v>
      </c>
      <c r="L195" s="27">
        <f>SUM(L196:L196)</f>
        <v>0</v>
      </c>
      <c r="M195" s="27">
        <f t="shared" si="48"/>
        <v>0</v>
      </c>
      <c r="N195" s="27">
        <f>SUM(N196:N196)</f>
        <v>9255</v>
      </c>
      <c r="O195" s="27">
        <f>SUM(O196:O196)</f>
        <v>9255</v>
      </c>
      <c r="P195" s="27">
        <f t="shared" si="49"/>
        <v>0</v>
      </c>
      <c r="Q195" s="27">
        <f>SUM(Q196:Q196)</f>
        <v>181594</v>
      </c>
      <c r="R195" s="27">
        <f>SUM(R196:R196)</f>
        <v>181594</v>
      </c>
      <c r="S195" s="27">
        <f t="shared" si="50"/>
        <v>0</v>
      </c>
      <c r="T195" s="27">
        <f>SUM(T196:T196)</f>
        <v>0</v>
      </c>
      <c r="U195" s="27">
        <f>SUM(U196:U196)</f>
        <v>0</v>
      </c>
      <c r="V195" s="27">
        <f t="shared" si="51"/>
        <v>0</v>
      </c>
      <c r="W195" s="27">
        <f>SUM(W196:W196)</f>
        <v>0</v>
      </c>
      <c r="X195" s="27">
        <f>SUM(X196:X196)</f>
        <v>0</v>
      </c>
      <c r="Y195" s="27">
        <f t="shared" si="52"/>
        <v>0</v>
      </c>
      <c r="Z195" s="27">
        <f>SUM(Z196:Z196)</f>
        <v>0</v>
      </c>
      <c r="AA195" s="27">
        <f>SUM(AA196:AA196)</f>
        <v>0</v>
      </c>
      <c r="AB195" s="27">
        <f t="shared" si="53"/>
        <v>0</v>
      </c>
      <c r="AC195" s="27">
        <f>SUM(AC196:AC196)</f>
        <v>0</v>
      </c>
      <c r="AD195" s="27">
        <f>SUM(AD196:AD196)</f>
        <v>0</v>
      </c>
      <c r="AE195" s="27">
        <f t="shared" si="54"/>
        <v>0</v>
      </c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  <c r="EU195" s="25"/>
      <c r="EV195" s="25"/>
      <c r="EW195" s="25"/>
      <c r="EX195" s="25"/>
      <c r="EY195" s="25"/>
      <c r="EZ195" s="25"/>
      <c r="FA195" s="25"/>
      <c r="FB195" s="25"/>
      <c r="FC195" s="25"/>
      <c r="FD195" s="25"/>
      <c r="FE195" s="25"/>
      <c r="FF195" s="25"/>
      <c r="FG195" s="25"/>
      <c r="FH195" s="25"/>
      <c r="FI195" s="25"/>
      <c r="FJ195" s="25"/>
      <c r="FK195" s="25"/>
      <c r="FL195" s="25"/>
      <c r="FM195" s="25"/>
      <c r="FN195" s="25"/>
      <c r="FO195" s="25"/>
      <c r="FP195" s="25"/>
      <c r="FQ195" s="25"/>
      <c r="FR195" s="25"/>
      <c r="FS195" s="25"/>
      <c r="FT195" s="25"/>
      <c r="FU195" s="25"/>
      <c r="FV195" s="25"/>
      <c r="FW195" s="25"/>
      <c r="FX195" s="25"/>
      <c r="FY195" s="25"/>
      <c r="FZ195" s="25"/>
      <c r="GA195" s="25"/>
      <c r="GB195" s="25"/>
      <c r="GC195" s="25"/>
      <c r="GD195" s="25"/>
      <c r="GE195" s="25"/>
      <c r="GF195" s="25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  <c r="HA195" s="7"/>
      <c r="HB195" s="7"/>
      <c r="HC195" s="7"/>
      <c r="HD195" s="7"/>
      <c r="HE195" s="7"/>
      <c r="HF195" s="7"/>
      <c r="HG195" s="7"/>
      <c r="HH195" s="7"/>
      <c r="HI195" s="7"/>
      <c r="HJ195" s="7"/>
      <c r="HK195" s="7"/>
      <c r="HL195" s="7"/>
      <c r="HM195" s="7"/>
      <c r="HN195" s="7"/>
      <c r="HO195" s="7"/>
      <c r="HP195" s="7"/>
      <c r="HQ195" s="7"/>
      <c r="HR195" s="7"/>
      <c r="HS195" s="7"/>
      <c r="HT195" s="7"/>
      <c r="HU195" s="7"/>
      <c r="HV195" s="7"/>
      <c r="HW195" s="7"/>
      <c r="HX195" s="7"/>
      <c r="HY195" s="7"/>
      <c r="HZ195" s="7"/>
      <c r="IA195" s="7"/>
      <c r="IB195" s="7"/>
      <c r="IC195" s="7"/>
      <c r="ID195" s="7"/>
      <c r="IE195" s="7"/>
      <c r="IF195" s="7"/>
      <c r="IG195" s="7"/>
      <c r="IH195" s="7"/>
      <c r="II195" s="7"/>
      <c r="IJ195" s="7"/>
      <c r="IK195" s="7"/>
      <c r="IL195" s="7"/>
      <c r="IM195" s="7"/>
      <c r="IN195" s="7"/>
      <c r="IO195" s="7"/>
      <c r="IP195" s="7"/>
      <c r="IQ195" s="7"/>
      <c r="IR195" s="7"/>
      <c r="IS195" s="7"/>
      <c r="IT195" s="7"/>
      <c r="IU195" s="7"/>
    </row>
    <row r="196" spans="1:255" ht="93.6" x14ac:dyDescent="0.3">
      <c r="A196" s="35" t="s">
        <v>189</v>
      </c>
      <c r="B196" s="36">
        <v>3</v>
      </c>
      <c r="C196" s="36">
        <v>469</v>
      </c>
      <c r="D196" s="36">
        <v>5202</v>
      </c>
      <c r="E196" s="38">
        <f t="shared" si="46"/>
        <v>190849</v>
      </c>
      <c r="F196" s="38">
        <f t="shared" si="46"/>
        <v>190849</v>
      </c>
      <c r="G196" s="38">
        <f t="shared" si="46"/>
        <v>0</v>
      </c>
      <c r="H196" s="38">
        <v>0</v>
      </c>
      <c r="I196" s="38">
        <v>0</v>
      </c>
      <c r="J196" s="38">
        <f t="shared" si="47"/>
        <v>0</v>
      </c>
      <c r="K196" s="38">
        <v>0</v>
      </c>
      <c r="L196" s="38">
        <v>0</v>
      </c>
      <c r="M196" s="38">
        <f t="shared" si="48"/>
        <v>0</v>
      </c>
      <c r="N196" s="38">
        <v>9255</v>
      </c>
      <c r="O196" s="38">
        <v>9255</v>
      </c>
      <c r="P196" s="38">
        <f t="shared" si="49"/>
        <v>0</v>
      </c>
      <c r="Q196" s="38">
        <v>181594</v>
      </c>
      <c r="R196" s="38">
        <v>181594</v>
      </c>
      <c r="S196" s="38">
        <f t="shared" si="50"/>
        <v>0</v>
      </c>
      <c r="T196" s="38">
        <v>0</v>
      </c>
      <c r="U196" s="38">
        <v>0</v>
      </c>
      <c r="V196" s="38">
        <f t="shared" si="51"/>
        <v>0</v>
      </c>
      <c r="W196" s="38">
        <v>0</v>
      </c>
      <c r="X196" s="38">
        <v>0</v>
      </c>
      <c r="Y196" s="38">
        <f t="shared" si="52"/>
        <v>0</v>
      </c>
      <c r="Z196" s="38">
        <v>0</v>
      </c>
      <c r="AA196" s="38">
        <v>0</v>
      </c>
      <c r="AB196" s="38">
        <f t="shared" si="53"/>
        <v>0</v>
      </c>
      <c r="AC196" s="38">
        <v>0</v>
      </c>
      <c r="AD196" s="38">
        <v>0</v>
      </c>
      <c r="AE196" s="38">
        <f t="shared" si="54"/>
        <v>0</v>
      </c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  <c r="GS196" s="7"/>
      <c r="GT196" s="7"/>
      <c r="GU196" s="7"/>
      <c r="GV196" s="7"/>
      <c r="GW196" s="7"/>
      <c r="GX196" s="7"/>
      <c r="GY196" s="7"/>
      <c r="GZ196" s="7"/>
      <c r="HA196" s="7"/>
      <c r="HB196" s="7"/>
      <c r="HC196" s="7"/>
      <c r="HD196" s="7"/>
      <c r="HE196" s="7"/>
      <c r="HF196" s="7"/>
      <c r="HG196" s="7"/>
      <c r="HH196" s="7"/>
      <c r="HI196" s="7"/>
      <c r="HJ196" s="7"/>
      <c r="HK196" s="7"/>
      <c r="HL196" s="7"/>
      <c r="HM196" s="7"/>
      <c r="HN196" s="7"/>
      <c r="HO196" s="7"/>
      <c r="HP196" s="7"/>
      <c r="HQ196" s="7"/>
      <c r="HR196" s="7"/>
      <c r="HS196" s="7"/>
      <c r="HT196" s="7"/>
      <c r="HU196" s="7"/>
      <c r="HV196" s="7"/>
      <c r="HW196" s="7"/>
      <c r="HX196" s="7"/>
      <c r="HY196" s="7"/>
      <c r="HZ196" s="7"/>
      <c r="IA196" s="7"/>
      <c r="IB196" s="7"/>
      <c r="IC196" s="7"/>
      <c r="ID196" s="7"/>
      <c r="IE196" s="7"/>
      <c r="IF196" s="7"/>
      <c r="IG196" s="7"/>
      <c r="IH196" s="7"/>
      <c r="II196" s="7"/>
      <c r="IJ196" s="7"/>
      <c r="IK196" s="7"/>
      <c r="IL196" s="7"/>
      <c r="IM196" s="7"/>
      <c r="IN196" s="7"/>
      <c r="IO196" s="7"/>
      <c r="IP196" s="7"/>
      <c r="IQ196" s="7"/>
      <c r="IR196" s="7"/>
      <c r="IS196" s="7"/>
      <c r="IT196" s="7"/>
      <c r="IU196" s="7"/>
    </row>
    <row r="197" spans="1:255" ht="31.2" x14ac:dyDescent="0.3">
      <c r="A197" s="26" t="s">
        <v>121</v>
      </c>
      <c r="B197" s="34"/>
      <c r="C197" s="34"/>
      <c r="D197" s="34"/>
      <c r="E197" s="27">
        <f t="shared" si="46"/>
        <v>118850</v>
      </c>
      <c r="F197" s="27">
        <f t="shared" si="46"/>
        <v>118850</v>
      </c>
      <c r="G197" s="27">
        <f t="shared" si="46"/>
        <v>0</v>
      </c>
      <c r="H197" s="27">
        <f>SUM(H198:H200)</f>
        <v>0</v>
      </c>
      <c r="I197" s="27">
        <f>SUM(I198:I200)</f>
        <v>0</v>
      </c>
      <c r="J197" s="27">
        <f t="shared" si="47"/>
        <v>0</v>
      </c>
      <c r="K197" s="27">
        <f>SUM(K198:K200)</f>
        <v>0</v>
      </c>
      <c r="L197" s="27">
        <f>SUM(L198:L200)</f>
        <v>0</v>
      </c>
      <c r="M197" s="27">
        <f t="shared" si="48"/>
        <v>0</v>
      </c>
      <c r="N197" s="27">
        <f>SUM(N198:N200)</f>
        <v>0</v>
      </c>
      <c r="O197" s="27">
        <f>SUM(O198:O200)</f>
        <v>0</v>
      </c>
      <c r="P197" s="27">
        <f t="shared" si="49"/>
        <v>0</v>
      </c>
      <c r="Q197" s="27">
        <f>SUM(Q198:Q200)</f>
        <v>49206</v>
      </c>
      <c r="R197" s="27">
        <f>SUM(R198:R200)</f>
        <v>49206</v>
      </c>
      <c r="S197" s="27">
        <f t="shared" si="50"/>
        <v>0</v>
      </c>
      <c r="T197" s="27">
        <f>SUM(T198:T200)</f>
        <v>69644</v>
      </c>
      <c r="U197" s="27">
        <f>SUM(U198:U200)</f>
        <v>69644</v>
      </c>
      <c r="V197" s="27">
        <f t="shared" si="51"/>
        <v>0</v>
      </c>
      <c r="W197" s="27">
        <f>SUM(W198:W200)</f>
        <v>0</v>
      </c>
      <c r="X197" s="27">
        <f>SUM(X198:X200)</f>
        <v>0</v>
      </c>
      <c r="Y197" s="27">
        <f t="shared" si="52"/>
        <v>0</v>
      </c>
      <c r="Z197" s="27">
        <f>SUM(Z198:Z200)</f>
        <v>0</v>
      </c>
      <c r="AA197" s="27">
        <f>SUM(AA198:AA200)</f>
        <v>0</v>
      </c>
      <c r="AB197" s="27">
        <f t="shared" si="53"/>
        <v>0</v>
      </c>
      <c r="AC197" s="27">
        <f>SUM(AC198:AC200)</f>
        <v>0</v>
      </c>
      <c r="AD197" s="27">
        <f>SUM(AD198:AD200)</f>
        <v>0</v>
      </c>
      <c r="AE197" s="27">
        <f t="shared" si="54"/>
        <v>0</v>
      </c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  <c r="HK197" s="7"/>
      <c r="HL197" s="7"/>
      <c r="HM197" s="7"/>
      <c r="HN197" s="7"/>
      <c r="HO197" s="7"/>
      <c r="HP197" s="7"/>
      <c r="HQ197" s="7"/>
      <c r="HR197" s="7"/>
      <c r="HS197" s="7"/>
      <c r="HT197" s="7"/>
      <c r="HU197" s="7"/>
      <c r="HV197" s="7"/>
      <c r="HW197" s="7"/>
      <c r="HX197" s="7"/>
      <c r="HY197" s="7"/>
      <c r="HZ197" s="7"/>
      <c r="IA197" s="7"/>
      <c r="IB197" s="7"/>
      <c r="IC197" s="7"/>
      <c r="ID197" s="7"/>
      <c r="IE197" s="7"/>
      <c r="IF197" s="7"/>
      <c r="IG197" s="7"/>
      <c r="IH197" s="7"/>
      <c r="II197" s="7"/>
      <c r="IJ197" s="7"/>
      <c r="IK197" s="7"/>
      <c r="IL197" s="7"/>
      <c r="IM197" s="7"/>
      <c r="IN197" s="7"/>
      <c r="IO197" s="7"/>
      <c r="IP197" s="7"/>
      <c r="IQ197" s="7"/>
      <c r="IR197" s="7"/>
      <c r="IS197" s="7"/>
      <c r="IT197" s="7"/>
      <c r="IU197" s="7"/>
    </row>
    <row r="198" spans="1:255" ht="46.8" x14ac:dyDescent="0.3">
      <c r="A198" s="35" t="s">
        <v>190</v>
      </c>
      <c r="B198" s="40">
        <v>1</v>
      </c>
      <c r="C198" s="40">
        <v>431</v>
      </c>
      <c r="D198" s="40">
        <v>5203</v>
      </c>
      <c r="E198" s="38">
        <f t="shared" si="46"/>
        <v>67417</v>
      </c>
      <c r="F198" s="38">
        <f t="shared" si="46"/>
        <v>67417</v>
      </c>
      <c r="G198" s="38">
        <f t="shared" si="46"/>
        <v>0</v>
      </c>
      <c r="H198" s="38">
        <v>0</v>
      </c>
      <c r="I198" s="38">
        <v>0</v>
      </c>
      <c r="J198" s="38">
        <f t="shared" si="47"/>
        <v>0</v>
      </c>
      <c r="K198" s="38">
        <v>0</v>
      </c>
      <c r="L198" s="38">
        <v>0</v>
      </c>
      <c r="M198" s="38">
        <f t="shared" si="48"/>
        <v>0</v>
      </c>
      <c r="N198" s="38"/>
      <c r="O198" s="38"/>
      <c r="P198" s="38">
        <f t="shared" si="49"/>
        <v>0</v>
      </c>
      <c r="Q198" s="38">
        <v>0</v>
      </c>
      <c r="R198" s="38">
        <v>0</v>
      </c>
      <c r="S198" s="38">
        <f t="shared" si="50"/>
        <v>0</v>
      </c>
      <c r="T198" s="38">
        <v>67417</v>
      </c>
      <c r="U198" s="38">
        <v>67417</v>
      </c>
      <c r="V198" s="38">
        <f t="shared" si="51"/>
        <v>0</v>
      </c>
      <c r="W198" s="38">
        <v>0</v>
      </c>
      <c r="X198" s="38">
        <v>0</v>
      </c>
      <c r="Y198" s="38">
        <f t="shared" si="52"/>
        <v>0</v>
      </c>
      <c r="Z198" s="38">
        <v>0</v>
      </c>
      <c r="AA198" s="38">
        <v>0</v>
      </c>
      <c r="AB198" s="38">
        <f t="shared" si="53"/>
        <v>0</v>
      </c>
      <c r="AC198" s="38">
        <v>0</v>
      </c>
      <c r="AD198" s="38">
        <v>0</v>
      </c>
      <c r="AE198" s="38">
        <f t="shared" si="54"/>
        <v>0</v>
      </c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  <c r="IG198" s="7"/>
      <c r="IH198" s="7"/>
      <c r="II198" s="7"/>
      <c r="IJ198" s="7"/>
      <c r="IK198" s="7"/>
      <c r="IL198" s="7"/>
      <c r="IM198" s="7"/>
      <c r="IN198" s="7"/>
      <c r="IO198" s="7"/>
      <c r="IP198" s="7"/>
      <c r="IQ198" s="7"/>
      <c r="IR198" s="7"/>
      <c r="IS198" s="7"/>
      <c r="IT198" s="7"/>
      <c r="IU198" s="7"/>
    </row>
    <row r="199" spans="1:255" ht="109.2" x14ac:dyDescent="0.3">
      <c r="A199" s="35" t="s">
        <v>191</v>
      </c>
      <c r="B199" s="36">
        <v>3</v>
      </c>
      <c r="C199" s="36">
        <v>469</v>
      </c>
      <c r="D199" s="36">
        <v>5203</v>
      </c>
      <c r="E199" s="38">
        <f t="shared" si="46"/>
        <v>49206</v>
      </c>
      <c r="F199" s="38">
        <f t="shared" si="46"/>
        <v>49206</v>
      </c>
      <c r="G199" s="38">
        <f t="shared" si="46"/>
        <v>0</v>
      </c>
      <c r="H199" s="38">
        <v>0</v>
      </c>
      <c r="I199" s="38">
        <v>0</v>
      </c>
      <c r="J199" s="38">
        <f t="shared" si="47"/>
        <v>0</v>
      </c>
      <c r="K199" s="38">
        <v>0</v>
      </c>
      <c r="L199" s="38">
        <v>0</v>
      </c>
      <c r="M199" s="38">
        <f t="shared" si="48"/>
        <v>0</v>
      </c>
      <c r="N199" s="38">
        <v>0</v>
      </c>
      <c r="O199" s="38">
        <v>0</v>
      </c>
      <c r="P199" s="38">
        <f t="shared" si="49"/>
        <v>0</v>
      </c>
      <c r="Q199" s="38">
        <f>25410+23796</f>
        <v>49206</v>
      </c>
      <c r="R199" s="38">
        <f>25410+23796</f>
        <v>49206</v>
      </c>
      <c r="S199" s="38">
        <f t="shared" si="50"/>
        <v>0</v>
      </c>
      <c r="T199" s="38">
        <v>0</v>
      </c>
      <c r="U199" s="38">
        <v>0</v>
      </c>
      <c r="V199" s="38">
        <f t="shared" si="51"/>
        <v>0</v>
      </c>
      <c r="W199" s="38">
        <v>0</v>
      </c>
      <c r="X199" s="38">
        <v>0</v>
      </c>
      <c r="Y199" s="38">
        <f t="shared" si="52"/>
        <v>0</v>
      </c>
      <c r="Z199" s="38">
        <v>0</v>
      </c>
      <c r="AA199" s="38">
        <v>0</v>
      </c>
      <c r="AB199" s="38">
        <f t="shared" si="53"/>
        <v>0</v>
      </c>
      <c r="AC199" s="38">
        <v>0</v>
      </c>
      <c r="AD199" s="38">
        <v>0</v>
      </c>
      <c r="AE199" s="38">
        <f t="shared" si="54"/>
        <v>0</v>
      </c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  <c r="GS199" s="7"/>
      <c r="GT199" s="7"/>
      <c r="GU199" s="7"/>
      <c r="GV199" s="7"/>
      <c r="GW199" s="7"/>
      <c r="GX199" s="7"/>
      <c r="GY199" s="7"/>
      <c r="GZ199" s="7"/>
      <c r="HA199" s="7"/>
      <c r="HB199" s="7"/>
      <c r="HC199" s="7"/>
      <c r="HD199" s="7"/>
      <c r="HE199" s="7"/>
      <c r="HF199" s="7"/>
      <c r="HG199" s="7"/>
      <c r="HH199" s="7"/>
      <c r="HI199" s="7"/>
      <c r="HJ199" s="7"/>
      <c r="HK199" s="7"/>
      <c r="HL199" s="7"/>
      <c r="HM199" s="7"/>
      <c r="HN199" s="7"/>
      <c r="HO199" s="7"/>
      <c r="HP199" s="7"/>
      <c r="HQ199" s="7"/>
      <c r="HR199" s="7"/>
      <c r="HS199" s="7"/>
      <c r="HT199" s="7"/>
      <c r="HU199" s="7"/>
      <c r="HV199" s="7"/>
      <c r="HW199" s="7"/>
      <c r="HX199" s="7"/>
      <c r="HY199" s="7"/>
      <c r="HZ199" s="7"/>
      <c r="IA199" s="7"/>
      <c r="IB199" s="7"/>
      <c r="IC199" s="7"/>
      <c r="ID199" s="7"/>
      <c r="IE199" s="7"/>
      <c r="IF199" s="7"/>
      <c r="IG199" s="7"/>
      <c r="IH199" s="7"/>
      <c r="II199" s="7"/>
      <c r="IJ199" s="7"/>
      <c r="IK199" s="7"/>
      <c r="IL199" s="7"/>
      <c r="IM199" s="7"/>
      <c r="IN199" s="7"/>
      <c r="IO199" s="7"/>
      <c r="IP199" s="7"/>
      <c r="IQ199" s="7"/>
      <c r="IR199" s="7"/>
      <c r="IS199" s="7"/>
      <c r="IT199" s="7"/>
      <c r="IU199" s="7"/>
    </row>
    <row r="200" spans="1:255" x14ac:dyDescent="0.3">
      <c r="A200" s="35" t="s">
        <v>192</v>
      </c>
      <c r="B200" s="40">
        <v>1</v>
      </c>
      <c r="C200" s="40">
        <v>431</v>
      </c>
      <c r="D200" s="40">
        <v>5203</v>
      </c>
      <c r="E200" s="38">
        <f t="shared" si="46"/>
        <v>2227</v>
      </c>
      <c r="F200" s="38">
        <f t="shared" si="46"/>
        <v>2227</v>
      </c>
      <c r="G200" s="38">
        <f t="shared" si="46"/>
        <v>0</v>
      </c>
      <c r="H200" s="38">
        <v>0</v>
      </c>
      <c r="I200" s="38">
        <v>0</v>
      </c>
      <c r="J200" s="38">
        <f t="shared" si="47"/>
        <v>0</v>
      </c>
      <c r="K200" s="38">
        <v>0</v>
      </c>
      <c r="L200" s="38">
        <v>0</v>
      </c>
      <c r="M200" s="38">
        <f t="shared" si="48"/>
        <v>0</v>
      </c>
      <c r="N200" s="38"/>
      <c r="O200" s="38"/>
      <c r="P200" s="38">
        <f t="shared" si="49"/>
        <v>0</v>
      </c>
      <c r="Q200" s="38">
        <v>0</v>
      </c>
      <c r="R200" s="38">
        <v>0</v>
      </c>
      <c r="S200" s="38">
        <f t="shared" si="50"/>
        <v>0</v>
      </c>
      <c r="T200" s="38">
        <v>2227</v>
      </c>
      <c r="U200" s="38">
        <v>2227</v>
      </c>
      <c r="V200" s="38">
        <f t="shared" si="51"/>
        <v>0</v>
      </c>
      <c r="W200" s="38">
        <v>0</v>
      </c>
      <c r="X200" s="38">
        <v>0</v>
      </c>
      <c r="Y200" s="38">
        <f t="shared" si="52"/>
        <v>0</v>
      </c>
      <c r="Z200" s="38">
        <v>0</v>
      </c>
      <c r="AA200" s="38">
        <v>0</v>
      </c>
      <c r="AB200" s="38">
        <f t="shared" si="53"/>
        <v>0</v>
      </c>
      <c r="AC200" s="38">
        <v>0</v>
      </c>
      <c r="AD200" s="38">
        <v>0</v>
      </c>
      <c r="AE200" s="38">
        <f t="shared" si="54"/>
        <v>0</v>
      </c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7"/>
      <c r="IF200" s="7"/>
      <c r="IG200" s="7"/>
      <c r="IH200" s="7"/>
      <c r="II200" s="7"/>
      <c r="IJ200" s="7"/>
      <c r="IK200" s="7"/>
      <c r="IL200" s="7"/>
      <c r="IM200" s="7"/>
      <c r="IN200" s="7"/>
      <c r="IO200" s="7"/>
      <c r="IP200" s="7"/>
      <c r="IQ200" s="7"/>
      <c r="IR200" s="7"/>
      <c r="IS200" s="7"/>
      <c r="IT200" s="7"/>
      <c r="IU200" s="7"/>
    </row>
    <row r="201" spans="1:255" x14ac:dyDescent="0.3">
      <c r="A201" s="26" t="s">
        <v>131</v>
      </c>
      <c r="B201" s="34"/>
      <c r="C201" s="34"/>
      <c r="D201" s="34"/>
      <c r="E201" s="27">
        <f t="shared" si="46"/>
        <v>73151</v>
      </c>
      <c r="F201" s="27">
        <f t="shared" si="46"/>
        <v>73151</v>
      </c>
      <c r="G201" s="27">
        <f t="shared" si="46"/>
        <v>0</v>
      </c>
      <c r="H201" s="27">
        <f>SUM(H202:H208)</f>
        <v>0</v>
      </c>
      <c r="I201" s="27">
        <f>SUM(I202:I208)</f>
        <v>0</v>
      </c>
      <c r="J201" s="27">
        <f t="shared" si="47"/>
        <v>0</v>
      </c>
      <c r="K201" s="27">
        <f>SUM(K202:K208)</f>
        <v>0</v>
      </c>
      <c r="L201" s="27">
        <f>SUM(L202:L208)</f>
        <v>0</v>
      </c>
      <c r="M201" s="27">
        <f t="shared" si="48"/>
        <v>0</v>
      </c>
      <c r="N201" s="27">
        <f>SUM(N202:N208)</f>
        <v>0</v>
      </c>
      <c r="O201" s="27">
        <f>SUM(O202:O208)</f>
        <v>0</v>
      </c>
      <c r="P201" s="27">
        <f t="shared" si="49"/>
        <v>0</v>
      </c>
      <c r="Q201" s="27">
        <f>SUM(Q202:Q208)</f>
        <v>0</v>
      </c>
      <c r="R201" s="27">
        <f>SUM(R202:R208)</f>
        <v>0</v>
      </c>
      <c r="S201" s="27">
        <f t="shared" si="50"/>
        <v>0</v>
      </c>
      <c r="T201" s="27">
        <f>SUM(T202:T208)</f>
        <v>73151</v>
      </c>
      <c r="U201" s="27">
        <f>SUM(U202:U208)</f>
        <v>73151</v>
      </c>
      <c r="V201" s="27">
        <f t="shared" si="51"/>
        <v>0</v>
      </c>
      <c r="W201" s="27">
        <f>SUM(W202:W208)</f>
        <v>0</v>
      </c>
      <c r="X201" s="27">
        <f>SUM(X202:X208)</f>
        <v>0</v>
      </c>
      <c r="Y201" s="27">
        <f t="shared" si="52"/>
        <v>0</v>
      </c>
      <c r="Z201" s="27">
        <f>SUM(Z202:Z208)</f>
        <v>0</v>
      </c>
      <c r="AA201" s="27">
        <f>SUM(AA202:AA208)</f>
        <v>0</v>
      </c>
      <c r="AB201" s="27">
        <f t="shared" si="53"/>
        <v>0</v>
      </c>
      <c r="AC201" s="27">
        <f>SUM(AC202:AC208)</f>
        <v>0</v>
      </c>
      <c r="AD201" s="27">
        <f>SUM(AD202:AD208)</f>
        <v>0</v>
      </c>
      <c r="AE201" s="27">
        <f t="shared" si="54"/>
        <v>0</v>
      </c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  <c r="EN201" s="25"/>
      <c r="EO201" s="25"/>
      <c r="EP201" s="25"/>
      <c r="EQ201" s="25"/>
      <c r="ER201" s="25"/>
      <c r="ES201" s="25"/>
      <c r="ET201" s="25"/>
      <c r="EU201" s="25"/>
      <c r="EV201" s="25"/>
      <c r="EW201" s="25"/>
      <c r="EX201" s="25"/>
      <c r="EY201" s="25"/>
      <c r="EZ201" s="25"/>
      <c r="FA201" s="25"/>
      <c r="FB201" s="25"/>
      <c r="FC201" s="25"/>
      <c r="FD201" s="25"/>
      <c r="FE201" s="25"/>
      <c r="FF201" s="25"/>
      <c r="FG201" s="25"/>
      <c r="FH201" s="25"/>
      <c r="FI201" s="25"/>
      <c r="FJ201" s="25"/>
      <c r="FK201" s="25"/>
      <c r="FL201" s="25"/>
      <c r="FM201" s="25"/>
      <c r="FN201" s="25"/>
      <c r="FO201" s="25"/>
      <c r="FP201" s="25"/>
      <c r="FQ201" s="25"/>
      <c r="FR201" s="25"/>
      <c r="FS201" s="25"/>
      <c r="FT201" s="25"/>
      <c r="FU201" s="25"/>
      <c r="FV201" s="25"/>
      <c r="FW201" s="25"/>
      <c r="FX201" s="25"/>
      <c r="FY201" s="25"/>
      <c r="FZ201" s="25"/>
      <c r="GA201" s="25"/>
      <c r="GB201" s="25"/>
      <c r="GC201" s="25"/>
      <c r="GD201" s="25"/>
      <c r="GE201" s="25"/>
      <c r="GF201" s="25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  <c r="HA201" s="7"/>
      <c r="HB201" s="7"/>
      <c r="HC201" s="7"/>
      <c r="HD201" s="7"/>
      <c r="HE201" s="7"/>
      <c r="HF201" s="7"/>
      <c r="HG201" s="7"/>
      <c r="HH201" s="7"/>
      <c r="HI201" s="7"/>
      <c r="HJ201" s="7"/>
      <c r="HK201" s="7"/>
      <c r="HL201" s="7"/>
      <c r="HM201" s="7"/>
      <c r="HN201" s="7"/>
      <c r="HO201" s="7"/>
      <c r="HP201" s="7"/>
      <c r="HQ201" s="7"/>
      <c r="HR201" s="7"/>
      <c r="HS201" s="7"/>
      <c r="HT201" s="7"/>
      <c r="HU201" s="7"/>
      <c r="HV201" s="7"/>
      <c r="HW201" s="7"/>
      <c r="HX201" s="7"/>
      <c r="HY201" s="7"/>
      <c r="HZ201" s="7"/>
      <c r="IA201" s="7"/>
      <c r="IB201" s="7"/>
      <c r="IC201" s="7"/>
      <c r="ID201" s="7"/>
      <c r="IE201" s="7"/>
      <c r="IF201" s="7"/>
      <c r="IG201" s="7"/>
      <c r="IH201" s="7"/>
      <c r="II201" s="7"/>
      <c r="IJ201" s="7"/>
      <c r="IK201" s="7"/>
      <c r="IL201" s="7"/>
      <c r="IM201" s="7"/>
      <c r="IN201" s="7"/>
      <c r="IO201" s="7"/>
      <c r="IP201" s="7"/>
      <c r="IQ201" s="7"/>
      <c r="IR201" s="7"/>
      <c r="IS201" s="7"/>
      <c r="IT201" s="7"/>
      <c r="IU201" s="7"/>
    </row>
    <row r="202" spans="1:255" x14ac:dyDescent="0.3">
      <c r="A202" s="35" t="s">
        <v>193</v>
      </c>
      <c r="B202" s="36">
        <v>1</v>
      </c>
      <c r="C202" s="36">
        <v>431</v>
      </c>
      <c r="D202" s="36">
        <v>5205</v>
      </c>
      <c r="E202" s="38">
        <f t="shared" si="46"/>
        <v>5848</v>
      </c>
      <c r="F202" s="38">
        <f t="shared" si="46"/>
        <v>5848</v>
      </c>
      <c r="G202" s="38">
        <f t="shared" si="46"/>
        <v>0</v>
      </c>
      <c r="H202" s="38">
        <v>0</v>
      </c>
      <c r="I202" s="38">
        <v>0</v>
      </c>
      <c r="J202" s="38">
        <f t="shared" si="47"/>
        <v>0</v>
      </c>
      <c r="K202" s="38">
        <v>0</v>
      </c>
      <c r="L202" s="38">
        <v>0</v>
      </c>
      <c r="M202" s="38">
        <f t="shared" si="48"/>
        <v>0</v>
      </c>
      <c r="N202" s="38"/>
      <c r="O202" s="38"/>
      <c r="P202" s="38">
        <f t="shared" si="49"/>
        <v>0</v>
      </c>
      <c r="Q202" s="38">
        <v>0</v>
      </c>
      <c r="R202" s="38">
        <v>0</v>
      </c>
      <c r="S202" s="38">
        <f t="shared" si="50"/>
        <v>0</v>
      </c>
      <c r="T202" s="38">
        <v>5848</v>
      </c>
      <c r="U202" s="38">
        <v>5848</v>
      </c>
      <c r="V202" s="38">
        <f t="shared" si="51"/>
        <v>0</v>
      </c>
      <c r="W202" s="38">
        <v>0</v>
      </c>
      <c r="X202" s="38">
        <v>0</v>
      </c>
      <c r="Y202" s="38">
        <f t="shared" si="52"/>
        <v>0</v>
      </c>
      <c r="Z202" s="38">
        <v>0</v>
      </c>
      <c r="AA202" s="38">
        <v>0</v>
      </c>
      <c r="AB202" s="38">
        <f t="shared" si="53"/>
        <v>0</v>
      </c>
      <c r="AC202" s="38">
        <v>0</v>
      </c>
      <c r="AD202" s="38">
        <v>0</v>
      </c>
      <c r="AE202" s="38">
        <f t="shared" si="54"/>
        <v>0</v>
      </c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7"/>
      <c r="IP202" s="7"/>
      <c r="IQ202" s="7"/>
      <c r="IR202" s="7"/>
      <c r="IS202" s="7"/>
      <c r="IT202" s="7"/>
      <c r="IU202" s="7"/>
    </row>
    <row r="203" spans="1:255" ht="31.2" x14ac:dyDescent="0.3">
      <c r="A203" s="35" t="s">
        <v>194</v>
      </c>
      <c r="B203" s="36">
        <v>1</v>
      </c>
      <c r="C203" s="36">
        <v>431</v>
      </c>
      <c r="D203" s="36">
        <v>5205</v>
      </c>
      <c r="E203" s="38">
        <f t="shared" si="46"/>
        <v>6065</v>
      </c>
      <c r="F203" s="38">
        <f t="shared" si="46"/>
        <v>6065</v>
      </c>
      <c r="G203" s="38">
        <f t="shared" si="46"/>
        <v>0</v>
      </c>
      <c r="H203" s="38">
        <v>0</v>
      </c>
      <c r="I203" s="38">
        <v>0</v>
      </c>
      <c r="J203" s="38">
        <f t="shared" si="47"/>
        <v>0</v>
      </c>
      <c r="K203" s="38">
        <v>0</v>
      </c>
      <c r="L203" s="38">
        <v>0</v>
      </c>
      <c r="M203" s="38">
        <f t="shared" si="48"/>
        <v>0</v>
      </c>
      <c r="N203" s="38"/>
      <c r="O203" s="38"/>
      <c r="P203" s="38">
        <f t="shared" si="49"/>
        <v>0</v>
      </c>
      <c r="Q203" s="38">
        <v>0</v>
      </c>
      <c r="R203" s="38">
        <v>0</v>
      </c>
      <c r="S203" s="38">
        <f t="shared" si="50"/>
        <v>0</v>
      </c>
      <c r="T203" s="38">
        <v>6065</v>
      </c>
      <c r="U203" s="38">
        <v>6065</v>
      </c>
      <c r="V203" s="38">
        <f t="shared" si="51"/>
        <v>0</v>
      </c>
      <c r="W203" s="38">
        <v>0</v>
      </c>
      <c r="X203" s="38">
        <v>0</v>
      </c>
      <c r="Y203" s="38">
        <f t="shared" si="52"/>
        <v>0</v>
      </c>
      <c r="Z203" s="38">
        <v>0</v>
      </c>
      <c r="AA203" s="38">
        <v>0</v>
      </c>
      <c r="AB203" s="38">
        <f t="shared" si="53"/>
        <v>0</v>
      </c>
      <c r="AC203" s="38">
        <v>0</v>
      </c>
      <c r="AD203" s="38">
        <v>0</v>
      </c>
      <c r="AE203" s="38">
        <f t="shared" si="54"/>
        <v>0</v>
      </c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  <c r="IF203" s="7"/>
      <c r="IG203" s="7"/>
      <c r="IH203" s="7"/>
      <c r="II203" s="7"/>
      <c r="IJ203" s="7"/>
      <c r="IK203" s="7"/>
      <c r="IL203" s="7"/>
      <c r="IM203" s="7"/>
      <c r="IN203" s="7"/>
      <c r="IO203" s="7"/>
      <c r="IP203" s="7"/>
      <c r="IQ203" s="7"/>
      <c r="IR203" s="7"/>
      <c r="IS203" s="7"/>
      <c r="IT203" s="7"/>
      <c r="IU203" s="7"/>
    </row>
    <row r="204" spans="1:255" ht="31.2" x14ac:dyDescent="0.3">
      <c r="A204" s="35" t="s">
        <v>195</v>
      </c>
      <c r="B204" s="36">
        <v>1</v>
      </c>
      <c r="C204" s="36">
        <v>431</v>
      </c>
      <c r="D204" s="36">
        <v>5205</v>
      </c>
      <c r="E204" s="38">
        <f t="shared" si="46"/>
        <v>8316</v>
      </c>
      <c r="F204" s="38">
        <f t="shared" si="46"/>
        <v>8316</v>
      </c>
      <c r="G204" s="38">
        <f t="shared" si="46"/>
        <v>0</v>
      </c>
      <c r="H204" s="38">
        <v>0</v>
      </c>
      <c r="I204" s="38">
        <v>0</v>
      </c>
      <c r="J204" s="38">
        <f t="shared" si="47"/>
        <v>0</v>
      </c>
      <c r="K204" s="38">
        <v>0</v>
      </c>
      <c r="L204" s="38">
        <v>0</v>
      </c>
      <c r="M204" s="38">
        <f t="shared" si="48"/>
        <v>0</v>
      </c>
      <c r="N204" s="38"/>
      <c r="O204" s="38"/>
      <c r="P204" s="38">
        <f t="shared" si="49"/>
        <v>0</v>
      </c>
      <c r="Q204" s="38">
        <v>0</v>
      </c>
      <c r="R204" s="38">
        <v>0</v>
      </c>
      <c r="S204" s="38">
        <f t="shared" si="50"/>
        <v>0</v>
      </c>
      <c r="T204" s="38">
        <f>1800+6516</f>
        <v>8316</v>
      </c>
      <c r="U204" s="38">
        <f>1800+6516</f>
        <v>8316</v>
      </c>
      <c r="V204" s="38">
        <f t="shared" si="51"/>
        <v>0</v>
      </c>
      <c r="W204" s="38">
        <v>0</v>
      </c>
      <c r="X204" s="38">
        <v>0</v>
      </c>
      <c r="Y204" s="38">
        <f t="shared" si="52"/>
        <v>0</v>
      </c>
      <c r="Z204" s="38">
        <v>0</v>
      </c>
      <c r="AA204" s="38">
        <v>0</v>
      </c>
      <c r="AB204" s="38">
        <f t="shared" si="53"/>
        <v>0</v>
      </c>
      <c r="AC204" s="38">
        <v>0</v>
      </c>
      <c r="AD204" s="38">
        <v>0</v>
      </c>
      <c r="AE204" s="38">
        <f t="shared" si="54"/>
        <v>0</v>
      </c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  <c r="IF204" s="7"/>
      <c r="IG204" s="7"/>
      <c r="IH204" s="7"/>
      <c r="II204" s="7"/>
      <c r="IJ204" s="7"/>
      <c r="IK204" s="7"/>
      <c r="IL204" s="7"/>
      <c r="IM204" s="7"/>
      <c r="IN204" s="7"/>
      <c r="IO204" s="7"/>
      <c r="IP204" s="7"/>
      <c r="IQ204" s="7"/>
      <c r="IR204" s="7"/>
      <c r="IS204" s="7"/>
      <c r="IT204" s="7"/>
      <c r="IU204" s="7"/>
    </row>
    <row r="205" spans="1:255" ht="31.2" x14ac:dyDescent="0.3">
      <c r="A205" s="35" t="s">
        <v>196</v>
      </c>
      <c r="B205" s="36">
        <v>1</v>
      </c>
      <c r="C205" s="36">
        <v>431</v>
      </c>
      <c r="D205" s="36">
        <v>5205</v>
      </c>
      <c r="E205" s="38">
        <f t="shared" si="46"/>
        <v>28316</v>
      </c>
      <c r="F205" s="38">
        <f t="shared" si="46"/>
        <v>28316</v>
      </c>
      <c r="G205" s="38">
        <f t="shared" si="46"/>
        <v>0</v>
      </c>
      <c r="H205" s="38">
        <v>0</v>
      </c>
      <c r="I205" s="38">
        <v>0</v>
      </c>
      <c r="J205" s="38">
        <f t="shared" si="47"/>
        <v>0</v>
      </c>
      <c r="K205" s="38">
        <v>0</v>
      </c>
      <c r="L205" s="38">
        <v>0</v>
      </c>
      <c r="M205" s="38">
        <f t="shared" si="48"/>
        <v>0</v>
      </c>
      <c r="N205" s="38">
        <v>0</v>
      </c>
      <c r="O205" s="38">
        <v>0</v>
      </c>
      <c r="P205" s="38">
        <f t="shared" si="49"/>
        <v>0</v>
      </c>
      <c r="Q205" s="38">
        <v>0</v>
      </c>
      <c r="R205" s="38">
        <v>0</v>
      </c>
      <c r="S205" s="38">
        <f t="shared" si="50"/>
        <v>0</v>
      </c>
      <c r="T205" s="38">
        <v>28316</v>
      </c>
      <c r="U205" s="38">
        <v>28316</v>
      </c>
      <c r="V205" s="38">
        <f t="shared" si="51"/>
        <v>0</v>
      </c>
      <c r="W205" s="38">
        <v>0</v>
      </c>
      <c r="X205" s="38">
        <v>0</v>
      </c>
      <c r="Y205" s="38">
        <f t="shared" si="52"/>
        <v>0</v>
      </c>
      <c r="Z205" s="38">
        <v>0</v>
      </c>
      <c r="AA205" s="38">
        <v>0</v>
      </c>
      <c r="AB205" s="38">
        <f t="shared" si="53"/>
        <v>0</v>
      </c>
      <c r="AC205" s="38">
        <v>0</v>
      </c>
      <c r="AD205" s="38">
        <v>0</v>
      </c>
      <c r="AE205" s="38">
        <f t="shared" si="54"/>
        <v>0</v>
      </c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  <c r="IP205" s="7"/>
      <c r="IQ205" s="7"/>
      <c r="IR205" s="7"/>
      <c r="IS205" s="7"/>
      <c r="IT205" s="7"/>
      <c r="IU205" s="7"/>
    </row>
    <row r="206" spans="1:255" ht="31.2" x14ac:dyDescent="0.3">
      <c r="A206" s="35" t="s">
        <v>197</v>
      </c>
      <c r="B206" s="36">
        <v>1</v>
      </c>
      <c r="C206" s="36">
        <v>431</v>
      </c>
      <c r="D206" s="36">
        <v>5205</v>
      </c>
      <c r="E206" s="38">
        <f t="shared" si="46"/>
        <v>10006</v>
      </c>
      <c r="F206" s="38">
        <f t="shared" si="46"/>
        <v>10006</v>
      </c>
      <c r="G206" s="38">
        <f t="shared" si="46"/>
        <v>0</v>
      </c>
      <c r="H206" s="38">
        <v>0</v>
      </c>
      <c r="I206" s="38">
        <v>0</v>
      </c>
      <c r="J206" s="38">
        <f t="shared" si="47"/>
        <v>0</v>
      </c>
      <c r="K206" s="38">
        <v>0</v>
      </c>
      <c r="L206" s="38">
        <v>0</v>
      </c>
      <c r="M206" s="38">
        <f t="shared" si="48"/>
        <v>0</v>
      </c>
      <c r="N206" s="38">
        <v>0</v>
      </c>
      <c r="O206" s="38">
        <v>0</v>
      </c>
      <c r="P206" s="38">
        <f t="shared" si="49"/>
        <v>0</v>
      </c>
      <c r="Q206" s="38">
        <v>0</v>
      </c>
      <c r="R206" s="38">
        <v>0</v>
      </c>
      <c r="S206" s="38">
        <f t="shared" si="50"/>
        <v>0</v>
      </c>
      <c r="T206" s="38">
        <v>10006</v>
      </c>
      <c r="U206" s="38">
        <v>10006</v>
      </c>
      <c r="V206" s="38">
        <f t="shared" si="51"/>
        <v>0</v>
      </c>
      <c r="W206" s="38">
        <v>0</v>
      </c>
      <c r="X206" s="38">
        <v>0</v>
      </c>
      <c r="Y206" s="38">
        <f t="shared" si="52"/>
        <v>0</v>
      </c>
      <c r="Z206" s="38">
        <v>0</v>
      </c>
      <c r="AA206" s="38">
        <v>0</v>
      </c>
      <c r="AB206" s="38">
        <f t="shared" si="53"/>
        <v>0</v>
      </c>
      <c r="AC206" s="38">
        <v>0</v>
      </c>
      <c r="AD206" s="38">
        <v>0</v>
      </c>
      <c r="AE206" s="38">
        <f t="shared" si="54"/>
        <v>0</v>
      </c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  <c r="IP206" s="7"/>
      <c r="IQ206" s="7"/>
      <c r="IR206" s="7"/>
      <c r="IS206" s="7"/>
      <c r="IT206" s="7"/>
      <c r="IU206" s="7"/>
    </row>
    <row r="207" spans="1:255" ht="31.2" x14ac:dyDescent="0.3">
      <c r="A207" s="35" t="s">
        <v>198</v>
      </c>
      <c r="B207" s="36">
        <v>1</v>
      </c>
      <c r="C207" s="36">
        <v>431</v>
      </c>
      <c r="D207" s="36">
        <v>5205</v>
      </c>
      <c r="E207" s="38">
        <f t="shared" si="46"/>
        <v>4594</v>
      </c>
      <c r="F207" s="38">
        <f t="shared" si="46"/>
        <v>4594</v>
      </c>
      <c r="G207" s="38">
        <f t="shared" si="46"/>
        <v>0</v>
      </c>
      <c r="H207" s="38">
        <v>0</v>
      </c>
      <c r="I207" s="38">
        <v>0</v>
      </c>
      <c r="J207" s="38">
        <f t="shared" si="47"/>
        <v>0</v>
      </c>
      <c r="K207" s="38">
        <v>0</v>
      </c>
      <c r="L207" s="38">
        <v>0</v>
      </c>
      <c r="M207" s="38">
        <f t="shared" si="48"/>
        <v>0</v>
      </c>
      <c r="N207" s="38">
        <v>0</v>
      </c>
      <c r="O207" s="38">
        <v>0</v>
      </c>
      <c r="P207" s="38">
        <f t="shared" si="49"/>
        <v>0</v>
      </c>
      <c r="Q207" s="38">
        <v>0</v>
      </c>
      <c r="R207" s="38">
        <v>0</v>
      </c>
      <c r="S207" s="38">
        <f t="shared" si="50"/>
        <v>0</v>
      </c>
      <c r="T207" s="38">
        <v>4594</v>
      </c>
      <c r="U207" s="38">
        <v>4594</v>
      </c>
      <c r="V207" s="38">
        <f t="shared" si="51"/>
        <v>0</v>
      </c>
      <c r="W207" s="38">
        <v>0</v>
      </c>
      <c r="X207" s="38">
        <v>0</v>
      </c>
      <c r="Y207" s="38">
        <f t="shared" si="52"/>
        <v>0</v>
      </c>
      <c r="Z207" s="38">
        <v>0</v>
      </c>
      <c r="AA207" s="38">
        <v>0</v>
      </c>
      <c r="AB207" s="38">
        <f t="shared" si="53"/>
        <v>0</v>
      </c>
      <c r="AC207" s="38">
        <v>0</v>
      </c>
      <c r="AD207" s="38">
        <v>0</v>
      </c>
      <c r="AE207" s="38">
        <f t="shared" si="54"/>
        <v>0</v>
      </c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  <c r="GN207" s="7"/>
      <c r="GO207" s="7"/>
      <c r="GP207" s="7"/>
      <c r="GQ207" s="7"/>
      <c r="GR207" s="7"/>
      <c r="GS207" s="7"/>
      <c r="GT207" s="7"/>
      <c r="GU207" s="7"/>
      <c r="GV207" s="7"/>
      <c r="GW207" s="7"/>
      <c r="GX207" s="7"/>
      <c r="GY207" s="7"/>
      <c r="GZ207" s="7"/>
      <c r="HA207" s="7"/>
      <c r="HB207" s="7"/>
      <c r="HC207" s="7"/>
      <c r="HD207" s="7"/>
      <c r="HE207" s="7"/>
      <c r="HF207" s="7"/>
      <c r="HG207" s="7"/>
      <c r="HH207" s="7"/>
      <c r="HI207" s="7"/>
      <c r="HJ207" s="7"/>
      <c r="HK207" s="7"/>
      <c r="HL207" s="7"/>
      <c r="HM207" s="7"/>
      <c r="HN207" s="7"/>
      <c r="HO207" s="7"/>
      <c r="HP207" s="7"/>
      <c r="HQ207" s="7"/>
      <c r="HR207" s="7"/>
      <c r="HS207" s="7"/>
      <c r="HT207" s="7"/>
      <c r="HU207" s="7"/>
      <c r="HV207" s="7"/>
      <c r="HW207" s="7"/>
      <c r="HX207" s="7"/>
      <c r="HY207" s="7"/>
      <c r="HZ207" s="7"/>
      <c r="IA207" s="7"/>
      <c r="IB207" s="7"/>
      <c r="IC207" s="7"/>
      <c r="ID207" s="7"/>
      <c r="IE207" s="7"/>
      <c r="IF207" s="7"/>
      <c r="IG207" s="7"/>
      <c r="IH207" s="7"/>
      <c r="II207" s="7"/>
      <c r="IJ207" s="7"/>
      <c r="IK207" s="7"/>
      <c r="IL207" s="7"/>
      <c r="IM207" s="7"/>
      <c r="IN207" s="7"/>
      <c r="IO207" s="7"/>
      <c r="IP207" s="7"/>
      <c r="IQ207" s="7"/>
      <c r="IR207" s="7"/>
      <c r="IS207" s="7"/>
      <c r="IT207" s="7"/>
      <c r="IU207" s="7"/>
    </row>
    <row r="208" spans="1:255" ht="31.2" x14ac:dyDescent="0.3">
      <c r="A208" s="35" t="s">
        <v>199</v>
      </c>
      <c r="B208" s="36">
        <v>1</v>
      </c>
      <c r="C208" s="36">
        <v>431</v>
      </c>
      <c r="D208" s="36">
        <v>5205</v>
      </c>
      <c r="E208" s="38">
        <f t="shared" si="46"/>
        <v>10006</v>
      </c>
      <c r="F208" s="38">
        <f t="shared" si="46"/>
        <v>10006</v>
      </c>
      <c r="G208" s="38">
        <f t="shared" si="46"/>
        <v>0</v>
      </c>
      <c r="H208" s="38">
        <v>0</v>
      </c>
      <c r="I208" s="38">
        <v>0</v>
      </c>
      <c r="J208" s="38">
        <f t="shared" si="47"/>
        <v>0</v>
      </c>
      <c r="K208" s="38">
        <v>0</v>
      </c>
      <c r="L208" s="38">
        <v>0</v>
      </c>
      <c r="M208" s="38">
        <f t="shared" si="48"/>
        <v>0</v>
      </c>
      <c r="N208" s="38">
        <v>0</v>
      </c>
      <c r="O208" s="38">
        <v>0</v>
      </c>
      <c r="P208" s="38">
        <f t="shared" si="49"/>
        <v>0</v>
      </c>
      <c r="Q208" s="38">
        <v>0</v>
      </c>
      <c r="R208" s="38">
        <v>0</v>
      </c>
      <c r="S208" s="38">
        <f t="shared" si="50"/>
        <v>0</v>
      </c>
      <c r="T208" s="38">
        <v>10006</v>
      </c>
      <c r="U208" s="38">
        <v>10006</v>
      </c>
      <c r="V208" s="38">
        <f t="shared" si="51"/>
        <v>0</v>
      </c>
      <c r="W208" s="38">
        <v>0</v>
      </c>
      <c r="X208" s="38">
        <v>0</v>
      </c>
      <c r="Y208" s="38">
        <f t="shared" si="52"/>
        <v>0</v>
      </c>
      <c r="Z208" s="38">
        <v>0</v>
      </c>
      <c r="AA208" s="38">
        <v>0</v>
      </c>
      <c r="AB208" s="38">
        <f t="shared" si="53"/>
        <v>0</v>
      </c>
      <c r="AC208" s="38">
        <v>0</v>
      </c>
      <c r="AD208" s="38">
        <v>0</v>
      </c>
      <c r="AE208" s="38">
        <f t="shared" si="54"/>
        <v>0</v>
      </c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  <c r="GN208" s="7"/>
      <c r="GO208" s="7"/>
      <c r="GP208" s="7"/>
      <c r="GQ208" s="7"/>
      <c r="GR208" s="7"/>
      <c r="GS208" s="7"/>
      <c r="GT208" s="7"/>
      <c r="GU208" s="7"/>
      <c r="GV208" s="7"/>
      <c r="GW208" s="7"/>
      <c r="GX208" s="7"/>
      <c r="GY208" s="7"/>
      <c r="GZ208" s="7"/>
      <c r="HA208" s="7"/>
      <c r="HB208" s="7"/>
      <c r="HC208" s="7"/>
      <c r="HD208" s="7"/>
      <c r="HE208" s="7"/>
      <c r="HF208" s="7"/>
      <c r="HG208" s="7"/>
      <c r="HH208" s="7"/>
      <c r="HI208" s="7"/>
      <c r="HJ208" s="7"/>
      <c r="HK208" s="7"/>
      <c r="HL208" s="7"/>
      <c r="HM208" s="7"/>
      <c r="HN208" s="7"/>
      <c r="HO208" s="7"/>
      <c r="HP208" s="7"/>
      <c r="HQ208" s="7"/>
      <c r="HR208" s="7"/>
      <c r="HS208" s="7"/>
      <c r="HT208" s="7"/>
      <c r="HU208" s="7"/>
      <c r="HV208" s="7"/>
      <c r="HW208" s="7"/>
      <c r="HX208" s="7"/>
      <c r="HY208" s="7"/>
      <c r="HZ208" s="7"/>
      <c r="IA208" s="7"/>
      <c r="IB208" s="7"/>
      <c r="IC208" s="7"/>
      <c r="ID208" s="7"/>
      <c r="IE208" s="7"/>
      <c r="IF208" s="7"/>
      <c r="IG208" s="7"/>
      <c r="IH208" s="7"/>
      <c r="II208" s="7"/>
      <c r="IJ208" s="7"/>
      <c r="IK208" s="7"/>
      <c r="IL208" s="7"/>
      <c r="IM208" s="7"/>
      <c r="IN208" s="7"/>
      <c r="IO208" s="7"/>
      <c r="IP208" s="7"/>
      <c r="IQ208" s="7"/>
      <c r="IR208" s="7"/>
      <c r="IS208" s="7"/>
      <c r="IT208" s="7"/>
      <c r="IU208" s="7"/>
    </row>
    <row r="209" spans="1:255" ht="31.2" x14ac:dyDescent="0.3">
      <c r="A209" s="26" t="s">
        <v>71</v>
      </c>
      <c r="B209" s="34"/>
      <c r="C209" s="34"/>
      <c r="D209" s="34"/>
      <c r="E209" s="27">
        <f t="shared" si="46"/>
        <v>527920</v>
      </c>
      <c r="F209" s="27">
        <f t="shared" si="46"/>
        <v>527920</v>
      </c>
      <c r="G209" s="27">
        <f t="shared" si="46"/>
        <v>0</v>
      </c>
      <c r="H209" s="27">
        <f>SUM(H210,H214,H234,H238,H244)</f>
        <v>0</v>
      </c>
      <c r="I209" s="27">
        <f>SUM(I210,I214,I234,I238,I244)</f>
        <v>0</v>
      </c>
      <c r="J209" s="27">
        <f t="shared" si="47"/>
        <v>0</v>
      </c>
      <c r="K209" s="27">
        <f>SUM(K210,K214,K234,K238,K244)</f>
        <v>0</v>
      </c>
      <c r="L209" s="27">
        <f>SUM(L210,L214,L234,L238,L244)</f>
        <v>0</v>
      </c>
      <c r="M209" s="27">
        <f t="shared" si="48"/>
        <v>0</v>
      </c>
      <c r="N209" s="27">
        <f>SUM(N210,N214,N234,N238,N244)</f>
        <v>73644</v>
      </c>
      <c r="O209" s="27">
        <f>SUM(O210,O214,O234,O238,O244)</f>
        <v>73644</v>
      </c>
      <c r="P209" s="27">
        <f t="shared" si="49"/>
        <v>0</v>
      </c>
      <c r="Q209" s="27">
        <f>SUM(Q210,Q214,Q234,Q238,Q244)</f>
        <v>115982</v>
      </c>
      <c r="R209" s="27">
        <f>SUM(R210,R214,R234,R238,R244)</f>
        <v>115982</v>
      </c>
      <c r="S209" s="27">
        <f t="shared" si="50"/>
        <v>0</v>
      </c>
      <c r="T209" s="27">
        <f>SUM(T210,T214,T234,T238,T244)</f>
        <v>158713</v>
      </c>
      <c r="U209" s="27">
        <f>SUM(U210,U214,U234,U238,U244)</f>
        <v>158713</v>
      </c>
      <c r="V209" s="27">
        <f t="shared" si="51"/>
        <v>0</v>
      </c>
      <c r="W209" s="27">
        <f>SUM(W210,W214,W234,W238,W244)</f>
        <v>0</v>
      </c>
      <c r="X209" s="27">
        <f>SUM(X210,X214,X234,X238,X244)</f>
        <v>0</v>
      </c>
      <c r="Y209" s="27">
        <f t="shared" si="52"/>
        <v>0</v>
      </c>
      <c r="Z209" s="27">
        <f>SUM(Z210,Z214,Z234,Z238,Z244)</f>
        <v>30692</v>
      </c>
      <c r="AA209" s="27">
        <f>SUM(AA210,AA214,AA234,AA238,AA244)</f>
        <v>30692</v>
      </c>
      <c r="AB209" s="27">
        <f t="shared" si="53"/>
        <v>0</v>
      </c>
      <c r="AC209" s="27">
        <f>SUM(AC210,AC214,AC234,AC238,AC244)</f>
        <v>148889</v>
      </c>
      <c r="AD209" s="27">
        <f>SUM(AD210,AD214,AD234,AD238,AD244)</f>
        <v>148889</v>
      </c>
      <c r="AE209" s="27">
        <f t="shared" si="54"/>
        <v>0</v>
      </c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  <c r="FW209" s="7"/>
      <c r="FX209" s="7"/>
      <c r="FY209" s="7"/>
      <c r="FZ209" s="7"/>
      <c r="GA209" s="7"/>
      <c r="GB209" s="7"/>
      <c r="GC209" s="7"/>
      <c r="GD209" s="7"/>
      <c r="GE209" s="7"/>
      <c r="GF209" s="7"/>
      <c r="GG209" s="7"/>
      <c r="GH209" s="7"/>
      <c r="GI209" s="7"/>
      <c r="GJ209" s="7"/>
      <c r="GK209" s="7"/>
      <c r="GL209" s="7"/>
      <c r="GM209" s="7"/>
      <c r="GN209" s="7"/>
      <c r="GO209" s="7"/>
      <c r="GP209" s="7"/>
      <c r="GQ209" s="7"/>
      <c r="GR209" s="7"/>
      <c r="GS209" s="7"/>
      <c r="GT209" s="7"/>
      <c r="GU209" s="7"/>
      <c r="GV209" s="7"/>
      <c r="GW209" s="7"/>
      <c r="GX209" s="7"/>
      <c r="GY209" s="7"/>
      <c r="GZ209" s="7"/>
      <c r="HA209" s="7"/>
      <c r="HB209" s="7"/>
      <c r="HC209" s="7"/>
      <c r="HD209" s="7"/>
      <c r="HE209" s="7"/>
      <c r="HF209" s="7"/>
      <c r="HG209" s="7"/>
      <c r="HH209" s="7"/>
      <c r="HI209" s="7"/>
      <c r="HJ209" s="7"/>
      <c r="HK209" s="7"/>
      <c r="HL209" s="7"/>
      <c r="HM209" s="7"/>
      <c r="HN209" s="7"/>
      <c r="HO209" s="7"/>
      <c r="HP209" s="7"/>
      <c r="HQ209" s="7"/>
      <c r="HR209" s="7"/>
      <c r="HS209" s="7"/>
      <c r="HT209" s="7"/>
      <c r="HU209" s="7"/>
      <c r="HV209" s="7"/>
      <c r="HW209" s="7"/>
      <c r="HX209" s="7"/>
      <c r="HY209" s="7"/>
      <c r="HZ209" s="7"/>
      <c r="IA209" s="7"/>
      <c r="IB209" s="7"/>
      <c r="IC209" s="7"/>
      <c r="ID209" s="7"/>
      <c r="IE209" s="7"/>
      <c r="IF209" s="7"/>
      <c r="IG209" s="7"/>
      <c r="IH209" s="7"/>
      <c r="II209" s="7"/>
      <c r="IJ209" s="7"/>
      <c r="IK209" s="7"/>
      <c r="IL209" s="7"/>
      <c r="IM209" s="7"/>
      <c r="IN209" s="7"/>
      <c r="IO209" s="7"/>
      <c r="IP209" s="7"/>
      <c r="IQ209" s="7"/>
      <c r="IR209" s="7"/>
      <c r="IS209" s="7"/>
      <c r="IT209" s="7"/>
      <c r="IU209" s="7"/>
    </row>
    <row r="210" spans="1:255" x14ac:dyDescent="0.3">
      <c r="A210" s="26" t="s">
        <v>113</v>
      </c>
      <c r="B210" s="34"/>
      <c r="C210" s="34"/>
      <c r="D210" s="34"/>
      <c r="E210" s="27">
        <f t="shared" si="46"/>
        <v>10808</v>
      </c>
      <c r="F210" s="27">
        <f t="shared" si="46"/>
        <v>10808</v>
      </c>
      <c r="G210" s="27">
        <f t="shared" si="46"/>
        <v>0</v>
      </c>
      <c r="H210" s="27">
        <f>SUM(H211:H213)</f>
        <v>0</v>
      </c>
      <c r="I210" s="27">
        <f>SUM(I211:I213)</f>
        <v>0</v>
      </c>
      <c r="J210" s="27">
        <f t="shared" si="47"/>
        <v>0</v>
      </c>
      <c r="K210" s="27">
        <f>SUM(K211:K213)</f>
        <v>0</v>
      </c>
      <c r="L210" s="27">
        <f>SUM(L211:L213)</f>
        <v>0</v>
      </c>
      <c r="M210" s="27">
        <f t="shared" si="48"/>
        <v>0</v>
      </c>
      <c r="N210" s="27">
        <f>SUM(N211:N213)</f>
        <v>9297</v>
      </c>
      <c r="O210" s="27">
        <f>SUM(O211:O213)</f>
        <v>9297</v>
      </c>
      <c r="P210" s="27">
        <f t="shared" si="49"/>
        <v>0</v>
      </c>
      <c r="Q210" s="27">
        <f>SUM(Q211:Q213)</f>
        <v>1511</v>
      </c>
      <c r="R210" s="27">
        <f>SUM(R211:R213)</f>
        <v>1511</v>
      </c>
      <c r="S210" s="27">
        <f t="shared" si="50"/>
        <v>0</v>
      </c>
      <c r="T210" s="27">
        <f>SUM(T211:T213)</f>
        <v>0</v>
      </c>
      <c r="U210" s="27">
        <f>SUM(U211:U213)</f>
        <v>0</v>
      </c>
      <c r="V210" s="27">
        <f t="shared" si="51"/>
        <v>0</v>
      </c>
      <c r="W210" s="27">
        <f>SUM(W211:W213)</f>
        <v>0</v>
      </c>
      <c r="X210" s="27">
        <f>SUM(X211:X213)</f>
        <v>0</v>
      </c>
      <c r="Y210" s="27">
        <f t="shared" si="52"/>
        <v>0</v>
      </c>
      <c r="Z210" s="27">
        <f>SUM(Z211:Z213)</f>
        <v>0</v>
      </c>
      <c r="AA210" s="27">
        <f>SUM(AA211:AA213)</f>
        <v>0</v>
      </c>
      <c r="AB210" s="27">
        <f t="shared" si="53"/>
        <v>0</v>
      </c>
      <c r="AC210" s="27">
        <f>SUM(AC211:AC213)</f>
        <v>0</v>
      </c>
      <c r="AD210" s="27">
        <f>SUM(AD211:AD213)</f>
        <v>0</v>
      </c>
      <c r="AE210" s="27">
        <f t="shared" si="54"/>
        <v>0</v>
      </c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  <c r="EM210" s="25"/>
      <c r="EN210" s="25"/>
      <c r="EO210" s="25"/>
      <c r="EP210" s="25"/>
      <c r="EQ210" s="25"/>
      <c r="ER210" s="25"/>
      <c r="ES210" s="25"/>
      <c r="ET210" s="25"/>
      <c r="EU210" s="25"/>
      <c r="EV210" s="25"/>
      <c r="EW210" s="25"/>
      <c r="EX210" s="25"/>
      <c r="EY210" s="25"/>
      <c r="EZ210" s="25"/>
      <c r="FA210" s="25"/>
      <c r="FB210" s="25"/>
      <c r="FC210" s="25"/>
      <c r="FD210" s="25"/>
      <c r="FE210" s="25"/>
      <c r="FF210" s="25"/>
      <c r="FG210" s="25"/>
      <c r="FH210" s="25"/>
      <c r="FI210" s="25"/>
      <c r="FJ210" s="25"/>
      <c r="FK210" s="25"/>
      <c r="FL210" s="25"/>
      <c r="FM210" s="25"/>
      <c r="FN210" s="25"/>
      <c r="FO210" s="25"/>
      <c r="FP210" s="25"/>
      <c r="FQ210" s="25"/>
      <c r="FR210" s="25"/>
      <c r="FS210" s="25"/>
      <c r="FT210" s="25"/>
      <c r="FU210" s="25"/>
      <c r="FV210" s="25"/>
      <c r="FW210" s="25"/>
      <c r="FX210" s="25"/>
      <c r="FY210" s="25"/>
      <c r="FZ210" s="25"/>
      <c r="GA210" s="25"/>
      <c r="GB210" s="25"/>
      <c r="GC210" s="25"/>
      <c r="GD210" s="25"/>
      <c r="GE210" s="25"/>
      <c r="GF210" s="25"/>
      <c r="GG210" s="7"/>
      <c r="GH210" s="7"/>
      <c r="GI210" s="7"/>
      <c r="GJ210" s="7"/>
      <c r="GK210" s="7"/>
      <c r="GL210" s="7"/>
      <c r="GM210" s="7"/>
      <c r="GN210" s="7"/>
      <c r="GO210" s="7"/>
      <c r="GP210" s="7"/>
      <c r="GQ210" s="7"/>
      <c r="GR210" s="7"/>
      <c r="GS210" s="7"/>
      <c r="GT210" s="7"/>
      <c r="GU210" s="7"/>
      <c r="GV210" s="7"/>
      <c r="GW210" s="7"/>
      <c r="GX210" s="7"/>
      <c r="GY210" s="7"/>
      <c r="GZ210" s="7"/>
      <c r="HA210" s="7"/>
      <c r="HB210" s="7"/>
      <c r="HC210" s="7"/>
      <c r="HD210" s="7"/>
      <c r="HE210" s="7"/>
      <c r="HF210" s="7"/>
      <c r="HG210" s="7"/>
      <c r="HH210" s="7"/>
      <c r="HI210" s="7"/>
      <c r="HJ210" s="7"/>
      <c r="HK210" s="7"/>
      <c r="HL210" s="7"/>
      <c r="HM210" s="7"/>
      <c r="HN210" s="7"/>
      <c r="HO210" s="7"/>
      <c r="HP210" s="7"/>
      <c r="HQ210" s="7"/>
      <c r="HR210" s="7"/>
      <c r="HS210" s="7"/>
      <c r="HT210" s="7"/>
      <c r="HU210" s="7"/>
      <c r="HV210" s="7"/>
      <c r="HW210" s="7"/>
      <c r="HX210" s="7"/>
      <c r="HY210" s="7"/>
      <c r="HZ210" s="7"/>
      <c r="IA210" s="7"/>
      <c r="IB210" s="7"/>
      <c r="IC210" s="7"/>
      <c r="ID210" s="7"/>
      <c r="IE210" s="7"/>
      <c r="IF210" s="7"/>
      <c r="IG210" s="7"/>
      <c r="IH210" s="7"/>
      <c r="II210" s="7"/>
      <c r="IJ210" s="7"/>
      <c r="IK210" s="7"/>
      <c r="IL210" s="7"/>
      <c r="IM210" s="7"/>
      <c r="IN210" s="7"/>
      <c r="IO210" s="7"/>
      <c r="IP210" s="7"/>
      <c r="IQ210" s="7"/>
      <c r="IR210" s="7"/>
      <c r="IS210" s="7"/>
      <c r="IT210" s="7"/>
      <c r="IU210" s="7"/>
    </row>
    <row r="211" spans="1:255" ht="31.2" x14ac:dyDescent="0.3">
      <c r="A211" s="35" t="s">
        <v>200</v>
      </c>
      <c r="B211" s="40">
        <v>2</v>
      </c>
      <c r="C211" s="40">
        <v>524</v>
      </c>
      <c r="D211" s="40">
        <v>5201</v>
      </c>
      <c r="E211" s="38">
        <f t="shared" si="46"/>
        <v>1367</v>
      </c>
      <c r="F211" s="38">
        <f t="shared" si="46"/>
        <v>1367</v>
      </c>
      <c r="G211" s="38">
        <f t="shared" si="46"/>
        <v>0</v>
      </c>
      <c r="H211" s="38">
        <v>0</v>
      </c>
      <c r="I211" s="38">
        <v>0</v>
      </c>
      <c r="J211" s="38">
        <f t="shared" si="47"/>
        <v>0</v>
      </c>
      <c r="K211" s="38">
        <v>0</v>
      </c>
      <c r="L211" s="38">
        <v>0</v>
      </c>
      <c r="M211" s="38">
        <f t="shared" si="48"/>
        <v>0</v>
      </c>
      <c r="N211" s="38">
        <v>1367</v>
      </c>
      <c r="O211" s="38">
        <v>1367</v>
      </c>
      <c r="P211" s="38">
        <f t="shared" si="49"/>
        <v>0</v>
      </c>
      <c r="Q211" s="38">
        <v>0</v>
      </c>
      <c r="R211" s="38">
        <v>0</v>
      </c>
      <c r="S211" s="38">
        <f t="shared" si="50"/>
        <v>0</v>
      </c>
      <c r="T211" s="38">
        <v>0</v>
      </c>
      <c r="U211" s="38">
        <v>0</v>
      </c>
      <c r="V211" s="38">
        <f t="shared" si="51"/>
        <v>0</v>
      </c>
      <c r="W211" s="38">
        <v>0</v>
      </c>
      <c r="X211" s="38">
        <v>0</v>
      </c>
      <c r="Y211" s="38">
        <f t="shared" si="52"/>
        <v>0</v>
      </c>
      <c r="Z211" s="38">
        <v>0</v>
      </c>
      <c r="AA211" s="38">
        <v>0</v>
      </c>
      <c r="AB211" s="38">
        <f t="shared" si="53"/>
        <v>0</v>
      </c>
      <c r="AC211" s="38">
        <v>0</v>
      </c>
      <c r="AD211" s="38">
        <v>0</v>
      </c>
      <c r="AE211" s="38">
        <f t="shared" si="54"/>
        <v>0</v>
      </c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  <c r="FP211" s="7"/>
      <c r="FQ211" s="7"/>
      <c r="FR211" s="7"/>
      <c r="FS211" s="7"/>
      <c r="FT211" s="7"/>
      <c r="FU211" s="7"/>
      <c r="FV211" s="7"/>
      <c r="FW211" s="7"/>
      <c r="FX211" s="7"/>
      <c r="FY211" s="7"/>
      <c r="FZ211" s="7"/>
      <c r="GA211" s="7"/>
      <c r="GB211" s="7"/>
      <c r="GC211" s="7"/>
      <c r="GD211" s="7"/>
      <c r="GE211" s="7"/>
      <c r="GF211" s="7"/>
      <c r="GG211" s="7"/>
      <c r="GH211" s="7"/>
      <c r="GI211" s="7"/>
      <c r="GJ211" s="7"/>
      <c r="GK211" s="7"/>
      <c r="GL211" s="7"/>
      <c r="GM211" s="7"/>
      <c r="GN211" s="7"/>
      <c r="GO211" s="7"/>
      <c r="GP211" s="7"/>
      <c r="GQ211" s="7"/>
      <c r="GR211" s="7"/>
      <c r="GS211" s="7"/>
      <c r="GT211" s="7"/>
      <c r="GU211" s="7"/>
      <c r="GV211" s="7"/>
      <c r="GW211" s="7"/>
      <c r="GX211" s="7"/>
      <c r="GY211" s="7"/>
      <c r="GZ211" s="7"/>
      <c r="HA211" s="7"/>
      <c r="HB211" s="7"/>
      <c r="HC211" s="7"/>
      <c r="HD211" s="7"/>
      <c r="HE211" s="7"/>
      <c r="HF211" s="7"/>
      <c r="HG211" s="7"/>
      <c r="HH211" s="7"/>
      <c r="HI211" s="7"/>
      <c r="HJ211" s="7"/>
      <c r="HK211" s="7"/>
      <c r="HL211" s="7"/>
      <c r="HM211" s="7"/>
      <c r="HN211" s="7"/>
      <c r="HO211" s="7"/>
      <c r="HP211" s="7"/>
      <c r="HQ211" s="7"/>
      <c r="HR211" s="7"/>
      <c r="HS211" s="7"/>
      <c r="HT211" s="7"/>
      <c r="HU211" s="7"/>
      <c r="HV211" s="7"/>
      <c r="HW211" s="7"/>
      <c r="HX211" s="7"/>
      <c r="HY211" s="7"/>
      <c r="HZ211" s="7"/>
      <c r="IA211" s="7"/>
      <c r="IB211" s="7"/>
      <c r="IC211" s="7"/>
      <c r="ID211" s="7"/>
      <c r="IE211" s="7"/>
      <c r="IF211" s="7"/>
      <c r="IG211" s="7"/>
      <c r="IH211" s="7"/>
      <c r="II211" s="7"/>
      <c r="IJ211" s="7"/>
      <c r="IK211" s="7"/>
      <c r="IL211" s="7"/>
      <c r="IM211" s="7"/>
      <c r="IN211" s="7"/>
      <c r="IO211" s="7"/>
      <c r="IP211" s="7"/>
      <c r="IQ211" s="7"/>
      <c r="IR211" s="7"/>
      <c r="IS211" s="7"/>
      <c r="IT211" s="7"/>
      <c r="IU211" s="7"/>
    </row>
    <row r="212" spans="1:255" ht="62.4" x14ac:dyDescent="0.3">
      <c r="A212" s="35" t="s">
        <v>201</v>
      </c>
      <c r="B212" s="40">
        <v>2</v>
      </c>
      <c r="C212" s="40">
        <v>525</v>
      </c>
      <c r="D212" s="40">
        <v>5201</v>
      </c>
      <c r="E212" s="38">
        <f t="shared" si="46"/>
        <v>7930</v>
      </c>
      <c r="F212" s="38">
        <f t="shared" si="46"/>
        <v>7930</v>
      </c>
      <c r="G212" s="38">
        <f t="shared" si="46"/>
        <v>0</v>
      </c>
      <c r="H212" s="38">
        <v>0</v>
      </c>
      <c r="I212" s="38">
        <v>0</v>
      </c>
      <c r="J212" s="38">
        <f t="shared" si="47"/>
        <v>0</v>
      </c>
      <c r="K212" s="38">
        <v>0</v>
      </c>
      <c r="L212" s="38">
        <v>0</v>
      </c>
      <c r="M212" s="38">
        <f t="shared" si="48"/>
        <v>0</v>
      </c>
      <c r="N212" s="38">
        <v>7930</v>
      </c>
      <c r="O212" s="38">
        <v>7930</v>
      </c>
      <c r="P212" s="38">
        <f t="shared" si="49"/>
        <v>0</v>
      </c>
      <c r="Q212" s="38">
        <v>0</v>
      </c>
      <c r="R212" s="38">
        <v>0</v>
      </c>
      <c r="S212" s="38">
        <f t="shared" si="50"/>
        <v>0</v>
      </c>
      <c r="T212" s="38">
        <v>0</v>
      </c>
      <c r="U212" s="38">
        <v>0</v>
      </c>
      <c r="V212" s="38">
        <f t="shared" si="51"/>
        <v>0</v>
      </c>
      <c r="W212" s="38">
        <v>0</v>
      </c>
      <c r="X212" s="38">
        <v>0</v>
      </c>
      <c r="Y212" s="38">
        <f t="shared" si="52"/>
        <v>0</v>
      </c>
      <c r="Z212" s="38">
        <v>0</v>
      </c>
      <c r="AA212" s="38">
        <v>0</v>
      </c>
      <c r="AB212" s="38">
        <f t="shared" si="53"/>
        <v>0</v>
      </c>
      <c r="AC212" s="38">
        <v>0</v>
      </c>
      <c r="AD212" s="38">
        <v>0</v>
      </c>
      <c r="AE212" s="38">
        <f t="shared" si="54"/>
        <v>0</v>
      </c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  <c r="FO212" s="7"/>
      <c r="FP212" s="7"/>
      <c r="FQ212" s="7"/>
      <c r="FR212" s="7"/>
      <c r="FS212" s="7"/>
      <c r="FT212" s="7"/>
      <c r="FU212" s="7"/>
      <c r="FV212" s="7"/>
      <c r="FW212" s="7"/>
      <c r="FX212" s="7"/>
      <c r="FY212" s="7"/>
      <c r="FZ212" s="7"/>
      <c r="GA212" s="7"/>
      <c r="GB212" s="7"/>
      <c r="GC212" s="7"/>
      <c r="GD212" s="7"/>
      <c r="GE212" s="7"/>
      <c r="GF212" s="7"/>
      <c r="GG212" s="7"/>
      <c r="GH212" s="7"/>
      <c r="GI212" s="7"/>
      <c r="GJ212" s="7"/>
      <c r="GK212" s="7"/>
      <c r="GL212" s="7"/>
      <c r="GM212" s="7"/>
      <c r="GN212" s="7"/>
      <c r="GO212" s="7"/>
      <c r="GP212" s="7"/>
      <c r="GQ212" s="7"/>
      <c r="GR212" s="7"/>
      <c r="GS212" s="7"/>
      <c r="GT212" s="7"/>
      <c r="GU212" s="7"/>
      <c r="GV212" s="7"/>
      <c r="GW212" s="7"/>
      <c r="GX212" s="7"/>
      <c r="GY212" s="7"/>
      <c r="GZ212" s="7"/>
      <c r="HA212" s="7"/>
      <c r="HB212" s="7"/>
      <c r="HC212" s="7"/>
      <c r="HD212" s="7"/>
      <c r="HE212" s="7"/>
      <c r="HF212" s="7"/>
      <c r="HG212" s="7"/>
      <c r="HH212" s="7"/>
      <c r="HI212" s="7"/>
      <c r="HJ212" s="7"/>
      <c r="HK212" s="7"/>
      <c r="HL212" s="7"/>
      <c r="HM212" s="7"/>
      <c r="HN212" s="7"/>
      <c r="HO212" s="7"/>
      <c r="HP212" s="7"/>
      <c r="HQ212" s="7"/>
      <c r="HR212" s="7"/>
      <c r="HS212" s="7"/>
      <c r="HT212" s="7"/>
      <c r="HU212" s="7"/>
      <c r="HV212" s="7"/>
      <c r="HW212" s="7"/>
      <c r="HX212" s="7"/>
      <c r="HY212" s="7"/>
      <c r="HZ212" s="7"/>
      <c r="IA212" s="7"/>
      <c r="IB212" s="7"/>
      <c r="IC212" s="7"/>
      <c r="ID212" s="7"/>
      <c r="IE212" s="7"/>
      <c r="IF212" s="7"/>
      <c r="IG212" s="7"/>
      <c r="IH212" s="7"/>
      <c r="II212" s="7"/>
      <c r="IJ212" s="7"/>
      <c r="IK212" s="7"/>
      <c r="IL212" s="7"/>
      <c r="IM212" s="7"/>
      <c r="IN212" s="7"/>
      <c r="IO212" s="7"/>
      <c r="IP212" s="7"/>
      <c r="IQ212" s="7"/>
      <c r="IR212" s="7"/>
      <c r="IS212" s="7"/>
      <c r="IT212" s="7"/>
      <c r="IU212" s="7"/>
    </row>
    <row r="213" spans="1:255" ht="93.6" x14ac:dyDescent="0.3">
      <c r="A213" s="42" t="s">
        <v>202</v>
      </c>
      <c r="B213" s="36"/>
      <c r="C213" s="36"/>
      <c r="D213" s="36"/>
      <c r="E213" s="31">
        <f t="shared" si="46"/>
        <v>1511</v>
      </c>
      <c r="F213" s="31">
        <f t="shared" si="46"/>
        <v>1511</v>
      </c>
      <c r="G213" s="31">
        <f t="shared" si="46"/>
        <v>0</v>
      </c>
      <c r="H213" s="31">
        <v>0</v>
      </c>
      <c r="I213" s="31">
        <v>0</v>
      </c>
      <c r="J213" s="31">
        <f t="shared" si="47"/>
        <v>0</v>
      </c>
      <c r="K213" s="31">
        <v>0</v>
      </c>
      <c r="L213" s="31">
        <v>0</v>
      </c>
      <c r="M213" s="31">
        <f t="shared" si="48"/>
        <v>0</v>
      </c>
      <c r="N213" s="31">
        <v>0</v>
      </c>
      <c r="O213" s="31">
        <v>0</v>
      </c>
      <c r="P213" s="31">
        <f t="shared" si="49"/>
        <v>0</v>
      </c>
      <c r="Q213" s="31">
        <v>1511</v>
      </c>
      <c r="R213" s="31">
        <v>1511</v>
      </c>
      <c r="S213" s="31">
        <f t="shared" si="50"/>
        <v>0</v>
      </c>
      <c r="T213" s="31">
        <v>0</v>
      </c>
      <c r="U213" s="31">
        <v>0</v>
      </c>
      <c r="V213" s="31">
        <f t="shared" si="51"/>
        <v>0</v>
      </c>
      <c r="W213" s="31">
        <v>0</v>
      </c>
      <c r="X213" s="31">
        <v>0</v>
      </c>
      <c r="Y213" s="31">
        <f t="shared" si="52"/>
        <v>0</v>
      </c>
      <c r="Z213" s="31">
        <v>0</v>
      </c>
      <c r="AA213" s="31">
        <v>0</v>
      </c>
      <c r="AB213" s="31">
        <f t="shared" si="53"/>
        <v>0</v>
      </c>
      <c r="AC213" s="31">
        <v>0</v>
      </c>
      <c r="AD213" s="31">
        <v>0</v>
      </c>
      <c r="AE213" s="31">
        <f t="shared" si="54"/>
        <v>0</v>
      </c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  <c r="IN213" s="7"/>
      <c r="IO213" s="7"/>
      <c r="IP213" s="7"/>
      <c r="IQ213" s="7"/>
      <c r="IR213" s="7"/>
      <c r="IS213" s="7"/>
      <c r="IT213" s="7"/>
      <c r="IU213" s="7"/>
    </row>
    <row r="214" spans="1:255" ht="31.2" x14ac:dyDescent="0.3">
      <c r="A214" s="26" t="s">
        <v>121</v>
      </c>
      <c r="B214" s="34"/>
      <c r="C214" s="34"/>
      <c r="D214" s="34"/>
      <c r="E214" s="27">
        <f t="shared" si="46"/>
        <v>282034</v>
      </c>
      <c r="F214" s="27">
        <f t="shared" si="46"/>
        <v>282034</v>
      </c>
      <c r="G214" s="27">
        <f t="shared" si="46"/>
        <v>0</v>
      </c>
      <c r="H214" s="27">
        <f>SUM(H215:H233)</f>
        <v>0</v>
      </c>
      <c r="I214" s="27">
        <f>SUM(I215:I233)</f>
        <v>0</v>
      </c>
      <c r="J214" s="27">
        <f t="shared" si="47"/>
        <v>0</v>
      </c>
      <c r="K214" s="27">
        <f>SUM(K215:K233)</f>
        <v>0</v>
      </c>
      <c r="L214" s="27">
        <f>SUM(L215:L233)</f>
        <v>0</v>
      </c>
      <c r="M214" s="27">
        <f t="shared" si="48"/>
        <v>0</v>
      </c>
      <c r="N214" s="27">
        <f>SUM(N215:N233)</f>
        <v>56189</v>
      </c>
      <c r="O214" s="27">
        <f>SUM(O215:O233)</f>
        <v>56189</v>
      </c>
      <c r="P214" s="27">
        <f t="shared" si="49"/>
        <v>0</v>
      </c>
      <c r="Q214" s="27">
        <f>SUM(Q215:Q233)</f>
        <v>107811</v>
      </c>
      <c r="R214" s="27">
        <f>SUM(R215:R233)</f>
        <v>107811</v>
      </c>
      <c r="S214" s="27">
        <f t="shared" si="50"/>
        <v>0</v>
      </c>
      <c r="T214" s="27">
        <f>SUM(T215:T233)</f>
        <v>118034</v>
      </c>
      <c r="U214" s="27">
        <f>SUM(U215:U233)</f>
        <v>118034</v>
      </c>
      <c r="V214" s="27">
        <f t="shared" si="51"/>
        <v>0</v>
      </c>
      <c r="W214" s="27">
        <f>SUM(W215:W233)</f>
        <v>0</v>
      </c>
      <c r="X214" s="27">
        <f>SUM(X215:X233)</f>
        <v>0</v>
      </c>
      <c r="Y214" s="27">
        <f t="shared" si="52"/>
        <v>0</v>
      </c>
      <c r="Z214" s="27">
        <f>SUM(Z215:Z233)</f>
        <v>0</v>
      </c>
      <c r="AA214" s="27">
        <f>SUM(AA215:AA233)</f>
        <v>0</v>
      </c>
      <c r="AB214" s="27">
        <f t="shared" si="53"/>
        <v>0</v>
      </c>
      <c r="AC214" s="27">
        <f>SUM(AC215:AC233)</f>
        <v>0</v>
      </c>
      <c r="AD214" s="27">
        <f>SUM(AD215:AD233)</f>
        <v>0</v>
      </c>
      <c r="AE214" s="27">
        <f t="shared" si="54"/>
        <v>0</v>
      </c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  <c r="HR214" s="7"/>
      <c r="HS214" s="7"/>
      <c r="HT214" s="7"/>
      <c r="HU214" s="7"/>
      <c r="HV214" s="7"/>
      <c r="HW214" s="7"/>
      <c r="HX214" s="7"/>
      <c r="HY214" s="7"/>
      <c r="HZ214" s="7"/>
      <c r="IA214" s="7"/>
      <c r="IB214" s="7"/>
      <c r="IC214" s="7"/>
      <c r="ID214" s="7"/>
      <c r="IE214" s="7"/>
      <c r="IF214" s="7"/>
      <c r="IG214" s="7"/>
      <c r="IH214" s="7"/>
      <c r="II214" s="7"/>
      <c r="IJ214" s="7"/>
      <c r="IK214" s="7"/>
      <c r="IL214" s="7"/>
      <c r="IM214" s="7"/>
      <c r="IN214" s="7"/>
      <c r="IO214" s="7"/>
      <c r="IP214" s="7"/>
      <c r="IQ214" s="7"/>
      <c r="IR214" s="7"/>
      <c r="IS214" s="7"/>
      <c r="IT214" s="7"/>
      <c r="IU214" s="7"/>
    </row>
    <row r="215" spans="1:255" ht="31.2" x14ac:dyDescent="0.3">
      <c r="A215" s="42" t="s">
        <v>203</v>
      </c>
      <c r="B215" s="40">
        <v>1</v>
      </c>
      <c r="C215" s="40">
        <v>530</v>
      </c>
      <c r="D215" s="40">
        <v>5203</v>
      </c>
      <c r="E215" s="45">
        <f t="shared" ref="E215:G287" si="63">H215+K215+N215+Q215+T215+W215+Z215+AC215</f>
        <v>3500</v>
      </c>
      <c r="F215" s="45">
        <f t="shared" si="63"/>
        <v>3500</v>
      </c>
      <c r="G215" s="45">
        <f t="shared" si="63"/>
        <v>0</v>
      </c>
      <c r="H215" s="45">
        <v>0</v>
      </c>
      <c r="I215" s="45">
        <v>0</v>
      </c>
      <c r="J215" s="45">
        <f t="shared" ref="J215:J287" si="64">I215-H215</f>
        <v>0</v>
      </c>
      <c r="K215" s="45">
        <v>0</v>
      </c>
      <c r="L215" s="45">
        <v>0</v>
      </c>
      <c r="M215" s="45">
        <f t="shared" ref="M215:M287" si="65">L215-K215</f>
        <v>0</v>
      </c>
      <c r="N215" s="45">
        <v>0</v>
      </c>
      <c r="O215" s="45">
        <v>0</v>
      </c>
      <c r="P215" s="45">
        <f t="shared" ref="P215:P287" si="66">O215-N215</f>
        <v>0</v>
      </c>
      <c r="Q215" s="45">
        <v>0</v>
      </c>
      <c r="R215" s="45">
        <v>0</v>
      </c>
      <c r="S215" s="45">
        <f t="shared" ref="S215:S287" si="67">R215-Q215</f>
        <v>0</v>
      </c>
      <c r="T215" s="45">
        <v>3500</v>
      </c>
      <c r="U215" s="45">
        <v>3500</v>
      </c>
      <c r="V215" s="45">
        <f t="shared" ref="V215:V287" si="68">U215-T215</f>
        <v>0</v>
      </c>
      <c r="W215" s="45">
        <v>0</v>
      </c>
      <c r="X215" s="45">
        <v>0</v>
      </c>
      <c r="Y215" s="45">
        <f t="shared" ref="Y215:Y287" si="69">X215-W215</f>
        <v>0</v>
      </c>
      <c r="Z215" s="45">
        <v>0</v>
      </c>
      <c r="AA215" s="45">
        <v>0</v>
      </c>
      <c r="AB215" s="45">
        <f t="shared" ref="AB215:AB287" si="70">AA215-Z215</f>
        <v>0</v>
      </c>
      <c r="AC215" s="45">
        <v>0</v>
      </c>
      <c r="AD215" s="45">
        <v>0</v>
      </c>
      <c r="AE215" s="45">
        <f t="shared" ref="AE215:AE287" si="71">AD215-AC215</f>
        <v>0</v>
      </c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25"/>
      <c r="GH215" s="25"/>
      <c r="GI215" s="25"/>
      <c r="GJ215" s="25"/>
      <c r="GK215" s="25"/>
      <c r="GL215" s="25"/>
      <c r="GM215" s="25"/>
      <c r="GN215" s="25"/>
      <c r="GO215" s="25"/>
      <c r="GP215" s="25"/>
      <c r="GQ215" s="25"/>
      <c r="GR215" s="25"/>
      <c r="GS215" s="25"/>
      <c r="GT215" s="25"/>
      <c r="GU215" s="25"/>
      <c r="GV215" s="25"/>
      <c r="GW215" s="25"/>
      <c r="GX215" s="25"/>
      <c r="GY215" s="25"/>
      <c r="GZ215" s="25"/>
      <c r="HA215" s="25"/>
      <c r="HB215" s="25"/>
      <c r="HC215" s="25"/>
      <c r="HD215" s="25"/>
      <c r="HE215" s="25"/>
      <c r="HF215" s="25"/>
      <c r="HG215" s="25"/>
      <c r="HH215" s="25"/>
      <c r="HI215" s="25"/>
      <c r="HJ215" s="25"/>
      <c r="HK215" s="25"/>
      <c r="HL215" s="25"/>
      <c r="HM215" s="25"/>
      <c r="HN215" s="25"/>
      <c r="HO215" s="25"/>
      <c r="HP215" s="25"/>
      <c r="HQ215" s="25"/>
      <c r="HR215" s="25"/>
      <c r="HS215" s="25"/>
      <c r="HT215" s="25"/>
      <c r="HU215" s="25"/>
      <c r="HV215" s="25"/>
      <c r="HW215" s="25"/>
      <c r="HX215" s="25"/>
      <c r="HY215" s="25"/>
      <c r="HZ215" s="25"/>
      <c r="IA215" s="25"/>
      <c r="IB215" s="25"/>
      <c r="IC215" s="25"/>
      <c r="ID215" s="25"/>
      <c r="IE215" s="25"/>
      <c r="IF215" s="25"/>
      <c r="IG215" s="25"/>
      <c r="IH215" s="25"/>
      <c r="II215" s="25"/>
      <c r="IJ215" s="25"/>
      <c r="IK215" s="25"/>
      <c r="IL215" s="25"/>
      <c r="IM215" s="25"/>
      <c r="IN215" s="25"/>
      <c r="IO215" s="25"/>
      <c r="IP215" s="25"/>
      <c r="IQ215" s="25"/>
      <c r="IR215" s="25"/>
      <c r="IS215" s="25"/>
      <c r="IT215" s="25"/>
      <c r="IU215" s="25"/>
    </row>
    <row r="216" spans="1:255" ht="31.2" x14ac:dyDescent="0.3">
      <c r="A216" s="42" t="s">
        <v>204</v>
      </c>
      <c r="B216" s="43" t="s">
        <v>47</v>
      </c>
      <c r="C216" s="40">
        <v>529</v>
      </c>
      <c r="D216" s="40">
        <v>5203</v>
      </c>
      <c r="E216" s="45">
        <f t="shared" si="63"/>
        <v>23387</v>
      </c>
      <c r="F216" s="45">
        <f t="shared" si="63"/>
        <v>23387</v>
      </c>
      <c r="G216" s="45">
        <f t="shared" si="63"/>
        <v>0</v>
      </c>
      <c r="H216" s="45">
        <v>0</v>
      </c>
      <c r="I216" s="45">
        <v>0</v>
      </c>
      <c r="J216" s="45">
        <f t="shared" si="64"/>
        <v>0</v>
      </c>
      <c r="K216" s="45">
        <v>0</v>
      </c>
      <c r="L216" s="45">
        <v>0</v>
      </c>
      <c r="M216" s="45">
        <f t="shared" si="65"/>
        <v>0</v>
      </c>
      <c r="N216" s="45">
        <f>23387-14137</f>
        <v>9250</v>
      </c>
      <c r="O216" s="45">
        <f>23387-14137</f>
        <v>9250</v>
      </c>
      <c r="P216" s="45">
        <f t="shared" si="66"/>
        <v>0</v>
      </c>
      <c r="Q216" s="45">
        <v>0</v>
      </c>
      <c r="R216" s="45">
        <v>0</v>
      </c>
      <c r="S216" s="45">
        <f t="shared" si="67"/>
        <v>0</v>
      </c>
      <c r="T216" s="45">
        <v>14137</v>
      </c>
      <c r="U216" s="45">
        <v>14137</v>
      </c>
      <c r="V216" s="45">
        <f t="shared" si="68"/>
        <v>0</v>
      </c>
      <c r="W216" s="45">
        <v>0</v>
      </c>
      <c r="X216" s="45">
        <v>0</v>
      </c>
      <c r="Y216" s="45">
        <f t="shared" si="69"/>
        <v>0</v>
      </c>
      <c r="Z216" s="45">
        <v>0</v>
      </c>
      <c r="AA216" s="45">
        <v>0</v>
      </c>
      <c r="AB216" s="45">
        <f t="shared" si="70"/>
        <v>0</v>
      </c>
      <c r="AC216" s="45">
        <v>0</v>
      </c>
      <c r="AD216" s="45">
        <v>0</v>
      </c>
      <c r="AE216" s="45">
        <f t="shared" si="71"/>
        <v>0</v>
      </c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25"/>
      <c r="GH216" s="25"/>
      <c r="GI216" s="25"/>
      <c r="GJ216" s="25"/>
      <c r="GK216" s="25"/>
      <c r="GL216" s="25"/>
      <c r="GM216" s="25"/>
      <c r="GN216" s="25"/>
      <c r="GO216" s="25"/>
      <c r="GP216" s="25"/>
      <c r="GQ216" s="25"/>
      <c r="GR216" s="25"/>
      <c r="GS216" s="25"/>
      <c r="GT216" s="25"/>
      <c r="GU216" s="25"/>
      <c r="GV216" s="25"/>
      <c r="GW216" s="25"/>
      <c r="GX216" s="25"/>
      <c r="GY216" s="25"/>
      <c r="GZ216" s="25"/>
      <c r="HA216" s="25"/>
      <c r="HB216" s="25"/>
      <c r="HC216" s="25"/>
      <c r="HD216" s="25"/>
      <c r="HE216" s="25"/>
      <c r="HF216" s="25"/>
      <c r="HG216" s="25"/>
      <c r="HH216" s="25"/>
      <c r="HI216" s="25"/>
      <c r="HJ216" s="25"/>
      <c r="HK216" s="25"/>
      <c r="HL216" s="25"/>
      <c r="HM216" s="25"/>
      <c r="HN216" s="25"/>
      <c r="HO216" s="25"/>
      <c r="HP216" s="25"/>
      <c r="HQ216" s="25"/>
      <c r="HR216" s="25"/>
      <c r="HS216" s="25"/>
      <c r="HT216" s="25"/>
      <c r="HU216" s="25"/>
      <c r="HV216" s="25"/>
      <c r="HW216" s="25"/>
      <c r="HX216" s="25"/>
      <c r="HY216" s="25"/>
      <c r="HZ216" s="25"/>
      <c r="IA216" s="25"/>
      <c r="IB216" s="25"/>
      <c r="IC216" s="25"/>
      <c r="ID216" s="25"/>
      <c r="IE216" s="25"/>
      <c r="IF216" s="25"/>
      <c r="IG216" s="25"/>
      <c r="IH216" s="25"/>
      <c r="II216" s="25"/>
      <c r="IJ216" s="25"/>
      <c r="IK216" s="25"/>
      <c r="IL216" s="25"/>
      <c r="IM216" s="25"/>
      <c r="IN216" s="25"/>
      <c r="IO216" s="25"/>
      <c r="IP216" s="25"/>
      <c r="IQ216" s="25"/>
      <c r="IR216" s="25"/>
      <c r="IS216" s="25"/>
      <c r="IT216" s="25"/>
      <c r="IU216" s="25"/>
    </row>
    <row r="217" spans="1:255" ht="31.2" x14ac:dyDescent="0.3">
      <c r="A217" s="42" t="s">
        <v>205</v>
      </c>
      <c r="B217" s="36">
        <v>1</v>
      </c>
      <c r="C217" s="36">
        <v>540</v>
      </c>
      <c r="D217" s="36">
        <v>5203</v>
      </c>
      <c r="E217" s="31">
        <f t="shared" si="63"/>
        <v>14998</v>
      </c>
      <c r="F217" s="31">
        <f t="shared" si="63"/>
        <v>14998</v>
      </c>
      <c r="G217" s="31">
        <f t="shared" si="63"/>
        <v>0</v>
      </c>
      <c r="H217" s="31">
        <v>0</v>
      </c>
      <c r="I217" s="31">
        <v>0</v>
      </c>
      <c r="J217" s="31">
        <f t="shared" si="64"/>
        <v>0</v>
      </c>
      <c r="K217" s="31">
        <v>0</v>
      </c>
      <c r="L217" s="31">
        <v>0</v>
      </c>
      <c r="M217" s="31">
        <f t="shared" si="65"/>
        <v>0</v>
      </c>
      <c r="N217" s="31">
        <v>0</v>
      </c>
      <c r="O217" s="31">
        <v>0</v>
      </c>
      <c r="P217" s="31">
        <f t="shared" si="66"/>
        <v>0</v>
      </c>
      <c r="Q217" s="31">
        <v>0</v>
      </c>
      <c r="R217" s="31">
        <v>0</v>
      </c>
      <c r="S217" s="31">
        <f t="shared" si="67"/>
        <v>0</v>
      </c>
      <c r="T217" s="31">
        <v>14998</v>
      </c>
      <c r="U217" s="31">
        <v>14998</v>
      </c>
      <c r="V217" s="31">
        <f t="shared" si="68"/>
        <v>0</v>
      </c>
      <c r="W217" s="31">
        <v>0</v>
      </c>
      <c r="X217" s="31">
        <v>0</v>
      </c>
      <c r="Y217" s="31">
        <f t="shared" si="69"/>
        <v>0</v>
      </c>
      <c r="Z217" s="31">
        <v>0</v>
      </c>
      <c r="AA217" s="31">
        <v>0</v>
      </c>
      <c r="AB217" s="31">
        <f t="shared" si="70"/>
        <v>0</v>
      </c>
      <c r="AC217" s="31">
        <v>0</v>
      </c>
      <c r="AD217" s="31">
        <v>0</v>
      </c>
      <c r="AE217" s="31">
        <f t="shared" si="71"/>
        <v>0</v>
      </c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/>
      <c r="IB217" s="7"/>
      <c r="IC217" s="7"/>
      <c r="ID217" s="7"/>
      <c r="IE217" s="7"/>
      <c r="IF217" s="7"/>
      <c r="IG217" s="7"/>
      <c r="IH217" s="7"/>
      <c r="II217" s="7"/>
      <c r="IJ217" s="7"/>
      <c r="IK217" s="7"/>
      <c r="IL217" s="7"/>
      <c r="IM217" s="7"/>
      <c r="IN217" s="7"/>
      <c r="IO217" s="7"/>
      <c r="IP217" s="7"/>
      <c r="IQ217" s="7"/>
      <c r="IR217" s="7"/>
      <c r="IS217" s="7"/>
      <c r="IT217" s="7"/>
      <c r="IU217" s="7"/>
    </row>
    <row r="218" spans="1:255" ht="31.2" x14ac:dyDescent="0.3">
      <c r="A218" s="35" t="s">
        <v>206</v>
      </c>
      <c r="B218" s="40">
        <v>2</v>
      </c>
      <c r="C218" s="40">
        <v>525</v>
      </c>
      <c r="D218" s="36">
        <v>5203</v>
      </c>
      <c r="E218" s="38">
        <f t="shared" si="63"/>
        <v>3121</v>
      </c>
      <c r="F218" s="38">
        <f t="shared" si="63"/>
        <v>3121</v>
      </c>
      <c r="G218" s="38">
        <f t="shared" si="63"/>
        <v>0</v>
      </c>
      <c r="H218" s="38">
        <v>0</v>
      </c>
      <c r="I218" s="38">
        <v>0</v>
      </c>
      <c r="J218" s="38">
        <f t="shared" si="64"/>
        <v>0</v>
      </c>
      <c r="K218" s="38">
        <v>0</v>
      </c>
      <c r="L218" s="38">
        <v>0</v>
      </c>
      <c r="M218" s="38">
        <f t="shared" si="65"/>
        <v>0</v>
      </c>
      <c r="N218" s="38">
        <v>3121</v>
      </c>
      <c r="O218" s="38">
        <v>3121</v>
      </c>
      <c r="P218" s="38">
        <f t="shared" si="66"/>
        <v>0</v>
      </c>
      <c r="Q218" s="38">
        <v>0</v>
      </c>
      <c r="R218" s="38">
        <v>0</v>
      </c>
      <c r="S218" s="38">
        <f t="shared" si="67"/>
        <v>0</v>
      </c>
      <c r="T218" s="38">
        <v>0</v>
      </c>
      <c r="U218" s="38">
        <v>0</v>
      </c>
      <c r="V218" s="38">
        <f t="shared" si="68"/>
        <v>0</v>
      </c>
      <c r="W218" s="38">
        <v>0</v>
      </c>
      <c r="X218" s="38">
        <v>0</v>
      </c>
      <c r="Y218" s="38">
        <f t="shared" si="69"/>
        <v>0</v>
      </c>
      <c r="Z218" s="38">
        <v>0</v>
      </c>
      <c r="AA218" s="38">
        <v>0</v>
      </c>
      <c r="AB218" s="38">
        <f t="shared" si="70"/>
        <v>0</v>
      </c>
      <c r="AC218" s="38">
        <v>0</v>
      </c>
      <c r="AD218" s="38">
        <v>0</v>
      </c>
      <c r="AE218" s="38">
        <f t="shared" si="71"/>
        <v>0</v>
      </c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  <c r="HR218" s="7"/>
      <c r="HS218" s="7"/>
      <c r="HT218" s="7"/>
      <c r="HU218" s="7"/>
      <c r="HV218" s="7"/>
      <c r="HW218" s="7"/>
      <c r="HX218" s="7"/>
      <c r="HY218" s="7"/>
      <c r="HZ218" s="7"/>
      <c r="IA218" s="7"/>
      <c r="IB218" s="7"/>
      <c r="IC218" s="7"/>
      <c r="ID218" s="7"/>
      <c r="IE218" s="7"/>
      <c r="IF218" s="7"/>
      <c r="IG218" s="7"/>
      <c r="IH218" s="7"/>
      <c r="II218" s="7"/>
      <c r="IJ218" s="7"/>
      <c r="IK218" s="7"/>
      <c r="IL218" s="7"/>
      <c r="IM218" s="7"/>
      <c r="IN218" s="7"/>
      <c r="IO218" s="7"/>
      <c r="IP218" s="7"/>
      <c r="IQ218" s="7"/>
      <c r="IR218" s="7"/>
      <c r="IS218" s="7"/>
      <c r="IT218" s="7"/>
      <c r="IU218" s="7"/>
    </row>
    <row r="219" spans="1:255" ht="31.2" x14ac:dyDescent="0.3">
      <c r="A219" s="35" t="s">
        <v>207</v>
      </c>
      <c r="B219" s="40">
        <v>2</v>
      </c>
      <c r="C219" s="40">
        <v>525</v>
      </c>
      <c r="D219" s="36">
        <v>5203</v>
      </c>
      <c r="E219" s="38">
        <f t="shared" si="63"/>
        <v>9114</v>
      </c>
      <c r="F219" s="38">
        <f t="shared" si="63"/>
        <v>9114</v>
      </c>
      <c r="G219" s="38">
        <f t="shared" si="63"/>
        <v>0</v>
      </c>
      <c r="H219" s="38">
        <v>0</v>
      </c>
      <c r="I219" s="38">
        <v>0</v>
      </c>
      <c r="J219" s="38">
        <f t="shared" si="64"/>
        <v>0</v>
      </c>
      <c r="K219" s="38">
        <v>0</v>
      </c>
      <c r="L219" s="38">
        <v>0</v>
      </c>
      <c r="M219" s="38">
        <f t="shared" si="65"/>
        <v>0</v>
      </c>
      <c r="N219" s="38">
        <v>9114</v>
      </c>
      <c r="O219" s="38">
        <v>9114</v>
      </c>
      <c r="P219" s="38">
        <f t="shared" si="66"/>
        <v>0</v>
      </c>
      <c r="Q219" s="38">
        <v>0</v>
      </c>
      <c r="R219" s="38">
        <v>0</v>
      </c>
      <c r="S219" s="38">
        <f t="shared" si="67"/>
        <v>0</v>
      </c>
      <c r="T219" s="38">
        <v>0</v>
      </c>
      <c r="U219" s="38">
        <v>0</v>
      </c>
      <c r="V219" s="38">
        <f t="shared" si="68"/>
        <v>0</v>
      </c>
      <c r="W219" s="38">
        <v>0</v>
      </c>
      <c r="X219" s="38">
        <v>0</v>
      </c>
      <c r="Y219" s="38">
        <f t="shared" si="69"/>
        <v>0</v>
      </c>
      <c r="Z219" s="38">
        <v>0</v>
      </c>
      <c r="AA219" s="38">
        <v>0</v>
      </c>
      <c r="AB219" s="38">
        <f t="shared" si="70"/>
        <v>0</v>
      </c>
      <c r="AC219" s="38">
        <v>0</v>
      </c>
      <c r="AD219" s="38">
        <v>0</v>
      </c>
      <c r="AE219" s="38">
        <f t="shared" si="71"/>
        <v>0</v>
      </c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  <c r="GN219" s="7"/>
      <c r="GO219" s="7"/>
      <c r="GP219" s="7"/>
      <c r="GQ219" s="7"/>
      <c r="GR219" s="7"/>
      <c r="GS219" s="7"/>
      <c r="GT219" s="7"/>
      <c r="GU219" s="7"/>
      <c r="GV219" s="7"/>
      <c r="GW219" s="7"/>
      <c r="GX219" s="7"/>
      <c r="GY219" s="7"/>
      <c r="GZ219" s="7"/>
      <c r="HA219" s="7"/>
      <c r="HB219" s="7"/>
      <c r="HC219" s="7"/>
      <c r="HD219" s="7"/>
      <c r="HE219" s="7"/>
      <c r="HF219" s="7"/>
      <c r="HG219" s="7"/>
      <c r="HH219" s="7"/>
      <c r="HI219" s="7"/>
      <c r="HJ219" s="7"/>
      <c r="HK219" s="7"/>
      <c r="HL219" s="7"/>
      <c r="HM219" s="7"/>
      <c r="HN219" s="7"/>
      <c r="HO219" s="7"/>
      <c r="HP219" s="7"/>
      <c r="HQ219" s="7"/>
      <c r="HR219" s="7"/>
      <c r="HS219" s="7"/>
      <c r="HT219" s="7"/>
      <c r="HU219" s="7"/>
      <c r="HV219" s="7"/>
      <c r="HW219" s="7"/>
      <c r="HX219" s="7"/>
      <c r="HY219" s="7"/>
      <c r="HZ219" s="7"/>
      <c r="IA219" s="7"/>
      <c r="IB219" s="7"/>
      <c r="IC219" s="7"/>
      <c r="ID219" s="7"/>
      <c r="IE219" s="7"/>
      <c r="IF219" s="7"/>
      <c r="IG219" s="7"/>
      <c r="IH219" s="7"/>
      <c r="II219" s="7"/>
      <c r="IJ219" s="7"/>
      <c r="IK219" s="7"/>
      <c r="IL219" s="7"/>
      <c r="IM219" s="7"/>
      <c r="IN219" s="7"/>
      <c r="IO219" s="7"/>
      <c r="IP219" s="7"/>
      <c r="IQ219" s="7"/>
      <c r="IR219" s="7"/>
      <c r="IS219" s="7"/>
      <c r="IT219" s="7"/>
      <c r="IU219" s="7"/>
    </row>
    <row r="220" spans="1:255" ht="46.8" x14ac:dyDescent="0.3">
      <c r="A220" s="35" t="s">
        <v>208</v>
      </c>
      <c r="B220" s="40">
        <v>2</v>
      </c>
      <c r="C220" s="40">
        <v>525</v>
      </c>
      <c r="D220" s="36">
        <v>5203</v>
      </c>
      <c r="E220" s="38">
        <f t="shared" si="63"/>
        <v>3804</v>
      </c>
      <c r="F220" s="38">
        <f t="shared" si="63"/>
        <v>3804</v>
      </c>
      <c r="G220" s="38">
        <f t="shared" si="63"/>
        <v>0</v>
      </c>
      <c r="H220" s="38">
        <v>0</v>
      </c>
      <c r="I220" s="38">
        <v>0</v>
      </c>
      <c r="J220" s="38">
        <f t="shared" si="64"/>
        <v>0</v>
      </c>
      <c r="K220" s="38">
        <v>0</v>
      </c>
      <c r="L220" s="38">
        <v>0</v>
      </c>
      <c r="M220" s="38">
        <f t="shared" si="65"/>
        <v>0</v>
      </c>
      <c r="N220" s="38">
        <v>3804</v>
      </c>
      <c r="O220" s="38">
        <v>3804</v>
      </c>
      <c r="P220" s="38">
        <f t="shared" si="66"/>
        <v>0</v>
      </c>
      <c r="Q220" s="38">
        <v>0</v>
      </c>
      <c r="R220" s="38">
        <v>0</v>
      </c>
      <c r="S220" s="38">
        <f t="shared" si="67"/>
        <v>0</v>
      </c>
      <c r="T220" s="38">
        <v>0</v>
      </c>
      <c r="U220" s="38">
        <v>0</v>
      </c>
      <c r="V220" s="38">
        <f t="shared" si="68"/>
        <v>0</v>
      </c>
      <c r="W220" s="38">
        <v>0</v>
      </c>
      <c r="X220" s="38">
        <v>0</v>
      </c>
      <c r="Y220" s="38">
        <f t="shared" si="69"/>
        <v>0</v>
      </c>
      <c r="Z220" s="38">
        <v>0</v>
      </c>
      <c r="AA220" s="38">
        <v>0</v>
      </c>
      <c r="AB220" s="38">
        <f t="shared" si="70"/>
        <v>0</v>
      </c>
      <c r="AC220" s="38">
        <v>0</v>
      </c>
      <c r="AD220" s="38">
        <v>0</v>
      </c>
      <c r="AE220" s="38">
        <f t="shared" si="71"/>
        <v>0</v>
      </c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7"/>
      <c r="HS220" s="7"/>
      <c r="HT220" s="7"/>
      <c r="HU220" s="7"/>
      <c r="HV220" s="7"/>
      <c r="HW220" s="7"/>
      <c r="HX220" s="7"/>
      <c r="HY220" s="7"/>
      <c r="HZ220" s="7"/>
      <c r="IA220" s="7"/>
      <c r="IB220" s="7"/>
      <c r="IC220" s="7"/>
      <c r="ID220" s="7"/>
      <c r="IE220" s="7"/>
      <c r="IF220" s="7"/>
      <c r="IG220" s="7"/>
      <c r="IH220" s="7"/>
      <c r="II220" s="7"/>
      <c r="IJ220" s="7"/>
      <c r="IK220" s="7"/>
      <c r="IL220" s="7"/>
      <c r="IM220" s="7"/>
      <c r="IN220" s="7"/>
      <c r="IO220" s="7"/>
      <c r="IP220" s="7"/>
      <c r="IQ220" s="7"/>
      <c r="IR220" s="7"/>
      <c r="IS220" s="7"/>
      <c r="IT220" s="7"/>
      <c r="IU220" s="7"/>
    </row>
    <row r="221" spans="1:255" ht="46.8" x14ac:dyDescent="0.3">
      <c r="A221" s="35" t="s">
        <v>209</v>
      </c>
      <c r="B221" s="40">
        <v>2</v>
      </c>
      <c r="C221" s="40">
        <v>525</v>
      </c>
      <c r="D221" s="36">
        <v>5203</v>
      </c>
      <c r="E221" s="38">
        <f t="shared" si="63"/>
        <v>10603</v>
      </c>
      <c r="F221" s="38">
        <f t="shared" si="63"/>
        <v>10603</v>
      </c>
      <c r="G221" s="38">
        <f t="shared" si="63"/>
        <v>0</v>
      </c>
      <c r="H221" s="38">
        <v>0</v>
      </c>
      <c r="I221" s="38">
        <v>0</v>
      </c>
      <c r="J221" s="38">
        <f t="shared" si="64"/>
        <v>0</v>
      </c>
      <c r="K221" s="38">
        <v>0</v>
      </c>
      <c r="L221" s="38">
        <v>0</v>
      </c>
      <c r="M221" s="38">
        <f t="shared" si="65"/>
        <v>0</v>
      </c>
      <c r="N221" s="38">
        <f>9682+921</f>
        <v>10603</v>
      </c>
      <c r="O221" s="38">
        <f>9682+921</f>
        <v>10603</v>
      </c>
      <c r="P221" s="38">
        <f t="shared" si="66"/>
        <v>0</v>
      </c>
      <c r="Q221" s="38">
        <v>0</v>
      </c>
      <c r="R221" s="38">
        <v>0</v>
      </c>
      <c r="S221" s="38">
        <f t="shared" si="67"/>
        <v>0</v>
      </c>
      <c r="T221" s="38">
        <v>0</v>
      </c>
      <c r="U221" s="38">
        <v>0</v>
      </c>
      <c r="V221" s="38">
        <f t="shared" si="68"/>
        <v>0</v>
      </c>
      <c r="W221" s="38">
        <v>0</v>
      </c>
      <c r="X221" s="38">
        <v>0</v>
      </c>
      <c r="Y221" s="38">
        <f t="shared" si="69"/>
        <v>0</v>
      </c>
      <c r="Z221" s="38">
        <v>0</v>
      </c>
      <c r="AA221" s="38">
        <v>0</v>
      </c>
      <c r="AB221" s="38">
        <f t="shared" si="70"/>
        <v>0</v>
      </c>
      <c r="AC221" s="38">
        <v>0</v>
      </c>
      <c r="AD221" s="38">
        <v>0</v>
      </c>
      <c r="AE221" s="38">
        <f t="shared" si="71"/>
        <v>0</v>
      </c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  <c r="IP221" s="7"/>
      <c r="IQ221" s="7"/>
      <c r="IR221" s="7"/>
      <c r="IS221" s="7"/>
      <c r="IT221" s="7"/>
      <c r="IU221" s="7"/>
    </row>
    <row r="222" spans="1:255" ht="46.8" x14ac:dyDescent="0.3">
      <c r="A222" s="35" t="s">
        <v>210</v>
      </c>
      <c r="B222" s="40">
        <v>2</v>
      </c>
      <c r="C222" s="40">
        <v>525</v>
      </c>
      <c r="D222" s="36">
        <v>5203</v>
      </c>
      <c r="E222" s="38">
        <f t="shared" si="63"/>
        <v>15914</v>
      </c>
      <c r="F222" s="38">
        <f t="shared" si="63"/>
        <v>15914</v>
      </c>
      <c r="G222" s="38">
        <f t="shared" si="63"/>
        <v>0</v>
      </c>
      <c r="H222" s="38">
        <v>0</v>
      </c>
      <c r="I222" s="38">
        <v>0</v>
      </c>
      <c r="J222" s="38">
        <f t="shared" si="64"/>
        <v>0</v>
      </c>
      <c r="K222" s="38">
        <v>0</v>
      </c>
      <c r="L222" s="38">
        <v>0</v>
      </c>
      <c r="M222" s="38">
        <f t="shared" si="65"/>
        <v>0</v>
      </c>
      <c r="N222" s="38">
        <f>15148+766</f>
        <v>15914</v>
      </c>
      <c r="O222" s="38">
        <f>15148+766</f>
        <v>15914</v>
      </c>
      <c r="P222" s="38">
        <f t="shared" si="66"/>
        <v>0</v>
      </c>
      <c r="Q222" s="38">
        <v>0</v>
      </c>
      <c r="R222" s="38">
        <v>0</v>
      </c>
      <c r="S222" s="38">
        <f t="shared" si="67"/>
        <v>0</v>
      </c>
      <c r="T222" s="38">
        <v>0</v>
      </c>
      <c r="U222" s="38">
        <v>0</v>
      </c>
      <c r="V222" s="38">
        <f t="shared" si="68"/>
        <v>0</v>
      </c>
      <c r="W222" s="38">
        <v>0</v>
      </c>
      <c r="X222" s="38">
        <v>0</v>
      </c>
      <c r="Y222" s="38">
        <f t="shared" si="69"/>
        <v>0</v>
      </c>
      <c r="Z222" s="38">
        <v>0</v>
      </c>
      <c r="AA222" s="38">
        <v>0</v>
      </c>
      <c r="AB222" s="38">
        <f t="shared" si="70"/>
        <v>0</v>
      </c>
      <c r="AC222" s="38">
        <v>0</v>
      </c>
      <c r="AD222" s="38">
        <v>0</v>
      </c>
      <c r="AE222" s="38">
        <f t="shared" si="71"/>
        <v>0</v>
      </c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  <c r="IO222" s="7"/>
      <c r="IP222" s="7"/>
      <c r="IQ222" s="7"/>
      <c r="IR222" s="7"/>
      <c r="IS222" s="7"/>
      <c r="IT222" s="7"/>
      <c r="IU222" s="7"/>
    </row>
    <row r="223" spans="1:255" ht="31.2" x14ac:dyDescent="0.3">
      <c r="A223" s="35" t="s">
        <v>211</v>
      </c>
      <c r="B223" s="40">
        <v>2</v>
      </c>
      <c r="C223" s="40">
        <v>589</v>
      </c>
      <c r="D223" s="36">
        <v>5203</v>
      </c>
      <c r="E223" s="38">
        <f t="shared" si="63"/>
        <v>4383</v>
      </c>
      <c r="F223" s="38">
        <f t="shared" si="63"/>
        <v>4383</v>
      </c>
      <c r="G223" s="38">
        <f t="shared" si="63"/>
        <v>0</v>
      </c>
      <c r="H223" s="38">
        <v>0</v>
      </c>
      <c r="I223" s="38">
        <v>0</v>
      </c>
      <c r="J223" s="38">
        <f t="shared" si="64"/>
        <v>0</v>
      </c>
      <c r="K223" s="38">
        <v>0</v>
      </c>
      <c r="L223" s="38">
        <v>0</v>
      </c>
      <c r="M223" s="38">
        <f t="shared" si="65"/>
        <v>0</v>
      </c>
      <c r="N223" s="38">
        <v>4383</v>
      </c>
      <c r="O223" s="38">
        <v>4383</v>
      </c>
      <c r="P223" s="38">
        <f t="shared" si="66"/>
        <v>0</v>
      </c>
      <c r="Q223" s="38">
        <v>0</v>
      </c>
      <c r="R223" s="38">
        <v>0</v>
      </c>
      <c r="S223" s="38">
        <f t="shared" si="67"/>
        <v>0</v>
      </c>
      <c r="T223" s="38">
        <v>0</v>
      </c>
      <c r="U223" s="38">
        <v>0</v>
      </c>
      <c r="V223" s="38">
        <f t="shared" si="68"/>
        <v>0</v>
      </c>
      <c r="W223" s="38">
        <v>0</v>
      </c>
      <c r="X223" s="38">
        <v>0</v>
      </c>
      <c r="Y223" s="38">
        <f t="shared" si="69"/>
        <v>0</v>
      </c>
      <c r="Z223" s="38">
        <v>0</v>
      </c>
      <c r="AA223" s="38">
        <v>0</v>
      </c>
      <c r="AB223" s="38">
        <f t="shared" si="70"/>
        <v>0</v>
      </c>
      <c r="AC223" s="38">
        <v>0</v>
      </c>
      <c r="AD223" s="38">
        <v>0</v>
      </c>
      <c r="AE223" s="38">
        <f t="shared" si="71"/>
        <v>0</v>
      </c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  <c r="GN223" s="7"/>
      <c r="GO223" s="7"/>
      <c r="GP223" s="7"/>
      <c r="GQ223" s="7"/>
      <c r="GR223" s="7"/>
      <c r="GS223" s="7"/>
      <c r="GT223" s="7"/>
      <c r="GU223" s="7"/>
      <c r="GV223" s="7"/>
      <c r="GW223" s="7"/>
      <c r="GX223" s="7"/>
      <c r="GY223" s="7"/>
      <c r="GZ223" s="7"/>
      <c r="HA223" s="7"/>
      <c r="HB223" s="7"/>
      <c r="HC223" s="7"/>
      <c r="HD223" s="7"/>
      <c r="HE223" s="7"/>
      <c r="HF223" s="7"/>
      <c r="HG223" s="7"/>
      <c r="HH223" s="7"/>
      <c r="HI223" s="7"/>
      <c r="HJ223" s="7"/>
      <c r="HK223" s="7"/>
      <c r="HL223" s="7"/>
      <c r="HM223" s="7"/>
      <c r="HN223" s="7"/>
      <c r="HO223" s="7"/>
      <c r="HP223" s="7"/>
      <c r="HQ223" s="7"/>
      <c r="HR223" s="7"/>
      <c r="HS223" s="7"/>
      <c r="HT223" s="7"/>
      <c r="HU223" s="7"/>
      <c r="HV223" s="7"/>
      <c r="HW223" s="7"/>
      <c r="HX223" s="7"/>
      <c r="HY223" s="7"/>
      <c r="HZ223" s="7"/>
      <c r="IA223" s="7"/>
      <c r="IB223" s="7"/>
      <c r="IC223" s="7"/>
      <c r="ID223" s="7"/>
      <c r="IE223" s="7"/>
      <c r="IF223" s="7"/>
      <c r="IG223" s="7"/>
      <c r="IH223" s="7"/>
      <c r="II223" s="7"/>
      <c r="IJ223" s="7"/>
      <c r="IK223" s="7"/>
      <c r="IL223" s="7"/>
      <c r="IM223" s="7"/>
      <c r="IN223" s="7"/>
      <c r="IO223" s="7"/>
      <c r="IP223" s="7"/>
      <c r="IQ223" s="7"/>
      <c r="IR223" s="7"/>
      <c r="IS223" s="7"/>
      <c r="IT223" s="7"/>
      <c r="IU223" s="7"/>
    </row>
    <row r="224" spans="1:255" ht="31.2" x14ac:dyDescent="0.3">
      <c r="A224" s="35" t="s">
        <v>212</v>
      </c>
      <c r="B224" s="36">
        <v>1</v>
      </c>
      <c r="C224" s="36">
        <v>551</v>
      </c>
      <c r="D224" s="36">
        <v>5203</v>
      </c>
      <c r="E224" s="38">
        <f t="shared" si="63"/>
        <v>26158</v>
      </c>
      <c r="F224" s="38">
        <f t="shared" si="63"/>
        <v>26158</v>
      </c>
      <c r="G224" s="38">
        <f t="shared" si="63"/>
        <v>0</v>
      </c>
      <c r="H224" s="38">
        <v>0</v>
      </c>
      <c r="I224" s="38">
        <v>0</v>
      </c>
      <c r="J224" s="38">
        <f t="shared" si="64"/>
        <v>0</v>
      </c>
      <c r="K224" s="38">
        <v>0</v>
      </c>
      <c r="L224" s="38">
        <v>0</v>
      </c>
      <c r="M224" s="38">
        <f t="shared" si="65"/>
        <v>0</v>
      </c>
      <c r="N224" s="38">
        <v>0</v>
      </c>
      <c r="O224" s="38">
        <v>0</v>
      </c>
      <c r="P224" s="38">
        <f t="shared" si="66"/>
        <v>0</v>
      </c>
      <c r="Q224" s="38">
        <v>0</v>
      </c>
      <c r="R224" s="38">
        <v>0</v>
      </c>
      <c r="S224" s="38">
        <f t="shared" si="67"/>
        <v>0</v>
      </c>
      <c r="T224" s="38">
        <v>26158</v>
      </c>
      <c r="U224" s="38">
        <v>26158</v>
      </c>
      <c r="V224" s="38">
        <f t="shared" si="68"/>
        <v>0</v>
      </c>
      <c r="W224" s="38">
        <v>0</v>
      </c>
      <c r="X224" s="38">
        <v>0</v>
      </c>
      <c r="Y224" s="38">
        <f t="shared" si="69"/>
        <v>0</v>
      </c>
      <c r="Z224" s="38">
        <v>0</v>
      </c>
      <c r="AA224" s="38">
        <v>0</v>
      </c>
      <c r="AB224" s="38">
        <f t="shared" si="70"/>
        <v>0</v>
      </c>
      <c r="AC224" s="38">
        <v>0</v>
      </c>
      <c r="AD224" s="38">
        <v>0</v>
      </c>
      <c r="AE224" s="38">
        <f t="shared" si="71"/>
        <v>0</v>
      </c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  <c r="IN224" s="7"/>
      <c r="IO224" s="7"/>
      <c r="IP224" s="7"/>
      <c r="IQ224" s="7"/>
      <c r="IR224" s="7"/>
      <c r="IS224" s="7"/>
      <c r="IT224" s="7"/>
      <c r="IU224" s="7"/>
    </row>
    <row r="225" spans="1:255" ht="46.8" x14ac:dyDescent="0.3">
      <c r="A225" s="35" t="s">
        <v>213</v>
      </c>
      <c r="B225" s="36">
        <v>1</v>
      </c>
      <c r="C225" s="36">
        <v>551</v>
      </c>
      <c r="D225" s="36">
        <v>5203</v>
      </c>
      <c r="E225" s="38">
        <f t="shared" si="63"/>
        <v>5120</v>
      </c>
      <c r="F225" s="38">
        <f t="shared" si="63"/>
        <v>5120</v>
      </c>
      <c r="G225" s="38">
        <f t="shared" si="63"/>
        <v>0</v>
      </c>
      <c r="H225" s="38">
        <v>0</v>
      </c>
      <c r="I225" s="38">
        <v>0</v>
      </c>
      <c r="J225" s="38">
        <f t="shared" si="64"/>
        <v>0</v>
      </c>
      <c r="K225" s="38">
        <v>0</v>
      </c>
      <c r="L225" s="38">
        <v>0</v>
      </c>
      <c r="M225" s="38">
        <f t="shared" si="65"/>
        <v>0</v>
      </c>
      <c r="N225" s="38">
        <v>0</v>
      </c>
      <c r="O225" s="38">
        <v>0</v>
      </c>
      <c r="P225" s="38">
        <f t="shared" si="66"/>
        <v>0</v>
      </c>
      <c r="Q225" s="38">
        <v>0</v>
      </c>
      <c r="R225" s="38">
        <v>0</v>
      </c>
      <c r="S225" s="38">
        <f t="shared" si="67"/>
        <v>0</v>
      </c>
      <c r="T225" s="38">
        <v>5120</v>
      </c>
      <c r="U225" s="38">
        <v>5120</v>
      </c>
      <c r="V225" s="38">
        <f t="shared" si="68"/>
        <v>0</v>
      </c>
      <c r="W225" s="38">
        <v>0</v>
      </c>
      <c r="X225" s="38">
        <v>0</v>
      </c>
      <c r="Y225" s="38">
        <f t="shared" si="69"/>
        <v>0</v>
      </c>
      <c r="Z225" s="38">
        <v>0</v>
      </c>
      <c r="AA225" s="38">
        <v>0</v>
      </c>
      <c r="AB225" s="38">
        <f t="shared" si="70"/>
        <v>0</v>
      </c>
      <c r="AC225" s="38">
        <v>0</v>
      </c>
      <c r="AD225" s="38">
        <v>0</v>
      </c>
      <c r="AE225" s="38">
        <f t="shared" si="71"/>
        <v>0</v>
      </c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  <c r="IJ225" s="7"/>
      <c r="IK225" s="7"/>
      <c r="IL225" s="7"/>
      <c r="IM225" s="7"/>
      <c r="IN225" s="7"/>
      <c r="IO225" s="7"/>
      <c r="IP225" s="7"/>
      <c r="IQ225" s="7"/>
      <c r="IR225" s="7"/>
      <c r="IS225" s="7"/>
      <c r="IT225" s="7"/>
      <c r="IU225" s="7"/>
    </row>
    <row r="226" spans="1:255" ht="31.2" x14ac:dyDescent="0.3">
      <c r="A226" s="35" t="s">
        <v>214</v>
      </c>
      <c r="B226" s="36">
        <v>1</v>
      </c>
      <c r="C226" s="36">
        <v>551</v>
      </c>
      <c r="D226" s="36">
        <v>5203</v>
      </c>
      <c r="E226" s="38">
        <f t="shared" si="63"/>
        <v>2412</v>
      </c>
      <c r="F226" s="38">
        <f t="shared" si="63"/>
        <v>2412</v>
      </c>
      <c r="G226" s="38">
        <f t="shared" si="63"/>
        <v>0</v>
      </c>
      <c r="H226" s="38">
        <v>0</v>
      </c>
      <c r="I226" s="38">
        <v>0</v>
      </c>
      <c r="J226" s="38">
        <f t="shared" si="64"/>
        <v>0</v>
      </c>
      <c r="K226" s="38">
        <v>0</v>
      </c>
      <c r="L226" s="38">
        <v>0</v>
      </c>
      <c r="M226" s="38">
        <f t="shared" si="65"/>
        <v>0</v>
      </c>
      <c r="N226" s="38">
        <v>0</v>
      </c>
      <c r="O226" s="38">
        <v>0</v>
      </c>
      <c r="P226" s="38">
        <f t="shared" si="66"/>
        <v>0</v>
      </c>
      <c r="Q226" s="38">
        <v>0</v>
      </c>
      <c r="R226" s="38">
        <v>0</v>
      </c>
      <c r="S226" s="38">
        <f t="shared" si="67"/>
        <v>0</v>
      </c>
      <c r="T226" s="38">
        <v>2412</v>
      </c>
      <c r="U226" s="38">
        <v>2412</v>
      </c>
      <c r="V226" s="38">
        <f t="shared" si="68"/>
        <v>0</v>
      </c>
      <c r="W226" s="38">
        <v>0</v>
      </c>
      <c r="X226" s="38">
        <v>0</v>
      </c>
      <c r="Y226" s="38">
        <f t="shared" si="69"/>
        <v>0</v>
      </c>
      <c r="Z226" s="38">
        <v>0</v>
      </c>
      <c r="AA226" s="38">
        <v>0</v>
      </c>
      <c r="AB226" s="38">
        <f t="shared" si="70"/>
        <v>0</v>
      </c>
      <c r="AC226" s="38">
        <v>0</v>
      </c>
      <c r="AD226" s="38">
        <v>0</v>
      </c>
      <c r="AE226" s="38">
        <f t="shared" si="71"/>
        <v>0</v>
      </c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/>
      <c r="IB226" s="7"/>
      <c r="IC226" s="7"/>
      <c r="ID226" s="7"/>
      <c r="IE226" s="7"/>
      <c r="IF226" s="7"/>
      <c r="IG226" s="7"/>
      <c r="IH226" s="7"/>
      <c r="II226" s="7"/>
      <c r="IJ226" s="7"/>
      <c r="IK226" s="7"/>
      <c r="IL226" s="7"/>
      <c r="IM226" s="7"/>
      <c r="IN226" s="7"/>
      <c r="IO226" s="7"/>
      <c r="IP226" s="7"/>
      <c r="IQ226" s="7"/>
      <c r="IR226" s="7"/>
      <c r="IS226" s="7"/>
      <c r="IT226" s="7"/>
      <c r="IU226" s="7"/>
    </row>
    <row r="227" spans="1:255" ht="31.2" x14ac:dyDescent="0.3">
      <c r="A227" s="35" t="s">
        <v>215</v>
      </c>
      <c r="B227" s="36">
        <v>1</v>
      </c>
      <c r="C227" s="36">
        <v>526</v>
      </c>
      <c r="D227" s="36">
        <v>5203</v>
      </c>
      <c r="E227" s="38">
        <f t="shared" si="63"/>
        <v>7700</v>
      </c>
      <c r="F227" s="38">
        <f t="shared" si="63"/>
        <v>7700</v>
      </c>
      <c r="G227" s="38">
        <f t="shared" si="63"/>
        <v>0</v>
      </c>
      <c r="H227" s="38">
        <v>0</v>
      </c>
      <c r="I227" s="38">
        <v>0</v>
      </c>
      <c r="J227" s="38">
        <f t="shared" si="64"/>
        <v>0</v>
      </c>
      <c r="K227" s="38">
        <v>0</v>
      </c>
      <c r="L227" s="38">
        <v>0</v>
      </c>
      <c r="M227" s="38">
        <f t="shared" si="65"/>
        <v>0</v>
      </c>
      <c r="N227" s="38">
        <v>0</v>
      </c>
      <c r="O227" s="38">
        <v>0</v>
      </c>
      <c r="P227" s="38">
        <f t="shared" si="66"/>
        <v>0</v>
      </c>
      <c r="Q227" s="38">
        <v>0</v>
      </c>
      <c r="R227" s="38">
        <v>0</v>
      </c>
      <c r="S227" s="38">
        <f t="shared" si="67"/>
        <v>0</v>
      </c>
      <c r="T227" s="38">
        <v>7700</v>
      </c>
      <c r="U227" s="38">
        <v>7700</v>
      </c>
      <c r="V227" s="38">
        <f t="shared" si="68"/>
        <v>0</v>
      </c>
      <c r="W227" s="38">
        <v>0</v>
      </c>
      <c r="X227" s="38">
        <v>0</v>
      </c>
      <c r="Y227" s="38">
        <f t="shared" si="69"/>
        <v>0</v>
      </c>
      <c r="Z227" s="38">
        <v>0</v>
      </c>
      <c r="AA227" s="38">
        <v>0</v>
      </c>
      <c r="AB227" s="38">
        <f t="shared" si="70"/>
        <v>0</v>
      </c>
      <c r="AC227" s="38">
        <v>0</v>
      </c>
      <c r="AD227" s="38">
        <v>0</v>
      </c>
      <c r="AE227" s="38">
        <f t="shared" si="71"/>
        <v>0</v>
      </c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  <c r="GN227" s="7"/>
      <c r="GO227" s="7"/>
      <c r="GP227" s="7"/>
      <c r="GQ227" s="7"/>
      <c r="GR227" s="7"/>
      <c r="GS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7"/>
      <c r="HE227" s="7"/>
      <c r="HF227" s="7"/>
      <c r="HG227" s="7"/>
      <c r="HH227" s="7"/>
      <c r="HI227" s="7"/>
      <c r="HJ227" s="7"/>
      <c r="HK227" s="7"/>
      <c r="HL227" s="7"/>
      <c r="HM227" s="7"/>
      <c r="HN227" s="7"/>
      <c r="HO227" s="7"/>
      <c r="HP227" s="7"/>
      <c r="HQ227" s="7"/>
      <c r="HR227" s="7"/>
      <c r="HS227" s="7"/>
      <c r="HT227" s="7"/>
      <c r="HU227" s="7"/>
      <c r="HV227" s="7"/>
      <c r="HW227" s="7"/>
      <c r="HX227" s="7"/>
      <c r="HY227" s="7"/>
      <c r="HZ227" s="7"/>
      <c r="IA227" s="7"/>
      <c r="IB227" s="7"/>
      <c r="IC227" s="7"/>
      <c r="ID227" s="7"/>
      <c r="IE227" s="7"/>
      <c r="IF227" s="7"/>
      <c r="IG227" s="7"/>
      <c r="IH227" s="7"/>
      <c r="II227" s="7"/>
      <c r="IJ227" s="7"/>
      <c r="IK227" s="7"/>
      <c r="IL227" s="7"/>
      <c r="IM227" s="7"/>
      <c r="IN227" s="7"/>
      <c r="IO227" s="7"/>
      <c r="IP227" s="7"/>
      <c r="IQ227" s="7"/>
      <c r="IR227" s="7"/>
      <c r="IS227" s="7"/>
      <c r="IT227" s="7"/>
      <c r="IU227" s="7"/>
    </row>
    <row r="228" spans="1:255" ht="27.75" customHeight="1" x14ac:dyDescent="0.3">
      <c r="A228" s="42" t="s">
        <v>216</v>
      </c>
      <c r="B228" s="36">
        <v>1</v>
      </c>
      <c r="C228" s="36">
        <v>540</v>
      </c>
      <c r="D228" s="36">
        <v>5203</v>
      </c>
      <c r="E228" s="31">
        <f t="shared" si="63"/>
        <v>12461</v>
      </c>
      <c r="F228" s="31">
        <f t="shared" si="63"/>
        <v>12461</v>
      </c>
      <c r="G228" s="31">
        <f t="shared" si="63"/>
        <v>0</v>
      </c>
      <c r="H228" s="31">
        <v>0</v>
      </c>
      <c r="I228" s="31">
        <v>0</v>
      </c>
      <c r="J228" s="31">
        <f t="shared" si="64"/>
        <v>0</v>
      </c>
      <c r="K228" s="31">
        <v>0</v>
      </c>
      <c r="L228" s="31">
        <v>0</v>
      </c>
      <c r="M228" s="31">
        <f t="shared" si="65"/>
        <v>0</v>
      </c>
      <c r="N228" s="31">
        <v>0</v>
      </c>
      <c r="O228" s="31">
        <v>0</v>
      </c>
      <c r="P228" s="31">
        <f t="shared" si="66"/>
        <v>0</v>
      </c>
      <c r="Q228" s="31">
        <v>0</v>
      </c>
      <c r="R228" s="31">
        <v>0</v>
      </c>
      <c r="S228" s="31">
        <f t="shared" si="67"/>
        <v>0</v>
      </c>
      <c r="T228" s="31">
        <v>12461</v>
      </c>
      <c r="U228" s="31">
        <v>12461</v>
      </c>
      <c r="V228" s="31">
        <f t="shared" si="68"/>
        <v>0</v>
      </c>
      <c r="W228" s="31">
        <v>0</v>
      </c>
      <c r="X228" s="31">
        <v>0</v>
      </c>
      <c r="Y228" s="31">
        <f t="shared" si="69"/>
        <v>0</v>
      </c>
      <c r="Z228" s="31">
        <v>0</v>
      </c>
      <c r="AA228" s="31">
        <v>0</v>
      </c>
      <c r="AB228" s="31">
        <f t="shared" si="70"/>
        <v>0</v>
      </c>
      <c r="AC228" s="31">
        <v>0</v>
      </c>
      <c r="AD228" s="31">
        <v>0</v>
      </c>
      <c r="AE228" s="31">
        <f t="shared" si="71"/>
        <v>0</v>
      </c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  <c r="GN228" s="7"/>
      <c r="GO228" s="7"/>
      <c r="GP228" s="7"/>
      <c r="GQ228" s="7"/>
      <c r="GR228" s="7"/>
      <c r="GS228" s="7"/>
      <c r="GT228" s="7"/>
      <c r="GU228" s="7"/>
      <c r="GV228" s="7"/>
      <c r="GW228" s="7"/>
      <c r="GX228" s="7"/>
      <c r="GY228" s="7"/>
      <c r="GZ228" s="7"/>
      <c r="HA228" s="7"/>
      <c r="HB228" s="7"/>
      <c r="HC228" s="7"/>
      <c r="HD228" s="7"/>
      <c r="HE228" s="7"/>
      <c r="HF228" s="7"/>
      <c r="HG228" s="7"/>
      <c r="HH228" s="7"/>
      <c r="HI228" s="7"/>
      <c r="HJ228" s="7"/>
      <c r="HK228" s="7"/>
      <c r="HL228" s="7"/>
      <c r="HM228" s="7"/>
      <c r="HN228" s="7"/>
      <c r="HO228" s="7"/>
      <c r="HP228" s="7"/>
      <c r="HQ228" s="7"/>
      <c r="HR228" s="7"/>
      <c r="HS228" s="7"/>
      <c r="HT228" s="7"/>
      <c r="HU228" s="7"/>
      <c r="HV228" s="7"/>
      <c r="HW228" s="7"/>
      <c r="HX228" s="7"/>
      <c r="HY228" s="7"/>
      <c r="HZ228" s="7"/>
      <c r="IA228" s="7"/>
      <c r="IB228" s="7"/>
      <c r="IC228" s="7"/>
      <c r="ID228" s="7"/>
      <c r="IE228" s="7"/>
      <c r="IF228" s="7"/>
      <c r="IG228" s="7"/>
      <c r="IH228" s="7"/>
      <c r="II228" s="7"/>
      <c r="IJ228" s="7"/>
      <c r="IK228" s="7"/>
      <c r="IL228" s="7"/>
      <c r="IM228" s="7"/>
      <c r="IN228" s="7"/>
      <c r="IO228" s="7"/>
      <c r="IP228" s="7"/>
      <c r="IQ228" s="7"/>
      <c r="IR228" s="7"/>
      <c r="IS228" s="7"/>
      <c r="IT228" s="7"/>
      <c r="IU228" s="7"/>
    </row>
    <row r="229" spans="1:255" ht="62.4" x14ac:dyDescent="0.3">
      <c r="A229" s="35" t="s">
        <v>217</v>
      </c>
      <c r="B229" s="40">
        <v>1</v>
      </c>
      <c r="C229" s="40">
        <v>541</v>
      </c>
      <c r="D229" s="40">
        <v>5203</v>
      </c>
      <c r="E229" s="38">
        <f t="shared" si="63"/>
        <v>20221</v>
      </c>
      <c r="F229" s="38">
        <f t="shared" si="63"/>
        <v>20221</v>
      </c>
      <c r="G229" s="38">
        <f t="shared" si="63"/>
        <v>0</v>
      </c>
      <c r="H229" s="38">
        <v>0</v>
      </c>
      <c r="I229" s="38">
        <v>0</v>
      </c>
      <c r="J229" s="38">
        <f t="shared" si="64"/>
        <v>0</v>
      </c>
      <c r="K229" s="38">
        <v>0</v>
      </c>
      <c r="L229" s="38">
        <v>0</v>
      </c>
      <c r="M229" s="38">
        <f t="shared" si="65"/>
        <v>0</v>
      </c>
      <c r="N229" s="38">
        <v>0</v>
      </c>
      <c r="O229" s="38">
        <v>0</v>
      </c>
      <c r="P229" s="38">
        <f t="shared" si="66"/>
        <v>0</v>
      </c>
      <c r="Q229" s="38">
        <v>0</v>
      </c>
      <c r="R229" s="38">
        <v>0</v>
      </c>
      <c r="S229" s="38">
        <f t="shared" si="67"/>
        <v>0</v>
      </c>
      <c r="T229" s="38">
        <v>20221</v>
      </c>
      <c r="U229" s="38">
        <v>20221</v>
      </c>
      <c r="V229" s="38">
        <f t="shared" si="68"/>
        <v>0</v>
      </c>
      <c r="W229" s="38">
        <v>0</v>
      </c>
      <c r="X229" s="38">
        <v>0</v>
      </c>
      <c r="Y229" s="38">
        <f t="shared" si="69"/>
        <v>0</v>
      </c>
      <c r="Z229" s="38">
        <v>0</v>
      </c>
      <c r="AA229" s="38">
        <v>0</v>
      </c>
      <c r="AB229" s="38">
        <f t="shared" si="70"/>
        <v>0</v>
      </c>
      <c r="AC229" s="38">
        <v>0</v>
      </c>
      <c r="AD229" s="38">
        <v>0</v>
      </c>
      <c r="AE229" s="38">
        <f t="shared" si="71"/>
        <v>0</v>
      </c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  <c r="GN229" s="7"/>
      <c r="GO229" s="7"/>
      <c r="GP229" s="7"/>
      <c r="GQ229" s="7"/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7"/>
      <c r="HG229" s="7"/>
      <c r="HH229" s="7"/>
      <c r="HI229" s="7"/>
      <c r="HJ229" s="7"/>
      <c r="HK229" s="7"/>
      <c r="HL229" s="7"/>
      <c r="HM229" s="7"/>
      <c r="HN229" s="7"/>
      <c r="HO229" s="7"/>
      <c r="HP229" s="7"/>
      <c r="HQ229" s="7"/>
      <c r="HR229" s="7"/>
      <c r="HS229" s="7"/>
      <c r="HT229" s="7"/>
      <c r="HU229" s="7"/>
      <c r="HV229" s="7"/>
      <c r="HW229" s="7"/>
      <c r="HX229" s="7"/>
      <c r="HY229" s="7"/>
      <c r="HZ229" s="7"/>
      <c r="IA229" s="7"/>
      <c r="IB229" s="7"/>
      <c r="IC229" s="7"/>
      <c r="ID229" s="7"/>
      <c r="IE229" s="7"/>
      <c r="IF229" s="7"/>
      <c r="IG229" s="7"/>
      <c r="IH229" s="7"/>
      <c r="II229" s="7"/>
      <c r="IJ229" s="7"/>
      <c r="IK229" s="7"/>
      <c r="IL229" s="7"/>
      <c r="IM229" s="7"/>
      <c r="IN229" s="7"/>
      <c r="IO229" s="7"/>
      <c r="IP229" s="7"/>
      <c r="IQ229" s="7"/>
      <c r="IR229" s="7"/>
      <c r="IS229" s="7"/>
      <c r="IT229" s="7"/>
      <c r="IU229" s="7"/>
    </row>
    <row r="230" spans="1:255" ht="93.6" x14ac:dyDescent="0.3">
      <c r="A230" s="42" t="s">
        <v>218</v>
      </c>
      <c r="B230" s="36">
        <v>1</v>
      </c>
      <c r="C230" s="36">
        <v>550</v>
      </c>
      <c r="D230" s="36">
        <v>5203</v>
      </c>
      <c r="E230" s="31">
        <f t="shared" si="63"/>
        <v>37829</v>
      </c>
      <c r="F230" s="31">
        <f t="shared" si="63"/>
        <v>37829</v>
      </c>
      <c r="G230" s="31">
        <f t="shared" si="63"/>
        <v>0</v>
      </c>
      <c r="H230" s="31">
        <v>0</v>
      </c>
      <c r="I230" s="31">
        <v>0</v>
      </c>
      <c r="J230" s="31">
        <f t="shared" si="64"/>
        <v>0</v>
      </c>
      <c r="K230" s="31">
        <v>0</v>
      </c>
      <c r="L230" s="31">
        <v>0</v>
      </c>
      <c r="M230" s="31">
        <f t="shared" si="65"/>
        <v>0</v>
      </c>
      <c r="N230" s="31"/>
      <c r="O230" s="31"/>
      <c r="P230" s="31">
        <f t="shared" si="66"/>
        <v>0</v>
      </c>
      <c r="Q230" s="31">
        <v>37829</v>
      </c>
      <c r="R230" s="31">
        <v>37829</v>
      </c>
      <c r="S230" s="31">
        <f t="shared" si="67"/>
        <v>0</v>
      </c>
      <c r="T230" s="31"/>
      <c r="U230" s="31"/>
      <c r="V230" s="31">
        <f t="shared" si="68"/>
        <v>0</v>
      </c>
      <c r="W230" s="31">
        <v>0</v>
      </c>
      <c r="X230" s="31">
        <v>0</v>
      </c>
      <c r="Y230" s="31">
        <f t="shared" si="69"/>
        <v>0</v>
      </c>
      <c r="Z230" s="31">
        <v>0</v>
      </c>
      <c r="AA230" s="31">
        <v>0</v>
      </c>
      <c r="AB230" s="31">
        <f t="shared" si="70"/>
        <v>0</v>
      </c>
      <c r="AC230" s="31"/>
      <c r="AD230" s="31"/>
      <c r="AE230" s="31">
        <f t="shared" si="71"/>
        <v>0</v>
      </c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  <c r="GN230" s="7"/>
      <c r="GO230" s="7"/>
      <c r="GP230" s="7"/>
      <c r="GQ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7"/>
      <c r="HG230" s="7"/>
      <c r="HH230" s="7"/>
      <c r="HI230" s="7"/>
      <c r="HJ230" s="7"/>
      <c r="HK230" s="7"/>
      <c r="HL230" s="7"/>
      <c r="HM230" s="7"/>
      <c r="HN230" s="7"/>
      <c r="HO230" s="7"/>
      <c r="HP230" s="7"/>
      <c r="HQ230" s="7"/>
      <c r="HR230" s="7"/>
      <c r="HS230" s="7"/>
      <c r="HT230" s="7"/>
      <c r="HU230" s="7"/>
      <c r="HV230" s="7"/>
      <c r="HW230" s="7"/>
      <c r="HX230" s="7"/>
      <c r="HY230" s="7"/>
      <c r="HZ230" s="7"/>
      <c r="IA230" s="7"/>
      <c r="IB230" s="7"/>
      <c r="IC230" s="7"/>
      <c r="ID230" s="7"/>
      <c r="IE230" s="7"/>
      <c r="IF230" s="7"/>
      <c r="IG230" s="7"/>
      <c r="IH230" s="7"/>
      <c r="II230" s="7"/>
      <c r="IJ230" s="7"/>
      <c r="IK230" s="7"/>
      <c r="IL230" s="7"/>
      <c r="IM230" s="7"/>
      <c r="IN230" s="7"/>
      <c r="IO230" s="7"/>
      <c r="IP230" s="7"/>
      <c r="IQ230" s="7"/>
      <c r="IR230" s="7"/>
      <c r="IS230" s="7"/>
      <c r="IT230" s="7"/>
      <c r="IU230" s="7"/>
    </row>
    <row r="231" spans="1:255" ht="93.6" x14ac:dyDescent="0.3">
      <c r="A231" s="42" t="s">
        <v>219</v>
      </c>
      <c r="B231" s="36"/>
      <c r="C231" s="36"/>
      <c r="D231" s="36"/>
      <c r="E231" s="31">
        <f t="shared" si="63"/>
        <v>69982</v>
      </c>
      <c r="F231" s="31">
        <f t="shared" si="63"/>
        <v>69982</v>
      </c>
      <c r="G231" s="31">
        <f t="shared" si="63"/>
        <v>0</v>
      </c>
      <c r="H231" s="31">
        <v>0</v>
      </c>
      <c r="I231" s="31">
        <v>0</v>
      </c>
      <c r="J231" s="31">
        <f t="shared" si="64"/>
        <v>0</v>
      </c>
      <c r="K231" s="31">
        <v>0</v>
      </c>
      <c r="L231" s="31">
        <v>0</v>
      </c>
      <c r="M231" s="31">
        <f t="shared" si="65"/>
        <v>0</v>
      </c>
      <c r="N231" s="31">
        <v>0</v>
      </c>
      <c r="O231" s="31">
        <v>0</v>
      </c>
      <c r="P231" s="31">
        <f t="shared" si="66"/>
        <v>0</v>
      </c>
      <c r="Q231" s="31">
        <v>69982</v>
      </c>
      <c r="R231" s="31">
        <v>69982</v>
      </c>
      <c r="S231" s="31">
        <f t="shared" si="67"/>
        <v>0</v>
      </c>
      <c r="T231" s="31">
        <v>0</v>
      </c>
      <c r="U231" s="31">
        <v>0</v>
      </c>
      <c r="V231" s="31">
        <f t="shared" si="68"/>
        <v>0</v>
      </c>
      <c r="W231" s="31">
        <v>0</v>
      </c>
      <c r="X231" s="31">
        <v>0</v>
      </c>
      <c r="Y231" s="31">
        <f t="shared" si="69"/>
        <v>0</v>
      </c>
      <c r="Z231" s="31">
        <v>0</v>
      </c>
      <c r="AA231" s="31">
        <v>0</v>
      </c>
      <c r="AB231" s="31">
        <f t="shared" si="70"/>
        <v>0</v>
      </c>
      <c r="AC231" s="31">
        <v>0</v>
      </c>
      <c r="AD231" s="31">
        <v>0</v>
      </c>
      <c r="AE231" s="31">
        <f t="shared" si="71"/>
        <v>0</v>
      </c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  <c r="GN231" s="7"/>
      <c r="GO231" s="7"/>
      <c r="GP231" s="7"/>
      <c r="GQ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7"/>
      <c r="HG231" s="7"/>
      <c r="HH231" s="7"/>
      <c r="HI231" s="7"/>
      <c r="HJ231" s="7"/>
      <c r="HK231" s="7"/>
      <c r="HL231" s="7"/>
      <c r="HM231" s="7"/>
      <c r="HN231" s="7"/>
      <c r="HO231" s="7"/>
      <c r="HP231" s="7"/>
      <c r="HQ231" s="7"/>
      <c r="HR231" s="7"/>
      <c r="HS231" s="7"/>
      <c r="HT231" s="7"/>
      <c r="HU231" s="7"/>
      <c r="HV231" s="7"/>
      <c r="HW231" s="7"/>
      <c r="HX231" s="7"/>
      <c r="HY231" s="7"/>
      <c r="HZ231" s="7"/>
      <c r="IA231" s="7"/>
      <c r="IB231" s="7"/>
      <c r="IC231" s="7"/>
      <c r="ID231" s="7"/>
      <c r="IE231" s="7"/>
      <c r="IF231" s="7"/>
      <c r="IG231" s="7"/>
      <c r="IH231" s="7"/>
      <c r="II231" s="7"/>
      <c r="IJ231" s="7"/>
      <c r="IK231" s="7"/>
      <c r="IL231" s="7"/>
      <c r="IM231" s="7"/>
      <c r="IN231" s="7"/>
      <c r="IO231" s="7"/>
      <c r="IP231" s="7"/>
      <c r="IQ231" s="7"/>
      <c r="IR231" s="7"/>
      <c r="IS231" s="7"/>
      <c r="IT231" s="7"/>
      <c r="IU231" s="7"/>
    </row>
    <row r="232" spans="1:255" x14ac:dyDescent="0.3">
      <c r="A232" s="35" t="s">
        <v>220</v>
      </c>
      <c r="B232" s="36">
        <v>1</v>
      </c>
      <c r="C232" s="36">
        <v>530</v>
      </c>
      <c r="D232" s="36">
        <v>5203</v>
      </c>
      <c r="E232" s="38">
        <f t="shared" si="63"/>
        <v>1846</v>
      </c>
      <c r="F232" s="38">
        <f t="shared" si="63"/>
        <v>1846</v>
      </c>
      <c r="G232" s="38">
        <f t="shared" si="63"/>
        <v>0</v>
      </c>
      <c r="H232" s="38">
        <v>0</v>
      </c>
      <c r="I232" s="38">
        <v>0</v>
      </c>
      <c r="J232" s="38">
        <f t="shared" si="64"/>
        <v>0</v>
      </c>
      <c r="K232" s="38">
        <v>0</v>
      </c>
      <c r="L232" s="38">
        <v>0</v>
      </c>
      <c r="M232" s="38">
        <f t="shared" si="65"/>
        <v>0</v>
      </c>
      <c r="N232" s="38">
        <v>0</v>
      </c>
      <c r="O232" s="38">
        <v>0</v>
      </c>
      <c r="P232" s="38">
        <f t="shared" si="66"/>
        <v>0</v>
      </c>
      <c r="Q232" s="38">
        <v>0</v>
      </c>
      <c r="R232" s="38">
        <v>0</v>
      </c>
      <c r="S232" s="38">
        <f t="shared" si="67"/>
        <v>0</v>
      </c>
      <c r="T232" s="38">
        <f>1846</f>
        <v>1846</v>
      </c>
      <c r="U232" s="38">
        <f>1846</f>
        <v>1846</v>
      </c>
      <c r="V232" s="38">
        <f t="shared" si="68"/>
        <v>0</v>
      </c>
      <c r="W232" s="38">
        <v>0</v>
      </c>
      <c r="X232" s="38">
        <v>0</v>
      </c>
      <c r="Y232" s="38">
        <f t="shared" si="69"/>
        <v>0</v>
      </c>
      <c r="Z232" s="38">
        <v>0</v>
      </c>
      <c r="AA232" s="38">
        <v>0</v>
      </c>
      <c r="AB232" s="38">
        <f t="shared" si="70"/>
        <v>0</v>
      </c>
      <c r="AC232" s="38">
        <v>0</v>
      </c>
      <c r="AD232" s="38">
        <v>0</v>
      </c>
      <c r="AE232" s="38">
        <f t="shared" si="71"/>
        <v>0</v>
      </c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  <c r="HR232" s="7"/>
      <c r="HS232" s="7"/>
      <c r="HT232" s="7"/>
      <c r="HU232" s="7"/>
      <c r="HV232" s="7"/>
      <c r="HW232" s="7"/>
      <c r="HX232" s="7"/>
      <c r="HY232" s="7"/>
      <c r="HZ232" s="7"/>
      <c r="IA232" s="7"/>
      <c r="IB232" s="7"/>
      <c r="IC232" s="7"/>
      <c r="ID232" s="7"/>
      <c r="IE232" s="7"/>
      <c r="IF232" s="7"/>
      <c r="IG232" s="7"/>
      <c r="IH232" s="7"/>
      <c r="II232" s="7"/>
      <c r="IJ232" s="7"/>
      <c r="IK232" s="7"/>
      <c r="IL232" s="7"/>
      <c r="IM232" s="7"/>
      <c r="IN232" s="7"/>
      <c r="IO232" s="7"/>
      <c r="IP232" s="7"/>
      <c r="IQ232" s="7"/>
      <c r="IR232" s="7"/>
      <c r="IS232" s="7"/>
      <c r="IT232" s="7"/>
      <c r="IU232" s="7"/>
    </row>
    <row r="233" spans="1:255" x14ac:dyDescent="0.3">
      <c r="A233" s="35" t="s">
        <v>221</v>
      </c>
      <c r="B233" s="36">
        <v>1</v>
      </c>
      <c r="C233" s="36">
        <v>530</v>
      </c>
      <c r="D233" s="36">
        <v>5203</v>
      </c>
      <c r="E233" s="38">
        <f t="shared" si="63"/>
        <v>9481</v>
      </c>
      <c r="F233" s="38">
        <f t="shared" si="63"/>
        <v>9481</v>
      </c>
      <c r="G233" s="38">
        <f t="shared" si="63"/>
        <v>0</v>
      </c>
      <c r="H233" s="38">
        <v>0</v>
      </c>
      <c r="I233" s="38">
        <v>0</v>
      </c>
      <c r="J233" s="38">
        <f t="shared" si="64"/>
        <v>0</v>
      </c>
      <c r="K233" s="38">
        <v>0</v>
      </c>
      <c r="L233" s="38">
        <v>0</v>
      </c>
      <c r="M233" s="38">
        <f t="shared" si="65"/>
        <v>0</v>
      </c>
      <c r="N233" s="38">
        <v>0</v>
      </c>
      <c r="O233" s="38">
        <v>0</v>
      </c>
      <c r="P233" s="38">
        <f t="shared" si="66"/>
        <v>0</v>
      </c>
      <c r="Q233" s="38">
        <v>0</v>
      </c>
      <c r="R233" s="38">
        <v>0</v>
      </c>
      <c r="S233" s="38">
        <f t="shared" si="67"/>
        <v>0</v>
      </c>
      <c r="T233" s="38">
        <f>11327-1846</f>
        <v>9481</v>
      </c>
      <c r="U233" s="38">
        <f>11327-1846</f>
        <v>9481</v>
      </c>
      <c r="V233" s="38">
        <f t="shared" si="68"/>
        <v>0</v>
      </c>
      <c r="W233" s="38">
        <v>0</v>
      </c>
      <c r="X233" s="38">
        <v>0</v>
      </c>
      <c r="Y233" s="38">
        <f t="shared" si="69"/>
        <v>0</v>
      </c>
      <c r="Z233" s="38">
        <v>0</v>
      </c>
      <c r="AA233" s="38">
        <v>0</v>
      </c>
      <c r="AB233" s="38">
        <f t="shared" si="70"/>
        <v>0</v>
      </c>
      <c r="AC233" s="38">
        <v>0</v>
      </c>
      <c r="AD233" s="38">
        <v>0</v>
      </c>
      <c r="AE233" s="38">
        <f t="shared" si="71"/>
        <v>0</v>
      </c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  <c r="GN233" s="7"/>
      <c r="GO233" s="7"/>
      <c r="GP233" s="7"/>
      <c r="GQ233" s="7"/>
      <c r="GR233" s="7"/>
      <c r="GS233" s="7"/>
      <c r="GT233" s="7"/>
      <c r="GU233" s="7"/>
      <c r="GV233" s="7"/>
      <c r="GW233" s="7"/>
      <c r="GX233" s="7"/>
      <c r="GY233" s="7"/>
      <c r="GZ233" s="7"/>
      <c r="HA233" s="7"/>
      <c r="HB233" s="7"/>
      <c r="HC233" s="7"/>
      <c r="HD233" s="7"/>
      <c r="HE233" s="7"/>
      <c r="HF233" s="7"/>
      <c r="HG233" s="7"/>
      <c r="HH233" s="7"/>
      <c r="HI233" s="7"/>
      <c r="HJ233" s="7"/>
      <c r="HK233" s="7"/>
      <c r="HL233" s="7"/>
      <c r="HM233" s="7"/>
      <c r="HN233" s="7"/>
      <c r="HO233" s="7"/>
      <c r="HP233" s="7"/>
      <c r="HQ233" s="7"/>
      <c r="HR233" s="7"/>
      <c r="HS233" s="7"/>
      <c r="HT233" s="7"/>
      <c r="HU233" s="7"/>
      <c r="HV233" s="7"/>
      <c r="HW233" s="7"/>
      <c r="HX233" s="7"/>
      <c r="HY233" s="7"/>
      <c r="HZ233" s="7"/>
      <c r="IA233" s="7"/>
      <c r="IB233" s="7"/>
      <c r="IC233" s="7"/>
      <c r="ID233" s="7"/>
      <c r="IE233" s="7"/>
      <c r="IF233" s="7"/>
      <c r="IG233" s="7"/>
      <c r="IH233" s="7"/>
      <c r="II233" s="7"/>
      <c r="IJ233" s="7"/>
      <c r="IK233" s="7"/>
      <c r="IL233" s="7"/>
      <c r="IM233" s="7"/>
      <c r="IN233" s="7"/>
      <c r="IO233" s="7"/>
      <c r="IP233" s="7"/>
      <c r="IQ233" s="7"/>
      <c r="IR233" s="7"/>
      <c r="IS233" s="7"/>
      <c r="IT233" s="7"/>
      <c r="IU233" s="7"/>
    </row>
    <row r="234" spans="1:255" x14ac:dyDescent="0.3">
      <c r="A234" s="26" t="s">
        <v>130</v>
      </c>
      <c r="B234" s="34"/>
      <c r="C234" s="34"/>
      <c r="D234" s="34"/>
      <c r="E234" s="27">
        <f t="shared" si="63"/>
        <v>187739</v>
      </c>
      <c r="F234" s="27">
        <f t="shared" si="63"/>
        <v>187739</v>
      </c>
      <c r="G234" s="27">
        <f t="shared" si="63"/>
        <v>0</v>
      </c>
      <c r="H234" s="27">
        <f>SUM(H235:H237)</f>
        <v>0</v>
      </c>
      <c r="I234" s="27">
        <f>SUM(I235:I237)</f>
        <v>0</v>
      </c>
      <c r="J234" s="27">
        <f t="shared" si="64"/>
        <v>0</v>
      </c>
      <c r="K234" s="27">
        <f>SUM(K235:K237)</f>
        <v>0</v>
      </c>
      <c r="L234" s="27">
        <f>SUM(L235:L237)</f>
        <v>0</v>
      </c>
      <c r="M234" s="27">
        <f t="shared" si="65"/>
        <v>0</v>
      </c>
      <c r="N234" s="27">
        <f>SUM(N235:N237)</f>
        <v>8158</v>
      </c>
      <c r="O234" s="27">
        <f>SUM(O235:O237)</f>
        <v>8158</v>
      </c>
      <c r="P234" s="27">
        <f t="shared" si="66"/>
        <v>0</v>
      </c>
      <c r="Q234" s="27">
        <f>SUM(Q235:Q237)</f>
        <v>0</v>
      </c>
      <c r="R234" s="27">
        <f>SUM(R235:R237)</f>
        <v>0</v>
      </c>
      <c r="S234" s="27">
        <f t="shared" si="67"/>
        <v>0</v>
      </c>
      <c r="T234" s="27">
        <f>SUM(T235:T237)</f>
        <v>0</v>
      </c>
      <c r="U234" s="27">
        <f>SUM(U235:U237)</f>
        <v>0</v>
      </c>
      <c r="V234" s="27">
        <f t="shared" si="68"/>
        <v>0</v>
      </c>
      <c r="W234" s="27">
        <f>SUM(W235:W237)</f>
        <v>0</v>
      </c>
      <c r="X234" s="27">
        <f>SUM(X235:X237)</f>
        <v>0</v>
      </c>
      <c r="Y234" s="27">
        <f t="shared" si="69"/>
        <v>0</v>
      </c>
      <c r="Z234" s="27">
        <f>SUM(Z235:Z237)</f>
        <v>30692</v>
      </c>
      <c r="AA234" s="27">
        <f>SUM(AA235:AA237)</f>
        <v>30692</v>
      </c>
      <c r="AB234" s="27">
        <f t="shared" si="70"/>
        <v>0</v>
      </c>
      <c r="AC234" s="27">
        <f>SUM(AC235:AC237)</f>
        <v>148889</v>
      </c>
      <c r="AD234" s="27">
        <f>SUM(AD235:AD237)</f>
        <v>148889</v>
      </c>
      <c r="AE234" s="27">
        <f t="shared" si="71"/>
        <v>0</v>
      </c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  <c r="GN234" s="7"/>
      <c r="GO234" s="7"/>
      <c r="GP234" s="7"/>
      <c r="GQ234" s="7"/>
      <c r="GR234" s="7"/>
      <c r="GS234" s="7"/>
      <c r="GT234" s="7"/>
      <c r="GU234" s="7"/>
      <c r="GV234" s="7"/>
      <c r="GW234" s="7"/>
      <c r="GX234" s="7"/>
      <c r="GY234" s="7"/>
      <c r="GZ234" s="7"/>
      <c r="HA234" s="7"/>
      <c r="HB234" s="7"/>
      <c r="HC234" s="7"/>
      <c r="HD234" s="7"/>
      <c r="HE234" s="7"/>
      <c r="HF234" s="7"/>
      <c r="HG234" s="7"/>
      <c r="HH234" s="7"/>
      <c r="HI234" s="7"/>
      <c r="HJ234" s="7"/>
      <c r="HK234" s="7"/>
      <c r="HL234" s="7"/>
      <c r="HM234" s="7"/>
      <c r="HN234" s="7"/>
      <c r="HO234" s="7"/>
      <c r="HP234" s="7"/>
      <c r="HQ234" s="7"/>
      <c r="HR234" s="7"/>
      <c r="HS234" s="7"/>
      <c r="HT234" s="7"/>
      <c r="HU234" s="7"/>
      <c r="HV234" s="7"/>
      <c r="HW234" s="7"/>
      <c r="HX234" s="7"/>
      <c r="HY234" s="7"/>
      <c r="HZ234" s="7"/>
      <c r="IA234" s="7"/>
      <c r="IB234" s="7"/>
      <c r="IC234" s="7"/>
      <c r="ID234" s="7"/>
      <c r="IE234" s="7"/>
      <c r="IF234" s="7"/>
      <c r="IG234" s="7"/>
      <c r="IH234" s="7"/>
      <c r="II234" s="7"/>
      <c r="IJ234" s="7"/>
      <c r="IK234" s="7"/>
      <c r="IL234" s="7"/>
      <c r="IM234" s="7"/>
      <c r="IN234" s="7"/>
      <c r="IO234" s="7"/>
      <c r="IP234" s="7"/>
      <c r="IQ234" s="7"/>
      <c r="IR234" s="7"/>
      <c r="IS234" s="7"/>
      <c r="IT234" s="7"/>
      <c r="IU234" s="7"/>
    </row>
    <row r="235" spans="1:255" ht="31.2" x14ac:dyDescent="0.3">
      <c r="A235" s="42" t="s">
        <v>222</v>
      </c>
      <c r="B235" s="40"/>
      <c r="C235" s="40"/>
      <c r="D235" s="40"/>
      <c r="E235" s="45">
        <f t="shared" si="63"/>
        <v>96079</v>
      </c>
      <c r="F235" s="45">
        <f t="shared" si="63"/>
        <v>96079</v>
      </c>
      <c r="G235" s="45">
        <f t="shared" si="63"/>
        <v>0</v>
      </c>
      <c r="H235" s="45">
        <v>0</v>
      </c>
      <c r="I235" s="45">
        <v>0</v>
      </c>
      <c r="J235" s="45">
        <f t="shared" si="64"/>
        <v>0</v>
      </c>
      <c r="K235" s="45">
        <v>0</v>
      </c>
      <c r="L235" s="45">
        <v>0</v>
      </c>
      <c r="M235" s="45">
        <f t="shared" si="65"/>
        <v>0</v>
      </c>
      <c r="N235" s="45"/>
      <c r="O235" s="45"/>
      <c r="P235" s="45">
        <f t="shared" si="66"/>
        <v>0</v>
      </c>
      <c r="Q235" s="45">
        <v>0</v>
      </c>
      <c r="R235" s="45">
        <v>0</v>
      </c>
      <c r="S235" s="45">
        <f t="shared" si="67"/>
        <v>0</v>
      </c>
      <c r="T235" s="45">
        <v>0</v>
      </c>
      <c r="U235" s="45">
        <v>0</v>
      </c>
      <c r="V235" s="45">
        <f t="shared" si="68"/>
        <v>0</v>
      </c>
      <c r="W235" s="45">
        <v>0</v>
      </c>
      <c r="X235" s="45">
        <v>0</v>
      </c>
      <c r="Y235" s="45">
        <f t="shared" si="69"/>
        <v>0</v>
      </c>
      <c r="Z235" s="45"/>
      <c r="AA235" s="45"/>
      <c r="AB235" s="45">
        <f t="shared" si="70"/>
        <v>0</v>
      </c>
      <c r="AC235" s="45">
        <v>96079</v>
      </c>
      <c r="AD235" s="45">
        <v>96079</v>
      </c>
      <c r="AE235" s="45">
        <f t="shared" si="71"/>
        <v>0</v>
      </c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25"/>
      <c r="GH235" s="25"/>
      <c r="GI235" s="25"/>
      <c r="GJ235" s="25"/>
      <c r="GK235" s="25"/>
      <c r="GL235" s="25"/>
      <c r="GM235" s="25"/>
      <c r="GN235" s="25"/>
      <c r="GO235" s="25"/>
      <c r="GP235" s="25"/>
      <c r="GQ235" s="25"/>
      <c r="GR235" s="25"/>
      <c r="GS235" s="25"/>
      <c r="GT235" s="25"/>
      <c r="GU235" s="25"/>
      <c r="GV235" s="25"/>
      <c r="GW235" s="25"/>
      <c r="GX235" s="25"/>
      <c r="GY235" s="25"/>
      <c r="GZ235" s="25"/>
      <c r="HA235" s="25"/>
      <c r="HB235" s="25"/>
      <c r="HC235" s="25"/>
      <c r="HD235" s="25"/>
      <c r="HE235" s="25"/>
      <c r="HF235" s="25"/>
      <c r="HG235" s="25"/>
      <c r="HH235" s="25"/>
      <c r="HI235" s="25"/>
      <c r="HJ235" s="25"/>
      <c r="HK235" s="25"/>
      <c r="HL235" s="25"/>
      <c r="HM235" s="25"/>
      <c r="HN235" s="25"/>
      <c r="HO235" s="25"/>
      <c r="HP235" s="25"/>
      <c r="HQ235" s="25"/>
      <c r="HR235" s="25"/>
      <c r="HS235" s="25"/>
      <c r="HT235" s="25"/>
      <c r="HU235" s="25"/>
      <c r="HV235" s="25"/>
      <c r="HW235" s="25"/>
      <c r="HX235" s="25"/>
      <c r="HY235" s="25"/>
      <c r="HZ235" s="25"/>
      <c r="IA235" s="25"/>
      <c r="IB235" s="25"/>
      <c r="IC235" s="25"/>
      <c r="ID235" s="25"/>
      <c r="IE235" s="25"/>
      <c r="IF235" s="25"/>
      <c r="IG235" s="25"/>
      <c r="IH235" s="25"/>
      <c r="II235" s="25"/>
      <c r="IJ235" s="25"/>
      <c r="IK235" s="25"/>
      <c r="IL235" s="25"/>
      <c r="IM235" s="25"/>
      <c r="IN235" s="25"/>
      <c r="IO235" s="25"/>
      <c r="IP235" s="25"/>
      <c r="IQ235" s="25"/>
      <c r="IR235" s="25"/>
      <c r="IS235" s="25"/>
      <c r="IT235" s="25"/>
      <c r="IU235" s="25"/>
    </row>
    <row r="236" spans="1:255" ht="31.2" x14ac:dyDescent="0.3">
      <c r="A236" s="42" t="s">
        <v>223</v>
      </c>
      <c r="B236" s="40"/>
      <c r="C236" s="40"/>
      <c r="D236" s="40"/>
      <c r="E236" s="45">
        <f t="shared" si="63"/>
        <v>52810</v>
      </c>
      <c r="F236" s="45">
        <f t="shared" si="63"/>
        <v>52810</v>
      </c>
      <c r="G236" s="45">
        <f t="shared" si="63"/>
        <v>0</v>
      </c>
      <c r="H236" s="45">
        <v>0</v>
      </c>
      <c r="I236" s="45">
        <v>0</v>
      </c>
      <c r="J236" s="45">
        <f t="shared" si="64"/>
        <v>0</v>
      </c>
      <c r="K236" s="45">
        <v>0</v>
      </c>
      <c r="L236" s="45">
        <v>0</v>
      </c>
      <c r="M236" s="45">
        <f t="shared" si="65"/>
        <v>0</v>
      </c>
      <c r="N236" s="45"/>
      <c r="O236" s="45"/>
      <c r="P236" s="45">
        <f t="shared" si="66"/>
        <v>0</v>
      </c>
      <c r="Q236" s="45">
        <v>0</v>
      </c>
      <c r="R236" s="45">
        <v>0</v>
      </c>
      <c r="S236" s="45">
        <f t="shared" si="67"/>
        <v>0</v>
      </c>
      <c r="T236" s="45">
        <v>0</v>
      </c>
      <c r="U236" s="45">
        <v>0</v>
      </c>
      <c r="V236" s="45">
        <f t="shared" si="68"/>
        <v>0</v>
      </c>
      <c r="W236" s="45">
        <v>0</v>
      </c>
      <c r="X236" s="45">
        <v>0</v>
      </c>
      <c r="Y236" s="45">
        <f t="shared" si="69"/>
        <v>0</v>
      </c>
      <c r="Z236" s="45"/>
      <c r="AA236" s="45"/>
      <c r="AB236" s="45">
        <f t="shared" si="70"/>
        <v>0</v>
      </c>
      <c r="AC236" s="45">
        <v>52810</v>
      </c>
      <c r="AD236" s="45">
        <v>52810</v>
      </c>
      <c r="AE236" s="45">
        <f t="shared" si="71"/>
        <v>0</v>
      </c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25"/>
      <c r="GH236" s="25"/>
      <c r="GI236" s="25"/>
      <c r="GJ236" s="25"/>
      <c r="GK236" s="25"/>
      <c r="GL236" s="25"/>
      <c r="GM236" s="25"/>
      <c r="GN236" s="25"/>
      <c r="GO236" s="25"/>
      <c r="GP236" s="25"/>
      <c r="GQ236" s="25"/>
      <c r="GR236" s="25"/>
      <c r="GS236" s="25"/>
      <c r="GT236" s="25"/>
      <c r="GU236" s="25"/>
      <c r="GV236" s="25"/>
      <c r="GW236" s="25"/>
      <c r="GX236" s="25"/>
      <c r="GY236" s="25"/>
      <c r="GZ236" s="25"/>
      <c r="HA236" s="25"/>
      <c r="HB236" s="25"/>
      <c r="HC236" s="25"/>
      <c r="HD236" s="25"/>
      <c r="HE236" s="25"/>
      <c r="HF236" s="25"/>
      <c r="HG236" s="25"/>
      <c r="HH236" s="25"/>
      <c r="HI236" s="25"/>
      <c r="HJ236" s="25"/>
      <c r="HK236" s="25"/>
      <c r="HL236" s="25"/>
      <c r="HM236" s="25"/>
      <c r="HN236" s="25"/>
      <c r="HO236" s="25"/>
      <c r="HP236" s="25"/>
      <c r="HQ236" s="25"/>
      <c r="HR236" s="25"/>
      <c r="HS236" s="25"/>
      <c r="HT236" s="25"/>
      <c r="HU236" s="25"/>
      <c r="HV236" s="25"/>
      <c r="HW236" s="25"/>
      <c r="HX236" s="25"/>
      <c r="HY236" s="25"/>
      <c r="HZ236" s="25"/>
      <c r="IA236" s="25"/>
      <c r="IB236" s="25"/>
      <c r="IC236" s="25"/>
      <c r="ID236" s="25"/>
      <c r="IE236" s="25"/>
      <c r="IF236" s="25"/>
      <c r="IG236" s="25"/>
      <c r="IH236" s="25"/>
      <c r="II236" s="25"/>
      <c r="IJ236" s="25"/>
      <c r="IK236" s="25"/>
      <c r="IL236" s="25"/>
      <c r="IM236" s="25"/>
      <c r="IN236" s="25"/>
      <c r="IO236" s="25"/>
      <c r="IP236" s="25"/>
      <c r="IQ236" s="25"/>
      <c r="IR236" s="25"/>
      <c r="IS236" s="25"/>
      <c r="IT236" s="25"/>
      <c r="IU236" s="25"/>
    </row>
    <row r="237" spans="1:255" ht="46.8" x14ac:dyDescent="0.3">
      <c r="A237" s="42" t="s">
        <v>224</v>
      </c>
      <c r="B237" s="40" t="s">
        <v>47</v>
      </c>
      <c r="C237" s="40">
        <v>589</v>
      </c>
      <c r="D237" s="40">
        <v>5204</v>
      </c>
      <c r="E237" s="45">
        <f t="shared" si="63"/>
        <v>38850</v>
      </c>
      <c r="F237" s="45">
        <f t="shared" si="63"/>
        <v>38850</v>
      </c>
      <c r="G237" s="45">
        <f t="shared" si="63"/>
        <v>0</v>
      </c>
      <c r="H237" s="45">
        <v>0</v>
      </c>
      <c r="I237" s="45">
        <v>0</v>
      </c>
      <c r="J237" s="45">
        <f t="shared" si="64"/>
        <v>0</v>
      </c>
      <c r="K237" s="45">
        <v>0</v>
      </c>
      <c r="L237" s="45">
        <v>0</v>
      </c>
      <c r="M237" s="45">
        <f t="shared" si="65"/>
        <v>0</v>
      </c>
      <c r="N237" s="45">
        <f>8820-662</f>
        <v>8158</v>
      </c>
      <c r="O237" s="45">
        <f>8820-662</f>
        <v>8158</v>
      </c>
      <c r="P237" s="45">
        <f t="shared" si="66"/>
        <v>0</v>
      </c>
      <c r="Q237" s="45">
        <v>0</v>
      </c>
      <c r="R237" s="45">
        <v>0</v>
      </c>
      <c r="S237" s="45">
        <f t="shared" si="67"/>
        <v>0</v>
      </c>
      <c r="T237" s="45">
        <v>0</v>
      </c>
      <c r="U237" s="45">
        <v>0</v>
      </c>
      <c r="V237" s="45">
        <f t="shared" si="68"/>
        <v>0</v>
      </c>
      <c r="W237" s="45">
        <v>0</v>
      </c>
      <c r="X237" s="45">
        <v>0</v>
      </c>
      <c r="Y237" s="45">
        <f t="shared" si="69"/>
        <v>0</v>
      </c>
      <c r="Z237" s="45">
        <f>30030+662</f>
        <v>30692</v>
      </c>
      <c r="AA237" s="45">
        <f>30030+662</f>
        <v>30692</v>
      </c>
      <c r="AB237" s="45">
        <f t="shared" si="70"/>
        <v>0</v>
      </c>
      <c r="AC237" s="45">
        <f>33180-33180</f>
        <v>0</v>
      </c>
      <c r="AD237" s="45">
        <f>33180-33180</f>
        <v>0</v>
      </c>
      <c r="AE237" s="45">
        <f t="shared" si="71"/>
        <v>0</v>
      </c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25"/>
      <c r="GH237" s="25"/>
      <c r="GI237" s="25"/>
      <c r="GJ237" s="25"/>
      <c r="GK237" s="25"/>
      <c r="GL237" s="25"/>
      <c r="GM237" s="25"/>
      <c r="GN237" s="25"/>
      <c r="GO237" s="25"/>
      <c r="GP237" s="25"/>
      <c r="GQ237" s="25"/>
      <c r="GR237" s="25"/>
      <c r="GS237" s="25"/>
      <c r="GT237" s="25"/>
      <c r="GU237" s="25"/>
      <c r="GV237" s="25"/>
      <c r="GW237" s="25"/>
      <c r="GX237" s="25"/>
      <c r="GY237" s="25"/>
      <c r="GZ237" s="25"/>
      <c r="HA237" s="25"/>
      <c r="HB237" s="25"/>
      <c r="HC237" s="25"/>
      <c r="HD237" s="25"/>
      <c r="HE237" s="25"/>
      <c r="HF237" s="25"/>
      <c r="HG237" s="25"/>
      <c r="HH237" s="25"/>
      <c r="HI237" s="25"/>
      <c r="HJ237" s="25"/>
      <c r="HK237" s="25"/>
      <c r="HL237" s="25"/>
      <c r="HM237" s="25"/>
      <c r="HN237" s="25"/>
      <c r="HO237" s="25"/>
      <c r="HP237" s="25"/>
      <c r="HQ237" s="25"/>
      <c r="HR237" s="25"/>
      <c r="HS237" s="25"/>
      <c r="HT237" s="25"/>
      <c r="HU237" s="25"/>
      <c r="HV237" s="25"/>
      <c r="HW237" s="25"/>
      <c r="HX237" s="25"/>
      <c r="HY237" s="25"/>
      <c r="HZ237" s="25"/>
      <c r="IA237" s="25"/>
      <c r="IB237" s="25"/>
      <c r="IC237" s="25"/>
      <c r="ID237" s="25"/>
      <c r="IE237" s="25"/>
      <c r="IF237" s="25"/>
      <c r="IG237" s="25"/>
      <c r="IH237" s="25"/>
      <c r="II237" s="25"/>
      <c r="IJ237" s="25"/>
      <c r="IK237" s="25"/>
      <c r="IL237" s="25"/>
      <c r="IM237" s="25"/>
      <c r="IN237" s="25"/>
      <c r="IO237" s="25"/>
      <c r="IP237" s="25"/>
      <c r="IQ237" s="25"/>
      <c r="IR237" s="25"/>
      <c r="IS237" s="25"/>
      <c r="IT237" s="25"/>
      <c r="IU237" s="25"/>
    </row>
    <row r="238" spans="1:255" x14ac:dyDescent="0.3">
      <c r="A238" s="26" t="s">
        <v>131</v>
      </c>
      <c r="B238" s="34"/>
      <c r="C238" s="34"/>
      <c r="D238" s="34"/>
      <c r="E238" s="27">
        <f t="shared" si="63"/>
        <v>44243</v>
      </c>
      <c r="F238" s="27">
        <f t="shared" si="63"/>
        <v>44243</v>
      </c>
      <c r="G238" s="27">
        <f t="shared" si="63"/>
        <v>0</v>
      </c>
      <c r="H238" s="27">
        <f>SUM(H239:H243)</f>
        <v>0</v>
      </c>
      <c r="I238" s="27">
        <f>SUM(I239:I243)</f>
        <v>0</v>
      </c>
      <c r="J238" s="27">
        <f t="shared" si="64"/>
        <v>0</v>
      </c>
      <c r="K238" s="27">
        <f>SUM(K239:K243)</f>
        <v>0</v>
      </c>
      <c r="L238" s="27">
        <f>SUM(L239:L243)</f>
        <v>0</v>
      </c>
      <c r="M238" s="27">
        <f t="shared" si="65"/>
        <v>0</v>
      </c>
      <c r="N238" s="27">
        <f>SUM(N239:N243)</f>
        <v>0</v>
      </c>
      <c r="O238" s="27">
        <f>SUM(O239:O243)</f>
        <v>0</v>
      </c>
      <c r="P238" s="27">
        <f t="shared" si="66"/>
        <v>0</v>
      </c>
      <c r="Q238" s="27">
        <f>SUM(Q239:Q243)</f>
        <v>3564</v>
      </c>
      <c r="R238" s="27">
        <f>SUM(R239:R243)</f>
        <v>3564</v>
      </c>
      <c r="S238" s="27">
        <f t="shared" si="67"/>
        <v>0</v>
      </c>
      <c r="T238" s="27">
        <f>SUM(T239:T243)</f>
        <v>40679</v>
      </c>
      <c r="U238" s="27">
        <f>SUM(U239:U243)</f>
        <v>40679</v>
      </c>
      <c r="V238" s="27">
        <f t="shared" si="68"/>
        <v>0</v>
      </c>
      <c r="W238" s="27">
        <f>SUM(W239:W243)</f>
        <v>0</v>
      </c>
      <c r="X238" s="27">
        <f>SUM(X239:X243)</f>
        <v>0</v>
      </c>
      <c r="Y238" s="27">
        <f t="shared" si="69"/>
        <v>0</v>
      </c>
      <c r="Z238" s="27">
        <f>SUM(Z239:Z243)</f>
        <v>0</v>
      </c>
      <c r="AA238" s="27">
        <f>SUM(AA239:AA243)</f>
        <v>0</v>
      </c>
      <c r="AB238" s="27">
        <f t="shared" si="70"/>
        <v>0</v>
      </c>
      <c r="AC238" s="27">
        <f>SUM(AC239:AC243)</f>
        <v>0</v>
      </c>
      <c r="AD238" s="27">
        <f>SUM(AD239:AD243)</f>
        <v>0</v>
      </c>
      <c r="AE238" s="27">
        <f t="shared" si="71"/>
        <v>0</v>
      </c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  <c r="EM238" s="25"/>
      <c r="EN238" s="25"/>
      <c r="EO238" s="25"/>
      <c r="EP238" s="25"/>
      <c r="EQ238" s="25"/>
      <c r="ER238" s="25"/>
      <c r="ES238" s="25"/>
      <c r="ET238" s="25"/>
      <c r="EU238" s="25"/>
      <c r="EV238" s="25"/>
      <c r="EW238" s="25"/>
      <c r="EX238" s="25"/>
      <c r="EY238" s="25"/>
      <c r="EZ238" s="25"/>
      <c r="FA238" s="25"/>
      <c r="FB238" s="25"/>
      <c r="FC238" s="25"/>
      <c r="FD238" s="25"/>
      <c r="FE238" s="25"/>
      <c r="FF238" s="25"/>
      <c r="FG238" s="25"/>
      <c r="FH238" s="25"/>
      <c r="FI238" s="25"/>
      <c r="FJ238" s="25"/>
      <c r="FK238" s="25"/>
      <c r="FL238" s="25"/>
      <c r="FM238" s="25"/>
      <c r="FN238" s="25"/>
      <c r="FO238" s="25"/>
      <c r="FP238" s="25"/>
      <c r="FQ238" s="25"/>
      <c r="FR238" s="25"/>
      <c r="FS238" s="25"/>
      <c r="FT238" s="25"/>
      <c r="FU238" s="25"/>
      <c r="FV238" s="25"/>
      <c r="FW238" s="25"/>
      <c r="FX238" s="25"/>
      <c r="FY238" s="25"/>
      <c r="FZ238" s="25"/>
      <c r="GA238" s="25"/>
      <c r="GB238" s="25"/>
      <c r="GC238" s="25"/>
      <c r="GD238" s="25"/>
      <c r="GE238" s="25"/>
      <c r="GF238" s="25"/>
      <c r="GG238" s="7"/>
      <c r="GH238" s="7"/>
      <c r="GI238" s="7"/>
      <c r="GJ238" s="7"/>
      <c r="GK238" s="7"/>
      <c r="GL238" s="7"/>
      <c r="GM238" s="7"/>
      <c r="GN238" s="7"/>
      <c r="GO238" s="7"/>
      <c r="GP238" s="7"/>
      <c r="GQ238" s="7"/>
      <c r="GR238" s="7"/>
      <c r="GS238" s="7"/>
      <c r="GT238" s="7"/>
      <c r="GU238" s="7"/>
      <c r="GV238" s="7"/>
      <c r="GW238" s="7"/>
      <c r="GX238" s="7"/>
      <c r="GY238" s="7"/>
      <c r="GZ238" s="7"/>
      <c r="HA238" s="7"/>
      <c r="HB238" s="7"/>
      <c r="HC238" s="7"/>
      <c r="HD238" s="7"/>
      <c r="HE238" s="7"/>
      <c r="HF238" s="7"/>
      <c r="HG238" s="7"/>
      <c r="HH238" s="7"/>
      <c r="HI238" s="7"/>
      <c r="HJ238" s="7"/>
      <c r="HK238" s="7"/>
      <c r="HL238" s="7"/>
      <c r="HM238" s="7"/>
      <c r="HN238" s="7"/>
      <c r="HO238" s="7"/>
      <c r="HP238" s="7"/>
      <c r="HQ238" s="7"/>
      <c r="HR238" s="7"/>
      <c r="HS238" s="7"/>
      <c r="HT238" s="7"/>
      <c r="HU238" s="7"/>
      <c r="HV238" s="7"/>
      <c r="HW238" s="7"/>
      <c r="HX238" s="7"/>
      <c r="HY238" s="7"/>
      <c r="HZ238" s="7"/>
      <c r="IA238" s="7"/>
      <c r="IB238" s="7"/>
      <c r="IC238" s="7"/>
      <c r="ID238" s="7"/>
      <c r="IE238" s="7"/>
      <c r="IF238" s="7"/>
      <c r="IG238" s="7"/>
      <c r="IH238" s="7"/>
      <c r="II238" s="7"/>
      <c r="IJ238" s="7"/>
      <c r="IK238" s="7"/>
      <c r="IL238" s="7"/>
      <c r="IM238" s="7"/>
      <c r="IN238" s="7"/>
      <c r="IO238" s="7"/>
      <c r="IP238" s="7"/>
      <c r="IQ238" s="7"/>
      <c r="IR238" s="7"/>
      <c r="IS238" s="7"/>
      <c r="IT238" s="7"/>
      <c r="IU238" s="7"/>
    </row>
    <row r="239" spans="1:255" ht="46.8" x14ac:dyDescent="0.3">
      <c r="A239" s="42" t="s">
        <v>225</v>
      </c>
      <c r="B239" s="36">
        <v>1</v>
      </c>
      <c r="C239" s="36">
        <v>541</v>
      </c>
      <c r="D239" s="36">
        <v>5205</v>
      </c>
      <c r="E239" s="31">
        <f t="shared" si="63"/>
        <v>19988</v>
      </c>
      <c r="F239" s="31">
        <f t="shared" si="63"/>
        <v>19988</v>
      </c>
      <c r="G239" s="31">
        <f t="shared" si="63"/>
        <v>0</v>
      </c>
      <c r="H239" s="31">
        <v>0</v>
      </c>
      <c r="I239" s="31">
        <v>0</v>
      </c>
      <c r="J239" s="31">
        <f t="shared" si="64"/>
        <v>0</v>
      </c>
      <c r="K239" s="31">
        <v>0</v>
      </c>
      <c r="L239" s="31">
        <v>0</v>
      </c>
      <c r="M239" s="31">
        <f t="shared" si="65"/>
        <v>0</v>
      </c>
      <c r="N239" s="31"/>
      <c r="O239" s="31"/>
      <c r="P239" s="31">
        <f t="shared" si="66"/>
        <v>0</v>
      </c>
      <c r="Q239" s="31">
        <v>0</v>
      </c>
      <c r="R239" s="31">
        <v>0</v>
      </c>
      <c r="S239" s="31">
        <f t="shared" si="67"/>
        <v>0</v>
      </c>
      <c r="T239" s="31">
        <v>19988</v>
      </c>
      <c r="U239" s="31">
        <v>19988</v>
      </c>
      <c r="V239" s="31">
        <f t="shared" si="68"/>
        <v>0</v>
      </c>
      <c r="W239" s="31">
        <v>0</v>
      </c>
      <c r="X239" s="31">
        <v>0</v>
      </c>
      <c r="Y239" s="31">
        <f t="shared" si="69"/>
        <v>0</v>
      </c>
      <c r="Z239" s="31">
        <v>0</v>
      </c>
      <c r="AA239" s="31">
        <v>0</v>
      </c>
      <c r="AB239" s="31">
        <f t="shared" si="70"/>
        <v>0</v>
      </c>
      <c r="AC239" s="31">
        <v>0</v>
      </c>
      <c r="AD239" s="31">
        <v>0</v>
      </c>
      <c r="AE239" s="31">
        <f t="shared" si="71"/>
        <v>0</v>
      </c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  <c r="GN239" s="7"/>
      <c r="GO239" s="7"/>
      <c r="GP239" s="7"/>
      <c r="GQ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7"/>
      <c r="HG239" s="7"/>
      <c r="HH239" s="7"/>
      <c r="HI239" s="7"/>
      <c r="HJ239" s="7"/>
      <c r="HK239" s="7"/>
      <c r="HL239" s="7"/>
      <c r="HM239" s="7"/>
      <c r="HN239" s="7"/>
      <c r="HO239" s="7"/>
      <c r="HP239" s="7"/>
      <c r="HQ239" s="7"/>
      <c r="HR239" s="7"/>
      <c r="HS239" s="7"/>
      <c r="HT239" s="7"/>
      <c r="HU239" s="7"/>
      <c r="HV239" s="7"/>
      <c r="HW239" s="7"/>
      <c r="HX239" s="7"/>
      <c r="HY239" s="7"/>
      <c r="HZ239" s="7"/>
      <c r="IA239" s="7"/>
      <c r="IB239" s="7"/>
      <c r="IC239" s="7"/>
      <c r="ID239" s="7"/>
      <c r="IE239" s="7"/>
      <c r="IF239" s="7"/>
      <c r="IG239" s="7"/>
      <c r="IH239" s="7"/>
      <c r="II239" s="7"/>
      <c r="IJ239" s="7"/>
      <c r="IK239" s="7"/>
      <c r="IL239" s="7"/>
      <c r="IM239" s="7"/>
      <c r="IN239" s="7"/>
      <c r="IO239" s="7"/>
      <c r="IP239" s="7"/>
      <c r="IQ239" s="7"/>
      <c r="IR239" s="7"/>
      <c r="IS239" s="7"/>
      <c r="IT239" s="7"/>
      <c r="IU239" s="7"/>
    </row>
    <row r="240" spans="1:255" ht="57" customHeight="1" x14ac:dyDescent="0.3">
      <c r="A240" s="42" t="s">
        <v>226</v>
      </c>
      <c r="B240" s="36">
        <v>1</v>
      </c>
      <c r="C240" s="36">
        <v>541</v>
      </c>
      <c r="D240" s="36">
        <v>5205</v>
      </c>
      <c r="E240" s="31">
        <f t="shared" si="63"/>
        <v>7456</v>
      </c>
      <c r="F240" s="31">
        <f t="shared" si="63"/>
        <v>7456</v>
      </c>
      <c r="G240" s="31">
        <f t="shared" si="63"/>
        <v>0</v>
      </c>
      <c r="H240" s="31">
        <v>0</v>
      </c>
      <c r="I240" s="31">
        <v>0</v>
      </c>
      <c r="J240" s="31">
        <f t="shared" si="64"/>
        <v>0</v>
      </c>
      <c r="K240" s="31">
        <v>0</v>
      </c>
      <c r="L240" s="31">
        <v>0</v>
      </c>
      <c r="M240" s="31">
        <f t="shared" si="65"/>
        <v>0</v>
      </c>
      <c r="N240" s="31"/>
      <c r="O240" s="31"/>
      <c r="P240" s="31">
        <f t="shared" si="66"/>
        <v>0</v>
      </c>
      <c r="Q240" s="31">
        <v>0</v>
      </c>
      <c r="R240" s="31">
        <v>0</v>
      </c>
      <c r="S240" s="31">
        <f t="shared" si="67"/>
        <v>0</v>
      </c>
      <c r="T240" s="31">
        <v>7456</v>
      </c>
      <c r="U240" s="31">
        <v>7456</v>
      </c>
      <c r="V240" s="31">
        <f t="shared" si="68"/>
        <v>0</v>
      </c>
      <c r="W240" s="31">
        <v>0</v>
      </c>
      <c r="X240" s="31">
        <v>0</v>
      </c>
      <c r="Y240" s="31">
        <f t="shared" si="69"/>
        <v>0</v>
      </c>
      <c r="Z240" s="31">
        <v>0</v>
      </c>
      <c r="AA240" s="31">
        <v>0</v>
      </c>
      <c r="AB240" s="31">
        <f t="shared" si="70"/>
        <v>0</v>
      </c>
      <c r="AC240" s="31">
        <v>0</v>
      </c>
      <c r="AD240" s="31">
        <v>0</v>
      </c>
      <c r="AE240" s="31">
        <f t="shared" si="71"/>
        <v>0</v>
      </c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  <c r="IK240" s="7"/>
      <c r="IL240" s="7"/>
      <c r="IM240" s="7"/>
      <c r="IN240" s="7"/>
      <c r="IO240" s="7"/>
      <c r="IP240" s="7"/>
      <c r="IQ240" s="7"/>
      <c r="IR240" s="7"/>
      <c r="IS240" s="7"/>
      <c r="IT240" s="7"/>
      <c r="IU240" s="7"/>
    </row>
    <row r="241" spans="1:255" ht="93.6" x14ac:dyDescent="0.3">
      <c r="A241" s="42" t="s">
        <v>227</v>
      </c>
      <c r="B241" s="36"/>
      <c r="C241" s="36"/>
      <c r="D241" s="36"/>
      <c r="E241" s="31">
        <f t="shared" si="63"/>
        <v>3564</v>
      </c>
      <c r="F241" s="31">
        <f t="shared" si="63"/>
        <v>3564</v>
      </c>
      <c r="G241" s="31">
        <f t="shared" si="63"/>
        <v>0</v>
      </c>
      <c r="H241" s="31">
        <v>0</v>
      </c>
      <c r="I241" s="31">
        <v>0</v>
      </c>
      <c r="J241" s="31">
        <f t="shared" si="64"/>
        <v>0</v>
      </c>
      <c r="K241" s="31">
        <v>0</v>
      </c>
      <c r="L241" s="31">
        <v>0</v>
      </c>
      <c r="M241" s="31">
        <f t="shared" si="65"/>
        <v>0</v>
      </c>
      <c r="N241" s="31">
        <v>0</v>
      </c>
      <c r="O241" s="31">
        <v>0</v>
      </c>
      <c r="P241" s="31">
        <f t="shared" si="66"/>
        <v>0</v>
      </c>
      <c r="Q241" s="31">
        <v>3564</v>
      </c>
      <c r="R241" s="31">
        <v>3564</v>
      </c>
      <c r="S241" s="31">
        <f t="shared" si="67"/>
        <v>0</v>
      </c>
      <c r="T241" s="31">
        <v>0</v>
      </c>
      <c r="U241" s="31">
        <v>0</v>
      </c>
      <c r="V241" s="31">
        <f t="shared" si="68"/>
        <v>0</v>
      </c>
      <c r="W241" s="31">
        <v>0</v>
      </c>
      <c r="X241" s="31">
        <v>0</v>
      </c>
      <c r="Y241" s="31">
        <f t="shared" si="69"/>
        <v>0</v>
      </c>
      <c r="Z241" s="31">
        <v>0</v>
      </c>
      <c r="AA241" s="31">
        <v>0</v>
      </c>
      <c r="AB241" s="31">
        <f t="shared" si="70"/>
        <v>0</v>
      </c>
      <c r="AC241" s="31">
        <v>0</v>
      </c>
      <c r="AD241" s="31">
        <v>0</v>
      </c>
      <c r="AE241" s="31">
        <f t="shared" si="71"/>
        <v>0</v>
      </c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  <c r="GN241" s="7"/>
      <c r="GO241" s="7"/>
      <c r="GP241" s="7"/>
      <c r="GQ241" s="7"/>
      <c r="GR241" s="7"/>
      <c r="GS241" s="7"/>
      <c r="GT241" s="7"/>
      <c r="GU241" s="7"/>
      <c r="GV241" s="7"/>
      <c r="GW241" s="7"/>
      <c r="GX241" s="7"/>
      <c r="GY241" s="7"/>
      <c r="GZ241" s="7"/>
      <c r="HA241" s="7"/>
      <c r="HB241" s="7"/>
      <c r="HC241" s="7"/>
      <c r="HD241" s="7"/>
      <c r="HE241" s="7"/>
      <c r="HF241" s="7"/>
      <c r="HG241" s="7"/>
      <c r="HH241" s="7"/>
      <c r="HI241" s="7"/>
      <c r="HJ241" s="7"/>
      <c r="HK241" s="7"/>
      <c r="HL241" s="7"/>
      <c r="HM241" s="7"/>
      <c r="HN241" s="7"/>
      <c r="HO241" s="7"/>
      <c r="HP241" s="7"/>
      <c r="HQ241" s="7"/>
      <c r="HR241" s="7"/>
      <c r="HS241" s="7"/>
      <c r="HT241" s="7"/>
      <c r="HU241" s="7"/>
      <c r="HV241" s="7"/>
      <c r="HW241" s="7"/>
      <c r="HX241" s="7"/>
      <c r="HY241" s="7"/>
      <c r="HZ241" s="7"/>
      <c r="IA241" s="7"/>
      <c r="IB241" s="7"/>
      <c r="IC241" s="7"/>
      <c r="ID241" s="7"/>
      <c r="IE241" s="7"/>
      <c r="IF241" s="7"/>
      <c r="IG241" s="7"/>
      <c r="IH241" s="7"/>
      <c r="II241" s="7"/>
      <c r="IJ241" s="7"/>
      <c r="IK241" s="7"/>
      <c r="IL241" s="7"/>
      <c r="IM241" s="7"/>
      <c r="IN241" s="7"/>
      <c r="IO241" s="7"/>
      <c r="IP241" s="7"/>
      <c r="IQ241" s="7"/>
      <c r="IR241" s="7"/>
      <c r="IS241" s="7"/>
      <c r="IT241" s="7"/>
      <c r="IU241" s="7"/>
    </row>
    <row r="242" spans="1:255" ht="62.4" x14ac:dyDescent="0.3">
      <c r="A242" s="35" t="s">
        <v>228</v>
      </c>
      <c r="B242" s="36">
        <v>1</v>
      </c>
      <c r="C242" s="36">
        <v>530</v>
      </c>
      <c r="D242" s="40">
        <v>5205</v>
      </c>
      <c r="E242" s="38">
        <f t="shared" si="63"/>
        <v>3353</v>
      </c>
      <c r="F242" s="38">
        <f t="shared" si="63"/>
        <v>3353</v>
      </c>
      <c r="G242" s="38">
        <f t="shared" si="63"/>
        <v>0</v>
      </c>
      <c r="H242" s="38">
        <v>0</v>
      </c>
      <c r="I242" s="38">
        <v>0</v>
      </c>
      <c r="J242" s="38">
        <f t="shared" si="64"/>
        <v>0</v>
      </c>
      <c r="K242" s="38">
        <v>0</v>
      </c>
      <c r="L242" s="38">
        <v>0</v>
      </c>
      <c r="M242" s="38">
        <f t="shared" si="65"/>
        <v>0</v>
      </c>
      <c r="N242" s="38">
        <v>0</v>
      </c>
      <c r="O242" s="38">
        <v>0</v>
      </c>
      <c r="P242" s="38">
        <f t="shared" si="66"/>
        <v>0</v>
      </c>
      <c r="Q242" s="38">
        <v>0</v>
      </c>
      <c r="R242" s="38">
        <v>0</v>
      </c>
      <c r="S242" s="38">
        <f t="shared" si="67"/>
        <v>0</v>
      </c>
      <c r="T242" s="38">
        <v>3353</v>
      </c>
      <c r="U242" s="38">
        <v>3353</v>
      </c>
      <c r="V242" s="38">
        <f t="shared" si="68"/>
        <v>0</v>
      </c>
      <c r="W242" s="38">
        <v>0</v>
      </c>
      <c r="X242" s="38">
        <v>0</v>
      </c>
      <c r="Y242" s="38">
        <f t="shared" si="69"/>
        <v>0</v>
      </c>
      <c r="Z242" s="38">
        <v>0</v>
      </c>
      <c r="AA242" s="38">
        <v>0</v>
      </c>
      <c r="AB242" s="38">
        <f t="shared" si="70"/>
        <v>0</v>
      </c>
      <c r="AC242" s="38">
        <v>0</v>
      </c>
      <c r="AD242" s="38">
        <v>0</v>
      </c>
      <c r="AE242" s="38">
        <f t="shared" si="71"/>
        <v>0</v>
      </c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  <c r="GN242" s="7"/>
      <c r="GO242" s="7"/>
      <c r="GP242" s="7"/>
      <c r="GQ242" s="7"/>
      <c r="GR242" s="7"/>
      <c r="GS242" s="7"/>
      <c r="GT242" s="7"/>
      <c r="GU242" s="7"/>
      <c r="GV242" s="7"/>
      <c r="GW242" s="7"/>
      <c r="GX242" s="7"/>
      <c r="GY242" s="7"/>
      <c r="GZ242" s="7"/>
      <c r="HA242" s="7"/>
      <c r="HB242" s="7"/>
      <c r="HC242" s="7"/>
      <c r="HD242" s="7"/>
      <c r="HE242" s="7"/>
      <c r="HF242" s="7"/>
      <c r="HG242" s="7"/>
      <c r="HH242" s="7"/>
      <c r="HI242" s="7"/>
      <c r="HJ242" s="7"/>
      <c r="HK242" s="7"/>
      <c r="HL242" s="7"/>
      <c r="HM242" s="7"/>
      <c r="HN242" s="7"/>
      <c r="HO242" s="7"/>
      <c r="HP242" s="7"/>
      <c r="HQ242" s="7"/>
      <c r="HR242" s="7"/>
      <c r="HS242" s="7"/>
      <c r="HT242" s="7"/>
      <c r="HU242" s="7"/>
      <c r="HV242" s="7"/>
      <c r="HW242" s="7"/>
      <c r="HX242" s="7"/>
      <c r="HY242" s="7"/>
      <c r="HZ242" s="7"/>
      <c r="IA242" s="7"/>
      <c r="IB242" s="7"/>
      <c r="IC242" s="7"/>
      <c r="ID242" s="7"/>
      <c r="IE242" s="7"/>
      <c r="IF242" s="7"/>
      <c r="IG242" s="7"/>
      <c r="IH242" s="7"/>
      <c r="II242" s="7"/>
      <c r="IJ242" s="7"/>
      <c r="IK242" s="7"/>
      <c r="IL242" s="7"/>
      <c r="IM242" s="7"/>
      <c r="IN242" s="7"/>
      <c r="IO242" s="7"/>
      <c r="IP242" s="7"/>
      <c r="IQ242" s="7"/>
      <c r="IR242" s="7"/>
      <c r="IS242" s="7"/>
      <c r="IT242" s="7"/>
      <c r="IU242" s="7"/>
    </row>
    <row r="243" spans="1:255" ht="78" x14ac:dyDescent="0.3">
      <c r="A243" s="35" t="s">
        <v>229</v>
      </c>
      <c r="B243" s="36">
        <v>1</v>
      </c>
      <c r="C243" s="36">
        <v>550</v>
      </c>
      <c r="D243" s="40">
        <v>5205</v>
      </c>
      <c r="E243" s="38">
        <f t="shared" si="63"/>
        <v>9882</v>
      </c>
      <c r="F243" s="38">
        <f t="shared" si="63"/>
        <v>9882</v>
      </c>
      <c r="G243" s="38">
        <f t="shared" si="63"/>
        <v>0</v>
      </c>
      <c r="H243" s="38">
        <v>0</v>
      </c>
      <c r="I243" s="38">
        <v>0</v>
      </c>
      <c r="J243" s="38">
        <f t="shared" si="64"/>
        <v>0</v>
      </c>
      <c r="K243" s="38">
        <v>0</v>
      </c>
      <c r="L243" s="38">
        <v>0</v>
      </c>
      <c r="M243" s="38">
        <f t="shared" si="65"/>
        <v>0</v>
      </c>
      <c r="N243" s="38">
        <v>0</v>
      </c>
      <c r="O243" s="38">
        <v>0</v>
      </c>
      <c r="P243" s="38">
        <f t="shared" si="66"/>
        <v>0</v>
      </c>
      <c r="Q243" s="38">
        <v>0</v>
      </c>
      <c r="R243" s="38">
        <v>0</v>
      </c>
      <c r="S243" s="38">
        <f t="shared" si="67"/>
        <v>0</v>
      </c>
      <c r="T243" s="38">
        <f>9676+206</f>
        <v>9882</v>
      </c>
      <c r="U243" s="38">
        <f>9676+206</f>
        <v>9882</v>
      </c>
      <c r="V243" s="38">
        <f t="shared" si="68"/>
        <v>0</v>
      </c>
      <c r="W243" s="38">
        <v>0</v>
      </c>
      <c r="X243" s="38">
        <v>0</v>
      </c>
      <c r="Y243" s="38">
        <f t="shared" si="69"/>
        <v>0</v>
      </c>
      <c r="Z243" s="38">
        <v>0</v>
      </c>
      <c r="AA243" s="38">
        <v>0</v>
      </c>
      <c r="AB243" s="38">
        <f t="shared" si="70"/>
        <v>0</v>
      </c>
      <c r="AC243" s="38">
        <v>0</v>
      </c>
      <c r="AD243" s="38">
        <v>0</v>
      </c>
      <c r="AE243" s="38">
        <f t="shared" si="71"/>
        <v>0</v>
      </c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/>
      <c r="GA243" s="7"/>
      <c r="GB243" s="7"/>
      <c r="GC243" s="7"/>
      <c r="GD243" s="7"/>
      <c r="GE243" s="7"/>
      <c r="GF243" s="7"/>
      <c r="GG243" s="7"/>
      <c r="GH243" s="7"/>
      <c r="GI243" s="7"/>
      <c r="GJ243" s="7"/>
      <c r="GK243" s="7"/>
      <c r="GL243" s="7"/>
      <c r="GM243" s="7"/>
      <c r="GN243" s="7"/>
      <c r="GO243" s="7"/>
      <c r="GP243" s="7"/>
      <c r="GQ243" s="7"/>
      <c r="GR243" s="7"/>
      <c r="GS243" s="7"/>
      <c r="GT243" s="7"/>
      <c r="GU243" s="7"/>
      <c r="GV243" s="7"/>
      <c r="GW243" s="7"/>
      <c r="GX243" s="7"/>
      <c r="GY243" s="7"/>
      <c r="GZ243" s="7"/>
      <c r="HA243" s="7"/>
      <c r="HB243" s="7"/>
      <c r="HC243" s="7"/>
      <c r="HD243" s="7"/>
      <c r="HE243" s="7"/>
      <c r="HF243" s="7"/>
      <c r="HG243" s="7"/>
      <c r="HH243" s="7"/>
      <c r="HI243" s="7"/>
      <c r="HJ243" s="7"/>
      <c r="HK243" s="7"/>
      <c r="HL243" s="7"/>
      <c r="HM243" s="7"/>
      <c r="HN243" s="7"/>
      <c r="HO243" s="7"/>
      <c r="HP243" s="7"/>
      <c r="HQ243" s="7"/>
      <c r="HR243" s="7"/>
      <c r="HS243" s="7"/>
      <c r="HT243" s="7"/>
      <c r="HU243" s="7"/>
      <c r="HV243" s="7"/>
      <c r="HW243" s="7"/>
      <c r="HX243" s="7"/>
      <c r="HY243" s="7"/>
      <c r="HZ243" s="7"/>
      <c r="IA243" s="7"/>
      <c r="IB243" s="7"/>
      <c r="IC243" s="7"/>
      <c r="ID243" s="7"/>
      <c r="IE243" s="7"/>
      <c r="IF243" s="7"/>
      <c r="IG243" s="7"/>
      <c r="IH243" s="7"/>
      <c r="II243" s="7"/>
      <c r="IJ243" s="7"/>
      <c r="IK243" s="7"/>
      <c r="IL243" s="7"/>
      <c r="IM243" s="7"/>
      <c r="IN243" s="7"/>
      <c r="IO243" s="7"/>
      <c r="IP243" s="7"/>
      <c r="IQ243" s="7"/>
      <c r="IR243" s="7"/>
      <c r="IS243" s="7"/>
      <c r="IT243" s="7"/>
      <c r="IU243" s="7"/>
    </row>
    <row r="244" spans="1:255" x14ac:dyDescent="0.3">
      <c r="A244" s="26" t="s">
        <v>185</v>
      </c>
      <c r="B244" s="34"/>
      <c r="C244" s="34"/>
      <c r="D244" s="34"/>
      <c r="E244" s="27">
        <f t="shared" si="63"/>
        <v>3096</v>
      </c>
      <c r="F244" s="27">
        <f t="shared" si="63"/>
        <v>3096</v>
      </c>
      <c r="G244" s="27">
        <f t="shared" si="63"/>
        <v>0</v>
      </c>
      <c r="H244" s="27">
        <f>SUM(H245)</f>
        <v>0</v>
      </c>
      <c r="I244" s="27">
        <f>SUM(I245)</f>
        <v>0</v>
      </c>
      <c r="J244" s="27">
        <f t="shared" si="64"/>
        <v>0</v>
      </c>
      <c r="K244" s="27">
        <f>SUM(K245)</f>
        <v>0</v>
      </c>
      <c r="L244" s="27">
        <f>SUM(L245)</f>
        <v>0</v>
      </c>
      <c r="M244" s="27">
        <f t="shared" si="65"/>
        <v>0</v>
      </c>
      <c r="N244" s="27">
        <f>SUM(N245)</f>
        <v>0</v>
      </c>
      <c r="O244" s="27">
        <f>SUM(O245)</f>
        <v>0</v>
      </c>
      <c r="P244" s="27">
        <f t="shared" si="66"/>
        <v>0</v>
      </c>
      <c r="Q244" s="27">
        <f>SUM(Q245)</f>
        <v>3096</v>
      </c>
      <c r="R244" s="27">
        <f>SUM(R245)</f>
        <v>3096</v>
      </c>
      <c r="S244" s="27">
        <f t="shared" si="67"/>
        <v>0</v>
      </c>
      <c r="T244" s="27">
        <f>SUM(T245)</f>
        <v>0</v>
      </c>
      <c r="U244" s="27">
        <f>SUM(U245)</f>
        <v>0</v>
      </c>
      <c r="V244" s="27">
        <f t="shared" si="68"/>
        <v>0</v>
      </c>
      <c r="W244" s="27">
        <f>SUM(W245)</f>
        <v>0</v>
      </c>
      <c r="X244" s="27">
        <f>SUM(X245)</f>
        <v>0</v>
      </c>
      <c r="Y244" s="27">
        <f t="shared" si="69"/>
        <v>0</v>
      </c>
      <c r="Z244" s="27">
        <f>SUM(Z245)</f>
        <v>0</v>
      </c>
      <c r="AA244" s="27">
        <f>SUM(AA245)</f>
        <v>0</v>
      </c>
      <c r="AB244" s="27">
        <f t="shared" si="70"/>
        <v>0</v>
      </c>
      <c r="AC244" s="27">
        <f>SUM(AC245)</f>
        <v>0</v>
      </c>
      <c r="AD244" s="27">
        <f>SUM(AD245)</f>
        <v>0</v>
      </c>
      <c r="AE244" s="27">
        <f t="shared" si="71"/>
        <v>0</v>
      </c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  <c r="FO244" s="7"/>
      <c r="FP244" s="7"/>
      <c r="FQ244" s="7"/>
      <c r="FR244" s="7"/>
      <c r="FS244" s="7"/>
      <c r="FT244" s="7"/>
      <c r="FU244" s="7"/>
      <c r="FV244" s="7"/>
      <c r="FW244" s="7"/>
      <c r="FX244" s="7"/>
      <c r="FY244" s="7"/>
      <c r="FZ244" s="7"/>
      <c r="GA244" s="7"/>
      <c r="GB244" s="7"/>
      <c r="GC244" s="7"/>
      <c r="GD244" s="7"/>
      <c r="GE244" s="7"/>
      <c r="GF244" s="7"/>
      <c r="GG244" s="7"/>
      <c r="GH244" s="7"/>
      <c r="GI244" s="7"/>
      <c r="GJ244" s="7"/>
      <c r="GK244" s="7"/>
      <c r="GL244" s="7"/>
      <c r="GM244" s="7"/>
      <c r="GN244" s="7"/>
      <c r="GO244" s="7"/>
      <c r="GP244" s="7"/>
      <c r="GQ244" s="7"/>
      <c r="GR244" s="7"/>
      <c r="GS244" s="7"/>
      <c r="GT244" s="7"/>
      <c r="GU244" s="7"/>
      <c r="GV244" s="7"/>
      <c r="GW244" s="7"/>
      <c r="GX244" s="7"/>
      <c r="GY244" s="7"/>
      <c r="GZ244" s="7"/>
      <c r="HA244" s="7"/>
      <c r="HB244" s="7"/>
      <c r="HC244" s="7"/>
      <c r="HD244" s="7"/>
      <c r="HE244" s="7"/>
      <c r="HF244" s="7"/>
      <c r="HG244" s="7"/>
      <c r="HH244" s="7"/>
      <c r="HI244" s="7"/>
      <c r="HJ244" s="7"/>
      <c r="HK244" s="7"/>
      <c r="HL244" s="7"/>
      <c r="HM244" s="7"/>
      <c r="HN244" s="7"/>
      <c r="HO244" s="7"/>
      <c r="HP244" s="7"/>
      <c r="HQ244" s="7"/>
      <c r="HR244" s="7"/>
      <c r="HS244" s="7"/>
      <c r="HT244" s="7"/>
      <c r="HU244" s="7"/>
      <c r="HV244" s="7"/>
      <c r="HW244" s="7"/>
      <c r="HX244" s="7"/>
      <c r="HY244" s="7"/>
      <c r="HZ244" s="7"/>
      <c r="IA244" s="7"/>
      <c r="IB244" s="7"/>
      <c r="IC244" s="7"/>
      <c r="ID244" s="7"/>
      <c r="IE244" s="7"/>
      <c r="IF244" s="7"/>
      <c r="IG244" s="7"/>
      <c r="IH244" s="7"/>
      <c r="II244" s="7"/>
      <c r="IJ244" s="7"/>
      <c r="IK244" s="7"/>
      <c r="IL244" s="7"/>
      <c r="IM244" s="7"/>
      <c r="IN244" s="7"/>
      <c r="IO244" s="7"/>
      <c r="IP244" s="7"/>
      <c r="IQ244" s="7"/>
      <c r="IR244" s="7"/>
      <c r="IS244" s="7"/>
      <c r="IT244" s="7"/>
      <c r="IU244" s="7"/>
    </row>
    <row r="245" spans="1:255" ht="93.6" x14ac:dyDescent="0.3">
      <c r="A245" s="42" t="s">
        <v>230</v>
      </c>
      <c r="B245" s="36">
        <v>1</v>
      </c>
      <c r="C245" s="36">
        <v>550</v>
      </c>
      <c r="D245" s="36">
        <v>5219</v>
      </c>
      <c r="E245" s="31">
        <f>H245+K245+N245+Q245+T245+W245+Z245+AC245</f>
        <v>3096</v>
      </c>
      <c r="F245" s="31">
        <f>I245+L245+O245+R245+U245+X245+AA245+AD245</f>
        <v>3096</v>
      </c>
      <c r="G245" s="31">
        <f>J245+M245+P245+S245+V245+Y245+AB245+AE245</f>
        <v>0</v>
      </c>
      <c r="H245" s="31">
        <v>0</v>
      </c>
      <c r="I245" s="31">
        <v>0</v>
      </c>
      <c r="J245" s="31">
        <f>I245-H245</f>
        <v>0</v>
      </c>
      <c r="K245" s="31">
        <v>0</v>
      </c>
      <c r="L245" s="31">
        <v>0</v>
      </c>
      <c r="M245" s="31">
        <f>L245-K245</f>
        <v>0</v>
      </c>
      <c r="N245" s="31"/>
      <c r="O245" s="31"/>
      <c r="P245" s="31">
        <f>O245-N245</f>
        <v>0</v>
      </c>
      <c r="Q245" s="31">
        <v>3096</v>
      </c>
      <c r="R245" s="31">
        <v>3096</v>
      </c>
      <c r="S245" s="31">
        <f>R245-Q245</f>
        <v>0</v>
      </c>
      <c r="T245" s="31"/>
      <c r="U245" s="31"/>
      <c r="V245" s="31">
        <f>U245-T245</f>
        <v>0</v>
      </c>
      <c r="W245" s="31">
        <v>0</v>
      </c>
      <c r="X245" s="31">
        <v>0</v>
      </c>
      <c r="Y245" s="31">
        <f>X245-W245</f>
        <v>0</v>
      </c>
      <c r="Z245" s="31">
        <v>0</v>
      </c>
      <c r="AA245" s="31">
        <v>0</v>
      </c>
      <c r="AB245" s="31">
        <f>AA245-Z245</f>
        <v>0</v>
      </c>
      <c r="AC245" s="31"/>
      <c r="AD245" s="31"/>
      <c r="AE245" s="31">
        <f>AD245-AC245</f>
        <v>0</v>
      </c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  <c r="FL245" s="7"/>
      <c r="FM245" s="7"/>
      <c r="FN245" s="7"/>
      <c r="FO245" s="7"/>
      <c r="FP245" s="7"/>
      <c r="FQ245" s="7"/>
      <c r="FR245" s="7"/>
      <c r="FS245" s="7"/>
      <c r="FT245" s="7"/>
      <c r="FU245" s="7"/>
      <c r="FV245" s="7"/>
      <c r="FW245" s="7"/>
      <c r="FX245" s="7"/>
      <c r="FY245" s="7"/>
      <c r="FZ245" s="7"/>
      <c r="GA245" s="7"/>
      <c r="GB245" s="7"/>
      <c r="GC245" s="7"/>
      <c r="GD245" s="7"/>
      <c r="GE245" s="7"/>
      <c r="GF245" s="7"/>
      <c r="GG245" s="7"/>
      <c r="GH245" s="7"/>
      <c r="GI245" s="7"/>
      <c r="GJ245" s="7"/>
      <c r="GK245" s="7"/>
      <c r="GL245" s="7"/>
      <c r="GM245" s="7"/>
      <c r="GN245" s="7"/>
      <c r="GO245" s="7"/>
      <c r="GP245" s="7"/>
      <c r="GQ245" s="7"/>
      <c r="GR245" s="7"/>
      <c r="GS245" s="7"/>
      <c r="GT245" s="7"/>
      <c r="GU245" s="7"/>
      <c r="GV245" s="7"/>
      <c r="GW245" s="7"/>
      <c r="GX245" s="7"/>
      <c r="GY245" s="7"/>
      <c r="GZ245" s="7"/>
      <c r="HA245" s="7"/>
      <c r="HB245" s="7"/>
      <c r="HC245" s="7"/>
      <c r="HD245" s="7"/>
      <c r="HE245" s="7"/>
      <c r="HF245" s="7"/>
      <c r="HG245" s="7"/>
      <c r="HH245" s="7"/>
      <c r="HI245" s="7"/>
      <c r="HJ245" s="7"/>
      <c r="HK245" s="7"/>
      <c r="HL245" s="7"/>
      <c r="HM245" s="7"/>
      <c r="HN245" s="7"/>
      <c r="HO245" s="7"/>
      <c r="HP245" s="7"/>
      <c r="HQ245" s="7"/>
      <c r="HR245" s="7"/>
      <c r="HS245" s="7"/>
      <c r="HT245" s="7"/>
      <c r="HU245" s="7"/>
      <c r="HV245" s="7"/>
      <c r="HW245" s="7"/>
      <c r="HX245" s="7"/>
      <c r="HY245" s="7"/>
      <c r="HZ245" s="7"/>
      <c r="IA245" s="7"/>
      <c r="IB245" s="7"/>
      <c r="IC245" s="7"/>
      <c r="ID245" s="7"/>
      <c r="IE245" s="7"/>
      <c r="IF245" s="7"/>
      <c r="IG245" s="7"/>
      <c r="IH245" s="7"/>
      <c r="II245" s="7"/>
      <c r="IJ245" s="7"/>
      <c r="IK245" s="7"/>
      <c r="IL245" s="7"/>
      <c r="IM245" s="7"/>
      <c r="IN245" s="7"/>
      <c r="IO245" s="7"/>
      <c r="IP245" s="7"/>
      <c r="IQ245" s="7"/>
      <c r="IR245" s="7"/>
      <c r="IS245" s="7"/>
      <c r="IT245" s="7"/>
      <c r="IU245" s="7"/>
    </row>
    <row r="246" spans="1:255" ht="31.2" x14ac:dyDescent="0.3">
      <c r="A246" s="26" t="s">
        <v>83</v>
      </c>
      <c r="B246" s="34"/>
      <c r="C246" s="34"/>
      <c r="D246" s="34"/>
      <c r="E246" s="27">
        <f t="shared" si="63"/>
        <v>22660744</v>
      </c>
      <c r="F246" s="27">
        <f t="shared" si="63"/>
        <v>22682048</v>
      </c>
      <c r="G246" s="27">
        <f t="shared" si="63"/>
        <v>21304</v>
      </c>
      <c r="H246" s="27">
        <f>SUM(H251,H255,H267,H259,H247)</f>
        <v>926261</v>
      </c>
      <c r="I246" s="27">
        <f>SUM(I251,I255,I267,I259,I247)</f>
        <v>926261</v>
      </c>
      <c r="J246" s="27">
        <f t="shared" si="64"/>
        <v>0</v>
      </c>
      <c r="K246" s="27">
        <f t="shared" ref="K246:L246" si="72">SUM(K251,K255,K267,K259,K247)</f>
        <v>392281</v>
      </c>
      <c r="L246" s="27">
        <f t="shared" si="72"/>
        <v>392281</v>
      </c>
      <c r="M246" s="27">
        <f t="shared" ref="M246" si="73">L246-K246</f>
        <v>0</v>
      </c>
      <c r="N246" s="27">
        <f t="shared" ref="N246:O246" si="74">SUM(N251,N255,N267,N259,N247)</f>
        <v>1475770</v>
      </c>
      <c r="O246" s="27">
        <f t="shared" si="74"/>
        <v>1477450</v>
      </c>
      <c r="P246" s="27">
        <f t="shared" ref="P246" si="75">O246-N246</f>
        <v>1680</v>
      </c>
      <c r="Q246" s="27">
        <f t="shared" ref="Q246:R246" si="76">SUM(Q251,Q255,Q267,Q259,Q247)</f>
        <v>7651891</v>
      </c>
      <c r="R246" s="27">
        <f t="shared" si="76"/>
        <v>7651891</v>
      </c>
      <c r="S246" s="27">
        <f t="shared" ref="S246" si="77">R246-Q246</f>
        <v>0</v>
      </c>
      <c r="T246" s="27">
        <f t="shared" ref="T246:U246" si="78">SUM(T251,T255,T267,T259,T247)</f>
        <v>0</v>
      </c>
      <c r="U246" s="27">
        <f t="shared" si="78"/>
        <v>0</v>
      </c>
      <c r="V246" s="27">
        <f t="shared" ref="V246" si="79">U246-T246</f>
        <v>0</v>
      </c>
      <c r="W246" s="27">
        <f t="shared" ref="W246:X246" si="80">SUM(W251,W255,W267,W259,W247)</f>
        <v>3495260</v>
      </c>
      <c r="X246" s="27">
        <f t="shared" si="80"/>
        <v>3514884</v>
      </c>
      <c r="Y246" s="27">
        <f t="shared" ref="Y246" si="81">X246-W246</f>
        <v>19624</v>
      </c>
      <c r="Z246" s="27">
        <f t="shared" ref="Z246:AA246" si="82">SUM(Z251,Z255,Z267,Z259,Z247)</f>
        <v>29976</v>
      </c>
      <c r="AA246" s="27">
        <f t="shared" si="82"/>
        <v>991084</v>
      </c>
      <c r="AB246" s="27">
        <f t="shared" ref="AB246" si="83">AA246-Z246</f>
        <v>961108</v>
      </c>
      <c r="AC246" s="27">
        <f t="shared" ref="AC246:AD246" si="84">SUM(AC251,AC255,AC267,AC259,AC247)</f>
        <v>8689305</v>
      </c>
      <c r="AD246" s="27">
        <f t="shared" si="84"/>
        <v>7728197</v>
      </c>
      <c r="AE246" s="27">
        <f t="shared" ref="AE246" si="85">AD246-AC246</f>
        <v>-961108</v>
      </c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  <c r="FO246" s="7"/>
      <c r="FP246" s="7"/>
      <c r="FQ246" s="7"/>
      <c r="FR246" s="7"/>
      <c r="FS246" s="7"/>
      <c r="FT246" s="7"/>
      <c r="FU246" s="7"/>
      <c r="FV246" s="7"/>
      <c r="FW246" s="7"/>
      <c r="FX246" s="7"/>
      <c r="FY246" s="7"/>
      <c r="FZ246" s="7"/>
      <c r="GA246" s="7"/>
      <c r="GB246" s="7"/>
      <c r="GC246" s="7"/>
      <c r="GD246" s="7"/>
      <c r="GE246" s="7"/>
      <c r="GF246" s="7"/>
      <c r="GG246" s="7"/>
      <c r="GH246" s="7"/>
      <c r="GI246" s="7"/>
      <c r="GJ246" s="7"/>
      <c r="GK246" s="7"/>
      <c r="GL246" s="7"/>
      <c r="GM246" s="7"/>
      <c r="GN246" s="7"/>
      <c r="GO246" s="7"/>
      <c r="GP246" s="7"/>
      <c r="GQ246" s="7"/>
      <c r="GR246" s="7"/>
      <c r="GS246" s="7"/>
      <c r="GT246" s="7"/>
      <c r="GU246" s="7"/>
      <c r="GV246" s="7"/>
      <c r="GW246" s="7"/>
      <c r="GX246" s="7"/>
      <c r="GY246" s="7"/>
      <c r="GZ246" s="7"/>
      <c r="HA246" s="7"/>
      <c r="HB246" s="7"/>
      <c r="HC246" s="7"/>
      <c r="HD246" s="7"/>
      <c r="HE246" s="7"/>
      <c r="HF246" s="7"/>
      <c r="HG246" s="7"/>
      <c r="HH246" s="7"/>
      <c r="HI246" s="7"/>
      <c r="HJ246" s="7"/>
      <c r="HK246" s="7"/>
      <c r="HL246" s="7"/>
      <c r="HM246" s="7"/>
      <c r="HN246" s="7"/>
      <c r="HO246" s="7"/>
      <c r="HP246" s="7"/>
      <c r="HQ246" s="7"/>
      <c r="HR246" s="7"/>
      <c r="HS246" s="7"/>
      <c r="HT246" s="7"/>
      <c r="HU246" s="7"/>
      <c r="HV246" s="7"/>
      <c r="HW246" s="7"/>
      <c r="HX246" s="7"/>
      <c r="HY246" s="7"/>
      <c r="HZ246" s="7"/>
      <c r="IA246" s="7"/>
      <c r="IB246" s="7"/>
      <c r="IC246" s="7"/>
      <c r="ID246" s="7"/>
      <c r="IE246" s="7"/>
      <c r="IF246" s="7"/>
      <c r="IG246" s="7"/>
      <c r="IH246" s="7"/>
      <c r="II246" s="7"/>
      <c r="IJ246" s="7"/>
      <c r="IK246" s="7"/>
      <c r="IL246" s="7"/>
      <c r="IM246" s="7"/>
      <c r="IN246" s="7"/>
      <c r="IO246" s="7"/>
      <c r="IP246" s="7"/>
      <c r="IQ246" s="7"/>
      <c r="IR246" s="7"/>
      <c r="IS246" s="7"/>
      <c r="IT246" s="7"/>
      <c r="IU246" s="7"/>
    </row>
    <row r="247" spans="1:255" x14ac:dyDescent="0.3">
      <c r="A247" s="26" t="s">
        <v>113</v>
      </c>
      <c r="B247" s="34"/>
      <c r="C247" s="34"/>
      <c r="D247" s="34"/>
      <c r="E247" s="27">
        <f t="shared" si="63"/>
        <v>4998</v>
      </c>
      <c r="F247" s="27">
        <f t="shared" si="63"/>
        <v>4998</v>
      </c>
      <c r="G247" s="27">
        <f t="shared" si="63"/>
        <v>0</v>
      </c>
      <c r="H247" s="27">
        <f>SUM(H248:H250)</f>
        <v>0</v>
      </c>
      <c r="I247" s="27">
        <f>SUM(I248:I250)</f>
        <v>0</v>
      </c>
      <c r="J247" s="27">
        <f t="shared" si="64"/>
        <v>0</v>
      </c>
      <c r="K247" s="27">
        <f>SUM(K248:K250)</f>
        <v>0</v>
      </c>
      <c r="L247" s="27">
        <f>SUM(L248:L250)</f>
        <v>0</v>
      </c>
      <c r="M247" s="27">
        <f t="shared" si="65"/>
        <v>0</v>
      </c>
      <c r="N247" s="27">
        <f>SUM(N248:N250)</f>
        <v>4998</v>
      </c>
      <c r="O247" s="27">
        <f>SUM(O248:O250)</f>
        <v>4998</v>
      </c>
      <c r="P247" s="27">
        <f t="shared" si="66"/>
        <v>0</v>
      </c>
      <c r="Q247" s="27">
        <f>SUM(Q248:Q250)</f>
        <v>0</v>
      </c>
      <c r="R247" s="27">
        <f>SUM(R248:R250)</f>
        <v>0</v>
      </c>
      <c r="S247" s="27">
        <f t="shared" si="67"/>
        <v>0</v>
      </c>
      <c r="T247" s="27">
        <f>SUM(T248:T250)</f>
        <v>0</v>
      </c>
      <c r="U247" s="27">
        <f>SUM(U248:U250)</f>
        <v>0</v>
      </c>
      <c r="V247" s="27">
        <f t="shared" si="68"/>
        <v>0</v>
      </c>
      <c r="W247" s="27">
        <f>SUM(W248:W250)</f>
        <v>0</v>
      </c>
      <c r="X247" s="27">
        <f>SUM(X248:X250)</f>
        <v>0</v>
      </c>
      <c r="Y247" s="27">
        <f t="shared" si="69"/>
        <v>0</v>
      </c>
      <c r="Z247" s="27">
        <f>SUM(Z248:Z250)</f>
        <v>0</v>
      </c>
      <c r="AA247" s="27">
        <f>SUM(AA248:AA250)</f>
        <v>0</v>
      </c>
      <c r="AB247" s="27">
        <f t="shared" si="70"/>
        <v>0</v>
      </c>
      <c r="AC247" s="27">
        <f>SUM(AC248:AC250)</f>
        <v>0</v>
      </c>
      <c r="AD247" s="27">
        <f>SUM(AD248:AD250)</f>
        <v>0</v>
      </c>
      <c r="AE247" s="27">
        <f t="shared" si="71"/>
        <v>0</v>
      </c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  <c r="EM247" s="25"/>
      <c r="EN247" s="25"/>
      <c r="EO247" s="25"/>
      <c r="EP247" s="25"/>
      <c r="EQ247" s="25"/>
      <c r="ER247" s="25"/>
      <c r="ES247" s="25"/>
      <c r="ET247" s="25"/>
      <c r="EU247" s="25"/>
      <c r="EV247" s="25"/>
      <c r="EW247" s="25"/>
      <c r="EX247" s="25"/>
      <c r="EY247" s="25"/>
      <c r="EZ247" s="25"/>
      <c r="FA247" s="25"/>
      <c r="FB247" s="25"/>
      <c r="FC247" s="25"/>
      <c r="FD247" s="25"/>
      <c r="FE247" s="25"/>
      <c r="FF247" s="25"/>
      <c r="FG247" s="25"/>
      <c r="FH247" s="25"/>
      <c r="FI247" s="25"/>
      <c r="FJ247" s="25"/>
      <c r="FK247" s="25"/>
      <c r="FL247" s="25"/>
      <c r="FM247" s="25"/>
      <c r="FN247" s="25"/>
      <c r="FO247" s="25"/>
      <c r="FP247" s="25"/>
      <c r="FQ247" s="25"/>
      <c r="FR247" s="25"/>
      <c r="FS247" s="25"/>
      <c r="FT247" s="25"/>
      <c r="FU247" s="25"/>
      <c r="FV247" s="25"/>
      <c r="FW247" s="25"/>
      <c r="FX247" s="25"/>
      <c r="FY247" s="25"/>
      <c r="FZ247" s="25"/>
      <c r="GA247" s="25"/>
      <c r="GB247" s="25"/>
      <c r="GC247" s="25"/>
      <c r="GD247" s="25"/>
      <c r="GE247" s="25"/>
      <c r="GF247" s="25"/>
      <c r="GG247" s="7"/>
      <c r="GH247" s="7"/>
      <c r="GI247" s="7"/>
      <c r="GJ247" s="7"/>
      <c r="GK247" s="7"/>
      <c r="GL247" s="7"/>
      <c r="GM247" s="7"/>
      <c r="GN247" s="7"/>
      <c r="GO247" s="7"/>
      <c r="GP247" s="7"/>
      <c r="GQ247" s="7"/>
      <c r="GR247" s="7"/>
      <c r="GS247" s="7"/>
      <c r="GT247" s="7"/>
      <c r="GU247" s="7"/>
      <c r="GV247" s="7"/>
      <c r="GW247" s="7"/>
      <c r="GX247" s="7"/>
      <c r="GY247" s="7"/>
      <c r="GZ247" s="7"/>
      <c r="HA247" s="7"/>
      <c r="HB247" s="7"/>
      <c r="HC247" s="7"/>
      <c r="HD247" s="7"/>
      <c r="HE247" s="7"/>
      <c r="HF247" s="7"/>
      <c r="HG247" s="7"/>
      <c r="HH247" s="7"/>
      <c r="HI247" s="7"/>
      <c r="HJ247" s="7"/>
      <c r="HK247" s="7"/>
      <c r="HL247" s="7"/>
      <c r="HM247" s="7"/>
      <c r="HN247" s="7"/>
      <c r="HO247" s="7"/>
      <c r="HP247" s="7"/>
      <c r="HQ247" s="7"/>
      <c r="HR247" s="7"/>
      <c r="HS247" s="7"/>
      <c r="HT247" s="7"/>
      <c r="HU247" s="7"/>
      <c r="HV247" s="7"/>
      <c r="HW247" s="7"/>
      <c r="HX247" s="7"/>
      <c r="HY247" s="7"/>
      <c r="HZ247" s="7"/>
      <c r="IA247" s="7"/>
      <c r="IB247" s="7"/>
      <c r="IC247" s="7"/>
      <c r="ID247" s="7"/>
      <c r="IE247" s="7"/>
      <c r="IF247" s="7"/>
      <c r="IG247" s="7"/>
      <c r="IH247" s="7"/>
      <c r="II247" s="7"/>
      <c r="IJ247" s="7"/>
      <c r="IK247" s="7"/>
      <c r="IL247" s="7"/>
      <c r="IM247" s="7"/>
      <c r="IN247" s="7"/>
      <c r="IO247" s="7"/>
      <c r="IP247" s="7"/>
      <c r="IQ247" s="7"/>
      <c r="IR247" s="7"/>
      <c r="IS247" s="7"/>
      <c r="IT247" s="7"/>
      <c r="IU247" s="7"/>
    </row>
    <row r="248" spans="1:255" ht="33" customHeight="1" x14ac:dyDescent="0.3">
      <c r="A248" s="35" t="s">
        <v>231</v>
      </c>
      <c r="B248" s="36">
        <v>2</v>
      </c>
      <c r="C248" s="36">
        <v>622</v>
      </c>
      <c r="D248" s="36">
        <v>5201</v>
      </c>
      <c r="E248" s="38">
        <f t="shared" si="63"/>
        <v>1367</v>
      </c>
      <c r="F248" s="38">
        <f t="shared" si="63"/>
        <v>1367</v>
      </c>
      <c r="G248" s="38">
        <f t="shared" si="63"/>
        <v>0</v>
      </c>
      <c r="H248" s="38">
        <v>0</v>
      </c>
      <c r="I248" s="38">
        <v>0</v>
      </c>
      <c r="J248" s="38">
        <f t="shared" si="64"/>
        <v>0</v>
      </c>
      <c r="K248" s="38">
        <v>0</v>
      </c>
      <c r="L248" s="38">
        <v>0</v>
      </c>
      <c r="M248" s="38">
        <f t="shared" si="65"/>
        <v>0</v>
      </c>
      <c r="N248" s="38">
        <v>1367</v>
      </c>
      <c r="O248" s="38">
        <v>1367</v>
      </c>
      <c r="P248" s="38">
        <f t="shared" si="66"/>
        <v>0</v>
      </c>
      <c r="Q248" s="38">
        <v>0</v>
      </c>
      <c r="R248" s="38">
        <v>0</v>
      </c>
      <c r="S248" s="38">
        <f t="shared" si="67"/>
        <v>0</v>
      </c>
      <c r="T248" s="38">
        <v>0</v>
      </c>
      <c r="U248" s="38">
        <v>0</v>
      </c>
      <c r="V248" s="38">
        <f t="shared" si="68"/>
        <v>0</v>
      </c>
      <c r="W248" s="38">
        <v>0</v>
      </c>
      <c r="X248" s="38">
        <v>0</v>
      </c>
      <c r="Y248" s="38">
        <f t="shared" si="69"/>
        <v>0</v>
      </c>
      <c r="Z248" s="38">
        <v>0</v>
      </c>
      <c r="AA248" s="38">
        <v>0</v>
      </c>
      <c r="AB248" s="38">
        <f t="shared" si="70"/>
        <v>0</v>
      </c>
      <c r="AC248" s="38">
        <v>0</v>
      </c>
      <c r="AD248" s="38">
        <v>0</v>
      </c>
      <c r="AE248" s="38">
        <f t="shared" si="71"/>
        <v>0</v>
      </c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  <c r="FO248" s="7"/>
      <c r="FP248" s="7"/>
      <c r="FQ248" s="7"/>
      <c r="FR248" s="7"/>
      <c r="FS248" s="7"/>
      <c r="FT248" s="7"/>
      <c r="FU248" s="7"/>
      <c r="FV248" s="7"/>
      <c r="FW248" s="7"/>
      <c r="FX248" s="7"/>
      <c r="FY248" s="7"/>
      <c r="FZ248" s="7"/>
      <c r="GA248" s="7"/>
      <c r="GB248" s="7"/>
      <c r="GC248" s="7"/>
      <c r="GD248" s="7"/>
      <c r="GE248" s="7"/>
      <c r="GF248" s="7"/>
      <c r="GG248" s="7"/>
      <c r="GH248" s="7"/>
      <c r="GI248" s="7"/>
      <c r="GJ248" s="7"/>
      <c r="GK248" s="7"/>
      <c r="GL248" s="7"/>
      <c r="GM248" s="7"/>
      <c r="GN248" s="7"/>
      <c r="GO248" s="7"/>
      <c r="GP248" s="7"/>
      <c r="GQ248" s="7"/>
      <c r="GR248" s="7"/>
      <c r="GS248" s="7"/>
      <c r="GT248" s="7"/>
      <c r="GU248" s="7"/>
      <c r="GV248" s="7"/>
      <c r="GW248" s="7"/>
      <c r="GX248" s="7"/>
      <c r="GY248" s="7"/>
      <c r="GZ248" s="7"/>
      <c r="HA248" s="7"/>
      <c r="HB248" s="7"/>
      <c r="HC248" s="7"/>
      <c r="HD248" s="7"/>
      <c r="HE248" s="7"/>
      <c r="HF248" s="7"/>
      <c r="HG248" s="7"/>
      <c r="HH248" s="7"/>
      <c r="HI248" s="7"/>
      <c r="HJ248" s="7"/>
      <c r="HK248" s="7"/>
      <c r="HL248" s="7"/>
      <c r="HM248" s="7"/>
      <c r="HN248" s="7"/>
      <c r="HO248" s="7"/>
      <c r="HP248" s="7"/>
      <c r="HQ248" s="7"/>
      <c r="HR248" s="7"/>
      <c r="HS248" s="7"/>
      <c r="HT248" s="7"/>
      <c r="HU248" s="7"/>
      <c r="HV248" s="7"/>
      <c r="HW248" s="7"/>
      <c r="HX248" s="7"/>
      <c r="HY248" s="7"/>
      <c r="HZ248" s="7"/>
      <c r="IA248" s="7"/>
      <c r="IB248" s="7"/>
      <c r="IC248" s="7"/>
      <c r="ID248" s="7"/>
      <c r="IE248" s="7"/>
      <c r="IF248" s="7"/>
      <c r="IG248" s="7"/>
      <c r="IH248" s="7"/>
      <c r="II248" s="7"/>
      <c r="IJ248" s="7"/>
      <c r="IK248" s="7"/>
      <c r="IL248" s="7"/>
      <c r="IM248" s="7"/>
      <c r="IN248" s="7"/>
      <c r="IO248" s="7"/>
      <c r="IP248" s="7"/>
      <c r="IQ248" s="7"/>
      <c r="IR248" s="7"/>
      <c r="IS248" s="7"/>
      <c r="IT248" s="7"/>
      <c r="IU248" s="7"/>
    </row>
    <row r="249" spans="1:255" ht="31.2" x14ac:dyDescent="0.3">
      <c r="A249" s="35" t="s">
        <v>116</v>
      </c>
      <c r="B249" s="36">
        <v>2</v>
      </c>
      <c r="C249" s="36">
        <v>623</v>
      </c>
      <c r="D249" s="36">
        <v>5201</v>
      </c>
      <c r="E249" s="38">
        <f t="shared" si="63"/>
        <v>1031</v>
      </c>
      <c r="F249" s="38">
        <f t="shared" si="63"/>
        <v>1031</v>
      </c>
      <c r="G249" s="38">
        <f t="shared" si="63"/>
        <v>0</v>
      </c>
      <c r="H249" s="38">
        <v>0</v>
      </c>
      <c r="I249" s="38">
        <v>0</v>
      </c>
      <c r="J249" s="38">
        <f t="shared" si="64"/>
        <v>0</v>
      </c>
      <c r="K249" s="38">
        <v>0</v>
      </c>
      <c r="L249" s="38">
        <v>0</v>
      </c>
      <c r="M249" s="38">
        <f t="shared" si="65"/>
        <v>0</v>
      </c>
      <c r="N249" s="38">
        <v>1031</v>
      </c>
      <c r="O249" s="38">
        <v>1031</v>
      </c>
      <c r="P249" s="38">
        <f t="shared" si="66"/>
        <v>0</v>
      </c>
      <c r="Q249" s="38">
        <v>0</v>
      </c>
      <c r="R249" s="38">
        <v>0</v>
      </c>
      <c r="S249" s="38">
        <f t="shared" si="67"/>
        <v>0</v>
      </c>
      <c r="T249" s="38">
        <v>0</v>
      </c>
      <c r="U249" s="38">
        <v>0</v>
      </c>
      <c r="V249" s="38">
        <f t="shared" si="68"/>
        <v>0</v>
      </c>
      <c r="W249" s="38">
        <v>0</v>
      </c>
      <c r="X249" s="38">
        <v>0</v>
      </c>
      <c r="Y249" s="38">
        <f t="shared" si="69"/>
        <v>0</v>
      </c>
      <c r="Z249" s="38">
        <v>0</v>
      </c>
      <c r="AA249" s="38">
        <v>0</v>
      </c>
      <c r="AB249" s="38">
        <f t="shared" si="70"/>
        <v>0</v>
      </c>
      <c r="AC249" s="38">
        <v>0</v>
      </c>
      <c r="AD249" s="38">
        <v>0</v>
      </c>
      <c r="AE249" s="38">
        <f t="shared" si="71"/>
        <v>0</v>
      </c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X249" s="7"/>
      <c r="EY249" s="7"/>
      <c r="EZ249" s="7"/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  <c r="FL249" s="7"/>
      <c r="FM249" s="7"/>
      <c r="FN249" s="7"/>
      <c r="FO249" s="7"/>
      <c r="FP249" s="7"/>
      <c r="FQ249" s="7"/>
      <c r="FR249" s="7"/>
      <c r="FS249" s="7"/>
      <c r="FT249" s="7"/>
      <c r="FU249" s="7"/>
      <c r="FV249" s="7"/>
      <c r="FW249" s="7"/>
      <c r="FX249" s="7"/>
      <c r="FY249" s="7"/>
      <c r="FZ249" s="7"/>
      <c r="GA249" s="7"/>
      <c r="GB249" s="7"/>
      <c r="GC249" s="7"/>
      <c r="GD249" s="7"/>
      <c r="GE249" s="7"/>
      <c r="GF249" s="7"/>
      <c r="GG249" s="7"/>
      <c r="GH249" s="7"/>
      <c r="GI249" s="7"/>
      <c r="GJ249" s="7"/>
      <c r="GK249" s="7"/>
      <c r="GL249" s="7"/>
      <c r="GM249" s="7"/>
      <c r="GN249" s="7"/>
      <c r="GO249" s="7"/>
      <c r="GP249" s="7"/>
      <c r="GQ249" s="7"/>
      <c r="GR249" s="7"/>
      <c r="GS249" s="7"/>
      <c r="GT249" s="7"/>
      <c r="GU249" s="7"/>
      <c r="GV249" s="7"/>
      <c r="GW249" s="7"/>
      <c r="GX249" s="7"/>
      <c r="GY249" s="7"/>
      <c r="GZ249" s="7"/>
      <c r="HA249" s="7"/>
      <c r="HB249" s="7"/>
      <c r="HC249" s="7"/>
      <c r="HD249" s="7"/>
      <c r="HE249" s="7"/>
      <c r="HF249" s="7"/>
      <c r="HG249" s="7"/>
      <c r="HH249" s="7"/>
      <c r="HI249" s="7"/>
      <c r="HJ249" s="7"/>
      <c r="HK249" s="7"/>
      <c r="HL249" s="7"/>
      <c r="HM249" s="7"/>
      <c r="HN249" s="7"/>
      <c r="HO249" s="7"/>
      <c r="HP249" s="7"/>
      <c r="HQ249" s="7"/>
      <c r="HR249" s="7"/>
      <c r="HS249" s="7"/>
      <c r="HT249" s="7"/>
      <c r="HU249" s="7"/>
      <c r="HV249" s="7"/>
      <c r="HW249" s="7"/>
      <c r="HX249" s="7"/>
      <c r="HY249" s="7"/>
      <c r="HZ249" s="7"/>
      <c r="IA249" s="7"/>
      <c r="IB249" s="7"/>
      <c r="IC249" s="7"/>
      <c r="ID249" s="7"/>
      <c r="IE249" s="7"/>
      <c r="IF249" s="7"/>
      <c r="IG249" s="7"/>
      <c r="IH249" s="7"/>
      <c r="II249" s="7"/>
      <c r="IJ249" s="7"/>
      <c r="IK249" s="7"/>
      <c r="IL249" s="7"/>
      <c r="IM249" s="7"/>
      <c r="IN249" s="7"/>
      <c r="IO249" s="7"/>
      <c r="IP249" s="7"/>
      <c r="IQ249" s="7"/>
      <c r="IR249" s="7"/>
      <c r="IS249" s="7"/>
      <c r="IT249" s="7"/>
      <c r="IU249" s="7"/>
    </row>
    <row r="250" spans="1:255" ht="30" customHeight="1" x14ac:dyDescent="0.3">
      <c r="A250" s="35" t="s">
        <v>232</v>
      </c>
      <c r="B250" s="36">
        <v>2</v>
      </c>
      <c r="C250" s="36">
        <v>623</v>
      </c>
      <c r="D250" s="36">
        <v>5201</v>
      </c>
      <c r="E250" s="38">
        <f t="shared" si="63"/>
        <v>2600</v>
      </c>
      <c r="F250" s="38">
        <f t="shared" si="63"/>
        <v>2600</v>
      </c>
      <c r="G250" s="38">
        <f t="shared" si="63"/>
        <v>0</v>
      </c>
      <c r="H250" s="38">
        <v>0</v>
      </c>
      <c r="I250" s="38">
        <v>0</v>
      </c>
      <c r="J250" s="38">
        <f t="shared" si="64"/>
        <v>0</v>
      </c>
      <c r="K250" s="38">
        <v>0</v>
      </c>
      <c r="L250" s="38">
        <v>0</v>
      </c>
      <c r="M250" s="38">
        <f t="shared" si="65"/>
        <v>0</v>
      </c>
      <c r="N250" s="38">
        <v>2600</v>
      </c>
      <c r="O250" s="38">
        <v>2600</v>
      </c>
      <c r="P250" s="38">
        <f t="shared" si="66"/>
        <v>0</v>
      </c>
      <c r="Q250" s="38">
        <v>0</v>
      </c>
      <c r="R250" s="38">
        <v>0</v>
      </c>
      <c r="S250" s="38">
        <f t="shared" si="67"/>
        <v>0</v>
      </c>
      <c r="T250" s="38">
        <v>0</v>
      </c>
      <c r="U250" s="38">
        <v>0</v>
      </c>
      <c r="V250" s="38">
        <f t="shared" si="68"/>
        <v>0</v>
      </c>
      <c r="W250" s="38">
        <v>0</v>
      </c>
      <c r="X250" s="38">
        <v>0</v>
      </c>
      <c r="Y250" s="38">
        <f t="shared" si="69"/>
        <v>0</v>
      </c>
      <c r="Z250" s="38">
        <v>0</v>
      </c>
      <c r="AA250" s="38">
        <v>0</v>
      </c>
      <c r="AB250" s="38">
        <f t="shared" si="70"/>
        <v>0</v>
      </c>
      <c r="AC250" s="38">
        <v>0</v>
      </c>
      <c r="AD250" s="38">
        <v>0</v>
      </c>
      <c r="AE250" s="38">
        <f t="shared" si="71"/>
        <v>0</v>
      </c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X250" s="7"/>
      <c r="EY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  <c r="FL250" s="7"/>
      <c r="FM250" s="7"/>
      <c r="FN250" s="7"/>
      <c r="FO250" s="7"/>
      <c r="FP250" s="7"/>
      <c r="FQ250" s="7"/>
      <c r="FR250" s="7"/>
      <c r="FS250" s="7"/>
      <c r="FT250" s="7"/>
      <c r="FU250" s="7"/>
      <c r="FV250" s="7"/>
      <c r="FW250" s="7"/>
      <c r="FX250" s="7"/>
      <c r="FY250" s="7"/>
      <c r="FZ250" s="7"/>
      <c r="GA250" s="7"/>
      <c r="GB250" s="7"/>
      <c r="GC250" s="7"/>
      <c r="GD250" s="7"/>
      <c r="GE250" s="7"/>
      <c r="GF250" s="7"/>
      <c r="GG250" s="7"/>
      <c r="GH250" s="7"/>
      <c r="GI250" s="7"/>
      <c r="GJ250" s="7"/>
      <c r="GK250" s="7"/>
      <c r="GL250" s="7"/>
      <c r="GM250" s="7"/>
      <c r="GN250" s="7"/>
      <c r="GO250" s="7"/>
      <c r="GP250" s="7"/>
      <c r="GQ250" s="7"/>
      <c r="GR250" s="7"/>
      <c r="GS250" s="7"/>
      <c r="GT250" s="7"/>
      <c r="GU250" s="7"/>
      <c r="GV250" s="7"/>
      <c r="GW250" s="7"/>
      <c r="GX250" s="7"/>
      <c r="GY250" s="7"/>
      <c r="GZ250" s="7"/>
      <c r="HA250" s="7"/>
      <c r="HB250" s="7"/>
      <c r="HC250" s="7"/>
      <c r="HD250" s="7"/>
      <c r="HE250" s="7"/>
      <c r="HF250" s="7"/>
      <c r="HG250" s="7"/>
      <c r="HH250" s="7"/>
      <c r="HI250" s="7"/>
      <c r="HJ250" s="7"/>
      <c r="HK250" s="7"/>
      <c r="HL250" s="7"/>
      <c r="HM250" s="7"/>
      <c r="HN250" s="7"/>
      <c r="HO250" s="7"/>
      <c r="HP250" s="7"/>
      <c r="HQ250" s="7"/>
      <c r="HR250" s="7"/>
      <c r="HS250" s="7"/>
      <c r="HT250" s="7"/>
      <c r="HU250" s="7"/>
      <c r="HV250" s="7"/>
      <c r="HW250" s="7"/>
      <c r="HX250" s="7"/>
      <c r="HY250" s="7"/>
      <c r="HZ250" s="7"/>
      <c r="IA250" s="7"/>
      <c r="IB250" s="7"/>
      <c r="IC250" s="7"/>
      <c r="ID250" s="7"/>
      <c r="IE250" s="7"/>
      <c r="IF250" s="7"/>
      <c r="IG250" s="7"/>
      <c r="IH250" s="7"/>
      <c r="II250" s="7"/>
      <c r="IJ250" s="7"/>
      <c r="IK250" s="7"/>
      <c r="IL250" s="7"/>
      <c r="IM250" s="7"/>
      <c r="IN250" s="7"/>
      <c r="IO250" s="7"/>
      <c r="IP250" s="7"/>
      <c r="IQ250" s="7"/>
      <c r="IR250" s="7"/>
      <c r="IS250" s="7"/>
      <c r="IT250" s="7"/>
      <c r="IU250" s="7"/>
    </row>
    <row r="251" spans="1:255" ht="31.2" x14ac:dyDescent="0.3">
      <c r="A251" s="26" t="s">
        <v>121</v>
      </c>
      <c r="B251" s="34"/>
      <c r="C251" s="34"/>
      <c r="D251" s="34"/>
      <c r="E251" s="27">
        <f t="shared" si="63"/>
        <v>484810</v>
      </c>
      <c r="F251" s="27">
        <f t="shared" si="63"/>
        <v>484810</v>
      </c>
      <c r="G251" s="27">
        <f t="shared" si="63"/>
        <v>0</v>
      </c>
      <c r="H251" s="27">
        <f>SUM(H252:H254)</f>
        <v>0</v>
      </c>
      <c r="I251" s="27">
        <f>SUM(I252:I254)</f>
        <v>0</v>
      </c>
      <c r="J251" s="27">
        <f t="shared" si="64"/>
        <v>0</v>
      </c>
      <c r="K251" s="27">
        <f>SUM(K252:K254)</f>
        <v>0</v>
      </c>
      <c r="L251" s="27">
        <f>SUM(L252:L254)</f>
        <v>0</v>
      </c>
      <c r="M251" s="27">
        <f t="shared" si="65"/>
        <v>0</v>
      </c>
      <c r="N251" s="27">
        <f>SUM(N252:N254)</f>
        <v>3810</v>
      </c>
      <c r="O251" s="27">
        <f>SUM(O252:O254)</f>
        <v>3810</v>
      </c>
      <c r="P251" s="27">
        <f t="shared" si="66"/>
        <v>0</v>
      </c>
      <c r="Q251" s="27">
        <f>SUM(Q252:Q254)</f>
        <v>481000</v>
      </c>
      <c r="R251" s="27">
        <f>SUM(R252:R254)</f>
        <v>481000</v>
      </c>
      <c r="S251" s="27">
        <f t="shared" si="67"/>
        <v>0</v>
      </c>
      <c r="T251" s="27">
        <f>SUM(T252:T254)</f>
        <v>0</v>
      </c>
      <c r="U251" s="27">
        <f>SUM(U252:U254)</f>
        <v>0</v>
      </c>
      <c r="V251" s="27">
        <f t="shared" si="68"/>
        <v>0</v>
      </c>
      <c r="W251" s="27">
        <f>SUM(W252:W254)</f>
        <v>0</v>
      </c>
      <c r="X251" s="27">
        <f>SUM(X252:X254)</f>
        <v>0</v>
      </c>
      <c r="Y251" s="27">
        <f t="shared" si="69"/>
        <v>0</v>
      </c>
      <c r="Z251" s="27">
        <f>SUM(Z252:Z254)</f>
        <v>0</v>
      </c>
      <c r="AA251" s="27">
        <f>SUM(AA252:AA254)</f>
        <v>0</v>
      </c>
      <c r="AB251" s="27">
        <f t="shared" si="70"/>
        <v>0</v>
      </c>
      <c r="AC251" s="27">
        <f>SUM(AC252:AC254)</f>
        <v>0</v>
      </c>
      <c r="AD251" s="27">
        <f>SUM(AD252:AD254)</f>
        <v>0</v>
      </c>
      <c r="AE251" s="27">
        <f t="shared" si="71"/>
        <v>0</v>
      </c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X251" s="7"/>
      <c r="EY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  <c r="FL251" s="7"/>
      <c r="FM251" s="7"/>
      <c r="FN251" s="7"/>
      <c r="FO251" s="7"/>
      <c r="FP251" s="7"/>
      <c r="FQ251" s="7"/>
      <c r="FR251" s="7"/>
      <c r="FS251" s="7"/>
      <c r="FT251" s="7"/>
      <c r="FU251" s="7"/>
      <c r="FV251" s="7"/>
      <c r="FW251" s="7"/>
      <c r="FX251" s="7"/>
      <c r="FY251" s="7"/>
      <c r="FZ251" s="7"/>
      <c r="GA251" s="7"/>
      <c r="GB251" s="7"/>
      <c r="GC251" s="7"/>
      <c r="GD251" s="7"/>
      <c r="GE251" s="7"/>
      <c r="GF251" s="7"/>
      <c r="GG251" s="25"/>
      <c r="GH251" s="25"/>
      <c r="GI251" s="25"/>
      <c r="GJ251" s="25"/>
      <c r="GK251" s="25"/>
      <c r="GL251" s="25"/>
      <c r="GM251" s="25"/>
      <c r="GN251" s="25"/>
      <c r="GO251" s="25"/>
      <c r="GP251" s="25"/>
      <c r="GQ251" s="25"/>
      <c r="GR251" s="25"/>
      <c r="GS251" s="25"/>
      <c r="GT251" s="25"/>
      <c r="GU251" s="25"/>
      <c r="GV251" s="25"/>
      <c r="GW251" s="25"/>
      <c r="GX251" s="25"/>
      <c r="GY251" s="25"/>
      <c r="GZ251" s="25"/>
      <c r="HA251" s="25"/>
      <c r="HB251" s="25"/>
      <c r="HC251" s="25"/>
      <c r="HD251" s="25"/>
      <c r="HE251" s="25"/>
      <c r="HF251" s="25"/>
      <c r="HG251" s="25"/>
      <c r="HH251" s="25"/>
      <c r="HI251" s="25"/>
      <c r="HJ251" s="25"/>
      <c r="HK251" s="25"/>
      <c r="HL251" s="25"/>
      <c r="HM251" s="25"/>
      <c r="HN251" s="25"/>
      <c r="HO251" s="25"/>
      <c r="HP251" s="25"/>
      <c r="HQ251" s="25"/>
      <c r="HR251" s="25"/>
      <c r="HS251" s="25"/>
      <c r="HT251" s="25"/>
      <c r="HU251" s="25"/>
      <c r="HV251" s="25"/>
      <c r="HW251" s="25"/>
      <c r="HX251" s="25"/>
      <c r="HY251" s="25"/>
      <c r="HZ251" s="25"/>
      <c r="IA251" s="25"/>
      <c r="IB251" s="25"/>
      <c r="IC251" s="25"/>
      <c r="ID251" s="25"/>
      <c r="IE251" s="25"/>
      <c r="IF251" s="25"/>
      <c r="IG251" s="25"/>
      <c r="IH251" s="25"/>
      <c r="II251" s="25"/>
      <c r="IJ251" s="25"/>
      <c r="IK251" s="25"/>
      <c r="IL251" s="25"/>
      <c r="IM251" s="25"/>
      <c r="IN251" s="25"/>
      <c r="IO251" s="25"/>
      <c r="IP251" s="25"/>
      <c r="IQ251" s="25"/>
      <c r="IR251" s="25"/>
      <c r="IS251" s="25"/>
      <c r="IT251" s="25"/>
      <c r="IU251" s="25"/>
    </row>
    <row r="252" spans="1:255" ht="31.2" x14ac:dyDescent="0.3">
      <c r="A252" s="39" t="s">
        <v>233</v>
      </c>
      <c r="B252" s="37">
        <v>2</v>
      </c>
      <c r="C252" s="37">
        <v>623</v>
      </c>
      <c r="D252" s="37">
        <v>5203</v>
      </c>
      <c r="E252" s="38">
        <f t="shared" si="63"/>
        <v>1530</v>
      </c>
      <c r="F252" s="38">
        <f t="shared" si="63"/>
        <v>1530</v>
      </c>
      <c r="G252" s="38">
        <f t="shared" si="63"/>
        <v>0</v>
      </c>
      <c r="H252" s="38">
        <v>0</v>
      </c>
      <c r="I252" s="38">
        <v>0</v>
      </c>
      <c r="J252" s="38">
        <f t="shared" si="64"/>
        <v>0</v>
      </c>
      <c r="K252" s="38">
        <v>0</v>
      </c>
      <c r="L252" s="38">
        <v>0</v>
      </c>
      <c r="M252" s="38">
        <f t="shared" si="65"/>
        <v>0</v>
      </c>
      <c r="N252" s="38">
        <v>1530</v>
      </c>
      <c r="O252" s="38">
        <v>1530</v>
      </c>
      <c r="P252" s="38">
        <f t="shared" si="66"/>
        <v>0</v>
      </c>
      <c r="Q252" s="38">
        <v>0</v>
      </c>
      <c r="R252" s="38">
        <v>0</v>
      </c>
      <c r="S252" s="38">
        <f t="shared" si="67"/>
        <v>0</v>
      </c>
      <c r="T252" s="38">
        <v>0</v>
      </c>
      <c r="U252" s="38">
        <v>0</v>
      </c>
      <c r="V252" s="38">
        <f t="shared" si="68"/>
        <v>0</v>
      </c>
      <c r="W252" s="38">
        <v>0</v>
      </c>
      <c r="X252" s="38">
        <v>0</v>
      </c>
      <c r="Y252" s="38">
        <f t="shared" si="69"/>
        <v>0</v>
      </c>
      <c r="Z252" s="38">
        <v>0</v>
      </c>
      <c r="AA252" s="38">
        <v>0</v>
      </c>
      <c r="AB252" s="38">
        <f t="shared" si="70"/>
        <v>0</v>
      </c>
      <c r="AC252" s="38">
        <v>0</v>
      </c>
      <c r="AD252" s="38">
        <v>0</v>
      </c>
      <c r="AE252" s="38">
        <f t="shared" si="71"/>
        <v>0</v>
      </c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L252" s="7"/>
      <c r="FM252" s="7"/>
      <c r="FN252" s="7"/>
      <c r="FO252" s="7"/>
      <c r="FP252" s="7"/>
      <c r="FQ252" s="7"/>
      <c r="FR252" s="7"/>
      <c r="FS252" s="7"/>
      <c r="FT252" s="7"/>
      <c r="FU252" s="7"/>
      <c r="FV252" s="7"/>
      <c r="FW252" s="7"/>
      <c r="FX252" s="7"/>
      <c r="FY252" s="7"/>
      <c r="FZ252" s="7"/>
      <c r="GA252" s="7"/>
      <c r="GB252" s="7"/>
      <c r="GC252" s="7"/>
      <c r="GD252" s="7"/>
      <c r="GE252" s="7"/>
      <c r="GF252" s="7"/>
      <c r="GG252" s="7"/>
      <c r="GH252" s="7"/>
      <c r="GI252" s="7"/>
      <c r="GJ252" s="7"/>
      <c r="GK252" s="7"/>
      <c r="GL252" s="7"/>
      <c r="GM252" s="7"/>
      <c r="GN252" s="7"/>
      <c r="GO252" s="7"/>
      <c r="GP252" s="7"/>
      <c r="GQ252" s="7"/>
      <c r="GR252" s="7"/>
      <c r="GS252" s="7"/>
      <c r="GT252" s="7"/>
      <c r="GU252" s="7"/>
      <c r="GV252" s="7"/>
      <c r="GW252" s="7"/>
      <c r="GX252" s="7"/>
      <c r="GY252" s="7"/>
      <c r="GZ252" s="7"/>
      <c r="HA252" s="7"/>
      <c r="HB252" s="7"/>
      <c r="HC252" s="7"/>
      <c r="HD252" s="7"/>
      <c r="HE252" s="7"/>
      <c r="HF252" s="7"/>
      <c r="HG252" s="7"/>
      <c r="HH252" s="7"/>
      <c r="HI252" s="7"/>
      <c r="HJ252" s="7"/>
      <c r="HK252" s="7"/>
      <c r="HL252" s="7"/>
      <c r="HM252" s="7"/>
      <c r="HN252" s="7"/>
      <c r="HO252" s="7"/>
      <c r="HP252" s="7"/>
      <c r="HQ252" s="7"/>
      <c r="HR252" s="7"/>
      <c r="HS252" s="7"/>
      <c r="HT252" s="7"/>
      <c r="HU252" s="7"/>
      <c r="HV252" s="7"/>
      <c r="HW252" s="7"/>
      <c r="HX252" s="7"/>
      <c r="HY252" s="7"/>
      <c r="HZ252" s="7"/>
      <c r="IA252" s="7"/>
      <c r="IB252" s="7"/>
      <c r="IC252" s="7"/>
      <c r="ID252" s="7"/>
      <c r="IE252" s="7"/>
      <c r="IF252" s="7"/>
      <c r="IG252" s="7"/>
      <c r="IH252" s="7"/>
      <c r="II252" s="7"/>
      <c r="IJ252" s="7"/>
      <c r="IK252" s="7"/>
      <c r="IL252" s="7"/>
      <c r="IM252" s="7"/>
      <c r="IN252" s="7"/>
      <c r="IO252" s="7"/>
      <c r="IP252" s="7"/>
      <c r="IQ252" s="7"/>
      <c r="IR252" s="7"/>
      <c r="IS252" s="7"/>
      <c r="IT252" s="7"/>
      <c r="IU252" s="7"/>
    </row>
    <row r="253" spans="1:255" ht="31.2" x14ac:dyDescent="0.3">
      <c r="A253" s="39" t="s">
        <v>234</v>
      </c>
      <c r="B253" s="37">
        <v>2</v>
      </c>
      <c r="C253" s="37">
        <v>619</v>
      </c>
      <c r="D253" s="37">
        <v>5203</v>
      </c>
      <c r="E253" s="38">
        <f t="shared" si="63"/>
        <v>2280</v>
      </c>
      <c r="F253" s="38">
        <f t="shared" si="63"/>
        <v>2280</v>
      </c>
      <c r="G253" s="38">
        <f t="shared" si="63"/>
        <v>0</v>
      </c>
      <c r="H253" s="38">
        <v>0</v>
      </c>
      <c r="I253" s="38">
        <v>0</v>
      </c>
      <c r="J253" s="38">
        <f t="shared" si="64"/>
        <v>0</v>
      </c>
      <c r="K253" s="38">
        <v>0</v>
      </c>
      <c r="L253" s="38">
        <v>0</v>
      </c>
      <c r="M253" s="38">
        <f t="shared" si="65"/>
        <v>0</v>
      </c>
      <c r="N253" s="38">
        <v>2280</v>
      </c>
      <c r="O253" s="38">
        <v>2280</v>
      </c>
      <c r="P253" s="38">
        <f t="shared" si="66"/>
        <v>0</v>
      </c>
      <c r="Q253" s="38"/>
      <c r="R253" s="38"/>
      <c r="S253" s="38">
        <f t="shared" si="67"/>
        <v>0</v>
      </c>
      <c r="T253" s="38">
        <v>0</v>
      </c>
      <c r="U253" s="38">
        <v>0</v>
      </c>
      <c r="V253" s="38">
        <f t="shared" si="68"/>
        <v>0</v>
      </c>
      <c r="W253" s="38">
        <v>0</v>
      </c>
      <c r="X253" s="38">
        <v>0</v>
      </c>
      <c r="Y253" s="38">
        <f t="shared" si="69"/>
        <v>0</v>
      </c>
      <c r="Z253" s="38">
        <v>0</v>
      </c>
      <c r="AA253" s="38">
        <v>0</v>
      </c>
      <c r="AB253" s="38">
        <f t="shared" si="70"/>
        <v>0</v>
      </c>
      <c r="AC253" s="38">
        <v>0</v>
      </c>
      <c r="AD253" s="38">
        <v>0</v>
      </c>
      <c r="AE253" s="38">
        <f t="shared" si="71"/>
        <v>0</v>
      </c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  <c r="FP253" s="7"/>
      <c r="FQ253" s="7"/>
      <c r="FR253" s="7"/>
      <c r="FS253" s="7"/>
      <c r="FT253" s="7"/>
      <c r="FU253" s="7"/>
      <c r="FV253" s="7"/>
      <c r="FW253" s="7"/>
      <c r="FX253" s="7"/>
      <c r="FY253" s="7"/>
      <c r="FZ253" s="7"/>
      <c r="GA253" s="7"/>
      <c r="GB253" s="7"/>
      <c r="GC253" s="7"/>
      <c r="GD253" s="7"/>
      <c r="GE253" s="7"/>
      <c r="GF253" s="7"/>
      <c r="GG253" s="7"/>
      <c r="GH253" s="7"/>
      <c r="GI253" s="7"/>
      <c r="GJ253" s="7"/>
      <c r="GK253" s="7"/>
      <c r="GL253" s="7"/>
      <c r="GM253" s="7"/>
      <c r="GN253" s="7"/>
      <c r="GO253" s="7"/>
      <c r="GP253" s="7"/>
      <c r="GQ253" s="7"/>
      <c r="GR253" s="7"/>
      <c r="GS253" s="7"/>
      <c r="GT253" s="7"/>
      <c r="GU253" s="7"/>
      <c r="GV253" s="7"/>
      <c r="GW253" s="7"/>
      <c r="GX253" s="7"/>
      <c r="GY253" s="7"/>
      <c r="GZ253" s="7"/>
      <c r="HA253" s="7"/>
      <c r="HB253" s="7"/>
      <c r="HC253" s="7"/>
      <c r="HD253" s="7"/>
      <c r="HE253" s="7"/>
      <c r="HF253" s="7"/>
      <c r="HG253" s="7"/>
      <c r="HH253" s="7"/>
      <c r="HI253" s="7"/>
      <c r="HJ253" s="7"/>
      <c r="HK253" s="7"/>
      <c r="HL253" s="7"/>
      <c r="HM253" s="7"/>
      <c r="HN253" s="7"/>
      <c r="HO253" s="7"/>
      <c r="HP253" s="7"/>
      <c r="HQ253" s="7"/>
      <c r="HR253" s="7"/>
      <c r="HS253" s="7"/>
      <c r="HT253" s="7"/>
      <c r="HU253" s="7"/>
      <c r="HV253" s="7"/>
      <c r="HW253" s="7"/>
      <c r="HX253" s="7"/>
      <c r="HY253" s="7"/>
      <c r="HZ253" s="7"/>
      <c r="IA253" s="7"/>
      <c r="IB253" s="7"/>
      <c r="IC253" s="7"/>
      <c r="ID253" s="7"/>
      <c r="IE253" s="7"/>
      <c r="IF253" s="7"/>
      <c r="IG253" s="7"/>
      <c r="IH253" s="7"/>
      <c r="II253" s="7"/>
      <c r="IJ253" s="7"/>
      <c r="IK253" s="7"/>
      <c r="IL253" s="7"/>
      <c r="IM253" s="7"/>
      <c r="IN253" s="7"/>
      <c r="IO253" s="7"/>
      <c r="IP253" s="7"/>
      <c r="IQ253" s="7"/>
      <c r="IR253" s="7"/>
      <c r="IS253" s="7"/>
      <c r="IT253" s="7"/>
      <c r="IU253" s="7"/>
    </row>
    <row r="254" spans="1:255" ht="78" x14ac:dyDescent="0.3">
      <c r="A254" s="39" t="s">
        <v>235</v>
      </c>
      <c r="B254" s="37"/>
      <c r="C254" s="37"/>
      <c r="D254" s="37"/>
      <c r="E254" s="38">
        <f t="shared" si="63"/>
        <v>481000</v>
      </c>
      <c r="F254" s="38">
        <f t="shared" si="63"/>
        <v>481000</v>
      </c>
      <c r="G254" s="38">
        <f t="shared" si="63"/>
        <v>0</v>
      </c>
      <c r="H254" s="38">
        <v>0</v>
      </c>
      <c r="I254" s="38">
        <v>0</v>
      </c>
      <c r="J254" s="38">
        <f t="shared" si="64"/>
        <v>0</v>
      </c>
      <c r="K254" s="38">
        <v>0</v>
      </c>
      <c r="L254" s="38">
        <v>0</v>
      </c>
      <c r="M254" s="38">
        <f t="shared" si="65"/>
        <v>0</v>
      </c>
      <c r="N254" s="38">
        <v>0</v>
      </c>
      <c r="O254" s="38">
        <v>0</v>
      </c>
      <c r="P254" s="38">
        <f t="shared" si="66"/>
        <v>0</v>
      </c>
      <c r="Q254" s="38">
        <v>481000</v>
      </c>
      <c r="R254" s="38">
        <v>481000</v>
      </c>
      <c r="S254" s="38">
        <f t="shared" si="67"/>
        <v>0</v>
      </c>
      <c r="T254" s="38">
        <v>0</v>
      </c>
      <c r="U254" s="38">
        <v>0</v>
      </c>
      <c r="V254" s="38">
        <f t="shared" si="68"/>
        <v>0</v>
      </c>
      <c r="W254" s="38">
        <v>0</v>
      </c>
      <c r="X254" s="38">
        <v>0</v>
      </c>
      <c r="Y254" s="38">
        <f t="shared" si="69"/>
        <v>0</v>
      </c>
      <c r="Z254" s="38">
        <v>0</v>
      </c>
      <c r="AA254" s="38">
        <v>0</v>
      </c>
      <c r="AB254" s="38">
        <f t="shared" si="70"/>
        <v>0</v>
      </c>
      <c r="AC254" s="38">
        <v>0</v>
      </c>
      <c r="AD254" s="38">
        <v>0</v>
      </c>
      <c r="AE254" s="38">
        <f t="shared" si="71"/>
        <v>0</v>
      </c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X254" s="7"/>
      <c r="EY254" s="7"/>
      <c r="EZ254" s="7"/>
      <c r="FA254" s="7"/>
      <c r="FB254" s="7"/>
      <c r="FC254" s="7"/>
      <c r="FD254" s="7"/>
      <c r="FE254" s="7"/>
      <c r="FF254" s="7"/>
      <c r="FG254" s="7"/>
      <c r="FH254" s="7"/>
      <c r="FI254" s="7"/>
      <c r="FJ254" s="7"/>
      <c r="FK254" s="7"/>
      <c r="FL254" s="7"/>
      <c r="FM254" s="7"/>
      <c r="FN254" s="7"/>
      <c r="FO254" s="7"/>
      <c r="FP254" s="7"/>
      <c r="FQ254" s="7"/>
      <c r="FR254" s="7"/>
      <c r="FS254" s="7"/>
      <c r="FT254" s="7"/>
      <c r="FU254" s="7"/>
      <c r="FV254" s="7"/>
      <c r="FW254" s="7"/>
      <c r="FX254" s="7"/>
      <c r="FY254" s="7"/>
      <c r="FZ254" s="7"/>
      <c r="GA254" s="7"/>
      <c r="GB254" s="7"/>
      <c r="GC254" s="7"/>
      <c r="GD254" s="7"/>
      <c r="GE254" s="7"/>
      <c r="GF254" s="7"/>
      <c r="GG254" s="7"/>
      <c r="GH254" s="7"/>
      <c r="GI254" s="7"/>
      <c r="GJ254" s="7"/>
      <c r="GK254" s="7"/>
      <c r="GL254" s="7"/>
      <c r="GM254" s="7"/>
      <c r="GN254" s="7"/>
      <c r="GO254" s="7"/>
      <c r="GP254" s="7"/>
      <c r="GQ254" s="7"/>
      <c r="GR254" s="7"/>
      <c r="GS254" s="7"/>
      <c r="GT254" s="7"/>
      <c r="GU254" s="7"/>
      <c r="GV254" s="7"/>
      <c r="GW254" s="7"/>
      <c r="GX254" s="7"/>
      <c r="GY254" s="7"/>
      <c r="GZ254" s="7"/>
      <c r="HA254" s="7"/>
      <c r="HB254" s="7"/>
      <c r="HC254" s="7"/>
      <c r="HD254" s="7"/>
      <c r="HE254" s="7"/>
      <c r="HF254" s="7"/>
      <c r="HG254" s="7"/>
      <c r="HH254" s="7"/>
      <c r="HI254" s="7"/>
      <c r="HJ254" s="7"/>
      <c r="HK254" s="7"/>
      <c r="HL254" s="7"/>
      <c r="HM254" s="7"/>
      <c r="HN254" s="7"/>
      <c r="HO254" s="7"/>
      <c r="HP254" s="7"/>
      <c r="HQ254" s="7"/>
      <c r="HR254" s="7"/>
      <c r="HS254" s="7"/>
      <c r="HT254" s="7"/>
      <c r="HU254" s="7"/>
      <c r="HV254" s="7"/>
      <c r="HW254" s="7"/>
      <c r="HX254" s="7"/>
      <c r="HY254" s="7"/>
      <c r="HZ254" s="7"/>
      <c r="IA254" s="7"/>
      <c r="IB254" s="7"/>
      <c r="IC254" s="7"/>
      <c r="ID254" s="7"/>
      <c r="IE254" s="7"/>
      <c r="IF254" s="7"/>
      <c r="IG254" s="7"/>
      <c r="IH254" s="7"/>
      <c r="II254" s="7"/>
      <c r="IJ254" s="7"/>
      <c r="IK254" s="7"/>
      <c r="IL254" s="7"/>
      <c r="IM254" s="7"/>
      <c r="IN254" s="7"/>
      <c r="IO254" s="7"/>
      <c r="IP254" s="7"/>
      <c r="IQ254" s="7"/>
      <c r="IR254" s="7"/>
      <c r="IS254" s="7"/>
      <c r="IT254" s="7"/>
      <c r="IU254" s="7"/>
    </row>
    <row r="255" spans="1:255" x14ac:dyDescent="0.3">
      <c r="A255" s="26" t="s">
        <v>130</v>
      </c>
      <c r="B255" s="34"/>
      <c r="C255" s="34"/>
      <c r="D255" s="34"/>
      <c r="E255" s="27">
        <f t="shared" si="63"/>
        <v>350532</v>
      </c>
      <c r="F255" s="27">
        <f t="shared" si="63"/>
        <v>350532</v>
      </c>
      <c r="G255" s="27">
        <f t="shared" si="63"/>
        <v>0</v>
      </c>
      <c r="H255" s="27">
        <f>SUM(H256:H258)</f>
        <v>0</v>
      </c>
      <c r="I255" s="27">
        <f>SUM(I256:I258)</f>
        <v>0</v>
      </c>
      <c r="J255" s="27">
        <f t="shared" si="64"/>
        <v>0</v>
      </c>
      <c r="K255" s="27">
        <f>SUM(K256:K258)</f>
        <v>0</v>
      </c>
      <c r="L255" s="27">
        <f>SUM(L256:L258)</f>
        <v>0</v>
      </c>
      <c r="M255" s="27">
        <f t="shared" si="65"/>
        <v>0</v>
      </c>
      <c r="N255" s="27">
        <f>SUM(N256:N258)</f>
        <v>350532</v>
      </c>
      <c r="O255" s="27">
        <f>SUM(O256:O258)</f>
        <v>350532</v>
      </c>
      <c r="P255" s="27">
        <f t="shared" si="66"/>
        <v>0</v>
      </c>
      <c r="Q255" s="27">
        <f>SUM(Q256:Q258)</f>
        <v>0</v>
      </c>
      <c r="R255" s="27">
        <f>SUM(R256:R258)</f>
        <v>0</v>
      </c>
      <c r="S255" s="27">
        <f t="shared" si="67"/>
        <v>0</v>
      </c>
      <c r="T255" s="27">
        <f>SUM(T256:T258)</f>
        <v>0</v>
      </c>
      <c r="U255" s="27">
        <f>SUM(U256:U258)</f>
        <v>0</v>
      </c>
      <c r="V255" s="27">
        <f t="shared" si="68"/>
        <v>0</v>
      </c>
      <c r="W255" s="27">
        <f>SUM(W256:W258)</f>
        <v>0</v>
      </c>
      <c r="X255" s="27">
        <f>SUM(X256:X258)</f>
        <v>0</v>
      </c>
      <c r="Y255" s="27">
        <f t="shared" si="69"/>
        <v>0</v>
      </c>
      <c r="Z255" s="27">
        <f>SUM(Z256:Z258)</f>
        <v>0</v>
      </c>
      <c r="AA255" s="27">
        <f>SUM(AA256:AA258)</f>
        <v>0</v>
      </c>
      <c r="AB255" s="27">
        <f t="shared" si="70"/>
        <v>0</v>
      </c>
      <c r="AC255" s="27">
        <f>SUM(AC256:AC258)</f>
        <v>0</v>
      </c>
      <c r="AD255" s="27">
        <f>SUM(AD256:AD258)</f>
        <v>0</v>
      </c>
      <c r="AE255" s="27">
        <f t="shared" si="71"/>
        <v>0</v>
      </c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  <c r="EX255" s="7"/>
      <c r="EY255" s="7"/>
      <c r="EZ255" s="7"/>
      <c r="FA255" s="7"/>
      <c r="FB255" s="7"/>
      <c r="FC255" s="7"/>
      <c r="FD255" s="7"/>
      <c r="FE255" s="7"/>
      <c r="FF255" s="7"/>
      <c r="FG255" s="7"/>
      <c r="FH255" s="7"/>
      <c r="FI255" s="7"/>
      <c r="FJ255" s="7"/>
      <c r="FK255" s="7"/>
      <c r="FL255" s="7"/>
      <c r="FM255" s="7"/>
      <c r="FN255" s="7"/>
      <c r="FO255" s="7"/>
      <c r="FP255" s="7"/>
      <c r="FQ255" s="7"/>
      <c r="FR255" s="7"/>
      <c r="FS255" s="7"/>
      <c r="FT255" s="7"/>
      <c r="FU255" s="7"/>
      <c r="FV255" s="7"/>
      <c r="FW255" s="7"/>
      <c r="FX255" s="7"/>
      <c r="FY255" s="7"/>
      <c r="FZ255" s="7"/>
      <c r="GA255" s="7"/>
      <c r="GB255" s="7"/>
      <c r="GC255" s="7"/>
      <c r="GD255" s="7"/>
      <c r="GE255" s="7"/>
      <c r="GF255" s="7"/>
      <c r="GG255" s="7"/>
      <c r="GH255" s="7"/>
      <c r="GI255" s="7"/>
      <c r="GJ255" s="7"/>
      <c r="GK255" s="7"/>
      <c r="GL255" s="7"/>
      <c r="GM255" s="7"/>
      <c r="GN255" s="7"/>
      <c r="GO255" s="7"/>
      <c r="GP255" s="7"/>
      <c r="GQ255" s="7"/>
      <c r="GR255" s="7"/>
      <c r="GS255" s="7"/>
      <c r="GT255" s="7"/>
      <c r="GU255" s="7"/>
      <c r="GV255" s="7"/>
      <c r="GW255" s="7"/>
      <c r="GX255" s="7"/>
      <c r="GY255" s="7"/>
      <c r="GZ255" s="7"/>
      <c r="HA255" s="7"/>
      <c r="HB255" s="7"/>
      <c r="HC255" s="7"/>
      <c r="HD255" s="7"/>
      <c r="HE255" s="7"/>
      <c r="HF255" s="7"/>
      <c r="HG255" s="7"/>
      <c r="HH255" s="7"/>
      <c r="HI255" s="7"/>
      <c r="HJ255" s="7"/>
      <c r="HK255" s="7"/>
      <c r="HL255" s="7"/>
      <c r="HM255" s="7"/>
      <c r="HN255" s="7"/>
      <c r="HO255" s="7"/>
      <c r="HP255" s="7"/>
      <c r="HQ255" s="7"/>
      <c r="HR255" s="7"/>
      <c r="HS255" s="7"/>
      <c r="HT255" s="7"/>
      <c r="HU255" s="7"/>
      <c r="HV255" s="7"/>
      <c r="HW255" s="7"/>
      <c r="HX255" s="7"/>
      <c r="HY255" s="7"/>
      <c r="HZ255" s="7"/>
      <c r="IA255" s="7"/>
      <c r="IB255" s="7"/>
      <c r="IC255" s="7"/>
      <c r="ID255" s="7"/>
      <c r="IE255" s="7"/>
      <c r="IF255" s="7"/>
      <c r="IG255" s="7"/>
      <c r="IH255" s="7"/>
      <c r="II255" s="7"/>
      <c r="IJ255" s="7"/>
      <c r="IK255" s="7"/>
      <c r="IL255" s="7"/>
      <c r="IM255" s="7"/>
      <c r="IN255" s="7"/>
      <c r="IO255" s="7"/>
      <c r="IP255" s="7"/>
      <c r="IQ255" s="7"/>
      <c r="IR255" s="7"/>
      <c r="IS255" s="7"/>
      <c r="IT255" s="7"/>
      <c r="IU255" s="7"/>
    </row>
    <row r="256" spans="1:255" x14ac:dyDescent="0.3">
      <c r="A256" s="39" t="s">
        <v>236</v>
      </c>
      <c r="B256" s="37">
        <v>2</v>
      </c>
      <c r="C256" s="37">
        <v>619</v>
      </c>
      <c r="D256" s="37">
        <v>5204</v>
      </c>
      <c r="E256" s="38">
        <f t="shared" si="63"/>
        <v>63216</v>
      </c>
      <c r="F256" s="38">
        <f t="shared" si="63"/>
        <v>63216</v>
      </c>
      <c r="G256" s="38">
        <f t="shared" si="63"/>
        <v>0</v>
      </c>
      <c r="H256" s="38">
        <v>0</v>
      </c>
      <c r="I256" s="38">
        <v>0</v>
      </c>
      <c r="J256" s="38">
        <f t="shared" si="64"/>
        <v>0</v>
      </c>
      <c r="K256" s="38">
        <v>0</v>
      </c>
      <c r="L256" s="38">
        <v>0</v>
      </c>
      <c r="M256" s="38">
        <f t="shared" si="65"/>
        <v>0</v>
      </c>
      <c r="N256" s="38">
        <f>60000+3216</f>
        <v>63216</v>
      </c>
      <c r="O256" s="38">
        <f>60000+3216</f>
        <v>63216</v>
      </c>
      <c r="P256" s="38">
        <f t="shared" si="66"/>
        <v>0</v>
      </c>
      <c r="Q256" s="38">
        <v>0</v>
      </c>
      <c r="R256" s="38">
        <v>0</v>
      </c>
      <c r="S256" s="38">
        <f t="shared" si="67"/>
        <v>0</v>
      </c>
      <c r="T256" s="38">
        <v>0</v>
      </c>
      <c r="U256" s="38">
        <v>0</v>
      </c>
      <c r="V256" s="38">
        <f t="shared" si="68"/>
        <v>0</v>
      </c>
      <c r="W256" s="38">
        <v>0</v>
      </c>
      <c r="X256" s="38">
        <v>0</v>
      </c>
      <c r="Y256" s="38">
        <f t="shared" si="69"/>
        <v>0</v>
      </c>
      <c r="Z256" s="38">
        <v>0</v>
      </c>
      <c r="AA256" s="38">
        <v>0</v>
      </c>
      <c r="AB256" s="38">
        <f t="shared" si="70"/>
        <v>0</v>
      </c>
      <c r="AC256" s="38">
        <v>0</v>
      </c>
      <c r="AD256" s="38">
        <v>0</v>
      </c>
      <c r="AE256" s="38">
        <f t="shared" si="71"/>
        <v>0</v>
      </c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  <c r="FP256" s="7"/>
      <c r="FQ256" s="7"/>
      <c r="FR256" s="7"/>
      <c r="FS256" s="7"/>
      <c r="FT256" s="7"/>
      <c r="FU256" s="7"/>
      <c r="FV256" s="7"/>
      <c r="FW256" s="7"/>
      <c r="FX256" s="7"/>
      <c r="FY256" s="7"/>
      <c r="FZ256" s="7"/>
      <c r="GA256" s="7"/>
      <c r="GB256" s="7"/>
      <c r="GC256" s="7"/>
      <c r="GD256" s="7"/>
      <c r="GE256" s="7"/>
      <c r="GF256" s="7"/>
      <c r="GG256" s="7"/>
      <c r="GH256" s="7"/>
      <c r="GI256" s="7"/>
      <c r="GJ256" s="7"/>
      <c r="GK256" s="7"/>
      <c r="GL256" s="7"/>
      <c r="GM256" s="7"/>
      <c r="GN256" s="7"/>
      <c r="GO256" s="7"/>
      <c r="GP256" s="7"/>
      <c r="GQ256" s="7"/>
      <c r="GR256" s="7"/>
      <c r="GS256" s="7"/>
      <c r="GT256" s="7"/>
      <c r="GU256" s="7"/>
      <c r="GV256" s="7"/>
      <c r="GW256" s="7"/>
      <c r="GX256" s="7"/>
      <c r="GY256" s="7"/>
      <c r="GZ256" s="7"/>
      <c r="HA256" s="7"/>
      <c r="HB256" s="7"/>
      <c r="HC256" s="7"/>
      <c r="HD256" s="7"/>
      <c r="HE256" s="7"/>
      <c r="HF256" s="7"/>
      <c r="HG256" s="7"/>
      <c r="HH256" s="7"/>
      <c r="HI256" s="7"/>
      <c r="HJ256" s="7"/>
      <c r="HK256" s="7"/>
      <c r="HL256" s="7"/>
      <c r="HM256" s="7"/>
      <c r="HN256" s="7"/>
      <c r="HO256" s="7"/>
      <c r="HP256" s="7"/>
      <c r="HQ256" s="7"/>
      <c r="HR256" s="7"/>
      <c r="HS256" s="7"/>
      <c r="HT256" s="7"/>
      <c r="HU256" s="7"/>
      <c r="HV256" s="7"/>
      <c r="HW256" s="7"/>
      <c r="HX256" s="7"/>
      <c r="HY256" s="7"/>
      <c r="HZ256" s="7"/>
      <c r="IA256" s="7"/>
      <c r="IB256" s="7"/>
      <c r="IC256" s="7"/>
      <c r="ID256" s="7"/>
      <c r="IE256" s="7"/>
      <c r="IF256" s="7"/>
      <c r="IG256" s="7"/>
      <c r="IH256" s="7"/>
      <c r="II256" s="7"/>
      <c r="IJ256" s="7"/>
      <c r="IK256" s="7"/>
      <c r="IL256" s="7"/>
      <c r="IM256" s="7"/>
      <c r="IN256" s="7"/>
      <c r="IO256" s="7"/>
      <c r="IP256" s="7"/>
      <c r="IQ256" s="7"/>
      <c r="IR256" s="7"/>
      <c r="IS256" s="7"/>
      <c r="IT256" s="7"/>
      <c r="IU256" s="7"/>
    </row>
    <row r="257" spans="1:255" ht="31.2" x14ac:dyDescent="0.3">
      <c r="A257" s="39" t="s">
        <v>237</v>
      </c>
      <c r="B257" s="37">
        <v>2</v>
      </c>
      <c r="C257" s="37">
        <v>623</v>
      </c>
      <c r="D257" s="37">
        <v>5204</v>
      </c>
      <c r="E257" s="38">
        <f t="shared" si="63"/>
        <v>45816</v>
      </c>
      <c r="F257" s="38">
        <f t="shared" si="63"/>
        <v>45816</v>
      </c>
      <c r="G257" s="38">
        <f t="shared" si="63"/>
        <v>0</v>
      </c>
      <c r="H257" s="38">
        <v>0</v>
      </c>
      <c r="I257" s="38">
        <v>0</v>
      </c>
      <c r="J257" s="38">
        <f t="shared" si="64"/>
        <v>0</v>
      </c>
      <c r="K257" s="38">
        <v>0</v>
      </c>
      <c r="L257" s="38">
        <v>0</v>
      </c>
      <c r="M257" s="38">
        <f t="shared" si="65"/>
        <v>0</v>
      </c>
      <c r="N257" s="38">
        <v>45816</v>
      </c>
      <c r="O257" s="38">
        <v>45816</v>
      </c>
      <c r="P257" s="38">
        <f t="shared" si="66"/>
        <v>0</v>
      </c>
      <c r="Q257" s="38">
        <v>0</v>
      </c>
      <c r="R257" s="38">
        <v>0</v>
      </c>
      <c r="S257" s="38">
        <f t="shared" si="67"/>
        <v>0</v>
      </c>
      <c r="T257" s="38">
        <v>0</v>
      </c>
      <c r="U257" s="38">
        <v>0</v>
      </c>
      <c r="V257" s="38">
        <f t="shared" si="68"/>
        <v>0</v>
      </c>
      <c r="W257" s="38">
        <v>0</v>
      </c>
      <c r="X257" s="38">
        <v>0</v>
      </c>
      <c r="Y257" s="38">
        <f t="shared" si="69"/>
        <v>0</v>
      </c>
      <c r="Z257" s="38">
        <v>0</v>
      </c>
      <c r="AA257" s="38">
        <v>0</v>
      </c>
      <c r="AB257" s="38">
        <f t="shared" si="70"/>
        <v>0</v>
      </c>
      <c r="AC257" s="38">
        <v>0</v>
      </c>
      <c r="AD257" s="38">
        <v>0</v>
      </c>
      <c r="AE257" s="38">
        <f t="shared" si="71"/>
        <v>0</v>
      </c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X257" s="7"/>
      <c r="EY257" s="7"/>
      <c r="EZ257" s="7"/>
      <c r="FA257" s="7"/>
      <c r="FB257" s="7"/>
      <c r="FC257" s="7"/>
      <c r="FD257" s="7"/>
      <c r="FE257" s="7"/>
      <c r="FF257" s="7"/>
      <c r="FG257" s="7"/>
      <c r="FH257" s="7"/>
      <c r="FI257" s="7"/>
      <c r="FJ257" s="7"/>
      <c r="FK257" s="7"/>
      <c r="FL257" s="7"/>
      <c r="FM257" s="7"/>
      <c r="FN257" s="7"/>
      <c r="FO257" s="7"/>
      <c r="FP257" s="7"/>
      <c r="FQ257" s="7"/>
      <c r="FR257" s="7"/>
      <c r="FS257" s="7"/>
      <c r="FT257" s="7"/>
      <c r="FU257" s="7"/>
      <c r="FV257" s="7"/>
      <c r="FW257" s="7"/>
      <c r="FX257" s="7"/>
      <c r="FY257" s="7"/>
      <c r="FZ257" s="7"/>
      <c r="GA257" s="7"/>
      <c r="GB257" s="7"/>
      <c r="GC257" s="7"/>
      <c r="GD257" s="7"/>
      <c r="GE257" s="7"/>
      <c r="GF257" s="7"/>
      <c r="GG257" s="7"/>
      <c r="GH257" s="7"/>
      <c r="GI257" s="7"/>
      <c r="GJ257" s="7"/>
      <c r="GK257" s="7"/>
      <c r="GL257" s="7"/>
      <c r="GM257" s="7"/>
      <c r="GN257" s="7"/>
      <c r="GO257" s="7"/>
      <c r="GP257" s="7"/>
      <c r="GQ257" s="7"/>
      <c r="GR257" s="7"/>
      <c r="GS257" s="7"/>
      <c r="GT257" s="7"/>
      <c r="GU257" s="7"/>
      <c r="GV257" s="7"/>
      <c r="GW257" s="7"/>
      <c r="GX257" s="7"/>
      <c r="GY257" s="7"/>
      <c r="GZ257" s="7"/>
      <c r="HA257" s="7"/>
      <c r="HB257" s="7"/>
      <c r="HC257" s="7"/>
      <c r="HD257" s="7"/>
      <c r="HE257" s="7"/>
      <c r="HF257" s="7"/>
      <c r="HG257" s="7"/>
      <c r="HH257" s="7"/>
      <c r="HI257" s="7"/>
      <c r="HJ257" s="7"/>
      <c r="HK257" s="7"/>
      <c r="HL257" s="7"/>
      <c r="HM257" s="7"/>
      <c r="HN257" s="7"/>
      <c r="HO257" s="7"/>
      <c r="HP257" s="7"/>
      <c r="HQ257" s="7"/>
      <c r="HR257" s="7"/>
      <c r="HS257" s="7"/>
      <c r="HT257" s="7"/>
      <c r="HU257" s="7"/>
      <c r="HV257" s="7"/>
      <c r="HW257" s="7"/>
      <c r="HX257" s="7"/>
      <c r="HY257" s="7"/>
      <c r="HZ257" s="7"/>
      <c r="IA257" s="7"/>
      <c r="IB257" s="7"/>
      <c r="IC257" s="7"/>
      <c r="ID257" s="7"/>
      <c r="IE257" s="7"/>
      <c r="IF257" s="7"/>
      <c r="IG257" s="7"/>
      <c r="IH257" s="7"/>
      <c r="II257" s="7"/>
      <c r="IJ257" s="7"/>
      <c r="IK257" s="7"/>
      <c r="IL257" s="7"/>
      <c r="IM257" s="7"/>
      <c r="IN257" s="7"/>
      <c r="IO257" s="7"/>
      <c r="IP257" s="7"/>
      <c r="IQ257" s="7"/>
      <c r="IR257" s="7"/>
      <c r="IS257" s="7"/>
      <c r="IT257" s="7"/>
      <c r="IU257" s="7"/>
    </row>
    <row r="258" spans="1:255" ht="46.8" x14ac:dyDescent="0.3">
      <c r="A258" s="39" t="s">
        <v>238</v>
      </c>
      <c r="B258" s="37">
        <v>2</v>
      </c>
      <c r="C258" s="37">
        <v>623</v>
      </c>
      <c r="D258" s="37">
        <v>5204</v>
      </c>
      <c r="E258" s="38">
        <f t="shared" si="63"/>
        <v>241500</v>
      </c>
      <c r="F258" s="38">
        <f t="shared" si="63"/>
        <v>241500</v>
      </c>
      <c r="G258" s="38">
        <f t="shared" si="63"/>
        <v>0</v>
      </c>
      <c r="H258" s="38">
        <v>0</v>
      </c>
      <c r="I258" s="38">
        <v>0</v>
      </c>
      <c r="J258" s="38">
        <f t="shared" si="64"/>
        <v>0</v>
      </c>
      <c r="K258" s="38">
        <v>0</v>
      </c>
      <c r="L258" s="38">
        <v>0</v>
      </c>
      <c r="M258" s="38">
        <f t="shared" si="65"/>
        <v>0</v>
      </c>
      <c r="N258" s="38">
        <v>241500</v>
      </c>
      <c r="O258" s="38">
        <v>241500</v>
      </c>
      <c r="P258" s="38">
        <f t="shared" si="66"/>
        <v>0</v>
      </c>
      <c r="Q258" s="38">
        <v>0</v>
      </c>
      <c r="R258" s="38">
        <v>0</v>
      </c>
      <c r="S258" s="38">
        <f t="shared" si="67"/>
        <v>0</v>
      </c>
      <c r="T258" s="38">
        <v>0</v>
      </c>
      <c r="U258" s="38">
        <v>0</v>
      </c>
      <c r="V258" s="38">
        <f t="shared" si="68"/>
        <v>0</v>
      </c>
      <c r="W258" s="38">
        <v>0</v>
      </c>
      <c r="X258" s="38">
        <v>0</v>
      </c>
      <c r="Y258" s="38">
        <f t="shared" si="69"/>
        <v>0</v>
      </c>
      <c r="Z258" s="38">
        <v>0</v>
      </c>
      <c r="AA258" s="38">
        <v>0</v>
      </c>
      <c r="AB258" s="38">
        <f t="shared" si="70"/>
        <v>0</v>
      </c>
      <c r="AC258" s="38">
        <v>0</v>
      </c>
      <c r="AD258" s="38">
        <v>0</v>
      </c>
      <c r="AE258" s="38">
        <f t="shared" si="71"/>
        <v>0</v>
      </c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X258" s="7"/>
      <c r="EY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  <c r="FL258" s="7"/>
      <c r="FM258" s="7"/>
      <c r="FN258" s="7"/>
      <c r="FO258" s="7"/>
      <c r="FP258" s="7"/>
      <c r="FQ258" s="7"/>
      <c r="FR258" s="7"/>
      <c r="FS258" s="7"/>
      <c r="FT258" s="7"/>
      <c r="FU258" s="7"/>
      <c r="FV258" s="7"/>
      <c r="FW258" s="7"/>
      <c r="FX258" s="7"/>
      <c r="FY258" s="7"/>
      <c r="FZ258" s="7"/>
      <c r="GA258" s="7"/>
      <c r="GB258" s="7"/>
      <c r="GC258" s="7"/>
      <c r="GD258" s="7"/>
      <c r="GE258" s="7"/>
      <c r="GF258" s="7"/>
      <c r="GG258" s="7"/>
      <c r="GH258" s="7"/>
      <c r="GI258" s="7"/>
      <c r="GJ258" s="7"/>
      <c r="GK258" s="7"/>
      <c r="GL258" s="7"/>
      <c r="GM258" s="7"/>
      <c r="GN258" s="7"/>
      <c r="GO258" s="7"/>
      <c r="GP258" s="7"/>
      <c r="GQ258" s="7"/>
      <c r="GR258" s="7"/>
      <c r="GS258" s="7"/>
      <c r="GT258" s="7"/>
      <c r="GU258" s="7"/>
      <c r="GV258" s="7"/>
      <c r="GW258" s="7"/>
      <c r="GX258" s="7"/>
      <c r="GY258" s="7"/>
      <c r="GZ258" s="7"/>
      <c r="HA258" s="7"/>
      <c r="HB258" s="7"/>
      <c r="HC258" s="7"/>
      <c r="HD258" s="7"/>
      <c r="HE258" s="7"/>
      <c r="HF258" s="7"/>
      <c r="HG258" s="7"/>
      <c r="HH258" s="7"/>
      <c r="HI258" s="7"/>
      <c r="HJ258" s="7"/>
      <c r="HK258" s="7"/>
      <c r="HL258" s="7"/>
      <c r="HM258" s="7"/>
      <c r="HN258" s="7"/>
      <c r="HO258" s="7"/>
      <c r="HP258" s="7"/>
      <c r="HQ258" s="7"/>
      <c r="HR258" s="7"/>
      <c r="HS258" s="7"/>
      <c r="HT258" s="7"/>
      <c r="HU258" s="7"/>
      <c r="HV258" s="7"/>
      <c r="HW258" s="7"/>
      <c r="HX258" s="7"/>
      <c r="HY258" s="7"/>
      <c r="HZ258" s="7"/>
      <c r="IA258" s="7"/>
      <c r="IB258" s="7"/>
      <c r="IC258" s="7"/>
      <c r="ID258" s="7"/>
      <c r="IE258" s="7"/>
      <c r="IF258" s="7"/>
      <c r="IG258" s="7"/>
      <c r="IH258" s="7"/>
      <c r="II258" s="7"/>
      <c r="IJ258" s="7"/>
      <c r="IK258" s="7"/>
      <c r="IL258" s="7"/>
      <c r="IM258" s="7"/>
      <c r="IN258" s="7"/>
      <c r="IO258" s="7"/>
      <c r="IP258" s="7"/>
      <c r="IQ258" s="7"/>
      <c r="IR258" s="7"/>
      <c r="IS258" s="7"/>
      <c r="IT258" s="7"/>
      <c r="IU258" s="7"/>
    </row>
    <row r="259" spans="1:255" x14ac:dyDescent="0.3">
      <c r="A259" s="26" t="s">
        <v>131</v>
      </c>
      <c r="B259" s="34"/>
      <c r="C259" s="34"/>
      <c r="D259" s="34"/>
      <c r="E259" s="27">
        <f t="shared" si="63"/>
        <v>56392</v>
      </c>
      <c r="F259" s="27">
        <f t="shared" si="63"/>
        <v>58072</v>
      </c>
      <c r="G259" s="27">
        <f t="shared" si="63"/>
        <v>1680</v>
      </c>
      <c r="H259" s="27">
        <f>SUM(H260:H266)</f>
        <v>0</v>
      </c>
      <c r="I259" s="27">
        <f>SUM(I260:I266)</f>
        <v>0</v>
      </c>
      <c r="J259" s="27">
        <f t="shared" si="64"/>
        <v>0</v>
      </c>
      <c r="K259" s="27">
        <f>SUM(K260:K266)</f>
        <v>0</v>
      </c>
      <c r="L259" s="27">
        <f>SUM(L260:L266)</f>
        <v>0</v>
      </c>
      <c r="M259" s="27">
        <f t="shared" si="65"/>
        <v>0</v>
      </c>
      <c r="N259" s="27">
        <f>SUM(N260:N266)</f>
        <v>56392</v>
      </c>
      <c r="O259" s="27">
        <f>SUM(O260:O266)</f>
        <v>58072</v>
      </c>
      <c r="P259" s="27">
        <f t="shared" si="66"/>
        <v>1680</v>
      </c>
      <c r="Q259" s="27">
        <f>SUM(Q260:Q266)</f>
        <v>0</v>
      </c>
      <c r="R259" s="27">
        <f>SUM(R260:R266)</f>
        <v>0</v>
      </c>
      <c r="S259" s="27">
        <f t="shared" si="67"/>
        <v>0</v>
      </c>
      <c r="T259" s="27">
        <f>SUM(T260:T266)</f>
        <v>0</v>
      </c>
      <c r="U259" s="27">
        <f>SUM(U260:U266)</f>
        <v>0</v>
      </c>
      <c r="V259" s="27">
        <f t="shared" si="68"/>
        <v>0</v>
      </c>
      <c r="W259" s="27">
        <f>SUM(W260:W266)</f>
        <v>0</v>
      </c>
      <c r="X259" s="27">
        <f>SUM(X260:X266)</f>
        <v>0</v>
      </c>
      <c r="Y259" s="27">
        <f t="shared" si="69"/>
        <v>0</v>
      </c>
      <c r="Z259" s="27">
        <f>SUM(Z260:Z266)</f>
        <v>0</v>
      </c>
      <c r="AA259" s="27">
        <f>SUM(AA260:AA266)</f>
        <v>0</v>
      </c>
      <c r="AB259" s="27">
        <f t="shared" si="70"/>
        <v>0</v>
      </c>
      <c r="AC259" s="27">
        <f>SUM(AC260:AC266)</f>
        <v>0</v>
      </c>
      <c r="AD259" s="27">
        <f>SUM(AD260:AD266)</f>
        <v>0</v>
      </c>
      <c r="AE259" s="27">
        <f t="shared" si="71"/>
        <v>0</v>
      </c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7"/>
      <c r="DS259" s="7"/>
      <c r="DT259" s="7"/>
      <c r="DU259" s="7"/>
      <c r="DV259" s="7"/>
      <c r="DW259" s="7"/>
      <c r="DX259" s="7"/>
      <c r="DY259" s="7"/>
      <c r="DZ259" s="7"/>
      <c r="EA259" s="7"/>
      <c r="EB259" s="7"/>
      <c r="EC259" s="7"/>
      <c r="ED259" s="7"/>
      <c r="EE259" s="7"/>
      <c r="EF259" s="7"/>
      <c r="EG259" s="7"/>
      <c r="EH259" s="7"/>
      <c r="EI259" s="7"/>
      <c r="EJ259" s="7"/>
      <c r="EK259" s="7"/>
      <c r="EL259" s="7"/>
      <c r="EM259" s="7"/>
      <c r="EN259" s="7"/>
      <c r="EO259" s="7"/>
      <c r="EP259" s="7"/>
      <c r="EQ259" s="7"/>
      <c r="ER259" s="7"/>
      <c r="ES259" s="7"/>
      <c r="ET259" s="7"/>
      <c r="EU259" s="7"/>
      <c r="EV259" s="7"/>
      <c r="EW259" s="7"/>
      <c r="EX259" s="7"/>
      <c r="EY259" s="7"/>
      <c r="EZ259" s="7"/>
      <c r="FA259" s="7"/>
      <c r="FB259" s="7"/>
      <c r="FC259" s="7"/>
      <c r="FD259" s="7"/>
      <c r="FE259" s="7"/>
      <c r="FF259" s="7"/>
      <c r="FG259" s="7"/>
      <c r="FH259" s="7"/>
      <c r="FI259" s="7"/>
      <c r="FJ259" s="7"/>
      <c r="FK259" s="7"/>
      <c r="FL259" s="7"/>
      <c r="FM259" s="7"/>
      <c r="FN259" s="7"/>
      <c r="FO259" s="7"/>
      <c r="FP259" s="7"/>
      <c r="FQ259" s="7"/>
      <c r="FR259" s="7"/>
      <c r="FS259" s="7"/>
      <c r="FT259" s="7"/>
      <c r="FU259" s="7"/>
      <c r="FV259" s="7"/>
      <c r="FW259" s="7"/>
      <c r="FX259" s="7"/>
      <c r="FY259" s="7"/>
      <c r="FZ259" s="7"/>
      <c r="GA259" s="7"/>
      <c r="GB259" s="7"/>
      <c r="GC259" s="7"/>
      <c r="GD259" s="7"/>
      <c r="GE259" s="7"/>
      <c r="GF259" s="7"/>
      <c r="GG259" s="7"/>
      <c r="GH259" s="7"/>
      <c r="GI259" s="7"/>
      <c r="GJ259" s="7"/>
      <c r="GK259" s="7"/>
      <c r="GL259" s="7"/>
      <c r="GM259" s="7"/>
      <c r="GN259" s="7"/>
      <c r="GO259" s="7"/>
      <c r="GP259" s="7"/>
      <c r="GQ259" s="7"/>
      <c r="GR259" s="7"/>
      <c r="GS259" s="7"/>
      <c r="GT259" s="7"/>
      <c r="GU259" s="7"/>
      <c r="GV259" s="7"/>
      <c r="GW259" s="7"/>
      <c r="GX259" s="7"/>
      <c r="GY259" s="7"/>
      <c r="GZ259" s="7"/>
      <c r="HA259" s="7"/>
      <c r="HB259" s="7"/>
      <c r="HC259" s="7"/>
      <c r="HD259" s="7"/>
      <c r="HE259" s="7"/>
      <c r="HF259" s="7"/>
      <c r="HG259" s="7"/>
      <c r="HH259" s="7"/>
      <c r="HI259" s="7"/>
      <c r="HJ259" s="7"/>
      <c r="HK259" s="7"/>
      <c r="HL259" s="7"/>
      <c r="HM259" s="7"/>
      <c r="HN259" s="7"/>
      <c r="HO259" s="7"/>
      <c r="HP259" s="7"/>
      <c r="HQ259" s="7"/>
      <c r="HR259" s="7"/>
      <c r="HS259" s="7"/>
      <c r="HT259" s="7"/>
      <c r="HU259" s="7"/>
      <c r="HV259" s="7"/>
      <c r="HW259" s="7"/>
      <c r="HX259" s="7"/>
      <c r="HY259" s="7"/>
      <c r="HZ259" s="7"/>
      <c r="IA259" s="7"/>
      <c r="IB259" s="7"/>
      <c r="IC259" s="7"/>
      <c r="ID259" s="7"/>
      <c r="IE259" s="7"/>
      <c r="IF259" s="7"/>
      <c r="IG259" s="7"/>
      <c r="IH259" s="7"/>
      <c r="II259" s="7"/>
      <c r="IJ259" s="7"/>
      <c r="IK259" s="7"/>
      <c r="IL259" s="7"/>
      <c r="IM259" s="7"/>
      <c r="IN259" s="7"/>
      <c r="IO259" s="7"/>
      <c r="IP259" s="7"/>
      <c r="IQ259" s="7"/>
      <c r="IR259" s="7"/>
      <c r="IS259" s="7"/>
      <c r="IT259" s="7"/>
      <c r="IU259" s="7"/>
    </row>
    <row r="260" spans="1:255" ht="31.2" x14ac:dyDescent="0.3">
      <c r="A260" s="39" t="s">
        <v>239</v>
      </c>
      <c r="B260" s="37">
        <v>2</v>
      </c>
      <c r="C260" s="37">
        <v>622</v>
      </c>
      <c r="D260" s="37">
        <v>5205</v>
      </c>
      <c r="E260" s="38">
        <f t="shared" si="63"/>
        <v>6833</v>
      </c>
      <c r="F260" s="38">
        <f t="shared" si="63"/>
        <v>1811</v>
      </c>
      <c r="G260" s="38">
        <f t="shared" si="63"/>
        <v>-5022</v>
      </c>
      <c r="H260" s="38">
        <v>0</v>
      </c>
      <c r="I260" s="38">
        <v>0</v>
      </c>
      <c r="J260" s="38">
        <f t="shared" si="64"/>
        <v>0</v>
      </c>
      <c r="K260" s="38">
        <v>0</v>
      </c>
      <c r="L260" s="38">
        <v>0</v>
      </c>
      <c r="M260" s="38">
        <f t="shared" si="65"/>
        <v>0</v>
      </c>
      <c r="N260" s="38">
        <v>6833</v>
      </c>
      <c r="O260" s="38">
        <f>6833-5022</f>
        <v>1811</v>
      </c>
      <c r="P260" s="38">
        <f t="shared" si="66"/>
        <v>-5022</v>
      </c>
      <c r="Q260" s="38">
        <v>0</v>
      </c>
      <c r="R260" s="38">
        <v>0</v>
      </c>
      <c r="S260" s="38">
        <f t="shared" si="67"/>
        <v>0</v>
      </c>
      <c r="T260" s="38">
        <v>0</v>
      </c>
      <c r="U260" s="38">
        <v>0</v>
      </c>
      <c r="V260" s="38">
        <f t="shared" si="68"/>
        <v>0</v>
      </c>
      <c r="W260" s="38">
        <v>0</v>
      </c>
      <c r="X260" s="38">
        <v>0</v>
      </c>
      <c r="Y260" s="38">
        <f t="shared" si="69"/>
        <v>0</v>
      </c>
      <c r="Z260" s="38">
        <v>0</v>
      </c>
      <c r="AA260" s="38">
        <v>0</v>
      </c>
      <c r="AB260" s="38">
        <f t="shared" si="70"/>
        <v>0</v>
      </c>
      <c r="AC260" s="38">
        <v>0</v>
      </c>
      <c r="AD260" s="38">
        <v>0</v>
      </c>
      <c r="AE260" s="38">
        <f t="shared" si="71"/>
        <v>0</v>
      </c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7"/>
      <c r="DS260" s="7"/>
      <c r="DT260" s="7"/>
      <c r="DU260" s="7"/>
      <c r="DV260" s="7"/>
      <c r="DW260" s="7"/>
      <c r="DX260" s="7"/>
      <c r="DY260" s="7"/>
      <c r="DZ260" s="7"/>
      <c r="EA260" s="7"/>
      <c r="EB260" s="7"/>
      <c r="EC260" s="7"/>
      <c r="ED260" s="7"/>
      <c r="EE260" s="7"/>
      <c r="EF260" s="7"/>
      <c r="EG260" s="7"/>
      <c r="EH260" s="7"/>
      <c r="EI260" s="7"/>
      <c r="EJ260" s="7"/>
      <c r="EK260" s="7"/>
      <c r="EL260" s="7"/>
      <c r="EM260" s="7"/>
      <c r="EN260" s="7"/>
      <c r="EO260" s="7"/>
      <c r="EP260" s="7"/>
      <c r="EQ260" s="7"/>
      <c r="ER260" s="7"/>
      <c r="ES260" s="7"/>
      <c r="ET260" s="7"/>
      <c r="EU260" s="7"/>
      <c r="EV260" s="7"/>
      <c r="EW260" s="7"/>
      <c r="EX260" s="7"/>
      <c r="EY260" s="7"/>
      <c r="EZ260" s="7"/>
      <c r="FA260" s="7"/>
      <c r="FB260" s="7"/>
      <c r="FC260" s="7"/>
      <c r="FD260" s="7"/>
      <c r="FE260" s="7"/>
      <c r="FF260" s="7"/>
      <c r="FG260" s="7"/>
      <c r="FH260" s="7"/>
      <c r="FI260" s="7"/>
      <c r="FJ260" s="7"/>
      <c r="FK260" s="7"/>
      <c r="FL260" s="7"/>
      <c r="FM260" s="7"/>
      <c r="FN260" s="7"/>
      <c r="FO260" s="7"/>
      <c r="FP260" s="7"/>
      <c r="FQ260" s="7"/>
      <c r="FR260" s="7"/>
      <c r="FS260" s="7"/>
      <c r="FT260" s="7"/>
      <c r="FU260" s="7"/>
      <c r="FV260" s="7"/>
      <c r="FW260" s="7"/>
      <c r="FX260" s="7"/>
      <c r="FY260" s="7"/>
      <c r="FZ260" s="7"/>
      <c r="GA260" s="7"/>
      <c r="GB260" s="7"/>
      <c r="GC260" s="7"/>
      <c r="GD260" s="7"/>
      <c r="GE260" s="7"/>
      <c r="GF260" s="7"/>
      <c r="GG260" s="7"/>
      <c r="GH260" s="7"/>
      <c r="GI260" s="7"/>
      <c r="GJ260" s="7"/>
      <c r="GK260" s="7"/>
      <c r="GL260" s="7"/>
      <c r="GM260" s="7"/>
      <c r="GN260" s="7"/>
      <c r="GO260" s="7"/>
      <c r="GP260" s="7"/>
      <c r="GQ260" s="7"/>
      <c r="GR260" s="7"/>
      <c r="GS260" s="7"/>
      <c r="GT260" s="7"/>
      <c r="GU260" s="7"/>
      <c r="GV260" s="7"/>
      <c r="GW260" s="7"/>
      <c r="GX260" s="7"/>
      <c r="GY260" s="7"/>
      <c r="GZ260" s="7"/>
      <c r="HA260" s="7"/>
      <c r="HB260" s="7"/>
      <c r="HC260" s="7"/>
      <c r="HD260" s="7"/>
      <c r="HE260" s="7"/>
      <c r="HF260" s="7"/>
      <c r="HG260" s="7"/>
      <c r="HH260" s="7"/>
      <c r="HI260" s="7"/>
      <c r="HJ260" s="7"/>
      <c r="HK260" s="7"/>
      <c r="HL260" s="7"/>
      <c r="HM260" s="7"/>
      <c r="HN260" s="7"/>
      <c r="HO260" s="7"/>
      <c r="HP260" s="7"/>
      <c r="HQ260" s="7"/>
      <c r="HR260" s="7"/>
      <c r="HS260" s="7"/>
      <c r="HT260" s="7"/>
      <c r="HU260" s="7"/>
      <c r="HV260" s="7"/>
      <c r="HW260" s="7"/>
      <c r="HX260" s="7"/>
      <c r="HY260" s="7"/>
      <c r="HZ260" s="7"/>
      <c r="IA260" s="7"/>
      <c r="IB260" s="7"/>
      <c r="IC260" s="7"/>
      <c r="ID260" s="7"/>
      <c r="IE260" s="7"/>
      <c r="IF260" s="7"/>
      <c r="IG260" s="7"/>
      <c r="IH260" s="7"/>
      <c r="II260" s="7"/>
      <c r="IJ260" s="7"/>
      <c r="IK260" s="7"/>
      <c r="IL260" s="7"/>
      <c r="IM260" s="7"/>
      <c r="IN260" s="7"/>
      <c r="IO260" s="7"/>
      <c r="IP260" s="7"/>
      <c r="IQ260" s="7"/>
      <c r="IR260" s="7"/>
      <c r="IS260" s="7"/>
      <c r="IT260" s="7"/>
      <c r="IU260" s="7"/>
    </row>
    <row r="261" spans="1:255" ht="31.2" x14ac:dyDescent="0.3">
      <c r="A261" s="39" t="s">
        <v>239</v>
      </c>
      <c r="B261" s="37">
        <v>2</v>
      </c>
      <c r="C261" s="37">
        <v>623</v>
      </c>
      <c r="D261" s="37">
        <v>5205</v>
      </c>
      <c r="E261" s="38">
        <f t="shared" si="63"/>
        <v>0</v>
      </c>
      <c r="F261" s="38">
        <f t="shared" si="63"/>
        <v>5022</v>
      </c>
      <c r="G261" s="38">
        <f t="shared" si="63"/>
        <v>5022</v>
      </c>
      <c r="H261" s="38">
        <v>0</v>
      </c>
      <c r="I261" s="38">
        <v>0</v>
      </c>
      <c r="J261" s="38">
        <f t="shared" si="64"/>
        <v>0</v>
      </c>
      <c r="K261" s="38">
        <v>0</v>
      </c>
      <c r="L261" s="38">
        <v>0</v>
      </c>
      <c r="M261" s="38">
        <f t="shared" si="65"/>
        <v>0</v>
      </c>
      <c r="N261" s="38"/>
      <c r="O261" s="38">
        <v>5022</v>
      </c>
      <c r="P261" s="38">
        <f t="shared" si="66"/>
        <v>5022</v>
      </c>
      <c r="Q261" s="38">
        <v>0</v>
      </c>
      <c r="R261" s="38">
        <v>0</v>
      </c>
      <c r="S261" s="38">
        <f t="shared" si="67"/>
        <v>0</v>
      </c>
      <c r="T261" s="38">
        <v>0</v>
      </c>
      <c r="U261" s="38">
        <v>0</v>
      </c>
      <c r="V261" s="38">
        <f t="shared" si="68"/>
        <v>0</v>
      </c>
      <c r="W261" s="38">
        <v>0</v>
      </c>
      <c r="X261" s="38">
        <v>0</v>
      </c>
      <c r="Y261" s="38">
        <f t="shared" si="69"/>
        <v>0</v>
      </c>
      <c r="Z261" s="38">
        <v>0</v>
      </c>
      <c r="AA261" s="38">
        <v>0</v>
      </c>
      <c r="AB261" s="38">
        <f t="shared" si="70"/>
        <v>0</v>
      </c>
      <c r="AC261" s="38">
        <v>0</v>
      </c>
      <c r="AD261" s="38">
        <v>0</v>
      </c>
      <c r="AE261" s="38">
        <f t="shared" si="71"/>
        <v>0</v>
      </c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R261" s="7"/>
      <c r="DS261" s="7"/>
      <c r="DT261" s="7"/>
      <c r="DU261" s="7"/>
      <c r="DV261" s="7"/>
      <c r="DW261" s="7"/>
      <c r="DX261" s="7"/>
      <c r="DY261" s="7"/>
      <c r="DZ261" s="7"/>
      <c r="EA261" s="7"/>
      <c r="EB261" s="7"/>
      <c r="EC261" s="7"/>
      <c r="ED261" s="7"/>
      <c r="EE261" s="7"/>
      <c r="EF261" s="7"/>
      <c r="EG261" s="7"/>
      <c r="EH261" s="7"/>
      <c r="EI261" s="7"/>
      <c r="EJ261" s="7"/>
      <c r="EK261" s="7"/>
      <c r="EL261" s="7"/>
      <c r="EM261" s="7"/>
      <c r="EN261" s="7"/>
      <c r="EO261" s="7"/>
      <c r="EP261" s="7"/>
      <c r="EQ261" s="7"/>
      <c r="ER261" s="7"/>
      <c r="ES261" s="7"/>
      <c r="ET261" s="7"/>
      <c r="EU261" s="7"/>
      <c r="EV261" s="7"/>
      <c r="EW261" s="7"/>
      <c r="EX261" s="7"/>
      <c r="EY261" s="7"/>
      <c r="EZ261" s="7"/>
      <c r="FA261" s="7"/>
      <c r="FB261" s="7"/>
      <c r="FC261" s="7"/>
      <c r="FD261" s="7"/>
      <c r="FE261" s="7"/>
      <c r="FF261" s="7"/>
      <c r="FG261" s="7"/>
      <c r="FH261" s="7"/>
      <c r="FI261" s="7"/>
      <c r="FJ261" s="7"/>
      <c r="FK261" s="7"/>
      <c r="FL261" s="7"/>
      <c r="FM261" s="7"/>
      <c r="FN261" s="7"/>
      <c r="FO261" s="7"/>
      <c r="FP261" s="7"/>
      <c r="FQ261" s="7"/>
      <c r="FR261" s="7"/>
      <c r="FS261" s="7"/>
      <c r="FT261" s="7"/>
      <c r="FU261" s="7"/>
      <c r="FV261" s="7"/>
      <c r="FW261" s="7"/>
      <c r="FX261" s="7"/>
      <c r="FY261" s="7"/>
      <c r="FZ261" s="7"/>
      <c r="GA261" s="7"/>
      <c r="GB261" s="7"/>
      <c r="GC261" s="7"/>
      <c r="GD261" s="7"/>
      <c r="GE261" s="7"/>
      <c r="GF261" s="7"/>
      <c r="GG261" s="7"/>
      <c r="GH261" s="7"/>
      <c r="GI261" s="7"/>
      <c r="GJ261" s="7"/>
      <c r="GK261" s="7"/>
      <c r="GL261" s="7"/>
      <c r="GM261" s="7"/>
      <c r="GN261" s="7"/>
      <c r="GO261" s="7"/>
      <c r="GP261" s="7"/>
      <c r="GQ261" s="7"/>
      <c r="GR261" s="7"/>
      <c r="GS261" s="7"/>
      <c r="GT261" s="7"/>
      <c r="GU261" s="7"/>
      <c r="GV261" s="7"/>
      <c r="GW261" s="7"/>
      <c r="GX261" s="7"/>
      <c r="GY261" s="7"/>
      <c r="GZ261" s="7"/>
      <c r="HA261" s="7"/>
      <c r="HB261" s="7"/>
      <c r="HC261" s="7"/>
      <c r="HD261" s="7"/>
      <c r="HE261" s="7"/>
      <c r="HF261" s="7"/>
      <c r="HG261" s="7"/>
      <c r="HH261" s="7"/>
      <c r="HI261" s="7"/>
      <c r="HJ261" s="7"/>
      <c r="HK261" s="7"/>
      <c r="HL261" s="7"/>
      <c r="HM261" s="7"/>
      <c r="HN261" s="7"/>
      <c r="HO261" s="7"/>
      <c r="HP261" s="7"/>
      <c r="HQ261" s="7"/>
      <c r="HR261" s="7"/>
      <c r="HS261" s="7"/>
      <c r="HT261" s="7"/>
      <c r="HU261" s="7"/>
      <c r="HV261" s="7"/>
      <c r="HW261" s="7"/>
      <c r="HX261" s="7"/>
      <c r="HY261" s="7"/>
      <c r="HZ261" s="7"/>
      <c r="IA261" s="7"/>
      <c r="IB261" s="7"/>
      <c r="IC261" s="7"/>
      <c r="ID261" s="7"/>
      <c r="IE261" s="7"/>
      <c r="IF261" s="7"/>
      <c r="IG261" s="7"/>
      <c r="IH261" s="7"/>
      <c r="II261" s="7"/>
      <c r="IJ261" s="7"/>
      <c r="IK261" s="7"/>
      <c r="IL261" s="7"/>
      <c r="IM261" s="7"/>
      <c r="IN261" s="7"/>
      <c r="IO261" s="7"/>
      <c r="IP261" s="7"/>
      <c r="IQ261" s="7"/>
      <c r="IR261" s="7"/>
      <c r="IS261" s="7"/>
      <c r="IT261" s="7"/>
      <c r="IU261" s="7"/>
    </row>
    <row r="262" spans="1:255" ht="23.25" customHeight="1" x14ac:dyDescent="0.3">
      <c r="A262" s="39" t="s">
        <v>240</v>
      </c>
      <c r="B262" s="37">
        <v>2</v>
      </c>
      <c r="C262" s="37">
        <v>623</v>
      </c>
      <c r="D262" s="37">
        <v>5205</v>
      </c>
      <c r="E262" s="38">
        <f t="shared" si="63"/>
        <v>13100</v>
      </c>
      <c r="F262" s="38">
        <f t="shared" si="63"/>
        <v>13100</v>
      </c>
      <c r="G262" s="38">
        <f t="shared" si="63"/>
        <v>0</v>
      </c>
      <c r="H262" s="38">
        <v>0</v>
      </c>
      <c r="I262" s="38">
        <v>0</v>
      </c>
      <c r="J262" s="38">
        <f t="shared" si="64"/>
        <v>0</v>
      </c>
      <c r="K262" s="38">
        <v>0</v>
      </c>
      <c r="L262" s="38">
        <v>0</v>
      </c>
      <c r="M262" s="38">
        <f t="shared" si="65"/>
        <v>0</v>
      </c>
      <c r="N262" s="38">
        <f>1800+11300</f>
        <v>13100</v>
      </c>
      <c r="O262" s="38">
        <f>1800+11300</f>
        <v>13100</v>
      </c>
      <c r="P262" s="38">
        <f t="shared" si="66"/>
        <v>0</v>
      </c>
      <c r="Q262" s="38">
        <v>0</v>
      </c>
      <c r="R262" s="38">
        <v>0</v>
      </c>
      <c r="S262" s="38">
        <f t="shared" si="67"/>
        <v>0</v>
      </c>
      <c r="T262" s="38">
        <v>0</v>
      </c>
      <c r="U262" s="38">
        <v>0</v>
      </c>
      <c r="V262" s="38">
        <f t="shared" si="68"/>
        <v>0</v>
      </c>
      <c r="W262" s="38">
        <v>0</v>
      </c>
      <c r="X262" s="38">
        <v>0</v>
      </c>
      <c r="Y262" s="38">
        <f t="shared" si="69"/>
        <v>0</v>
      </c>
      <c r="Z262" s="38">
        <v>0</v>
      </c>
      <c r="AA262" s="38">
        <v>0</v>
      </c>
      <c r="AB262" s="38">
        <f t="shared" si="70"/>
        <v>0</v>
      </c>
      <c r="AC262" s="38">
        <v>0</v>
      </c>
      <c r="AD262" s="38">
        <v>0</v>
      </c>
      <c r="AE262" s="38">
        <f t="shared" si="71"/>
        <v>0</v>
      </c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S262" s="7"/>
      <c r="DT262" s="7"/>
      <c r="DU262" s="7"/>
      <c r="DV262" s="7"/>
      <c r="DW262" s="7"/>
      <c r="DX262" s="7"/>
      <c r="DY262" s="7"/>
      <c r="DZ262" s="7"/>
      <c r="EA262" s="7"/>
      <c r="EB262" s="7"/>
      <c r="EC262" s="7"/>
      <c r="ED262" s="7"/>
      <c r="EE262" s="7"/>
      <c r="EF262" s="7"/>
      <c r="EG262" s="7"/>
      <c r="EH262" s="7"/>
      <c r="EI262" s="7"/>
      <c r="EJ262" s="7"/>
      <c r="EK262" s="7"/>
      <c r="EL262" s="7"/>
      <c r="EM262" s="7"/>
      <c r="EN262" s="7"/>
      <c r="EO262" s="7"/>
      <c r="EP262" s="7"/>
      <c r="EQ262" s="7"/>
      <c r="ER262" s="7"/>
      <c r="ES262" s="7"/>
      <c r="ET262" s="7"/>
      <c r="EU262" s="7"/>
      <c r="EV262" s="7"/>
      <c r="EW262" s="7"/>
      <c r="EX262" s="7"/>
      <c r="EY262" s="7"/>
      <c r="EZ262" s="7"/>
      <c r="FA262" s="7"/>
      <c r="FB262" s="7"/>
      <c r="FC262" s="7"/>
      <c r="FD262" s="7"/>
      <c r="FE262" s="7"/>
      <c r="FF262" s="7"/>
      <c r="FG262" s="7"/>
      <c r="FH262" s="7"/>
      <c r="FI262" s="7"/>
      <c r="FJ262" s="7"/>
      <c r="FK262" s="7"/>
      <c r="FL262" s="7"/>
      <c r="FM262" s="7"/>
      <c r="FN262" s="7"/>
      <c r="FO262" s="7"/>
      <c r="FP262" s="7"/>
      <c r="FQ262" s="7"/>
      <c r="FR262" s="7"/>
      <c r="FS262" s="7"/>
      <c r="FT262" s="7"/>
      <c r="FU262" s="7"/>
      <c r="FV262" s="7"/>
      <c r="FW262" s="7"/>
      <c r="FX262" s="7"/>
      <c r="FY262" s="7"/>
      <c r="FZ262" s="7"/>
      <c r="GA262" s="7"/>
      <c r="GB262" s="7"/>
      <c r="GC262" s="7"/>
      <c r="GD262" s="7"/>
      <c r="GE262" s="7"/>
      <c r="GF262" s="7"/>
      <c r="GG262" s="7"/>
      <c r="GH262" s="7"/>
      <c r="GI262" s="7"/>
      <c r="GJ262" s="7"/>
      <c r="GK262" s="7"/>
      <c r="GL262" s="7"/>
      <c r="GM262" s="7"/>
      <c r="GN262" s="7"/>
      <c r="GO262" s="7"/>
      <c r="GP262" s="7"/>
      <c r="GQ262" s="7"/>
      <c r="GR262" s="7"/>
      <c r="GS262" s="7"/>
      <c r="GT262" s="7"/>
      <c r="GU262" s="7"/>
      <c r="GV262" s="7"/>
      <c r="GW262" s="7"/>
      <c r="GX262" s="7"/>
      <c r="GY262" s="7"/>
      <c r="GZ262" s="7"/>
      <c r="HA262" s="7"/>
      <c r="HB262" s="7"/>
      <c r="HC262" s="7"/>
      <c r="HD262" s="7"/>
      <c r="HE262" s="7"/>
      <c r="HF262" s="7"/>
      <c r="HG262" s="7"/>
      <c r="HH262" s="7"/>
      <c r="HI262" s="7"/>
      <c r="HJ262" s="7"/>
      <c r="HK262" s="7"/>
      <c r="HL262" s="7"/>
      <c r="HM262" s="7"/>
      <c r="HN262" s="7"/>
      <c r="HO262" s="7"/>
      <c r="HP262" s="7"/>
      <c r="HQ262" s="7"/>
      <c r="HR262" s="7"/>
      <c r="HS262" s="7"/>
      <c r="HT262" s="7"/>
      <c r="HU262" s="7"/>
      <c r="HV262" s="7"/>
      <c r="HW262" s="7"/>
      <c r="HX262" s="7"/>
      <c r="HY262" s="7"/>
      <c r="HZ262" s="7"/>
      <c r="IA262" s="7"/>
      <c r="IB262" s="7"/>
      <c r="IC262" s="7"/>
      <c r="ID262" s="7"/>
      <c r="IE262" s="7"/>
      <c r="IF262" s="7"/>
      <c r="IG262" s="7"/>
      <c r="IH262" s="7"/>
      <c r="II262" s="7"/>
      <c r="IJ262" s="7"/>
      <c r="IK262" s="7"/>
      <c r="IL262" s="7"/>
      <c r="IM262" s="7"/>
      <c r="IN262" s="7"/>
      <c r="IO262" s="7"/>
      <c r="IP262" s="7"/>
      <c r="IQ262" s="7"/>
      <c r="IR262" s="7"/>
      <c r="IS262" s="7"/>
      <c r="IT262" s="7"/>
      <c r="IU262" s="7"/>
    </row>
    <row r="263" spans="1:255" ht="23.25" customHeight="1" x14ac:dyDescent="0.3">
      <c r="A263" s="39" t="s">
        <v>241</v>
      </c>
      <c r="B263" s="37">
        <v>2</v>
      </c>
      <c r="C263" s="37">
        <v>623</v>
      </c>
      <c r="D263" s="37">
        <v>5205</v>
      </c>
      <c r="E263" s="38">
        <f t="shared" si="63"/>
        <v>0</v>
      </c>
      <c r="F263" s="38">
        <f t="shared" si="63"/>
        <v>1680</v>
      </c>
      <c r="G263" s="38">
        <f t="shared" si="63"/>
        <v>1680</v>
      </c>
      <c r="H263" s="38">
        <v>0</v>
      </c>
      <c r="I263" s="38">
        <v>0</v>
      </c>
      <c r="J263" s="38">
        <f t="shared" si="64"/>
        <v>0</v>
      </c>
      <c r="K263" s="38">
        <v>0</v>
      </c>
      <c r="L263" s="38">
        <v>0</v>
      </c>
      <c r="M263" s="38">
        <f t="shared" si="65"/>
        <v>0</v>
      </c>
      <c r="N263" s="38"/>
      <c r="O263" s="38">
        <v>1680</v>
      </c>
      <c r="P263" s="38">
        <f t="shared" si="66"/>
        <v>1680</v>
      </c>
      <c r="Q263" s="38">
        <v>0</v>
      </c>
      <c r="R263" s="38">
        <v>0</v>
      </c>
      <c r="S263" s="38">
        <f t="shared" si="67"/>
        <v>0</v>
      </c>
      <c r="T263" s="38">
        <v>0</v>
      </c>
      <c r="U263" s="38">
        <v>0</v>
      </c>
      <c r="V263" s="38">
        <f t="shared" si="68"/>
        <v>0</v>
      </c>
      <c r="W263" s="38">
        <v>0</v>
      </c>
      <c r="X263" s="38">
        <v>0</v>
      </c>
      <c r="Y263" s="38">
        <f t="shared" si="69"/>
        <v>0</v>
      </c>
      <c r="Z263" s="38">
        <v>0</v>
      </c>
      <c r="AA263" s="38">
        <v>0</v>
      </c>
      <c r="AB263" s="38">
        <f t="shared" si="70"/>
        <v>0</v>
      </c>
      <c r="AC263" s="38">
        <v>0</v>
      </c>
      <c r="AD263" s="38">
        <v>0</v>
      </c>
      <c r="AE263" s="38">
        <f t="shared" si="71"/>
        <v>0</v>
      </c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7"/>
      <c r="EO263" s="7"/>
      <c r="EP263" s="7"/>
      <c r="EQ263" s="7"/>
      <c r="ER263" s="7"/>
      <c r="ES263" s="7"/>
      <c r="ET263" s="7"/>
      <c r="EU263" s="7"/>
      <c r="EV263" s="7"/>
      <c r="EW263" s="7"/>
      <c r="EX263" s="7"/>
      <c r="EY263" s="7"/>
      <c r="EZ263" s="7"/>
      <c r="FA263" s="7"/>
      <c r="FB263" s="7"/>
      <c r="FC263" s="7"/>
      <c r="FD263" s="7"/>
      <c r="FE263" s="7"/>
      <c r="FF263" s="7"/>
      <c r="FG263" s="7"/>
      <c r="FH263" s="7"/>
      <c r="FI263" s="7"/>
      <c r="FJ263" s="7"/>
      <c r="FK263" s="7"/>
      <c r="FL263" s="7"/>
      <c r="FM263" s="7"/>
      <c r="FN263" s="7"/>
      <c r="FO263" s="7"/>
      <c r="FP263" s="7"/>
      <c r="FQ263" s="7"/>
      <c r="FR263" s="7"/>
      <c r="FS263" s="7"/>
      <c r="FT263" s="7"/>
      <c r="FU263" s="7"/>
      <c r="FV263" s="7"/>
      <c r="FW263" s="7"/>
      <c r="FX263" s="7"/>
      <c r="FY263" s="7"/>
      <c r="FZ263" s="7"/>
      <c r="GA263" s="7"/>
      <c r="GB263" s="7"/>
      <c r="GC263" s="7"/>
      <c r="GD263" s="7"/>
      <c r="GE263" s="7"/>
      <c r="GF263" s="7"/>
      <c r="GG263" s="7"/>
      <c r="GH263" s="7"/>
      <c r="GI263" s="7"/>
      <c r="GJ263" s="7"/>
      <c r="GK263" s="7"/>
      <c r="GL263" s="7"/>
      <c r="GM263" s="7"/>
      <c r="GN263" s="7"/>
      <c r="GO263" s="7"/>
      <c r="GP263" s="7"/>
      <c r="GQ263" s="7"/>
      <c r="GR263" s="7"/>
      <c r="GS263" s="7"/>
      <c r="GT263" s="7"/>
      <c r="GU263" s="7"/>
      <c r="GV263" s="7"/>
      <c r="GW263" s="7"/>
      <c r="GX263" s="7"/>
      <c r="GY263" s="7"/>
      <c r="GZ263" s="7"/>
      <c r="HA263" s="7"/>
      <c r="HB263" s="7"/>
      <c r="HC263" s="7"/>
      <c r="HD263" s="7"/>
      <c r="HE263" s="7"/>
      <c r="HF263" s="7"/>
      <c r="HG263" s="7"/>
      <c r="HH263" s="7"/>
      <c r="HI263" s="7"/>
      <c r="HJ263" s="7"/>
      <c r="HK263" s="7"/>
      <c r="HL263" s="7"/>
      <c r="HM263" s="7"/>
      <c r="HN263" s="7"/>
      <c r="HO263" s="7"/>
      <c r="HP263" s="7"/>
      <c r="HQ263" s="7"/>
      <c r="HR263" s="7"/>
      <c r="HS263" s="7"/>
      <c r="HT263" s="7"/>
      <c r="HU263" s="7"/>
      <c r="HV263" s="7"/>
      <c r="HW263" s="7"/>
      <c r="HX263" s="7"/>
      <c r="HY263" s="7"/>
      <c r="HZ263" s="7"/>
      <c r="IA263" s="7"/>
      <c r="IB263" s="7"/>
      <c r="IC263" s="7"/>
      <c r="ID263" s="7"/>
      <c r="IE263" s="7"/>
      <c r="IF263" s="7"/>
      <c r="IG263" s="7"/>
      <c r="IH263" s="7"/>
      <c r="II263" s="7"/>
      <c r="IJ263" s="7"/>
      <c r="IK263" s="7"/>
      <c r="IL263" s="7"/>
      <c r="IM263" s="7"/>
      <c r="IN263" s="7"/>
      <c r="IO263" s="7"/>
      <c r="IP263" s="7"/>
      <c r="IQ263" s="7"/>
      <c r="IR263" s="7"/>
      <c r="IS263" s="7"/>
      <c r="IT263" s="7"/>
      <c r="IU263" s="7"/>
    </row>
    <row r="264" spans="1:255" ht="23.25" customHeight="1" x14ac:dyDescent="0.3">
      <c r="A264" s="39" t="s">
        <v>242</v>
      </c>
      <c r="B264" s="37">
        <v>2</v>
      </c>
      <c r="C264" s="37">
        <v>623</v>
      </c>
      <c r="D264" s="37">
        <v>5205</v>
      </c>
      <c r="E264" s="38">
        <f t="shared" si="63"/>
        <v>1376</v>
      </c>
      <c r="F264" s="38">
        <f t="shared" si="63"/>
        <v>1376</v>
      </c>
      <c r="G264" s="38">
        <f t="shared" si="63"/>
        <v>0</v>
      </c>
      <c r="H264" s="38">
        <v>0</v>
      </c>
      <c r="I264" s="38">
        <v>0</v>
      </c>
      <c r="J264" s="38">
        <f t="shared" si="64"/>
        <v>0</v>
      </c>
      <c r="K264" s="38">
        <v>0</v>
      </c>
      <c r="L264" s="38">
        <v>0</v>
      </c>
      <c r="M264" s="38">
        <f t="shared" si="65"/>
        <v>0</v>
      </c>
      <c r="N264" s="38">
        <v>1376</v>
      </c>
      <c r="O264" s="38">
        <v>1376</v>
      </c>
      <c r="P264" s="38">
        <f t="shared" si="66"/>
        <v>0</v>
      </c>
      <c r="Q264" s="38">
        <v>0</v>
      </c>
      <c r="R264" s="38">
        <v>0</v>
      </c>
      <c r="S264" s="38">
        <f t="shared" si="67"/>
        <v>0</v>
      </c>
      <c r="T264" s="38">
        <v>0</v>
      </c>
      <c r="U264" s="38">
        <v>0</v>
      </c>
      <c r="V264" s="38">
        <f t="shared" si="68"/>
        <v>0</v>
      </c>
      <c r="W264" s="38">
        <v>0</v>
      </c>
      <c r="X264" s="38">
        <v>0</v>
      </c>
      <c r="Y264" s="38">
        <f t="shared" si="69"/>
        <v>0</v>
      </c>
      <c r="Z264" s="38">
        <v>0</v>
      </c>
      <c r="AA264" s="38">
        <v>0</v>
      </c>
      <c r="AB264" s="38">
        <f t="shared" si="70"/>
        <v>0</v>
      </c>
      <c r="AC264" s="38">
        <v>0</v>
      </c>
      <c r="AD264" s="38">
        <v>0</v>
      </c>
      <c r="AE264" s="38">
        <f t="shared" si="71"/>
        <v>0</v>
      </c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7"/>
      <c r="DS264" s="7"/>
      <c r="DT264" s="7"/>
      <c r="DU264" s="7"/>
      <c r="DV264" s="7"/>
      <c r="DW264" s="7"/>
      <c r="DX264" s="7"/>
      <c r="DY264" s="7"/>
      <c r="DZ264" s="7"/>
      <c r="EA264" s="7"/>
      <c r="EB264" s="7"/>
      <c r="EC264" s="7"/>
      <c r="ED264" s="7"/>
      <c r="EE264" s="7"/>
      <c r="EF264" s="7"/>
      <c r="EG264" s="7"/>
      <c r="EH264" s="7"/>
      <c r="EI264" s="7"/>
      <c r="EJ264" s="7"/>
      <c r="EK264" s="7"/>
      <c r="EL264" s="7"/>
      <c r="EM264" s="7"/>
      <c r="EN264" s="7"/>
      <c r="EO264" s="7"/>
      <c r="EP264" s="7"/>
      <c r="EQ264" s="7"/>
      <c r="ER264" s="7"/>
      <c r="ES264" s="7"/>
      <c r="ET264" s="7"/>
      <c r="EU264" s="7"/>
      <c r="EV264" s="7"/>
      <c r="EW264" s="7"/>
      <c r="EX264" s="7"/>
      <c r="EY264" s="7"/>
      <c r="EZ264" s="7"/>
      <c r="FA264" s="7"/>
      <c r="FB264" s="7"/>
      <c r="FC264" s="7"/>
      <c r="FD264" s="7"/>
      <c r="FE264" s="7"/>
      <c r="FF264" s="7"/>
      <c r="FG264" s="7"/>
      <c r="FH264" s="7"/>
      <c r="FI264" s="7"/>
      <c r="FJ264" s="7"/>
      <c r="FK264" s="7"/>
      <c r="FL264" s="7"/>
      <c r="FM264" s="7"/>
      <c r="FN264" s="7"/>
      <c r="FO264" s="7"/>
      <c r="FP264" s="7"/>
      <c r="FQ264" s="7"/>
      <c r="FR264" s="7"/>
      <c r="FS264" s="7"/>
      <c r="FT264" s="7"/>
      <c r="FU264" s="7"/>
      <c r="FV264" s="7"/>
      <c r="FW264" s="7"/>
      <c r="FX264" s="7"/>
      <c r="FY264" s="7"/>
      <c r="FZ264" s="7"/>
      <c r="GA264" s="7"/>
      <c r="GB264" s="7"/>
      <c r="GC264" s="7"/>
      <c r="GD264" s="7"/>
      <c r="GE264" s="7"/>
      <c r="GF264" s="7"/>
      <c r="GG264" s="7"/>
      <c r="GH264" s="7"/>
      <c r="GI264" s="7"/>
      <c r="GJ264" s="7"/>
      <c r="GK264" s="7"/>
      <c r="GL264" s="7"/>
      <c r="GM264" s="7"/>
      <c r="GN264" s="7"/>
      <c r="GO264" s="7"/>
      <c r="GP264" s="7"/>
      <c r="GQ264" s="7"/>
      <c r="GR264" s="7"/>
      <c r="GS264" s="7"/>
      <c r="GT264" s="7"/>
      <c r="GU264" s="7"/>
      <c r="GV264" s="7"/>
      <c r="GW264" s="7"/>
      <c r="GX264" s="7"/>
      <c r="GY264" s="7"/>
      <c r="GZ264" s="7"/>
      <c r="HA264" s="7"/>
      <c r="HB264" s="7"/>
      <c r="HC264" s="7"/>
      <c r="HD264" s="7"/>
      <c r="HE264" s="7"/>
      <c r="HF264" s="7"/>
      <c r="HG264" s="7"/>
      <c r="HH264" s="7"/>
      <c r="HI264" s="7"/>
      <c r="HJ264" s="7"/>
      <c r="HK264" s="7"/>
      <c r="HL264" s="7"/>
      <c r="HM264" s="7"/>
      <c r="HN264" s="7"/>
      <c r="HO264" s="7"/>
      <c r="HP264" s="7"/>
      <c r="HQ264" s="7"/>
      <c r="HR264" s="7"/>
      <c r="HS264" s="7"/>
      <c r="HT264" s="7"/>
      <c r="HU264" s="7"/>
      <c r="HV264" s="7"/>
      <c r="HW264" s="7"/>
      <c r="HX264" s="7"/>
      <c r="HY264" s="7"/>
      <c r="HZ264" s="7"/>
      <c r="IA264" s="7"/>
      <c r="IB264" s="7"/>
      <c r="IC264" s="7"/>
      <c r="ID264" s="7"/>
      <c r="IE264" s="7"/>
      <c r="IF264" s="7"/>
      <c r="IG264" s="7"/>
      <c r="IH264" s="7"/>
      <c r="II264" s="7"/>
      <c r="IJ264" s="7"/>
      <c r="IK264" s="7"/>
      <c r="IL264" s="7"/>
      <c r="IM264" s="7"/>
      <c r="IN264" s="7"/>
      <c r="IO264" s="7"/>
      <c r="IP264" s="7"/>
      <c r="IQ264" s="7"/>
      <c r="IR264" s="7"/>
      <c r="IS264" s="7"/>
      <c r="IT264" s="7"/>
      <c r="IU264" s="7"/>
    </row>
    <row r="265" spans="1:255" ht="31.2" x14ac:dyDescent="0.3">
      <c r="A265" s="39" t="s">
        <v>243</v>
      </c>
      <c r="B265" s="37">
        <v>2</v>
      </c>
      <c r="C265" s="37">
        <v>622</v>
      </c>
      <c r="D265" s="37">
        <v>5205</v>
      </c>
      <c r="E265" s="38">
        <f t="shared" si="63"/>
        <v>2653</v>
      </c>
      <c r="F265" s="38">
        <f t="shared" si="63"/>
        <v>2653</v>
      </c>
      <c r="G265" s="38">
        <f t="shared" si="63"/>
        <v>0</v>
      </c>
      <c r="H265" s="38">
        <v>0</v>
      </c>
      <c r="I265" s="38">
        <v>0</v>
      </c>
      <c r="J265" s="38">
        <f t="shared" si="64"/>
        <v>0</v>
      </c>
      <c r="K265" s="38">
        <v>0</v>
      </c>
      <c r="L265" s="38">
        <v>0</v>
      </c>
      <c r="M265" s="38">
        <f t="shared" si="65"/>
        <v>0</v>
      </c>
      <c r="N265" s="38">
        <v>2653</v>
      </c>
      <c r="O265" s="38">
        <v>2653</v>
      </c>
      <c r="P265" s="38">
        <f t="shared" si="66"/>
        <v>0</v>
      </c>
      <c r="Q265" s="38">
        <v>0</v>
      </c>
      <c r="R265" s="38">
        <v>0</v>
      </c>
      <c r="S265" s="38">
        <f t="shared" si="67"/>
        <v>0</v>
      </c>
      <c r="T265" s="38">
        <v>0</v>
      </c>
      <c r="U265" s="38">
        <v>0</v>
      </c>
      <c r="V265" s="38">
        <f t="shared" si="68"/>
        <v>0</v>
      </c>
      <c r="W265" s="38">
        <v>0</v>
      </c>
      <c r="X265" s="38">
        <v>0</v>
      </c>
      <c r="Y265" s="38">
        <f t="shared" si="69"/>
        <v>0</v>
      </c>
      <c r="Z265" s="38">
        <v>0</v>
      </c>
      <c r="AA265" s="38">
        <v>0</v>
      </c>
      <c r="AB265" s="38">
        <f t="shared" si="70"/>
        <v>0</v>
      </c>
      <c r="AC265" s="38">
        <v>0</v>
      </c>
      <c r="AD265" s="38">
        <v>0</v>
      </c>
      <c r="AE265" s="38">
        <f t="shared" si="71"/>
        <v>0</v>
      </c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7"/>
      <c r="DL265" s="7"/>
      <c r="DM265" s="7"/>
      <c r="DN265" s="7"/>
      <c r="DO265" s="7"/>
      <c r="DP265" s="7"/>
      <c r="DQ265" s="7"/>
      <c r="DR265" s="7"/>
      <c r="DS265" s="7"/>
      <c r="DT265" s="7"/>
      <c r="DU265" s="7"/>
      <c r="DV265" s="7"/>
      <c r="DW265" s="7"/>
      <c r="DX265" s="7"/>
      <c r="DY265" s="7"/>
      <c r="DZ265" s="7"/>
      <c r="EA265" s="7"/>
      <c r="EB265" s="7"/>
      <c r="EC265" s="7"/>
      <c r="ED265" s="7"/>
      <c r="EE265" s="7"/>
      <c r="EF265" s="7"/>
      <c r="EG265" s="7"/>
      <c r="EH265" s="7"/>
      <c r="EI265" s="7"/>
      <c r="EJ265" s="7"/>
      <c r="EK265" s="7"/>
      <c r="EL265" s="7"/>
      <c r="EM265" s="7"/>
      <c r="EN265" s="7"/>
      <c r="EO265" s="7"/>
      <c r="EP265" s="7"/>
      <c r="EQ265" s="7"/>
      <c r="ER265" s="7"/>
      <c r="ES265" s="7"/>
      <c r="ET265" s="7"/>
      <c r="EU265" s="7"/>
      <c r="EV265" s="7"/>
      <c r="EW265" s="7"/>
      <c r="EX265" s="7"/>
      <c r="EY265" s="7"/>
      <c r="EZ265" s="7"/>
      <c r="FA265" s="7"/>
      <c r="FB265" s="7"/>
      <c r="FC265" s="7"/>
      <c r="FD265" s="7"/>
      <c r="FE265" s="7"/>
      <c r="FF265" s="7"/>
      <c r="FG265" s="7"/>
      <c r="FH265" s="7"/>
      <c r="FI265" s="7"/>
      <c r="FJ265" s="7"/>
      <c r="FK265" s="7"/>
      <c r="FL265" s="7"/>
      <c r="FM265" s="7"/>
      <c r="FN265" s="7"/>
      <c r="FO265" s="7"/>
      <c r="FP265" s="7"/>
      <c r="FQ265" s="7"/>
      <c r="FR265" s="7"/>
      <c r="FS265" s="7"/>
      <c r="FT265" s="7"/>
      <c r="FU265" s="7"/>
      <c r="FV265" s="7"/>
      <c r="FW265" s="7"/>
      <c r="FX265" s="7"/>
      <c r="FY265" s="7"/>
      <c r="FZ265" s="7"/>
      <c r="GA265" s="7"/>
      <c r="GB265" s="7"/>
      <c r="GC265" s="7"/>
      <c r="GD265" s="7"/>
      <c r="GE265" s="7"/>
      <c r="GF265" s="7"/>
      <c r="GG265" s="7"/>
      <c r="GH265" s="7"/>
      <c r="GI265" s="7"/>
      <c r="GJ265" s="7"/>
      <c r="GK265" s="7"/>
      <c r="GL265" s="7"/>
      <c r="GM265" s="7"/>
      <c r="GN265" s="7"/>
      <c r="GO265" s="7"/>
      <c r="GP265" s="7"/>
      <c r="GQ265" s="7"/>
      <c r="GR265" s="7"/>
      <c r="GS265" s="7"/>
      <c r="GT265" s="7"/>
      <c r="GU265" s="7"/>
      <c r="GV265" s="7"/>
      <c r="GW265" s="7"/>
      <c r="GX265" s="7"/>
      <c r="GY265" s="7"/>
      <c r="GZ265" s="7"/>
      <c r="HA265" s="7"/>
      <c r="HB265" s="7"/>
      <c r="HC265" s="7"/>
      <c r="HD265" s="7"/>
      <c r="HE265" s="7"/>
      <c r="HF265" s="7"/>
      <c r="HG265" s="7"/>
      <c r="HH265" s="7"/>
      <c r="HI265" s="7"/>
      <c r="HJ265" s="7"/>
      <c r="HK265" s="7"/>
      <c r="HL265" s="7"/>
      <c r="HM265" s="7"/>
      <c r="HN265" s="7"/>
      <c r="HO265" s="7"/>
      <c r="HP265" s="7"/>
      <c r="HQ265" s="7"/>
      <c r="HR265" s="7"/>
      <c r="HS265" s="7"/>
      <c r="HT265" s="7"/>
      <c r="HU265" s="7"/>
      <c r="HV265" s="7"/>
      <c r="HW265" s="7"/>
      <c r="HX265" s="7"/>
      <c r="HY265" s="7"/>
      <c r="HZ265" s="7"/>
      <c r="IA265" s="7"/>
      <c r="IB265" s="7"/>
      <c r="IC265" s="7"/>
      <c r="ID265" s="7"/>
      <c r="IE265" s="7"/>
      <c r="IF265" s="7"/>
      <c r="IG265" s="7"/>
      <c r="IH265" s="7"/>
      <c r="II265" s="7"/>
      <c r="IJ265" s="7"/>
      <c r="IK265" s="7"/>
      <c r="IL265" s="7"/>
      <c r="IM265" s="7"/>
      <c r="IN265" s="7"/>
      <c r="IO265" s="7"/>
      <c r="IP265" s="7"/>
      <c r="IQ265" s="7"/>
      <c r="IR265" s="7"/>
      <c r="IS265" s="7"/>
      <c r="IT265" s="7"/>
      <c r="IU265" s="7"/>
    </row>
    <row r="266" spans="1:255" ht="62.4" x14ac:dyDescent="0.3">
      <c r="A266" s="39" t="s">
        <v>244</v>
      </c>
      <c r="B266" s="37">
        <v>2</v>
      </c>
      <c r="C266" s="37">
        <v>623</v>
      </c>
      <c r="D266" s="37">
        <v>5205</v>
      </c>
      <c r="E266" s="38">
        <f t="shared" si="63"/>
        <v>32430</v>
      </c>
      <c r="F266" s="38">
        <f t="shared" si="63"/>
        <v>32430</v>
      </c>
      <c r="G266" s="38">
        <f t="shared" si="63"/>
        <v>0</v>
      </c>
      <c r="H266" s="38">
        <v>0</v>
      </c>
      <c r="I266" s="38">
        <v>0</v>
      </c>
      <c r="J266" s="38">
        <f t="shared" si="64"/>
        <v>0</v>
      </c>
      <c r="K266" s="38">
        <v>0</v>
      </c>
      <c r="L266" s="38">
        <v>0</v>
      </c>
      <c r="M266" s="38">
        <f t="shared" si="65"/>
        <v>0</v>
      </c>
      <c r="N266" s="38">
        <v>32430</v>
      </c>
      <c r="O266" s="38">
        <v>32430</v>
      </c>
      <c r="P266" s="38">
        <f t="shared" si="66"/>
        <v>0</v>
      </c>
      <c r="Q266" s="38">
        <v>0</v>
      </c>
      <c r="R266" s="38">
        <v>0</v>
      </c>
      <c r="S266" s="38">
        <f t="shared" si="67"/>
        <v>0</v>
      </c>
      <c r="T266" s="38">
        <v>0</v>
      </c>
      <c r="U266" s="38">
        <v>0</v>
      </c>
      <c r="V266" s="38">
        <f t="shared" si="68"/>
        <v>0</v>
      </c>
      <c r="W266" s="38">
        <v>0</v>
      </c>
      <c r="X266" s="38">
        <v>0</v>
      </c>
      <c r="Y266" s="38">
        <f t="shared" si="69"/>
        <v>0</v>
      </c>
      <c r="Z266" s="38">
        <v>0</v>
      </c>
      <c r="AA266" s="38">
        <v>0</v>
      </c>
      <c r="AB266" s="38">
        <f t="shared" si="70"/>
        <v>0</v>
      </c>
      <c r="AC266" s="38">
        <v>0</v>
      </c>
      <c r="AD266" s="38">
        <v>0</v>
      </c>
      <c r="AE266" s="38">
        <f t="shared" si="71"/>
        <v>0</v>
      </c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S266" s="7"/>
      <c r="DT266" s="7"/>
      <c r="DU266" s="7"/>
      <c r="DV266" s="7"/>
      <c r="DW266" s="7"/>
      <c r="DX266" s="7"/>
      <c r="DY266" s="7"/>
      <c r="DZ266" s="7"/>
      <c r="EA266" s="7"/>
      <c r="EB266" s="7"/>
      <c r="EC266" s="7"/>
      <c r="ED266" s="7"/>
      <c r="EE266" s="7"/>
      <c r="EF266" s="7"/>
      <c r="EG266" s="7"/>
      <c r="EH266" s="7"/>
      <c r="EI266" s="7"/>
      <c r="EJ266" s="7"/>
      <c r="EK266" s="7"/>
      <c r="EL266" s="7"/>
      <c r="EM266" s="7"/>
      <c r="EN266" s="7"/>
      <c r="EO266" s="7"/>
      <c r="EP266" s="7"/>
      <c r="EQ266" s="7"/>
      <c r="ER266" s="7"/>
      <c r="ES266" s="7"/>
      <c r="ET266" s="7"/>
      <c r="EU266" s="7"/>
      <c r="EV266" s="7"/>
      <c r="EW266" s="7"/>
      <c r="EX266" s="7"/>
      <c r="EY266" s="7"/>
      <c r="EZ266" s="7"/>
      <c r="FA266" s="7"/>
      <c r="FB266" s="7"/>
      <c r="FC266" s="7"/>
      <c r="FD266" s="7"/>
      <c r="FE266" s="7"/>
      <c r="FF266" s="7"/>
      <c r="FG266" s="7"/>
      <c r="FH266" s="7"/>
      <c r="FI266" s="7"/>
      <c r="FJ266" s="7"/>
      <c r="FK266" s="7"/>
      <c r="FL266" s="7"/>
      <c r="FM266" s="7"/>
      <c r="FN266" s="7"/>
      <c r="FO266" s="7"/>
      <c r="FP266" s="7"/>
      <c r="FQ266" s="7"/>
      <c r="FR266" s="7"/>
      <c r="FS266" s="7"/>
      <c r="FT266" s="7"/>
      <c r="FU266" s="7"/>
      <c r="FV266" s="7"/>
      <c r="FW266" s="7"/>
      <c r="FX266" s="7"/>
      <c r="FY266" s="7"/>
      <c r="FZ266" s="7"/>
      <c r="GA266" s="7"/>
      <c r="GB266" s="7"/>
      <c r="GC266" s="7"/>
      <c r="GD266" s="7"/>
      <c r="GE266" s="7"/>
      <c r="GF266" s="7"/>
      <c r="GG266" s="7"/>
      <c r="GH266" s="7"/>
      <c r="GI266" s="7"/>
      <c r="GJ266" s="7"/>
      <c r="GK266" s="7"/>
      <c r="GL266" s="7"/>
      <c r="GM266" s="7"/>
      <c r="GN266" s="7"/>
      <c r="GO266" s="7"/>
      <c r="GP266" s="7"/>
      <c r="GQ266" s="7"/>
      <c r="GR266" s="7"/>
      <c r="GS266" s="7"/>
      <c r="GT266" s="7"/>
      <c r="GU266" s="7"/>
      <c r="GV266" s="7"/>
      <c r="GW266" s="7"/>
      <c r="GX266" s="7"/>
      <c r="GY266" s="7"/>
      <c r="GZ266" s="7"/>
      <c r="HA266" s="7"/>
      <c r="HB266" s="7"/>
      <c r="HC266" s="7"/>
      <c r="HD266" s="7"/>
      <c r="HE266" s="7"/>
      <c r="HF266" s="7"/>
      <c r="HG266" s="7"/>
      <c r="HH266" s="7"/>
      <c r="HI266" s="7"/>
      <c r="HJ266" s="7"/>
      <c r="HK266" s="7"/>
      <c r="HL266" s="7"/>
      <c r="HM266" s="7"/>
      <c r="HN266" s="7"/>
      <c r="HO266" s="7"/>
      <c r="HP266" s="7"/>
      <c r="HQ266" s="7"/>
      <c r="HR266" s="7"/>
      <c r="HS266" s="7"/>
      <c r="HT266" s="7"/>
      <c r="HU266" s="7"/>
      <c r="HV266" s="7"/>
      <c r="HW266" s="7"/>
      <c r="HX266" s="7"/>
      <c r="HY266" s="7"/>
      <c r="HZ266" s="7"/>
      <c r="IA266" s="7"/>
      <c r="IB266" s="7"/>
      <c r="IC266" s="7"/>
      <c r="ID266" s="7"/>
      <c r="IE266" s="7"/>
      <c r="IF266" s="7"/>
      <c r="IG266" s="7"/>
      <c r="IH266" s="7"/>
      <c r="II266" s="7"/>
      <c r="IJ266" s="7"/>
      <c r="IK266" s="7"/>
      <c r="IL266" s="7"/>
      <c r="IM266" s="7"/>
      <c r="IN266" s="7"/>
      <c r="IO266" s="7"/>
      <c r="IP266" s="7"/>
      <c r="IQ266" s="7"/>
      <c r="IR266" s="7"/>
      <c r="IS266" s="7"/>
      <c r="IT266" s="7"/>
      <c r="IU266" s="7"/>
    </row>
    <row r="267" spans="1:255" x14ac:dyDescent="0.3">
      <c r="A267" s="26" t="s">
        <v>245</v>
      </c>
      <c r="B267" s="34"/>
      <c r="C267" s="34"/>
      <c r="D267" s="34"/>
      <c r="E267" s="27">
        <f t="shared" si="63"/>
        <v>21764012</v>
      </c>
      <c r="F267" s="27">
        <f t="shared" si="63"/>
        <v>21783636</v>
      </c>
      <c r="G267" s="27">
        <f t="shared" si="63"/>
        <v>19624</v>
      </c>
      <c r="H267" s="27">
        <f>SUM(H268:H307)</f>
        <v>926261</v>
      </c>
      <c r="I267" s="27">
        <f>SUM(I268:I307)</f>
        <v>926261</v>
      </c>
      <c r="J267" s="27">
        <f t="shared" si="64"/>
        <v>0</v>
      </c>
      <c r="K267" s="27">
        <f>SUM(K268:K307)</f>
        <v>392281</v>
      </c>
      <c r="L267" s="27">
        <f>SUM(L268:L307)</f>
        <v>392281</v>
      </c>
      <c r="M267" s="27">
        <f t="shared" si="65"/>
        <v>0</v>
      </c>
      <c r="N267" s="27">
        <f>SUM(N268:N307)</f>
        <v>1060038</v>
      </c>
      <c r="O267" s="27">
        <f>SUM(O268:O307)</f>
        <v>1060038</v>
      </c>
      <c r="P267" s="27">
        <f t="shared" si="66"/>
        <v>0</v>
      </c>
      <c r="Q267" s="27">
        <f>SUM(Q268:Q307)</f>
        <v>7170891</v>
      </c>
      <c r="R267" s="27">
        <f>SUM(R268:R307)</f>
        <v>7170891</v>
      </c>
      <c r="S267" s="27">
        <f t="shared" si="67"/>
        <v>0</v>
      </c>
      <c r="T267" s="27">
        <f>SUM(T268:T307)</f>
        <v>0</v>
      </c>
      <c r="U267" s="27">
        <f>SUM(U268:U307)</f>
        <v>0</v>
      </c>
      <c r="V267" s="27">
        <f t="shared" si="68"/>
        <v>0</v>
      </c>
      <c r="W267" s="27">
        <f>SUM(W268:W307)</f>
        <v>3495260</v>
      </c>
      <c r="X267" s="27">
        <f>SUM(X268:X307)</f>
        <v>3514884</v>
      </c>
      <c r="Y267" s="27">
        <f t="shared" si="69"/>
        <v>19624</v>
      </c>
      <c r="Z267" s="27">
        <f>SUM(Z268:Z307)</f>
        <v>29976</v>
      </c>
      <c r="AA267" s="27">
        <f>SUM(AA268:AA307)</f>
        <v>991084</v>
      </c>
      <c r="AB267" s="27">
        <f t="shared" si="70"/>
        <v>961108</v>
      </c>
      <c r="AC267" s="27">
        <f>SUM(AC268:AC307)</f>
        <v>8689305</v>
      </c>
      <c r="AD267" s="27">
        <f>SUM(AD268:AD307)</f>
        <v>7728197</v>
      </c>
      <c r="AE267" s="27">
        <f t="shared" si="71"/>
        <v>-961108</v>
      </c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7"/>
      <c r="EO267" s="7"/>
      <c r="EP267" s="7"/>
      <c r="EQ267" s="7"/>
      <c r="ER267" s="7"/>
      <c r="ES267" s="7"/>
      <c r="ET267" s="7"/>
      <c r="EU267" s="7"/>
      <c r="EV267" s="7"/>
      <c r="EW267" s="7"/>
      <c r="EX267" s="7"/>
      <c r="EY267" s="7"/>
      <c r="EZ267" s="7"/>
      <c r="FA267" s="7"/>
      <c r="FB267" s="7"/>
      <c r="FC267" s="7"/>
      <c r="FD267" s="7"/>
      <c r="FE267" s="7"/>
      <c r="FF267" s="7"/>
      <c r="FG267" s="7"/>
      <c r="FH267" s="7"/>
      <c r="FI267" s="7"/>
      <c r="FJ267" s="7"/>
      <c r="FK267" s="7"/>
      <c r="FL267" s="7"/>
      <c r="FM267" s="7"/>
      <c r="FN267" s="7"/>
      <c r="FO267" s="7"/>
      <c r="FP267" s="7"/>
      <c r="FQ267" s="7"/>
      <c r="FR267" s="7"/>
      <c r="FS267" s="7"/>
      <c r="FT267" s="7"/>
      <c r="FU267" s="7"/>
      <c r="FV267" s="7"/>
      <c r="FW267" s="7"/>
      <c r="FX267" s="7"/>
      <c r="FY267" s="7"/>
      <c r="FZ267" s="7"/>
      <c r="GA267" s="7"/>
      <c r="GB267" s="7"/>
      <c r="GC267" s="7"/>
      <c r="GD267" s="7"/>
      <c r="GE267" s="7"/>
      <c r="GF267" s="7"/>
      <c r="GG267" s="7"/>
      <c r="GH267" s="7"/>
      <c r="GI267" s="7"/>
      <c r="GJ267" s="7"/>
      <c r="GK267" s="7"/>
      <c r="GL267" s="7"/>
      <c r="GM267" s="7"/>
      <c r="GN267" s="7"/>
      <c r="GO267" s="7"/>
      <c r="GP267" s="7"/>
      <c r="GQ267" s="7"/>
      <c r="GR267" s="7"/>
      <c r="GS267" s="7"/>
      <c r="GT267" s="7"/>
      <c r="GU267" s="7"/>
      <c r="GV267" s="7"/>
      <c r="GW267" s="7"/>
      <c r="GX267" s="7"/>
      <c r="GY267" s="7"/>
      <c r="GZ267" s="7"/>
      <c r="HA267" s="7"/>
      <c r="HB267" s="7"/>
      <c r="HC267" s="7"/>
      <c r="HD267" s="7"/>
      <c r="HE267" s="7"/>
      <c r="HF267" s="7"/>
      <c r="HG267" s="7"/>
      <c r="HH267" s="7"/>
      <c r="HI267" s="7"/>
      <c r="HJ267" s="7"/>
      <c r="HK267" s="7"/>
      <c r="HL267" s="7"/>
      <c r="HM267" s="7"/>
      <c r="HN267" s="7"/>
      <c r="HO267" s="7"/>
      <c r="HP267" s="7"/>
      <c r="HQ267" s="7"/>
      <c r="HR267" s="7"/>
      <c r="HS267" s="7"/>
      <c r="HT267" s="7"/>
      <c r="HU267" s="7"/>
      <c r="HV267" s="7"/>
      <c r="HW267" s="7"/>
      <c r="HX267" s="7"/>
      <c r="HY267" s="7"/>
      <c r="HZ267" s="7"/>
      <c r="IA267" s="7"/>
      <c r="IB267" s="7"/>
      <c r="IC267" s="7"/>
      <c r="ID267" s="7"/>
      <c r="IE267" s="7"/>
      <c r="IF267" s="7"/>
      <c r="IG267" s="7"/>
      <c r="IH267" s="7"/>
      <c r="II267" s="7"/>
      <c r="IJ267" s="7"/>
      <c r="IK267" s="7"/>
      <c r="IL267" s="7"/>
      <c r="IM267" s="7"/>
      <c r="IN267" s="7"/>
      <c r="IO267" s="7"/>
      <c r="IP267" s="7"/>
      <c r="IQ267" s="7"/>
      <c r="IR267" s="7"/>
      <c r="IS267" s="7"/>
      <c r="IT267" s="7"/>
      <c r="IU267" s="7"/>
    </row>
    <row r="268" spans="1:255" ht="31.2" x14ac:dyDescent="0.3">
      <c r="A268" s="35" t="s">
        <v>246</v>
      </c>
      <c r="B268" s="36">
        <v>2</v>
      </c>
      <c r="C268" s="36">
        <v>619</v>
      </c>
      <c r="D268" s="40">
        <v>5206</v>
      </c>
      <c r="E268" s="38">
        <f t="shared" si="63"/>
        <v>25000</v>
      </c>
      <c r="F268" s="38">
        <f t="shared" si="63"/>
        <v>25000</v>
      </c>
      <c r="G268" s="38">
        <f t="shared" si="63"/>
        <v>0</v>
      </c>
      <c r="H268" s="38">
        <v>0</v>
      </c>
      <c r="I268" s="38">
        <v>0</v>
      </c>
      <c r="J268" s="38">
        <f t="shared" si="64"/>
        <v>0</v>
      </c>
      <c r="K268" s="38">
        <v>0</v>
      </c>
      <c r="L268" s="38">
        <v>0</v>
      </c>
      <c r="M268" s="38">
        <f t="shared" si="65"/>
        <v>0</v>
      </c>
      <c r="N268" s="38">
        <v>25000</v>
      </c>
      <c r="O268" s="38">
        <v>25000</v>
      </c>
      <c r="P268" s="38">
        <f t="shared" si="66"/>
        <v>0</v>
      </c>
      <c r="Q268" s="38">
        <v>0</v>
      </c>
      <c r="R268" s="38">
        <v>0</v>
      </c>
      <c r="S268" s="38">
        <f t="shared" si="67"/>
        <v>0</v>
      </c>
      <c r="T268" s="38">
        <v>0</v>
      </c>
      <c r="U268" s="38">
        <v>0</v>
      </c>
      <c r="V268" s="38">
        <f t="shared" si="68"/>
        <v>0</v>
      </c>
      <c r="W268" s="38">
        <v>0</v>
      </c>
      <c r="X268" s="38">
        <v>0</v>
      </c>
      <c r="Y268" s="38">
        <f t="shared" si="69"/>
        <v>0</v>
      </c>
      <c r="Z268" s="38">
        <v>0</v>
      </c>
      <c r="AA268" s="38">
        <v>0</v>
      </c>
      <c r="AB268" s="38">
        <f t="shared" si="70"/>
        <v>0</v>
      </c>
      <c r="AC268" s="38">
        <v>0</v>
      </c>
      <c r="AD268" s="38">
        <v>0</v>
      </c>
      <c r="AE268" s="38">
        <f t="shared" si="71"/>
        <v>0</v>
      </c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  <c r="DT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G268" s="7"/>
      <c r="EH268" s="7"/>
      <c r="EI268" s="7"/>
      <c r="EJ268" s="7"/>
      <c r="EK268" s="7"/>
      <c r="EL268" s="7"/>
      <c r="EM268" s="7"/>
      <c r="EN268" s="7"/>
      <c r="EO268" s="7"/>
      <c r="EP268" s="7"/>
      <c r="EQ268" s="7"/>
      <c r="ER268" s="7"/>
      <c r="ES268" s="7"/>
      <c r="ET268" s="7"/>
      <c r="EU268" s="7"/>
      <c r="EV268" s="7"/>
      <c r="EW268" s="7"/>
      <c r="EX268" s="7"/>
      <c r="EY268" s="7"/>
      <c r="EZ268" s="7"/>
      <c r="FA268" s="7"/>
      <c r="FB268" s="7"/>
      <c r="FC268" s="7"/>
      <c r="FD268" s="7"/>
      <c r="FE268" s="7"/>
      <c r="FF268" s="7"/>
      <c r="FG268" s="7"/>
      <c r="FH268" s="7"/>
      <c r="FI268" s="7"/>
      <c r="FJ268" s="7"/>
      <c r="FK268" s="7"/>
      <c r="FL268" s="7"/>
      <c r="FM268" s="7"/>
      <c r="FN268" s="7"/>
      <c r="FO268" s="7"/>
      <c r="FP268" s="7"/>
      <c r="FQ268" s="7"/>
      <c r="FR268" s="7"/>
      <c r="FS268" s="7"/>
      <c r="FT268" s="7"/>
      <c r="FU268" s="7"/>
      <c r="FV268" s="7"/>
      <c r="FW268" s="7"/>
      <c r="FX268" s="7"/>
      <c r="FY268" s="7"/>
      <c r="FZ268" s="7"/>
      <c r="GA268" s="7"/>
      <c r="GB268" s="7"/>
      <c r="GC268" s="7"/>
      <c r="GD268" s="7"/>
      <c r="GE268" s="7"/>
      <c r="GF268" s="7"/>
      <c r="GG268" s="7"/>
      <c r="GH268" s="7"/>
      <c r="GI268" s="7"/>
      <c r="GJ268" s="7"/>
      <c r="GK268" s="7"/>
      <c r="GL268" s="7"/>
      <c r="GM268" s="7"/>
      <c r="GN268" s="7"/>
      <c r="GO268" s="7"/>
      <c r="GP268" s="7"/>
      <c r="GQ268" s="7"/>
      <c r="GR268" s="7"/>
      <c r="GS268" s="7"/>
      <c r="GT268" s="7"/>
      <c r="GU268" s="7"/>
      <c r="GV268" s="7"/>
      <c r="GW268" s="7"/>
      <c r="GX268" s="7"/>
      <c r="GY268" s="7"/>
      <c r="GZ268" s="7"/>
      <c r="HA268" s="7"/>
      <c r="HB268" s="7"/>
      <c r="HC268" s="7"/>
      <c r="HD268" s="7"/>
      <c r="HE268" s="7"/>
      <c r="HF268" s="7"/>
      <c r="HG268" s="7"/>
      <c r="HH268" s="7"/>
      <c r="HI268" s="7"/>
      <c r="HJ268" s="7"/>
      <c r="HK268" s="7"/>
      <c r="HL268" s="7"/>
      <c r="HM268" s="7"/>
      <c r="HN268" s="7"/>
      <c r="HO268" s="7"/>
      <c r="HP268" s="7"/>
      <c r="HQ268" s="7"/>
      <c r="HR268" s="7"/>
      <c r="HS268" s="7"/>
      <c r="HT268" s="7"/>
      <c r="HU268" s="7"/>
      <c r="HV268" s="7"/>
      <c r="HW268" s="7"/>
      <c r="HX268" s="7"/>
      <c r="HY268" s="7"/>
      <c r="HZ268" s="7"/>
      <c r="IA268" s="7"/>
      <c r="IB268" s="7"/>
      <c r="IC268" s="7"/>
      <c r="ID268" s="7"/>
      <c r="IE268" s="7"/>
      <c r="IF268" s="7"/>
      <c r="IG268" s="7"/>
      <c r="IH268" s="7"/>
      <c r="II268" s="7"/>
      <c r="IJ268" s="7"/>
      <c r="IK268" s="7"/>
      <c r="IL268" s="7"/>
      <c r="IM268" s="7"/>
      <c r="IN268" s="7"/>
      <c r="IO268" s="7"/>
      <c r="IP268" s="7"/>
      <c r="IQ268" s="7"/>
      <c r="IR268" s="7"/>
      <c r="IS268" s="7"/>
      <c r="IT268" s="7"/>
      <c r="IU268" s="7"/>
    </row>
    <row r="269" spans="1:255" ht="31.2" x14ac:dyDescent="0.3">
      <c r="A269" s="35" t="s">
        <v>247</v>
      </c>
      <c r="B269" s="36">
        <v>2</v>
      </c>
      <c r="C269" s="36">
        <v>619</v>
      </c>
      <c r="D269" s="36">
        <v>5206</v>
      </c>
      <c r="E269" s="38">
        <f t="shared" si="63"/>
        <v>15000</v>
      </c>
      <c r="F269" s="38">
        <f t="shared" si="63"/>
        <v>15000</v>
      </c>
      <c r="G269" s="38">
        <f t="shared" si="63"/>
        <v>0</v>
      </c>
      <c r="H269" s="38">
        <v>0</v>
      </c>
      <c r="I269" s="38">
        <v>0</v>
      </c>
      <c r="J269" s="38">
        <f t="shared" si="64"/>
        <v>0</v>
      </c>
      <c r="K269" s="38">
        <v>0</v>
      </c>
      <c r="L269" s="38">
        <v>0</v>
      </c>
      <c r="M269" s="38">
        <f t="shared" si="65"/>
        <v>0</v>
      </c>
      <c r="N269" s="38">
        <v>15000</v>
      </c>
      <c r="O269" s="38">
        <v>15000</v>
      </c>
      <c r="P269" s="38">
        <f t="shared" si="66"/>
        <v>0</v>
      </c>
      <c r="Q269" s="38">
        <v>0</v>
      </c>
      <c r="R269" s="38">
        <v>0</v>
      </c>
      <c r="S269" s="38">
        <f t="shared" si="67"/>
        <v>0</v>
      </c>
      <c r="T269" s="38">
        <v>0</v>
      </c>
      <c r="U269" s="38">
        <v>0</v>
      </c>
      <c r="V269" s="38">
        <f t="shared" si="68"/>
        <v>0</v>
      </c>
      <c r="W269" s="38">
        <v>0</v>
      </c>
      <c r="X269" s="38">
        <v>0</v>
      </c>
      <c r="Y269" s="38">
        <f t="shared" si="69"/>
        <v>0</v>
      </c>
      <c r="Z269" s="38">
        <v>0</v>
      </c>
      <c r="AA269" s="38">
        <v>0</v>
      </c>
      <c r="AB269" s="38">
        <f t="shared" si="70"/>
        <v>0</v>
      </c>
      <c r="AC269" s="38">
        <v>0</v>
      </c>
      <c r="AD269" s="38">
        <v>0</v>
      </c>
      <c r="AE269" s="38">
        <f t="shared" si="71"/>
        <v>0</v>
      </c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7"/>
      <c r="DS269" s="7"/>
      <c r="DT269" s="7"/>
      <c r="DU269" s="7"/>
      <c r="DV269" s="7"/>
      <c r="DW269" s="7"/>
      <c r="DX269" s="7"/>
      <c r="DY269" s="7"/>
      <c r="DZ269" s="7"/>
      <c r="EA269" s="7"/>
      <c r="EB269" s="7"/>
      <c r="EC269" s="7"/>
      <c r="ED269" s="7"/>
      <c r="EE269" s="7"/>
      <c r="EF269" s="7"/>
      <c r="EG269" s="7"/>
      <c r="EH269" s="7"/>
      <c r="EI269" s="7"/>
      <c r="EJ269" s="7"/>
      <c r="EK269" s="7"/>
      <c r="EL269" s="7"/>
      <c r="EM269" s="7"/>
      <c r="EN269" s="7"/>
      <c r="EO269" s="7"/>
      <c r="EP269" s="7"/>
      <c r="EQ269" s="7"/>
      <c r="ER269" s="7"/>
      <c r="ES269" s="7"/>
      <c r="ET269" s="7"/>
      <c r="EU269" s="7"/>
      <c r="EV269" s="7"/>
      <c r="EW269" s="7"/>
      <c r="EX269" s="7"/>
      <c r="EY269" s="7"/>
      <c r="EZ269" s="7"/>
      <c r="FA269" s="7"/>
      <c r="FB269" s="7"/>
      <c r="FC269" s="7"/>
      <c r="FD269" s="7"/>
      <c r="FE269" s="7"/>
      <c r="FF269" s="7"/>
      <c r="FG269" s="7"/>
      <c r="FH269" s="7"/>
      <c r="FI269" s="7"/>
      <c r="FJ269" s="7"/>
      <c r="FK269" s="7"/>
      <c r="FL269" s="7"/>
      <c r="FM269" s="7"/>
      <c r="FN269" s="7"/>
      <c r="FO269" s="7"/>
      <c r="FP269" s="7"/>
      <c r="FQ269" s="7"/>
      <c r="FR269" s="7"/>
      <c r="FS269" s="7"/>
      <c r="FT269" s="7"/>
      <c r="FU269" s="7"/>
      <c r="FV269" s="7"/>
      <c r="FW269" s="7"/>
      <c r="FX269" s="7"/>
      <c r="FY269" s="7"/>
      <c r="FZ269" s="7"/>
      <c r="GA269" s="7"/>
      <c r="GB269" s="7"/>
      <c r="GC269" s="7"/>
      <c r="GD269" s="7"/>
      <c r="GE269" s="7"/>
      <c r="GF269" s="7"/>
      <c r="GG269" s="7"/>
      <c r="GH269" s="7"/>
      <c r="GI269" s="7"/>
      <c r="GJ269" s="7"/>
      <c r="GK269" s="7"/>
      <c r="GL269" s="7"/>
      <c r="GM269" s="7"/>
      <c r="GN269" s="7"/>
      <c r="GO269" s="7"/>
      <c r="GP269" s="7"/>
      <c r="GQ269" s="7"/>
      <c r="GR269" s="7"/>
      <c r="GS269" s="7"/>
      <c r="GT269" s="7"/>
      <c r="GU269" s="7"/>
      <c r="GV269" s="7"/>
      <c r="GW269" s="7"/>
      <c r="GX269" s="7"/>
      <c r="GY269" s="7"/>
      <c r="GZ269" s="7"/>
      <c r="HA269" s="7"/>
      <c r="HB269" s="7"/>
      <c r="HC269" s="7"/>
      <c r="HD269" s="7"/>
      <c r="HE269" s="7"/>
      <c r="HF269" s="7"/>
      <c r="HG269" s="7"/>
      <c r="HH269" s="7"/>
      <c r="HI269" s="7"/>
      <c r="HJ269" s="7"/>
      <c r="HK269" s="7"/>
      <c r="HL269" s="7"/>
      <c r="HM269" s="7"/>
      <c r="HN269" s="7"/>
      <c r="HO269" s="7"/>
      <c r="HP269" s="7"/>
      <c r="HQ269" s="7"/>
      <c r="HR269" s="7"/>
      <c r="HS269" s="7"/>
      <c r="HT269" s="7"/>
      <c r="HU269" s="7"/>
      <c r="HV269" s="7"/>
      <c r="HW269" s="7"/>
      <c r="HX269" s="7"/>
      <c r="HY269" s="7"/>
      <c r="HZ269" s="7"/>
      <c r="IA269" s="7"/>
      <c r="IB269" s="7"/>
      <c r="IC269" s="7"/>
      <c r="ID269" s="7"/>
      <c r="IE269" s="7"/>
      <c r="IF269" s="7"/>
      <c r="IG269" s="7"/>
      <c r="IH269" s="7"/>
      <c r="II269" s="7"/>
      <c r="IJ269" s="7"/>
      <c r="IK269" s="7"/>
      <c r="IL269" s="7"/>
      <c r="IM269" s="7"/>
      <c r="IN269" s="7"/>
      <c r="IO269" s="7"/>
      <c r="IP269" s="7"/>
      <c r="IQ269" s="7"/>
      <c r="IR269" s="7"/>
      <c r="IS269" s="7"/>
      <c r="IT269" s="7"/>
      <c r="IU269" s="7"/>
    </row>
    <row r="270" spans="1:255" ht="31.2" x14ac:dyDescent="0.3">
      <c r="A270" s="35" t="s">
        <v>248</v>
      </c>
      <c r="B270" s="36">
        <v>2</v>
      </c>
      <c r="C270" s="36">
        <v>619</v>
      </c>
      <c r="D270" s="36">
        <v>5206</v>
      </c>
      <c r="E270" s="38">
        <f t="shared" si="63"/>
        <v>152913</v>
      </c>
      <c r="F270" s="38">
        <f t="shared" si="63"/>
        <v>152913</v>
      </c>
      <c r="G270" s="38">
        <f t="shared" si="63"/>
        <v>0</v>
      </c>
      <c r="H270" s="38">
        <v>0</v>
      </c>
      <c r="I270" s="38">
        <v>0</v>
      </c>
      <c r="J270" s="38">
        <f t="shared" si="64"/>
        <v>0</v>
      </c>
      <c r="K270" s="38">
        <v>0</v>
      </c>
      <c r="L270" s="38">
        <v>0</v>
      </c>
      <c r="M270" s="38">
        <f t="shared" si="65"/>
        <v>0</v>
      </c>
      <c r="N270" s="38">
        <f>15995+3214+23791-20087</f>
        <v>22913</v>
      </c>
      <c r="O270" s="38">
        <f>15995+3214+23791-20087</f>
        <v>22913</v>
      </c>
      <c r="P270" s="38">
        <f t="shared" si="66"/>
        <v>0</v>
      </c>
      <c r="Q270" s="38">
        <v>0</v>
      </c>
      <c r="R270" s="38">
        <v>0</v>
      </c>
      <c r="S270" s="38">
        <f t="shared" si="67"/>
        <v>0</v>
      </c>
      <c r="T270" s="38">
        <v>0</v>
      </c>
      <c r="U270" s="38">
        <v>0</v>
      </c>
      <c r="V270" s="38">
        <f t="shared" si="68"/>
        <v>0</v>
      </c>
      <c r="W270" s="38">
        <v>0</v>
      </c>
      <c r="X270" s="38">
        <v>0</v>
      </c>
      <c r="Y270" s="38">
        <f t="shared" si="69"/>
        <v>0</v>
      </c>
      <c r="Z270" s="38">
        <v>0</v>
      </c>
      <c r="AA270" s="38">
        <v>0</v>
      </c>
      <c r="AB270" s="38">
        <f t="shared" si="70"/>
        <v>0</v>
      </c>
      <c r="AC270" s="38">
        <v>130000</v>
      </c>
      <c r="AD270" s="38">
        <v>130000</v>
      </c>
      <c r="AE270" s="38">
        <f t="shared" si="71"/>
        <v>0</v>
      </c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7"/>
      <c r="DS270" s="7"/>
      <c r="DT270" s="7"/>
      <c r="DU270" s="7"/>
      <c r="DV270" s="7"/>
      <c r="DW270" s="7"/>
      <c r="DX270" s="7"/>
      <c r="DY270" s="7"/>
      <c r="DZ270" s="7"/>
      <c r="EA270" s="7"/>
      <c r="EB270" s="7"/>
      <c r="EC270" s="7"/>
      <c r="ED270" s="7"/>
      <c r="EE270" s="7"/>
      <c r="EF270" s="7"/>
      <c r="EG270" s="7"/>
      <c r="EH270" s="7"/>
      <c r="EI270" s="7"/>
      <c r="EJ270" s="7"/>
      <c r="EK270" s="7"/>
      <c r="EL270" s="7"/>
      <c r="EM270" s="7"/>
      <c r="EN270" s="7"/>
      <c r="EO270" s="7"/>
      <c r="EP270" s="7"/>
      <c r="EQ270" s="7"/>
      <c r="ER270" s="7"/>
      <c r="ES270" s="7"/>
      <c r="ET270" s="7"/>
      <c r="EU270" s="7"/>
      <c r="EV270" s="7"/>
      <c r="EW270" s="7"/>
      <c r="EX270" s="7"/>
      <c r="EY270" s="7"/>
      <c r="EZ270" s="7"/>
      <c r="FA270" s="7"/>
      <c r="FB270" s="7"/>
      <c r="FC270" s="7"/>
      <c r="FD270" s="7"/>
      <c r="FE270" s="7"/>
      <c r="FF270" s="7"/>
      <c r="FG270" s="7"/>
      <c r="FH270" s="7"/>
      <c r="FI270" s="7"/>
      <c r="FJ270" s="7"/>
      <c r="FK270" s="7"/>
      <c r="FL270" s="7"/>
      <c r="FM270" s="7"/>
      <c r="FN270" s="7"/>
      <c r="FO270" s="7"/>
      <c r="FP270" s="7"/>
      <c r="FQ270" s="7"/>
      <c r="FR270" s="7"/>
      <c r="FS270" s="7"/>
      <c r="FT270" s="7"/>
      <c r="FU270" s="7"/>
      <c r="FV270" s="7"/>
      <c r="FW270" s="7"/>
      <c r="FX270" s="7"/>
      <c r="FY270" s="7"/>
      <c r="FZ270" s="7"/>
      <c r="GA270" s="7"/>
      <c r="GB270" s="7"/>
      <c r="GC270" s="7"/>
      <c r="GD270" s="7"/>
      <c r="GE270" s="7"/>
      <c r="GF270" s="7"/>
      <c r="GG270" s="7"/>
      <c r="GH270" s="7"/>
      <c r="GI270" s="7"/>
      <c r="GJ270" s="7"/>
      <c r="GK270" s="7"/>
      <c r="GL270" s="7"/>
      <c r="GM270" s="7"/>
      <c r="GN270" s="7"/>
      <c r="GO270" s="7"/>
      <c r="GP270" s="7"/>
      <c r="GQ270" s="7"/>
      <c r="GR270" s="7"/>
      <c r="GS270" s="7"/>
      <c r="GT270" s="7"/>
      <c r="GU270" s="7"/>
      <c r="GV270" s="7"/>
      <c r="GW270" s="7"/>
      <c r="GX270" s="7"/>
      <c r="GY270" s="7"/>
      <c r="GZ270" s="7"/>
      <c r="HA270" s="7"/>
      <c r="HB270" s="7"/>
      <c r="HC270" s="7"/>
      <c r="HD270" s="7"/>
      <c r="HE270" s="7"/>
      <c r="HF270" s="7"/>
      <c r="HG270" s="7"/>
      <c r="HH270" s="7"/>
      <c r="HI270" s="7"/>
      <c r="HJ270" s="7"/>
      <c r="HK270" s="7"/>
      <c r="HL270" s="7"/>
      <c r="HM270" s="7"/>
      <c r="HN270" s="7"/>
      <c r="HO270" s="7"/>
      <c r="HP270" s="7"/>
      <c r="HQ270" s="7"/>
      <c r="HR270" s="7"/>
      <c r="HS270" s="7"/>
      <c r="HT270" s="7"/>
      <c r="HU270" s="7"/>
      <c r="HV270" s="7"/>
      <c r="HW270" s="7"/>
      <c r="HX270" s="7"/>
      <c r="HY270" s="7"/>
      <c r="HZ270" s="7"/>
      <c r="IA270" s="7"/>
      <c r="IB270" s="7"/>
      <c r="IC270" s="7"/>
      <c r="ID270" s="7"/>
      <c r="IE270" s="7"/>
      <c r="IF270" s="7"/>
      <c r="IG270" s="7"/>
      <c r="IH270" s="7"/>
      <c r="II270" s="7"/>
      <c r="IJ270" s="7"/>
      <c r="IK270" s="7"/>
      <c r="IL270" s="7"/>
      <c r="IM270" s="7"/>
      <c r="IN270" s="7"/>
      <c r="IO270" s="7"/>
      <c r="IP270" s="7"/>
      <c r="IQ270" s="7"/>
      <c r="IR270" s="7"/>
      <c r="IS270" s="7"/>
      <c r="IT270" s="7"/>
      <c r="IU270" s="7"/>
    </row>
    <row r="271" spans="1:255" x14ac:dyDescent="0.3">
      <c r="A271" s="35" t="s">
        <v>249</v>
      </c>
      <c r="B271" s="36">
        <v>2</v>
      </c>
      <c r="C271" s="36">
        <v>619</v>
      </c>
      <c r="D271" s="36">
        <v>5206</v>
      </c>
      <c r="E271" s="38">
        <f t="shared" si="63"/>
        <v>4760</v>
      </c>
      <c r="F271" s="38">
        <f t="shared" si="63"/>
        <v>4760</v>
      </c>
      <c r="G271" s="38">
        <f t="shared" si="63"/>
        <v>0</v>
      </c>
      <c r="H271" s="38">
        <v>0</v>
      </c>
      <c r="I271" s="38">
        <v>0</v>
      </c>
      <c r="J271" s="38">
        <f t="shared" si="64"/>
        <v>0</v>
      </c>
      <c r="K271" s="38">
        <v>0</v>
      </c>
      <c r="L271" s="38">
        <v>0</v>
      </c>
      <c r="M271" s="38">
        <f t="shared" si="65"/>
        <v>0</v>
      </c>
      <c r="N271" s="38">
        <v>4760</v>
      </c>
      <c r="O271" s="38">
        <v>4760</v>
      </c>
      <c r="P271" s="38">
        <f t="shared" si="66"/>
        <v>0</v>
      </c>
      <c r="Q271" s="38">
        <v>0</v>
      </c>
      <c r="R271" s="38">
        <v>0</v>
      </c>
      <c r="S271" s="38">
        <f t="shared" si="67"/>
        <v>0</v>
      </c>
      <c r="T271" s="38">
        <v>0</v>
      </c>
      <c r="U271" s="38">
        <v>0</v>
      </c>
      <c r="V271" s="38">
        <f t="shared" si="68"/>
        <v>0</v>
      </c>
      <c r="W271" s="38">
        <v>0</v>
      </c>
      <c r="X271" s="38">
        <v>0</v>
      </c>
      <c r="Y271" s="38">
        <f t="shared" si="69"/>
        <v>0</v>
      </c>
      <c r="Z271" s="38">
        <v>0</v>
      </c>
      <c r="AA271" s="38">
        <v>0</v>
      </c>
      <c r="AB271" s="38">
        <f t="shared" si="70"/>
        <v>0</v>
      </c>
      <c r="AC271" s="38">
        <v>0</v>
      </c>
      <c r="AD271" s="38">
        <v>0</v>
      </c>
      <c r="AE271" s="38">
        <f t="shared" si="71"/>
        <v>0</v>
      </c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  <c r="DT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G271" s="7"/>
      <c r="EH271" s="7"/>
      <c r="EI271" s="7"/>
      <c r="EJ271" s="7"/>
      <c r="EK271" s="7"/>
      <c r="EL271" s="7"/>
      <c r="EM271" s="7"/>
      <c r="EN271" s="7"/>
      <c r="EO271" s="7"/>
      <c r="EP271" s="7"/>
      <c r="EQ271" s="7"/>
      <c r="ER271" s="7"/>
      <c r="ES271" s="7"/>
      <c r="ET271" s="7"/>
      <c r="EU271" s="7"/>
      <c r="EV271" s="7"/>
      <c r="EW271" s="7"/>
      <c r="EX271" s="7"/>
      <c r="EY271" s="7"/>
      <c r="EZ271" s="7"/>
      <c r="FA271" s="7"/>
      <c r="FB271" s="7"/>
      <c r="FC271" s="7"/>
      <c r="FD271" s="7"/>
      <c r="FE271" s="7"/>
      <c r="FF271" s="7"/>
      <c r="FG271" s="7"/>
      <c r="FH271" s="7"/>
      <c r="FI271" s="7"/>
      <c r="FJ271" s="7"/>
      <c r="FK271" s="7"/>
      <c r="FL271" s="7"/>
      <c r="FM271" s="7"/>
      <c r="FN271" s="7"/>
      <c r="FO271" s="7"/>
      <c r="FP271" s="7"/>
      <c r="FQ271" s="7"/>
      <c r="FR271" s="7"/>
      <c r="FS271" s="7"/>
      <c r="FT271" s="7"/>
      <c r="FU271" s="7"/>
      <c r="FV271" s="7"/>
      <c r="FW271" s="7"/>
      <c r="FX271" s="7"/>
      <c r="FY271" s="7"/>
      <c r="FZ271" s="7"/>
      <c r="GA271" s="7"/>
      <c r="GB271" s="7"/>
      <c r="GC271" s="7"/>
      <c r="GD271" s="7"/>
      <c r="GE271" s="7"/>
      <c r="GF271" s="7"/>
      <c r="GG271" s="7"/>
      <c r="GH271" s="7"/>
      <c r="GI271" s="7"/>
      <c r="GJ271" s="7"/>
      <c r="GK271" s="7"/>
      <c r="GL271" s="7"/>
      <c r="GM271" s="7"/>
      <c r="GN271" s="7"/>
      <c r="GO271" s="7"/>
      <c r="GP271" s="7"/>
      <c r="GQ271" s="7"/>
      <c r="GR271" s="7"/>
      <c r="GS271" s="7"/>
      <c r="GT271" s="7"/>
      <c r="GU271" s="7"/>
      <c r="GV271" s="7"/>
      <c r="GW271" s="7"/>
      <c r="GX271" s="7"/>
      <c r="GY271" s="7"/>
      <c r="GZ271" s="7"/>
      <c r="HA271" s="7"/>
      <c r="HB271" s="7"/>
      <c r="HC271" s="7"/>
      <c r="HD271" s="7"/>
      <c r="HE271" s="7"/>
      <c r="HF271" s="7"/>
      <c r="HG271" s="7"/>
      <c r="HH271" s="7"/>
      <c r="HI271" s="7"/>
      <c r="HJ271" s="7"/>
      <c r="HK271" s="7"/>
      <c r="HL271" s="7"/>
      <c r="HM271" s="7"/>
      <c r="HN271" s="7"/>
      <c r="HO271" s="7"/>
      <c r="HP271" s="7"/>
      <c r="HQ271" s="7"/>
      <c r="HR271" s="7"/>
      <c r="HS271" s="7"/>
      <c r="HT271" s="7"/>
      <c r="HU271" s="7"/>
      <c r="HV271" s="7"/>
      <c r="HW271" s="7"/>
      <c r="HX271" s="7"/>
      <c r="HY271" s="7"/>
      <c r="HZ271" s="7"/>
      <c r="IA271" s="7"/>
      <c r="IB271" s="7"/>
      <c r="IC271" s="7"/>
      <c r="ID271" s="7"/>
      <c r="IE271" s="7"/>
      <c r="IF271" s="7"/>
      <c r="IG271" s="7"/>
      <c r="IH271" s="7"/>
      <c r="II271" s="7"/>
      <c r="IJ271" s="7"/>
      <c r="IK271" s="7"/>
      <c r="IL271" s="7"/>
      <c r="IM271" s="7"/>
      <c r="IN271" s="7"/>
      <c r="IO271" s="7"/>
      <c r="IP271" s="7"/>
      <c r="IQ271" s="7"/>
      <c r="IR271" s="7"/>
      <c r="IS271" s="7"/>
      <c r="IT271" s="7"/>
      <c r="IU271" s="7"/>
    </row>
    <row r="272" spans="1:255" ht="31.2" x14ac:dyDescent="0.3">
      <c r="A272" s="35" t="s">
        <v>250</v>
      </c>
      <c r="B272" s="36">
        <v>2</v>
      </c>
      <c r="C272" s="36">
        <v>619</v>
      </c>
      <c r="D272" s="36">
        <v>5206</v>
      </c>
      <c r="E272" s="38">
        <f t="shared" si="63"/>
        <v>96000</v>
      </c>
      <c r="F272" s="38">
        <f t="shared" si="63"/>
        <v>96000</v>
      </c>
      <c r="G272" s="38">
        <f t="shared" si="63"/>
        <v>0</v>
      </c>
      <c r="H272" s="38">
        <v>0</v>
      </c>
      <c r="I272" s="38">
        <v>0</v>
      </c>
      <c r="J272" s="38">
        <f t="shared" si="64"/>
        <v>0</v>
      </c>
      <c r="K272" s="38">
        <v>0</v>
      </c>
      <c r="L272" s="38">
        <v>0</v>
      </c>
      <c r="M272" s="38">
        <f t="shared" si="65"/>
        <v>0</v>
      </c>
      <c r="N272" s="38">
        <f>75000+21000</f>
        <v>96000</v>
      </c>
      <c r="O272" s="38">
        <f>75000+21000</f>
        <v>96000</v>
      </c>
      <c r="P272" s="38">
        <f t="shared" si="66"/>
        <v>0</v>
      </c>
      <c r="Q272" s="38">
        <v>0</v>
      </c>
      <c r="R272" s="38">
        <v>0</v>
      </c>
      <c r="S272" s="38">
        <f t="shared" si="67"/>
        <v>0</v>
      </c>
      <c r="T272" s="38">
        <v>0</v>
      </c>
      <c r="U272" s="38">
        <v>0</v>
      </c>
      <c r="V272" s="38">
        <f t="shared" si="68"/>
        <v>0</v>
      </c>
      <c r="W272" s="38">
        <v>0</v>
      </c>
      <c r="X272" s="38">
        <v>0</v>
      </c>
      <c r="Y272" s="38">
        <f t="shared" si="69"/>
        <v>0</v>
      </c>
      <c r="Z272" s="38">
        <v>0</v>
      </c>
      <c r="AA272" s="38">
        <v>0</v>
      </c>
      <c r="AB272" s="38">
        <f t="shared" si="70"/>
        <v>0</v>
      </c>
      <c r="AC272" s="38">
        <f>21000-21000</f>
        <v>0</v>
      </c>
      <c r="AD272" s="38">
        <f>21000-21000</f>
        <v>0</v>
      </c>
      <c r="AE272" s="38">
        <f t="shared" si="71"/>
        <v>0</v>
      </c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X272" s="7"/>
      <c r="EY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  <c r="FL272" s="7"/>
      <c r="FM272" s="7"/>
      <c r="FN272" s="7"/>
      <c r="FO272" s="7"/>
      <c r="FP272" s="7"/>
      <c r="FQ272" s="7"/>
      <c r="FR272" s="7"/>
      <c r="FS272" s="7"/>
      <c r="FT272" s="7"/>
      <c r="FU272" s="7"/>
      <c r="FV272" s="7"/>
      <c r="FW272" s="7"/>
      <c r="FX272" s="7"/>
      <c r="FY272" s="7"/>
      <c r="FZ272" s="7"/>
      <c r="GA272" s="7"/>
      <c r="GB272" s="7"/>
      <c r="GC272" s="7"/>
      <c r="GD272" s="7"/>
      <c r="GE272" s="7"/>
      <c r="GF272" s="7"/>
      <c r="GG272" s="7"/>
      <c r="GH272" s="7"/>
      <c r="GI272" s="7"/>
      <c r="GJ272" s="7"/>
      <c r="GK272" s="7"/>
      <c r="GL272" s="7"/>
      <c r="GM272" s="7"/>
      <c r="GN272" s="7"/>
      <c r="GO272" s="7"/>
      <c r="GP272" s="7"/>
      <c r="GQ272" s="7"/>
      <c r="GR272" s="7"/>
      <c r="GS272" s="7"/>
      <c r="GT272" s="7"/>
      <c r="GU272" s="7"/>
      <c r="GV272" s="7"/>
      <c r="GW272" s="7"/>
      <c r="GX272" s="7"/>
      <c r="GY272" s="7"/>
      <c r="GZ272" s="7"/>
      <c r="HA272" s="7"/>
      <c r="HB272" s="7"/>
      <c r="HC272" s="7"/>
      <c r="HD272" s="7"/>
      <c r="HE272" s="7"/>
      <c r="HF272" s="7"/>
      <c r="HG272" s="7"/>
      <c r="HH272" s="7"/>
      <c r="HI272" s="7"/>
      <c r="HJ272" s="7"/>
      <c r="HK272" s="7"/>
      <c r="HL272" s="7"/>
      <c r="HM272" s="7"/>
      <c r="HN272" s="7"/>
      <c r="HO272" s="7"/>
      <c r="HP272" s="7"/>
      <c r="HQ272" s="7"/>
      <c r="HR272" s="7"/>
      <c r="HS272" s="7"/>
      <c r="HT272" s="7"/>
      <c r="HU272" s="7"/>
      <c r="HV272" s="7"/>
      <c r="HW272" s="7"/>
      <c r="HX272" s="7"/>
      <c r="HY272" s="7"/>
      <c r="HZ272" s="7"/>
      <c r="IA272" s="7"/>
      <c r="IB272" s="7"/>
      <c r="IC272" s="7"/>
      <c r="ID272" s="7"/>
      <c r="IE272" s="7"/>
      <c r="IF272" s="7"/>
      <c r="IG272" s="7"/>
      <c r="IH272" s="7"/>
      <c r="II272" s="7"/>
      <c r="IJ272" s="7"/>
      <c r="IK272" s="7"/>
      <c r="IL272" s="7"/>
      <c r="IM272" s="7"/>
      <c r="IN272" s="7"/>
      <c r="IO272" s="7"/>
      <c r="IP272" s="7"/>
      <c r="IQ272" s="7"/>
      <c r="IR272" s="7"/>
      <c r="IS272" s="7"/>
      <c r="IT272" s="7"/>
      <c r="IU272" s="7"/>
    </row>
    <row r="273" spans="1:255" ht="46.8" x14ac:dyDescent="0.3">
      <c r="A273" s="35" t="s">
        <v>251</v>
      </c>
      <c r="B273" s="36">
        <v>2</v>
      </c>
      <c r="C273" s="36">
        <v>604</v>
      </c>
      <c r="D273" s="36">
        <v>5206</v>
      </c>
      <c r="E273" s="38">
        <f t="shared" si="63"/>
        <v>8987</v>
      </c>
      <c r="F273" s="38">
        <f t="shared" si="63"/>
        <v>8987</v>
      </c>
      <c r="G273" s="38">
        <f t="shared" si="63"/>
        <v>0</v>
      </c>
      <c r="H273" s="38">
        <v>0</v>
      </c>
      <c r="I273" s="38">
        <v>0</v>
      </c>
      <c r="J273" s="38">
        <f t="shared" si="64"/>
        <v>0</v>
      </c>
      <c r="K273" s="38">
        <v>0</v>
      </c>
      <c r="L273" s="38">
        <v>0</v>
      </c>
      <c r="M273" s="38">
        <f t="shared" si="65"/>
        <v>0</v>
      </c>
      <c r="N273" s="38">
        <v>8987</v>
      </c>
      <c r="O273" s="38">
        <v>8987</v>
      </c>
      <c r="P273" s="38">
        <f t="shared" si="66"/>
        <v>0</v>
      </c>
      <c r="Q273" s="38">
        <v>0</v>
      </c>
      <c r="R273" s="38">
        <v>0</v>
      </c>
      <c r="S273" s="38">
        <f t="shared" si="67"/>
        <v>0</v>
      </c>
      <c r="T273" s="38">
        <v>0</v>
      </c>
      <c r="U273" s="38">
        <v>0</v>
      </c>
      <c r="V273" s="38">
        <f t="shared" si="68"/>
        <v>0</v>
      </c>
      <c r="W273" s="38">
        <v>0</v>
      </c>
      <c r="X273" s="38">
        <v>0</v>
      </c>
      <c r="Y273" s="38">
        <f t="shared" si="69"/>
        <v>0</v>
      </c>
      <c r="Z273" s="38">
        <v>0</v>
      </c>
      <c r="AA273" s="38">
        <v>0</v>
      </c>
      <c r="AB273" s="38">
        <f t="shared" si="70"/>
        <v>0</v>
      </c>
      <c r="AC273" s="38">
        <v>0</v>
      </c>
      <c r="AD273" s="38">
        <v>0</v>
      </c>
      <c r="AE273" s="38">
        <f t="shared" si="71"/>
        <v>0</v>
      </c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  <c r="DT273" s="7"/>
      <c r="DU273" s="7"/>
      <c r="DV273" s="7"/>
      <c r="DW273" s="7"/>
      <c r="DX273" s="7"/>
      <c r="DY273" s="7"/>
      <c r="DZ273" s="7"/>
      <c r="EA273" s="7"/>
      <c r="EB273" s="7"/>
      <c r="EC273" s="7"/>
      <c r="ED273" s="7"/>
      <c r="EE273" s="7"/>
      <c r="EF273" s="7"/>
      <c r="EG273" s="7"/>
      <c r="EH273" s="7"/>
      <c r="EI273" s="7"/>
      <c r="EJ273" s="7"/>
      <c r="EK273" s="7"/>
      <c r="EL273" s="7"/>
      <c r="EM273" s="7"/>
      <c r="EN273" s="7"/>
      <c r="EO273" s="7"/>
      <c r="EP273" s="7"/>
      <c r="EQ273" s="7"/>
      <c r="ER273" s="7"/>
      <c r="ES273" s="7"/>
      <c r="ET273" s="7"/>
      <c r="EU273" s="7"/>
      <c r="EV273" s="7"/>
      <c r="EW273" s="7"/>
      <c r="EX273" s="7"/>
      <c r="EY273" s="7"/>
      <c r="EZ273" s="7"/>
      <c r="FA273" s="7"/>
      <c r="FB273" s="7"/>
      <c r="FC273" s="7"/>
      <c r="FD273" s="7"/>
      <c r="FE273" s="7"/>
      <c r="FF273" s="7"/>
      <c r="FG273" s="7"/>
      <c r="FH273" s="7"/>
      <c r="FI273" s="7"/>
      <c r="FJ273" s="7"/>
      <c r="FK273" s="7"/>
      <c r="FL273" s="7"/>
      <c r="FM273" s="7"/>
      <c r="FN273" s="7"/>
      <c r="FO273" s="7"/>
      <c r="FP273" s="7"/>
      <c r="FQ273" s="7"/>
      <c r="FR273" s="7"/>
      <c r="FS273" s="7"/>
      <c r="FT273" s="7"/>
      <c r="FU273" s="7"/>
      <c r="FV273" s="7"/>
      <c r="FW273" s="7"/>
      <c r="FX273" s="7"/>
      <c r="FY273" s="7"/>
      <c r="FZ273" s="7"/>
      <c r="GA273" s="7"/>
      <c r="GB273" s="7"/>
      <c r="GC273" s="7"/>
      <c r="GD273" s="7"/>
      <c r="GE273" s="7"/>
      <c r="GF273" s="7"/>
      <c r="GG273" s="7"/>
      <c r="GH273" s="7"/>
      <c r="GI273" s="7"/>
      <c r="GJ273" s="7"/>
      <c r="GK273" s="7"/>
      <c r="GL273" s="7"/>
      <c r="GM273" s="7"/>
      <c r="GN273" s="7"/>
      <c r="GO273" s="7"/>
      <c r="GP273" s="7"/>
      <c r="GQ273" s="7"/>
      <c r="GR273" s="7"/>
      <c r="GS273" s="7"/>
      <c r="GT273" s="7"/>
      <c r="GU273" s="7"/>
      <c r="GV273" s="7"/>
      <c r="GW273" s="7"/>
      <c r="GX273" s="7"/>
      <c r="GY273" s="7"/>
      <c r="GZ273" s="7"/>
      <c r="HA273" s="7"/>
      <c r="HB273" s="7"/>
      <c r="HC273" s="7"/>
      <c r="HD273" s="7"/>
      <c r="HE273" s="7"/>
      <c r="HF273" s="7"/>
      <c r="HG273" s="7"/>
      <c r="HH273" s="7"/>
      <c r="HI273" s="7"/>
      <c r="HJ273" s="7"/>
      <c r="HK273" s="7"/>
      <c r="HL273" s="7"/>
      <c r="HM273" s="7"/>
      <c r="HN273" s="7"/>
      <c r="HO273" s="7"/>
      <c r="HP273" s="7"/>
      <c r="HQ273" s="7"/>
      <c r="HR273" s="7"/>
      <c r="HS273" s="7"/>
      <c r="HT273" s="7"/>
      <c r="HU273" s="7"/>
      <c r="HV273" s="7"/>
      <c r="HW273" s="7"/>
      <c r="HX273" s="7"/>
      <c r="HY273" s="7"/>
      <c r="HZ273" s="7"/>
      <c r="IA273" s="7"/>
      <c r="IB273" s="7"/>
      <c r="IC273" s="7"/>
      <c r="ID273" s="7"/>
      <c r="IE273" s="7"/>
      <c r="IF273" s="7"/>
      <c r="IG273" s="7"/>
      <c r="IH273" s="7"/>
      <c r="II273" s="7"/>
      <c r="IJ273" s="7"/>
      <c r="IK273" s="7"/>
      <c r="IL273" s="7"/>
      <c r="IM273" s="7"/>
      <c r="IN273" s="7"/>
      <c r="IO273" s="7"/>
      <c r="IP273" s="7"/>
      <c r="IQ273" s="7"/>
      <c r="IR273" s="7"/>
      <c r="IS273" s="7"/>
      <c r="IT273" s="7"/>
      <c r="IU273" s="7"/>
    </row>
    <row r="274" spans="1:255" ht="31.2" x14ac:dyDescent="0.3">
      <c r="A274" s="35" t="s">
        <v>252</v>
      </c>
      <c r="B274" s="36">
        <v>2</v>
      </c>
      <c r="C274" s="36">
        <v>619</v>
      </c>
      <c r="D274" s="36">
        <v>5206</v>
      </c>
      <c r="E274" s="38">
        <f t="shared" si="63"/>
        <v>14990</v>
      </c>
      <c r="F274" s="38">
        <f t="shared" si="63"/>
        <v>14990</v>
      </c>
      <c r="G274" s="38">
        <f t="shared" si="63"/>
        <v>0</v>
      </c>
      <c r="H274" s="38">
        <v>0</v>
      </c>
      <c r="I274" s="38">
        <v>0</v>
      </c>
      <c r="J274" s="38">
        <f t="shared" si="64"/>
        <v>0</v>
      </c>
      <c r="K274" s="38">
        <v>0</v>
      </c>
      <c r="L274" s="38">
        <v>0</v>
      </c>
      <c r="M274" s="38">
        <f t="shared" si="65"/>
        <v>0</v>
      </c>
      <c r="N274" s="38"/>
      <c r="O274" s="38"/>
      <c r="P274" s="38">
        <f t="shared" si="66"/>
        <v>0</v>
      </c>
      <c r="Q274" s="38">
        <v>0</v>
      </c>
      <c r="R274" s="38">
        <v>0</v>
      </c>
      <c r="S274" s="38">
        <f t="shared" si="67"/>
        <v>0</v>
      </c>
      <c r="T274" s="38">
        <v>0</v>
      </c>
      <c r="U274" s="38">
        <v>0</v>
      </c>
      <c r="V274" s="38">
        <f t="shared" si="68"/>
        <v>0</v>
      </c>
      <c r="W274" s="38">
        <v>0</v>
      </c>
      <c r="X274" s="38">
        <v>0</v>
      </c>
      <c r="Y274" s="38">
        <f t="shared" si="69"/>
        <v>0</v>
      </c>
      <c r="Z274" s="38">
        <v>14990</v>
      </c>
      <c r="AA274" s="38">
        <v>14990</v>
      </c>
      <c r="AB274" s="38">
        <f t="shared" si="70"/>
        <v>0</v>
      </c>
      <c r="AC274" s="38">
        <f t="shared" ref="AC274:AD276" si="86">21000-21000</f>
        <v>0</v>
      </c>
      <c r="AD274" s="38">
        <f t="shared" si="86"/>
        <v>0</v>
      </c>
      <c r="AE274" s="38">
        <f t="shared" si="71"/>
        <v>0</v>
      </c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S274" s="7"/>
      <c r="DT274" s="7"/>
      <c r="DU274" s="7"/>
      <c r="DV274" s="7"/>
      <c r="DW274" s="7"/>
      <c r="DX274" s="7"/>
      <c r="DY274" s="7"/>
      <c r="DZ274" s="7"/>
      <c r="EA274" s="7"/>
      <c r="EB274" s="7"/>
      <c r="EC274" s="7"/>
      <c r="ED274" s="7"/>
      <c r="EE274" s="7"/>
      <c r="EF274" s="7"/>
      <c r="EG274" s="7"/>
      <c r="EH274" s="7"/>
      <c r="EI274" s="7"/>
      <c r="EJ274" s="7"/>
      <c r="EK274" s="7"/>
      <c r="EL274" s="7"/>
      <c r="EM274" s="7"/>
      <c r="EN274" s="7"/>
      <c r="EO274" s="7"/>
      <c r="EP274" s="7"/>
      <c r="EQ274" s="7"/>
      <c r="ER274" s="7"/>
      <c r="ES274" s="7"/>
      <c r="ET274" s="7"/>
      <c r="EU274" s="7"/>
      <c r="EV274" s="7"/>
      <c r="EW274" s="7"/>
      <c r="EX274" s="7"/>
      <c r="EY274" s="7"/>
      <c r="EZ274" s="7"/>
      <c r="FA274" s="7"/>
      <c r="FB274" s="7"/>
      <c r="FC274" s="7"/>
      <c r="FD274" s="7"/>
      <c r="FE274" s="7"/>
      <c r="FF274" s="7"/>
      <c r="FG274" s="7"/>
      <c r="FH274" s="7"/>
      <c r="FI274" s="7"/>
      <c r="FJ274" s="7"/>
      <c r="FK274" s="7"/>
      <c r="FL274" s="7"/>
      <c r="FM274" s="7"/>
      <c r="FN274" s="7"/>
      <c r="FO274" s="7"/>
      <c r="FP274" s="7"/>
      <c r="FQ274" s="7"/>
      <c r="FR274" s="7"/>
      <c r="FS274" s="7"/>
      <c r="FT274" s="7"/>
      <c r="FU274" s="7"/>
      <c r="FV274" s="7"/>
      <c r="FW274" s="7"/>
      <c r="FX274" s="7"/>
      <c r="FY274" s="7"/>
      <c r="FZ274" s="7"/>
      <c r="GA274" s="7"/>
      <c r="GB274" s="7"/>
      <c r="GC274" s="7"/>
      <c r="GD274" s="7"/>
      <c r="GE274" s="7"/>
      <c r="GF274" s="7"/>
      <c r="GG274" s="7"/>
      <c r="GH274" s="7"/>
      <c r="GI274" s="7"/>
      <c r="GJ274" s="7"/>
      <c r="GK274" s="7"/>
      <c r="GL274" s="7"/>
      <c r="GM274" s="7"/>
      <c r="GN274" s="7"/>
      <c r="GO274" s="7"/>
      <c r="GP274" s="7"/>
      <c r="GQ274" s="7"/>
      <c r="GR274" s="7"/>
      <c r="GS274" s="7"/>
      <c r="GT274" s="7"/>
      <c r="GU274" s="7"/>
      <c r="GV274" s="7"/>
      <c r="GW274" s="7"/>
      <c r="GX274" s="7"/>
      <c r="GY274" s="7"/>
      <c r="GZ274" s="7"/>
      <c r="HA274" s="7"/>
      <c r="HB274" s="7"/>
      <c r="HC274" s="7"/>
      <c r="HD274" s="7"/>
      <c r="HE274" s="7"/>
      <c r="HF274" s="7"/>
      <c r="HG274" s="7"/>
      <c r="HH274" s="7"/>
      <c r="HI274" s="7"/>
      <c r="HJ274" s="7"/>
      <c r="HK274" s="7"/>
      <c r="HL274" s="7"/>
      <c r="HM274" s="7"/>
      <c r="HN274" s="7"/>
      <c r="HO274" s="7"/>
      <c r="HP274" s="7"/>
      <c r="HQ274" s="7"/>
      <c r="HR274" s="7"/>
      <c r="HS274" s="7"/>
      <c r="HT274" s="7"/>
      <c r="HU274" s="7"/>
      <c r="HV274" s="7"/>
      <c r="HW274" s="7"/>
      <c r="HX274" s="7"/>
      <c r="HY274" s="7"/>
      <c r="HZ274" s="7"/>
      <c r="IA274" s="7"/>
      <c r="IB274" s="7"/>
      <c r="IC274" s="7"/>
      <c r="ID274" s="7"/>
      <c r="IE274" s="7"/>
      <c r="IF274" s="7"/>
      <c r="IG274" s="7"/>
      <c r="IH274" s="7"/>
      <c r="II274" s="7"/>
      <c r="IJ274" s="7"/>
      <c r="IK274" s="7"/>
      <c r="IL274" s="7"/>
      <c r="IM274" s="7"/>
      <c r="IN274" s="7"/>
      <c r="IO274" s="7"/>
      <c r="IP274" s="7"/>
      <c r="IQ274" s="7"/>
      <c r="IR274" s="7"/>
      <c r="IS274" s="7"/>
      <c r="IT274" s="7"/>
      <c r="IU274" s="7"/>
    </row>
    <row r="275" spans="1:255" x14ac:dyDescent="0.3">
      <c r="A275" s="35" t="s">
        <v>253</v>
      </c>
      <c r="B275" s="36">
        <v>2</v>
      </c>
      <c r="C275" s="36">
        <v>619</v>
      </c>
      <c r="D275" s="36">
        <v>5206</v>
      </c>
      <c r="E275" s="38">
        <f t="shared" si="63"/>
        <v>14986</v>
      </c>
      <c r="F275" s="38">
        <f t="shared" si="63"/>
        <v>14986</v>
      </c>
      <c r="G275" s="38">
        <f t="shared" si="63"/>
        <v>0</v>
      </c>
      <c r="H275" s="38">
        <v>0</v>
      </c>
      <c r="I275" s="38">
        <v>0</v>
      </c>
      <c r="J275" s="38">
        <f t="shared" si="64"/>
        <v>0</v>
      </c>
      <c r="K275" s="38">
        <v>0</v>
      </c>
      <c r="L275" s="38">
        <v>0</v>
      </c>
      <c r="M275" s="38">
        <f t="shared" si="65"/>
        <v>0</v>
      </c>
      <c r="N275" s="38"/>
      <c r="O275" s="38"/>
      <c r="P275" s="38">
        <f t="shared" si="66"/>
        <v>0</v>
      </c>
      <c r="Q275" s="38">
        <v>0</v>
      </c>
      <c r="R275" s="38">
        <v>0</v>
      </c>
      <c r="S275" s="38">
        <f t="shared" si="67"/>
        <v>0</v>
      </c>
      <c r="T275" s="38">
        <v>0</v>
      </c>
      <c r="U275" s="38">
        <v>0</v>
      </c>
      <c r="V275" s="38">
        <f t="shared" si="68"/>
        <v>0</v>
      </c>
      <c r="W275" s="38">
        <v>0</v>
      </c>
      <c r="X275" s="38">
        <v>0</v>
      </c>
      <c r="Y275" s="38">
        <f t="shared" si="69"/>
        <v>0</v>
      </c>
      <c r="Z275" s="38">
        <v>14986</v>
      </c>
      <c r="AA275" s="38">
        <v>14986</v>
      </c>
      <c r="AB275" s="38">
        <f t="shared" si="70"/>
        <v>0</v>
      </c>
      <c r="AC275" s="38">
        <f t="shared" si="86"/>
        <v>0</v>
      </c>
      <c r="AD275" s="38">
        <f t="shared" si="86"/>
        <v>0</v>
      </c>
      <c r="AE275" s="38">
        <f t="shared" si="71"/>
        <v>0</v>
      </c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X275" s="7"/>
      <c r="EY275" s="7"/>
      <c r="EZ275" s="7"/>
      <c r="FA275" s="7"/>
      <c r="FB275" s="7"/>
      <c r="FC275" s="7"/>
      <c r="FD275" s="7"/>
      <c r="FE275" s="7"/>
      <c r="FF275" s="7"/>
      <c r="FG275" s="7"/>
      <c r="FH275" s="7"/>
      <c r="FI275" s="7"/>
      <c r="FJ275" s="7"/>
      <c r="FK275" s="7"/>
      <c r="FL275" s="7"/>
      <c r="FM275" s="7"/>
      <c r="FN275" s="7"/>
      <c r="FO275" s="7"/>
      <c r="FP275" s="7"/>
      <c r="FQ275" s="7"/>
      <c r="FR275" s="7"/>
      <c r="FS275" s="7"/>
      <c r="FT275" s="7"/>
      <c r="FU275" s="7"/>
      <c r="FV275" s="7"/>
      <c r="FW275" s="7"/>
      <c r="FX275" s="7"/>
      <c r="FY275" s="7"/>
      <c r="FZ275" s="7"/>
      <c r="GA275" s="7"/>
      <c r="GB275" s="7"/>
      <c r="GC275" s="7"/>
      <c r="GD275" s="7"/>
      <c r="GE275" s="7"/>
      <c r="GF275" s="7"/>
      <c r="GG275" s="7"/>
      <c r="GH275" s="7"/>
      <c r="GI275" s="7"/>
      <c r="GJ275" s="7"/>
      <c r="GK275" s="7"/>
      <c r="GL275" s="7"/>
      <c r="GM275" s="7"/>
      <c r="GN275" s="7"/>
      <c r="GO275" s="7"/>
      <c r="GP275" s="7"/>
      <c r="GQ275" s="7"/>
      <c r="GR275" s="7"/>
      <c r="GS275" s="7"/>
      <c r="GT275" s="7"/>
      <c r="GU275" s="7"/>
      <c r="GV275" s="7"/>
      <c r="GW275" s="7"/>
      <c r="GX275" s="7"/>
      <c r="GY275" s="7"/>
      <c r="GZ275" s="7"/>
      <c r="HA275" s="7"/>
      <c r="HB275" s="7"/>
      <c r="HC275" s="7"/>
      <c r="HD275" s="7"/>
      <c r="HE275" s="7"/>
      <c r="HF275" s="7"/>
      <c r="HG275" s="7"/>
      <c r="HH275" s="7"/>
      <c r="HI275" s="7"/>
      <c r="HJ275" s="7"/>
      <c r="HK275" s="7"/>
      <c r="HL275" s="7"/>
      <c r="HM275" s="7"/>
      <c r="HN275" s="7"/>
      <c r="HO275" s="7"/>
      <c r="HP275" s="7"/>
      <c r="HQ275" s="7"/>
      <c r="HR275" s="7"/>
      <c r="HS275" s="7"/>
      <c r="HT275" s="7"/>
      <c r="HU275" s="7"/>
      <c r="HV275" s="7"/>
      <c r="HW275" s="7"/>
      <c r="HX275" s="7"/>
      <c r="HY275" s="7"/>
      <c r="HZ275" s="7"/>
      <c r="IA275" s="7"/>
      <c r="IB275" s="7"/>
      <c r="IC275" s="7"/>
      <c r="ID275" s="7"/>
      <c r="IE275" s="7"/>
      <c r="IF275" s="7"/>
      <c r="IG275" s="7"/>
      <c r="IH275" s="7"/>
      <c r="II275" s="7"/>
      <c r="IJ275" s="7"/>
      <c r="IK275" s="7"/>
      <c r="IL275" s="7"/>
      <c r="IM275" s="7"/>
      <c r="IN275" s="7"/>
      <c r="IO275" s="7"/>
      <c r="IP275" s="7"/>
      <c r="IQ275" s="7"/>
      <c r="IR275" s="7"/>
      <c r="IS275" s="7"/>
      <c r="IT275" s="7"/>
      <c r="IU275" s="7"/>
    </row>
    <row r="276" spans="1:255" ht="31.2" x14ac:dyDescent="0.3">
      <c r="A276" s="35" t="s">
        <v>254</v>
      </c>
      <c r="B276" s="36">
        <v>2</v>
      </c>
      <c r="C276" s="36">
        <v>619</v>
      </c>
      <c r="D276" s="36">
        <v>5206</v>
      </c>
      <c r="E276" s="38">
        <f t="shared" si="63"/>
        <v>50500</v>
      </c>
      <c r="F276" s="38">
        <f t="shared" si="63"/>
        <v>50500</v>
      </c>
      <c r="G276" s="38">
        <f t="shared" si="63"/>
        <v>0</v>
      </c>
      <c r="H276" s="38">
        <v>0</v>
      </c>
      <c r="I276" s="38">
        <v>0</v>
      </c>
      <c r="J276" s="38">
        <f t="shared" si="64"/>
        <v>0</v>
      </c>
      <c r="K276" s="38">
        <v>0</v>
      </c>
      <c r="L276" s="38">
        <v>0</v>
      </c>
      <c r="M276" s="38">
        <f t="shared" si="65"/>
        <v>0</v>
      </c>
      <c r="N276" s="38">
        <f>25000+20500+5000</f>
        <v>50500</v>
      </c>
      <c r="O276" s="38">
        <f>25000+20500+5000</f>
        <v>50500</v>
      </c>
      <c r="P276" s="38">
        <f t="shared" si="66"/>
        <v>0</v>
      </c>
      <c r="Q276" s="38">
        <v>0</v>
      </c>
      <c r="R276" s="38">
        <v>0</v>
      </c>
      <c r="S276" s="38">
        <f t="shared" si="67"/>
        <v>0</v>
      </c>
      <c r="T276" s="38">
        <v>0</v>
      </c>
      <c r="U276" s="38">
        <v>0</v>
      </c>
      <c r="V276" s="38">
        <f t="shared" si="68"/>
        <v>0</v>
      </c>
      <c r="W276" s="38">
        <v>0</v>
      </c>
      <c r="X276" s="38">
        <v>0</v>
      </c>
      <c r="Y276" s="38">
        <f t="shared" si="69"/>
        <v>0</v>
      </c>
      <c r="Z276" s="38">
        <v>0</v>
      </c>
      <c r="AA276" s="38">
        <v>0</v>
      </c>
      <c r="AB276" s="38">
        <f t="shared" si="70"/>
        <v>0</v>
      </c>
      <c r="AC276" s="38">
        <f t="shared" si="86"/>
        <v>0</v>
      </c>
      <c r="AD276" s="38">
        <f t="shared" si="86"/>
        <v>0</v>
      </c>
      <c r="AE276" s="38">
        <f t="shared" si="71"/>
        <v>0</v>
      </c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X276" s="7"/>
      <c r="EY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  <c r="FL276" s="7"/>
      <c r="FM276" s="7"/>
      <c r="FN276" s="7"/>
      <c r="FO276" s="7"/>
      <c r="FP276" s="7"/>
      <c r="FQ276" s="7"/>
      <c r="FR276" s="7"/>
      <c r="FS276" s="7"/>
      <c r="FT276" s="7"/>
      <c r="FU276" s="7"/>
      <c r="FV276" s="7"/>
      <c r="FW276" s="7"/>
      <c r="FX276" s="7"/>
      <c r="FY276" s="7"/>
      <c r="FZ276" s="7"/>
      <c r="GA276" s="7"/>
      <c r="GB276" s="7"/>
      <c r="GC276" s="7"/>
      <c r="GD276" s="7"/>
      <c r="GE276" s="7"/>
      <c r="GF276" s="7"/>
      <c r="GG276" s="7"/>
      <c r="GH276" s="7"/>
      <c r="GI276" s="7"/>
      <c r="GJ276" s="7"/>
      <c r="GK276" s="7"/>
      <c r="GL276" s="7"/>
      <c r="GM276" s="7"/>
      <c r="GN276" s="7"/>
      <c r="GO276" s="7"/>
      <c r="GP276" s="7"/>
      <c r="GQ276" s="7"/>
      <c r="GR276" s="7"/>
      <c r="GS276" s="7"/>
      <c r="GT276" s="7"/>
      <c r="GU276" s="7"/>
      <c r="GV276" s="7"/>
      <c r="GW276" s="7"/>
      <c r="GX276" s="7"/>
      <c r="GY276" s="7"/>
      <c r="GZ276" s="7"/>
      <c r="HA276" s="7"/>
      <c r="HB276" s="7"/>
      <c r="HC276" s="7"/>
      <c r="HD276" s="7"/>
      <c r="HE276" s="7"/>
      <c r="HF276" s="7"/>
      <c r="HG276" s="7"/>
      <c r="HH276" s="7"/>
      <c r="HI276" s="7"/>
      <c r="HJ276" s="7"/>
      <c r="HK276" s="7"/>
      <c r="HL276" s="7"/>
      <c r="HM276" s="7"/>
      <c r="HN276" s="7"/>
      <c r="HO276" s="7"/>
      <c r="HP276" s="7"/>
      <c r="HQ276" s="7"/>
      <c r="HR276" s="7"/>
      <c r="HS276" s="7"/>
      <c r="HT276" s="7"/>
      <c r="HU276" s="7"/>
      <c r="HV276" s="7"/>
      <c r="HW276" s="7"/>
      <c r="HX276" s="7"/>
      <c r="HY276" s="7"/>
      <c r="HZ276" s="7"/>
      <c r="IA276" s="7"/>
      <c r="IB276" s="7"/>
      <c r="IC276" s="7"/>
      <c r="ID276" s="7"/>
      <c r="IE276" s="7"/>
      <c r="IF276" s="7"/>
      <c r="IG276" s="7"/>
      <c r="IH276" s="7"/>
      <c r="II276" s="7"/>
      <c r="IJ276" s="7"/>
      <c r="IK276" s="7"/>
      <c r="IL276" s="7"/>
      <c r="IM276" s="7"/>
      <c r="IN276" s="7"/>
      <c r="IO276" s="7"/>
      <c r="IP276" s="7"/>
      <c r="IQ276" s="7"/>
      <c r="IR276" s="7"/>
      <c r="IS276" s="7"/>
      <c r="IT276" s="7"/>
      <c r="IU276" s="7"/>
    </row>
    <row r="277" spans="1:255" ht="31.2" x14ac:dyDescent="0.3">
      <c r="A277" s="42" t="s">
        <v>255</v>
      </c>
      <c r="B277" s="37">
        <v>2</v>
      </c>
      <c r="C277" s="37">
        <v>606</v>
      </c>
      <c r="D277" s="40">
        <v>5206</v>
      </c>
      <c r="E277" s="38">
        <f t="shared" si="63"/>
        <v>275627</v>
      </c>
      <c r="F277" s="38">
        <f t="shared" si="63"/>
        <v>275627</v>
      </c>
      <c r="G277" s="38">
        <f t="shared" si="63"/>
        <v>0</v>
      </c>
      <c r="H277" s="38">
        <v>275627</v>
      </c>
      <c r="I277" s="38">
        <v>275627</v>
      </c>
      <c r="J277" s="38">
        <f t="shared" si="64"/>
        <v>0</v>
      </c>
      <c r="K277" s="38">
        <v>0</v>
      </c>
      <c r="L277" s="38">
        <v>0</v>
      </c>
      <c r="M277" s="38">
        <f t="shared" si="65"/>
        <v>0</v>
      </c>
      <c r="N277" s="38">
        <v>0</v>
      </c>
      <c r="O277" s="38">
        <v>0</v>
      </c>
      <c r="P277" s="38">
        <f t="shared" si="66"/>
        <v>0</v>
      </c>
      <c r="Q277" s="38">
        <v>0</v>
      </c>
      <c r="R277" s="38">
        <v>0</v>
      </c>
      <c r="S277" s="38">
        <f t="shared" si="67"/>
        <v>0</v>
      </c>
      <c r="T277" s="38">
        <v>0</v>
      </c>
      <c r="U277" s="38">
        <v>0</v>
      </c>
      <c r="V277" s="38">
        <f t="shared" si="68"/>
        <v>0</v>
      </c>
      <c r="W277" s="38">
        <v>0</v>
      </c>
      <c r="X277" s="38">
        <v>0</v>
      </c>
      <c r="Y277" s="38">
        <f t="shared" si="69"/>
        <v>0</v>
      </c>
      <c r="Z277" s="38">
        <v>0</v>
      </c>
      <c r="AA277" s="38">
        <v>0</v>
      </c>
      <c r="AB277" s="38">
        <f t="shared" si="70"/>
        <v>0</v>
      </c>
      <c r="AC277" s="38">
        <f>275627-275627</f>
        <v>0</v>
      </c>
      <c r="AD277" s="38">
        <f>275627-275627</f>
        <v>0</v>
      </c>
      <c r="AE277" s="38">
        <f t="shared" si="71"/>
        <v>0</v>
      </c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  <c r="DT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G277" s="7"/>
      <c r="EH277" s="7"/>
      <c r="EI277" s="7"/>
      <c r="EJ277" s="7"/>
      <c r="EK277" s="7"/>
      <c r="EL277" s="7"/>
      <c r="EM277" s="7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X277" s="7"/>
      <c r="EY277" s="7"/>
      <c r="EZ277" s="7"/>
      <c r="FA277" s="7"/>
      <c r="FB277" s="7"/>
      <c r="FC277" s="7"/>
      <c r="FD277" s="7"/>
      <c r="FE277" s="7"/>
      <c r="FF277" s="7"/>
      <c r="FG277" s="7"/>
      <c r="FH277" s="7"/>
      <c r="FI277" s="7"/>
      <c r="FJ277" s="7"/>
      <c r="FK277" s="7"/>
      <c r="FL277" s="7"/>
      <c r="FM277" s="7"/>
      <c r="FN277" s="7"/>
      <c r="FO277" s="7"/>
      <c r="FP277" s="7"/>
      <c r="FQ277" s="7"/>
      <c r="FR277" s="7"/>
      <c r="FS277" s="7"/>
      <c r="FT277" s="7"/>
      <c r="FU277" s="7"/>
      <c r="FV277" s="7"/>
      <c r="FW277" s="7"/>
      <c r="FX277" s="7"/>
      <c r="FY277" s="7"/>
      <c r="FZ277" s="7"/>
      <c r="GA277" s="7"/>
      <c r="GB277" s="7"/>
      <c r="GC277" s="7"/>
      <c r="GD277" s="7"/>
      <c r="GE277" s="7"/>
      <c r="GF277" s="7"/>
      <c r="GG277" s="7"/>
      <c r="GH277" s="7"/>
      <c r="GI277" s="7"/>
      <c r="GJ277" s="7"/>
      <c r="GK277" s="7"/>
      <c r="GL277" s="7"/>
      <c r="GM277" s="7"/>
      <c r="GN277" s="7"/>
      <c r="GO277" s="7"/>
      <c r="GP277" s="7"/>
      <c r="GQ277" s="7"/>
      <c r="GR277" s="7"/>
      <c r="GS277" s="7"/>
      <c r="GT277" s="7"/>
      <c r="GU277" s="7"/>
      <c r="GV277" s="7"/>
      <c r="GW277" s="7"/>
      <c r="GX277" s="7"/>
      <c r="GY277" s="7"/>
      <c r="GZ277" s="7"/>
      <c r="HA277" s="7"/>
      <c r="HB277" s="7"/>
      <c r="HC277" s="7"/>
      <c r="HD277" s="7"/>
      <c r="HE277" s="7"/>
      <c r="HF277" s="7"/>
      <c r="HG277" s="7"/>
      <c r="HH277" s="7"/>
      <c r="HI277" s="7"/>
      <c r="HJ277" s="7"/>
      <c r="HK277" s="7"/>
      <c r="HL277" s="7"/>
      <c r="HM277" s="7"/>
      <c r="HN277" s="7"/>
      <c r="HO277" s="7"/>
      <c r="HP277" s="7"/>
      <c r="HQ277" s="7"/>
      <c r="HR277" s="7"/>
      <c r="HS277" s="7"/>
      <c r="HT277" s="7"/>
      <c r="HU277" s="7"/>
      <c r="HV277" s="7"/>
      <c r="HW277" s="7"/>
      <c r="HX277" s="7"/>
      <c r="HY277" s="7"/>
      <c r="HZ277" s="7"/>
      <c r="IA277" s="7"/>
      <c r="IB277" s="7"/>
      <c r="IC277" s="7"/>
      <c r="ID277" s="7"/>
      <c r="IE277" s="7"/>
      <c r="IF277" s="7"/>
      <c r="IG277" s="7"/>
      <c r="IH277" s="7"/>
      <c r="II277" s="7"/>
      <c r="IJ277" s="7"/>
      <c r="IK277" s="7"/>
      <c r="IL277" s="7"/>
      <c r="IM277" s="7"/>
      <c r="IN277" s="7"/>
      <c r="IO277" s="7"/>
      <c r="IP277" s="7"/>
      <c r="IQ277" s="7"/>
      <c r="IR277" s="7"/>
      <c r="IS277" s="7"/>
      <c r="IT277" s="7"/>
      <c r="IU277" s="7"/>
    </row>
    <row r="278" spans="1:255" ht="31.2" x14ac:dyDescent="0.3">
      <c r="A278" s="42" t="s">
        <v>256</v>
      </c>
      <c r="B278" s="37">
        <v>2</v>
      </c>
      <c r="C278" s="37">
        <v>606</v>
      </c>
      <c r="D278" s="40">
        <v>5206</v>
      </c>
      <c r="E278" s="38">
        <f t="shared" si="63"/>
        <v>0</v>
      </c>
      <c r="F278" s="38">
        <f t="shared" si="63"/>
        <v>77227</v>
      </c>
      <c r="G278" s="38">
        <f t="shared" si="63"/>
        <v>77227</v>
      </c>
      <c r="H278" s="38">
        <v>0</v>
      </c>
      <c r="I278" s="38">
        <v>77227</v>
      </c>
      <c r="J278" s="38">
        <f t="shared" si="64"/>
        <v>77227</v>
      </c>
      <c r="K278" s="38">
        <v>0</v>
      </c>
      <c r="L278" s="38">
        <v>0</v>
      </c>
      <c r="M278" s="38">
        <f t="shared" si="65"/>
        <v>0</v>
      </c>
      <c r="N278" s="38">
        <v>0</v>
      </c>
      <c r="O278" s="38">
        <v>0</v>
      </c>
      <c r="P278" s="38">
        <f t="shared" si="66"/>
        <v>0</v>
      </c>
      <c r="Q278" s="38">
        <v>0</v>
      </c>
      <c r="R278" s="38">
        <v>0</v>
      </c>
      <c r="S278" s="38">
        <f t="shared" si="67"/>
        <v>0</v>
      </c>
      <c r="T278" s="38">
        <v>0</v>
      </c>
      <c r="U278" s="38">
        <v>0</v>
      </c>
      <c r="V278" s="38">
        <f t="shared" si="68"/>
        <v>0</v>
      </c>
      <c r="W278" s="38">
        <v>0</v>
      </c>
      <c r="X278" s="38">
        <v>0</v>
      </c>
      <c r="Y278" s="38">
        <f t="shared" si="69"/>
        <v>0</v>
      </c>
      <c r="Z278" s="38">
        <v>0</v>
      </c>
      <c r="AA278" s="38">
        <v>0</v>
      </c>
      <c r="AB278" s="38">
        <f t="shared" si="70"/>
        <v>0</v>
      </c>
      <c r="AC278" s="38">
        <f t="shared" ref="AC278:AD281" si="87">75615-75615</f>
        <v>0</v>
      </c>
      <c r="AD278" s="38">
        <f t="shared" si="87"/>
        <v>0</v>
      </c>
      <c r="AE278" s="38">
        <f t="shared" si="71"/>
        <v>0</v>
      </c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S278" s="7"/>
      <c r="DT278" s="7"/>
      <c r="DU278" s="7"/>
      <c r="DV278" s="7"/>
      <c r="DW278" s="7"/>
      <c r="DX278" s="7"/>
      <c r="DY278" s="7"/>
      <c r="DZ278" s="7"/>
      <c r="EA278" s="7"/>
      <c r="EB278" s="7"/>
      <c r="EC278" s="7"/>
      <c r="ED278" s="7"/>
      <c r="EE278" s="7"/>
      <c r="EF278" s="7"/>
      <c r="EG278" s="7"/>
      <c r="EH278" s="7"/>
      <c r="EI278" s="7"/>
      <c r="EJ278" s="7"/>
      <c r="EK278" s="7"/>
      <c r="EL278" s="7"/>
      <c r="EM278" s="7"/>
      <c r="EN278" s="7"/>
      <c r="EO278" s="7"/>
      <c r="EP278" s="7"/>
      <c r="EQ278" s="7"/>
      <c r="ER278" s="7"/>
      <c r="ES278" s="7"/>
      <c r="ET278" s="7"/>
      <c r="EU278" s="7"/>
      <c r="EV278" s="7"/>
      <c r="EW278" s="7"/>
      <c r="EX278" s="7"/>
      <c r="EY278" s="7"/>
      <c r="EZ278" s="7"/>
      <c r="FA278" s="7"/>
      <c r="FB278" s="7"/>
      <c r="FC278" s="7"/>
      <c r="FD278" s="7"/>
      <c r="FE278" s="7"/>
      <c r="FF278" s="7"/>
      <c r="FG278" s="7"/>
      <c r="FH278" s="7"/>
      <c r="FI278" s="7"/>
      <c r="FJ278" s="7"/>
      <c r="FK278" s="7"/>
      <c r="FL278" s="7"/>
      <c r="FM278" s="7"/>
      <c r="FN278" s="7"/>
      <c r="FO278" s="7"/>
      <c r="FP278" s="7"/>
      <c r="FQ278" s="7"/>
      <c r="FR278" s="7"/>
      <c r="FS278" s="7"/>
      <c r="FT278" s="7"/>
      <c r="FU278" s="7"/>
      <c r="FV278" s="7"/>
      <c r="FW278" s="7"/>
      <c r="FX278" s="7"/>
      <c r="FY278" s="7"/>
      <c r="FZ278" s="7"/>
      <c r="GA278" s="7"/>
      <c r="GB278" s="7"/>
      <c r="GC278" s="7"/>
      <c r="GD278" s="7"/>
      <c r="GE278" s="7"/>
      <c r="GF278" s="7"/>
      <c r="GG278" s="7"/>
      <c r="GH278" s="7"/>
      <c r="GI278" s="7"/>
      <c r="GJ278" s="7"/>
      <c r="GK278" s="7"/>
      <c r="GL278" s="7"/>
      <c r="GM278" s="7"/>
      <c r="GN278" s="7"/>
      <c r="GO278" s="7"/>
      <c r="GP278" s="7"/>
      <c r="GQ278" s="7"/>
      <c r="GR278" s="7"/>
      <c r="GS278" s="7"/>
      <c r="GT278" s="7"/>
      <c r="GU278" s="7"/>
      <c r="GV278" s="7"/>
      <c r="GW278" s="7"/>
      <c r="GX278" s="7"/>
      <c r="GY278" s="7"/>
      <c r="GZ278" s="7"/>
      <c r="HA278" s="7"/>
      <c r="HB278" s="7"/>
      <c r="HC278" s="7"/>
      <c r="HD278" s="7"/>
      <c r="HE278" s="7"/>
      <c r="HF278" s="7"/>
      <c r="HG278" s="7"/>
      <c r="HH278" s="7"/>
      <c r="HI278" s="7"/>
      <c r="HJ278" s="7"/>
      <c r="HK278" s="7"/>
      <c r="HL278" s="7"/>
      <c r="HM278" s="7"/>
      <c r="HN278" s="7"/>
      <c r="HO278" s="7"/>
      <c r="HP278" s="7"/>
      <c r="HQ278" s="7"/>
      <c r="HR278" s="7"/>
      <c r="HS278" s="7"/>
      <c r="HT278" s="7"/>
      <c r="HU278" s="7"/>
      <c r="HV278" s="7"/>
      <c r="HW278" s="7"/>
      <c r="HX278" s="7"/>
      <c r="HY278" s="7"/>
      <c r="HZ278" s="7"/>
      <c r="IA278" s="7"/>
      <c r="IB278" s="7"/>
      <c r="IC278" s="7"/>
      <c r="ID278" s="7"/>
      <c r="IE278" s="7"/>
      <c r="IF278" s="7"/>
      <c r="IG278" s="7"/>
      <c r="IH278" s="7"/>
      <c r="II278" s="7"/>
      <c r="IJ278" s="7"/>
      <c r="IK278" s="7"/>
      <c r="IL278" s="7"/>
      <c r="IM278" s="7"/>
      <c r="IN278" s="7"/>
      <c r="IO278" s="7"/>
      <c r="IP278" s="7"/>
      <c r="IQ278" s="7"/>
      <c r="IR278" s="7"/>
      <c r="IS278" s="7"/>
      <c r="IT278" s="7"/>
      <c r="IU278" s="7"/>
    </row>
    <row r="279" spans="1:255" ht="31.2" x14ac:dyDescent="0.3">
      <c r="A279" s="42" t="s">
        <v>257</v>
      </c>
      <c r="B279" s="37">
        <v>2</v>
      </c>
      <c r="C279" s="37">
        <v>606</v>
      </c>
      <c r="D279" s="40">
        <v>5206</v>
      </c>
      <c r="E279" s="38">
        <f t="shared" si="63"/>
        <v>0</v>
      </c>
      <c r="F279" s="38">
        <f t="shared" si="63"/>
        <v>49824</v>
      </c>
      <c r="G279" s="38">
        <f t="shared" si="63"/>
        <v>49824</v>
      </c>
      <c r="H279" s="38">
        <v>0</v>
      </c>
      <c r="I279" s="38">
        <v>49824</v>
      </c>
      <c r="J279" s="38">
        <f t="shared" si="64"/>
        <v>49824</v>
      </c>
      <c r="K279" s="38">
        <v>0</v>
      </c>
      <c r="L279" s="38">
        <v>0</v>
      </c>
      <c r="M279" s="38">
        <f t="shared" si="65"/>
        <v>0</v>
      </c>
      <c r="N279" s="38">
        <v>0</v>
      </c>
      <c r="O279" s="38">
        <v>0</v>
      </c>
      <c r="P279" s="38">
        <f t="shared" si="66"/>
        <v>0</v>
      </c>
      <c r="Q279" s="38">
        <v>0</v>
      </c>
      <c r="R279" s="38">
        <v>0</v>
      </c>
      <c r="S279" s="38">
        <f t="shared" si="67"/>
        <v>0</v>
      </c>
      <c r="T279" s="38">
        <v>0</v>
      </c>
      <c r="U279" s="38">
        <v>0</v>
      </c>
      <c r="V279" s="38">
        <f t="shared" si="68"/>
        <v>0</v>
      </c>
      <c r="W279" s="38">
        <v>0</v>
      </c>
      <c r="X279" s="38">
        <v>0</v>
      </c>
      <c r="Y279" s="38">
        <f t="shared" si="69"/>
        <v>0</v>
      </c>
      <c r="Z279" s="38">
        <v>0</v>
      </c>
      <c r="AA279" s="38">
        <v>0</v>
      </c>
      <c r="AB279" s="38">
        <f t="shared" si="70"/>
        <v>0</v>
      </c>
      <c r="AC279" s="38">
        <f t="shared" si="87"/>
        <v>0</v>
      </c>
      <c r="AD279" s="38">
        <f t="shared" si="87"/>
        <v>0</v>
      </c>
      <c r="AE279" s="38">
        <f t="shared" si="71"/>
        <v>0</v>
      </c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R279" s="7"/>
      <c r="DS279" s="7"/>
      <c r="DT279" s="7"/>
      <c r="DU279" s="7"/>
      <c r="DV279" s="7"/>
      <c r="DW279" s="7"/>
      <c r="DX279" s="7"/>
      <c r="DY279" s="7"/>
      <c r="DZ279" s="7"/>
      <c r="EA279" s="7"/>
      <c r="EB279" s="7"/>
      <c r="EC279" s="7"/>
      <c r="ED279" s="7"/>
      <c r="EE279" s="7"/>
      <c r="EF279" s="7"/>
      <c r="EG279" s="7"/>
      <c r="EH279" s="7"/>
      <c r="EI279" s="7"/>
      <c r="EJ279" s="7"/>
      <c r="EK279" s="7"/>
      <c r="EL279" s="7"/>
      <c r="EM279" s="7"/>
      <c r="EN279" s="7"/>
      <c r="EO279" s="7"/>
      <c r="EP279" s="7"/>
      <c r="EQ279" s="7"/>
      <c r="ER279" s="7"/>
      <c r="ES279" s="7"/>
      <c r="ET279" s="7"/>
      <c r="EU279" s="7"/>
      <c r="EV279" s="7"/>
      <c r="EW279" s="7"/>
      <c r="EX279" s="7"/>
      <c r="EY279" s="7"/>
      <c r="EZ279" s="7"/>
      <c r="FA279" s="7"/>
      <c r="FB279" s="7"/>
      <c r="FC279" s="7"/>
      <c r="FD279" s="7"/>
      <c r="FE279" s="7"/>
      <c r="FF279" s="7"/>
      <c r="FG279" s="7"/>
      <c r="FH279" s="7"/>
      <c r="FI279" s="7"/>
      <c r="FJ279" s="7"/>
      <c r="FK279" s="7"/>
      <c r="FL279" s="7"/>
      <c r="FM279" s="7"/>
      <c r="FN279" s="7"/>
      <c r="FO279" s="7"/>
      <c r="FP279" s="7"/>
      <c r="FQ279" s="7"/>
      <c r="FR279" s="7"/>
      <c r="FS279" s="7"/>
      <c r="FT279" s="7"/>
      <c r="FU279" s="7"/>
      <c r="FV279" s="7"/>
      <c r="FW279" s="7"/>
      <c r="FX279" s="7"/>
      <c r="FY279" s="7"/>
      <c r="FZ279" s="7"/>
      <c r="GA279" s="7"/>
      <c r="GB279" s="7"/>
      <c r="GC279" s="7"/>
      <c r="GD279" s="7"/>
      <c r="GE279" s="7"/>
      <c r="GF279" s="7"/>
      <c r="GG279" s="7"/>
      <c r="GH279" s="7"/>
      <c r="GI279" s="7"/>
      <c r="GJ279" s="7"/>
      <c r="GK279" s="7"/>
      <c r="GL279" s="7"/>
      <c r="GM279" s="7"/>
      <c r="GN279" s="7"/>
      <c r="GO279" s="7"/>
      <c r="GP279" s="7"/>
      <c r="GQ279" s="7"/>
      <c r="GR279" s="7"/>
      <c r="GS279" s="7"/>
      <c r="GT279" s="7"/>
      <c r="GU279" s="7"/>
      <c r="GV279" s="7"/>
      <c r="GW279" s="7"/>
      <c r="GX279" s="7"/>
      <c r="GY279" s="7"/>
      <c r="GZ279" s="7"/>
      <c r="HA279" s="7"/>
      <c r="HB279" s="7"/>
      <c r="HC279" s="7"/>
      <c r="HD279" s="7"/>
      <c r="HE279" s="7"/>
      <c r="HF279" s="7"/>
      <c r="HG279" s="7"/>
      <c r="HH279" s="7"/>
      <c r="HI279" s="7"/>
      <c r="HJ279" s="7"/>
      <c r="HK279" s="7"/>
      <c r="HL279" s="7"/>
      <c r="HM279" s="7"/>
      <c r="HN279" s="7"/>
      <c r="HO279" s="7"/>
      <c r="HP279" s="7"/>
      <c r="HQ279" s="7"/>
      <c r="HR279" s="7"/>
      <c r="HS279" s="7"/>
      <c r="HT279" s="7"/>
      <c r="HU279" s="7"/>
      <c r="HV279" s="7"/>
      <c r="HW279" s="7"/>
      <c r="HX279" s="7"/>
      <c r="HY279" s="7"/>
      <c r="HZ279" s="7"/>
      <c r="IA279" s="7"/>
      <c r="IB279" s="7"/>
      <c r="IC279" s="7"/>
      <c r="ID279" s="7"/>
      <c r="IE279" s="7"/>
      <c r="IF279" s="7"/>
      <c r="IG279" s="7"/>
      <c r="IH279" s="7"/>
      <c r="II279" s="7"/>
      <c r="IJ279" s="7"/>
      <c r="IK279" s="7"/>
      <c r="IL279" s="7"/>
      <c r="IM279" s="7"/>
      <c r="IN279" s="7"/>
      <c r="IO279" s="7"/>
      <c r="IP279" s="7"/>
      <c r="IQ279" s="7"/>
      <c r="IR279" s="7"/>
      <c r="IS279" s="7"/>
      <c r="IT279" s="7"/>
      <c r="IU279" s="7"/>
    </row>
    <row r="280" spans="1:255" ht="31.2" x14ac:dyDescent="0.3">
      <c r="A280" s="42" t="s">
        <v>258</v>
      </c>
      <c r="B280" s="37">
        <v>2</v>
      </c>
      <c r="C280" s="37">
        <v>606</v>
      </c>
      <c r="D280" s="40">
        <v>5206</v>
      </c>
      <c r="E280" s="38">
        <f t="shared" si="63"/>
        <v>0</v>
      </c>
      <c r="F280" s="38">
        <f t="shared" si="63"/>
        <v>46087</v>
      </c>
      <c r="G280" s="38">
        <f t="shared" si="63"/>
        <v>46087</v>
      </c>
      <c r="H280" s="38">
        <v>0</v>
      </c>
      <c r="I280" s="38">
        <v>46087</v>
      </c>
      <c r="J280" s="38">
        <f t="shared" si="64"/>
        <v>46087</v>
      </c>
      <c r="K280" s="38">
        <v>0</v>
      </c>
      <c r="L280" s="38">
        <v>0</v>
      </c>
      <c r="M280" s="38">
        <f t="shared" si="65"/>
        <v>0</v>
      </c>
      <c r="N280" s="38">
        <v>0</v>
      </c>
      <c r="O280" s="38">
        <v>0</v>
      </c>
      <c r="P280" s="38">
        <f t="shared" si="66"/>
        <v>0</v>
      </c>
      <c r="Q280" s="38">
        <v>0</v>
      </c>
      <c r="R280" s="38">
        <v>0</v>
      </c>
      <c r="S280" s="38">
        <f t="shared" si="67"/>
        <v>0</v>
      </c>
      <c r="T280" s="38">
        <v>0</v>
      </c>
      <c r="U280" s="38">
        <v>0</v>
      </c>
      <c r="V280" s="38">
        <f t="shared" si="68"/>
        <v>0</v>
      </c>
      <c r="W280" s="38">
        <v>0</v>
      </c>
      <c r="X280" s="38">
        <v>0</v>
      </c>
      <c r="Y280" s="38">
        <f t="shared" si="69"/>
        <v>0</v>
      </c>
      <c r="Z280" s="38">
        <v>0</v>
      </c>
      <c r="AA280" s="38">
        <v>0</v>
      </c>
      <c r="AB280" s="38">
        <f t="shared" si="70"/>
        <v>0</v>
      </c>
      <c r="AC280" s="38">
        <f t="shared" si="87"/>
        <v>0</v>
      </c>
      <c r="AD280" s="38">
        <f t="shared" si="87"/>
        <v>0</v>
      </c>
      <c r="AE280" s="38">
        <f t="shared" si="71"/>
        <v>0</v>
      </c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S280" s="7"/>
      <c r="DT280" s="7"/>
      <c r="DU280" s="7"/>
      <c r="DV280" s="7"/>
      <c r="DW280" s="7"/>
      <c r="DX280" s="7"/>
      <c r="DY280" s="7"/>
      <c r="DZ280" s="7"/>
      <c r="EA280" s="7"/>
      <c r="EB280" s="7"/>
      <c r="EC280" s="7"/>
      <c r="ED280" s="7"/>
      <c r="EE280" s="7"/>
      <c r="EF280" s="7"/>
      <c r="EG280" s="7"/>
      <c r="EH280" s="7"/>
      <c r="EI280" s="7"/>
      <c r="EJ280" s="7"/>
      <c r="EK280" s="7"/>
      <c r="EL280" s="7"/>
      <c r="EM280" s="7"/>
      <c r="EN280" s="7"/>
      <c r="EO280" s="7"/>
      <c r="EP280" s="7"/>
      <c r="EQ280" s="7"/>
      <c r="ER280" s="7"/>
      <c r="ES280" s="7"/>
      <c r="ET280" s="7"/>
      <c r="EU280" s="7"/>
      <c r="EV280" s="7"/>
      <c r="EW280" s="7"/>
      <c r="EX280" s="7"/>
      <c r="EY280" s="7"/>
      <c r="EZ280" s="7"/>
      <c r="FA280" s="7"/>
      <c r="FB280" s="7"/>
      <c r="FC280" s="7"/>
      <c r="FD280" s="7"/>
      <c r="FE280" s="7"/>
      <c r="FF280" s="7"/>
      <c r="FG280" s="7"/>
      <c r="FH280" s="7"/>
      <c r="FI280" s="7"/>
      <c r="FJ280" s="7"/>
      <c r="FK280" s="7"/>
      <c r="FL280" s="7"/>
      <c r="FM280" s="7"/>
      <c r="FN280" s="7"/>
      <c r="FO280" s="7"/>
      <c r="FP280" s="7"/>
      <c r="FQ280" s="7"/>
      <c r="FR280" s="7"/>
      <c r="FS280" s="7"/>
      <c r="FT280" s="7"/>
      <c r="FU280" s="7"/>
      <c r="FV280" s="7"/>
      <c r="FW280" s="7"/>
      <c r="FX280" s="7"/>
      <c r="FY280" s="7"/>
      <c r="FZ280" s="7"/>
      <c r="GA280" s="7"/>
      <c r="GB280" s="7"/>
      <c r="GC280" s="7"/>
      <c r="GD280" s="7"/>
      <c r="GE280" s="7"/>
      <c r="GF280" s="7"/>
      <c r="GG280" s="7"/>
      <c r="GH280" s="7"/>
      <c r="GI280" s="7"/>
      <c r="GJ280" s="7"/>
      <c r="GK280" s="7"/>
      <c r="GL280" s="7"/>
      <c r="GM280" s="7"/>
      <c r="GN280" s="7"/>
      <c r="GO280" s="7"/>
      <c r="GP280" s="7"/>
      <c r="GQ280" s="7"/>
      <c r="GR280" s="7"/>
      <c r="GS280" s="7"/>
      <c r="GT280" s="7"/>
      <c r="GU280" s="7"/>
      <c r="GV280" s="7"/>
      <c r="GW280" s="7"/>
      <c r="GX280" s="7"/>
      <c r="GY280" s="7"/>
      <c r="GZ280" s="7"/>
      <c r="HA280" s="7"/>
      <c r="HB280" s="7"/>
      <c r="HC280" s="7"/>
      <c r="HD280" s="7"/>
      <c r="HE280" s="7"/>
      <c r="HF280" s="7"/>
      <c r="HG280" s="7"/>
      <c r="HH280" s="7"/>
      <c r="HI280" s="7"/>
      <c r="HJ280" s="7"/>
      <c r="HK280" s="7"/>
      <c r="HL280" s="7"/>
      <c r="HM280" s="7"/>
      <c r="HN280" s="7"/>
      <c r="HO280" s="7"/>
      <c r="HP280" s="7"/>
      <c r="HQ280" s="7"/>
      <c r="HR280" s="7"/>
      <c r="HS280" s="7"/>
      <c r="HT280" s="7"/>
      <c r="HU280" s="7"/>
      <c r="HV280" s="7"/>
      <c r="HW280" s="7"/>
      <c r="HX280" s="7"/>
      <c r="HY280" s="7"/>
      <c r="HZ280" s="7"/>
      <c r="IA280" s="7"/>
      <c r="IB280" s="7"/>
      <c r="IC280" s="7"/>
      <c r="ID280" s="7"/>
      <c r="IE280" s="7"/>
      <c r="IF280" s="7"/>
      <c r="IG280" s="7"/>
      <c r="IH280" s="7"/>
      <c r="II280" s="7"/>
      <c r="IJ280" s="7"/>
      <c r="IK280" s="7"/>
      <c r="IL280" s="7"/>
      <c r="IM280" s="7"/>
      <c r="IN280" s="7"/>
      <c r="IO280" s="7"/>
      <c r="IP280" s="7"/>
      <c r="IQ280" s="7"/>
      <c r="IR280" s="7"/>
      <c r="IS280" s="7"/>
      <c r="IT280" s="7"/>
      <c r="IU280" s="7"/>
    </row>
    <row r="281" spans="1:255" ht="31.2" x14ac:dyDescent="0.3">
      <c r="A281" s="42" t="s">
        <v>259</v>
      </c>
      <c r="B281" s="37">
        <v>2</v>
      </c>
      <c r="C281" s="37">
        <v>606</v>
      </c>
      <c r="D281" s="40">
        <v>5206</v>
      </c>
      <c r="E281" s="38">
        <f t="shared" si="63"/>
        <v>0</v>
      </c>
      <c r="F281" s="38">
        <f t="shared" si="63"/>
        <v>83454</v>
      </c>
      <c r="G281" s="38">
        <f t="shared" si="63"/>
        <v>83454</v>
      </c>
      <c r="H281" s="38">
        <v>0</v>
      </c>
      <c r="I281" s="38">
        <v>83454</v>
      </c>
      <c r="J281" s="38">
        <f t="shared" si="64"/>
        <v>83454</v>
      </c>
      <c r="K281" s="38">
        <v>0</v>
      </c>
      <c r="L281" s="38">
        <v>0</v>
      </c>
      <c r="M281" s="38">
        <f t="shared" si="65"/>
        <v>0</v>
      </c>
      <c r="N281" s="38">
        <v>0</v>
      </c>
      <c r="O281" s="38">
        <v>0</v>
      </c>
      <c r="P281" s="38">
        <f t="shared" si="66"/>
        <v>0</v>
      </c>
      <c r="Q281" s="38">
        <v>0</v>
      </c>
      <c r="R281" s="38">
        <v>0</v>
      </c>
      <c r="S281" s="38">
        <f t="shared" si="67"/>
        <v>0</v>
      </c>
      <c r="T281" s="38">
        <v>0</v>
      </c>
      <c r="U281" s="38">
        <v>0</v>
      </c>
      <c r="V281" s="38">
        <f t="shared" si="68"/>
        <v>0</v>
      </c>
      <c r="W281" s="38">
        <v>0</v>
      </c>
      <c r="X281" s="38">
        <v>0</v>
      </c>
      <c r="Y281" s="38">
        <f t="shared" si="69"/>
        <v>0</v>
      </c>
      <c r="Z281" s="38">
        <v>0</v>
      </c>
      <c r="AA281" s="38">
        <v>0</v>
      </c>
      <c r="AB281" s="38">
        <f t="shared" si="70"/>
        <v>0</v>
      </c>
      <c r="AC281" s="38">
        <f t="shared" si="87"/>
        <v>0</v>
      </c>
      <c r="AD281" s="38">
        <f t="shared" si="87"/>
        <v>0</v>
      </c>
      <c r="AE281" s="38">
        <f t="shared" si="71"/>
        <v>0</v>
      </c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7"/>
      <c r="DS281" s="7"/>
      <c r="DT281" s="7"/>
      <c r="DU281" s="7"/>
      <c r="DV281" s="7"/>
      <c r="DW281" s="7"/>
      <c r="DX281" s="7"/>
      <c r="DY281" s="7"/>
      <c r="DZ281" s="7"/>
      <c r="EA281" s="7"/>
      <c r="EB281" s="7"/>
      <c r="EC281" s="7"/>
      <c r="ED281" s="7"/>
      <c r="EE281" s="7"/>
      <c r="EF281" s="7"/>
      <c r="EG281" s="7"/>
      <c r="EH281" s="7"/>
      <c r="EI281" s="7"/>
      <c r="EJ281" s="7"/>
      <c r="EK281" s="7"/>
      <c r="EL281" s="7"/>
      <c r="EM281" s="7"/>
      <c r="EN281" s="7"/>
      <c r="EO281" s="7"/>
      <c r="EP281" s="7"/>
      <c r="EQ281" s="7"/>
      <c r="ER281" s="7"/>
      <c r="ES281" s="7"/>
      <c r="ET281" s="7"/>
      <c r="EU281" s="7"/>
      <c r="EV281" s="7"/>
      <c r="EW281" s="7"/>
      <c r="EX281" s="7"/>
      <c r="EY281" s="7"/>
      <c r="EZ281" s="7"/>
      <c r="FA281" s="7"/>
      <c r="FB281" s="7"/>
      <c r="FC281" s="7"/>
      <c r="FD281" s="7"/>
      <c r="FE281" s="7"/>
      <c r="FF281" s="7"/>
      <c r="FG281" s="7"/>
      <c r="FH281" s="7"/>
      <c r="FI281" s="7"/>
      <c r="FJ281" s="7"/>
      <c r="FK281" s="7"/>
      <c r="FL281" s="7"/>
      <c r="FM281" s="7"/>
      <c r="FN281" s="7"/>
      <c r="FO281" s="7"/>
      <c r="FP281" s="7"/>
      <c r="FQ281" s="7"/>
      <c r="FR281" s="7"/>
      <c r="FS281" s="7"/>
      <c r="FT281" s="7"/>
      <c r="FU281" s="7"/>
      <c r="FV281" s="7"/>
      <c r="FW281" s="7"/>
      <c r="FX281" s="7"/>
      <c r="FY281" s="7"/>
      <c r="FZ281" s="7"/>
      <c r="GA281" s="7"/>
      <c r="GB281" s="7"/>
      <c r="GC281" s="7"/>
      <c r="GD281" s="7"/>
      <c r="GE281" s="7"/>
      <c r="GF281" s="7"/>
      <c r="GG281" s="7"/>
      <c r="GH281" s="7"/>
      <c r="GI281" s="7"/>
      <c r="GJ281" s="7"/>
      <c r="GK281" s="7"/>
      <c r="GL281" s="7"/>
      <c r="GM281" s="7"/>
      <c r="GN281" s="7"/>
      <c r="GO281" s="7"/>
      <c r="GP281" s="7"/>
      <c r="GQ281" s="7"/>
      <c r="GR281" s="7"/>
      <c r="GS281" s="7"/>
      <c r="GT281" s="7"/>
      <c r="GU281" s="7"/>
      <c r="GV281" s="7"/>
      <c r="GW281" s="7"/>
      <c r="GX281" s="7"/>
      <c r="GY281" s="7"/>
      <c r="GZ281" s="7"/>
      <c r="HA281" s="7"/>
      <c r="HB281" s="7"/>
      <c r="HC281" s="7"/>
      <c r="HD281" s="7"/>
      <c r="HE281" s="7"/>
      <c r="HF281" s="7"/>
      <c r="HG281" s="7"/>
      <c r="HH281" s="7"/>
      <c r="HI281" s="7"/>
      <c r="HJ281" s="7"/>
      <c r="HK281" s="7"/>
      <c r="HL281" s="7"/>
      <c r="HM281" s="7"/>
      <c r="HN281" s="7"/>
      <c r="HO281" s="7"/>
      <c r="HP281" s="7"/>
      <c r="HQ281" s="7"/>
      <c r="HR281" s="7"/>
      <c r="HS281" s="7"/>
      <c r="HT281" s="7"/>
      <c r="HU281" s="7"/>
      <c r="HV281" s="7"/>
      <c r="HW281" s="7"/>
      <c r="HX281" s="7"/>
      <c r="HY281" s="7"/>
      <c r="HZ281" s="7"/>
      <c r="IA281" s="7"/>
      <c r="IB281" s="7"/>
      <c r="IC281" s="7"/>
      <c r="ID281" s="7"/>
      <c r="IE281" s="7"/>
      <c r="IF281" s="7"/>
      <c r="IG281" s="7"/>
      <c r="IH281" s="7"/>
      <c r="II281" s="7"/>
      <c r="IJ281" s="7"/>
      <c r="IK281" s="7"/>
      <c r="IL281" s="7"/>
      <c r="IM281" s="7"/>
      <c r="IN281" s="7"/>
      <c r="IO281" s="7"/>
      <c r="IP281" s="7"/>
      <c r="IQ281" s="7"/>
      <c r="IR281" s="7"/>
      <c r="IS281" s="7"/>
      <c r="IT281" s="7"/>
      <c r="IU281" s="7"/>
    </row>
    <row r="282" spans="1:255" ht="46.8" x14ac:dyDescent="0.3">
      <c r="A282" s="42" t="s">
        <v>260</v>
      </c>
      <c r="B282" s="37">
        <v>2</v>
      </c>
      <c r="C282" s="37">
        <v>606</v>
      </c>
      <c r="D282" s="40">
        <v>5206</v>
      </c>
      <c r="E282" s="38">
        <f t="shared" si="63"/>
        <v>256592</v>
      </c>
      <c r="F282" s="38">
        <f t="shared" si="63"/>
        <v>0</v>
      </c>
      <c r="G282" s="38">
        <f t="shared" si="63"/>
        <v>-256592</v>
      </c>
      <c r="H282" s="38">
        <f>75615+180977</f>
        <v>256592</v>
      </c>
      <c r="I282" s="38">
        <v>0</v>
      </c>
      <c r="J282" s="38">
        <f t="shared" si="64"/>
        <v>-256592</v>
      </c>
      <c r="K282" s="38">
        <v>0</v>
      </c>
      <c r="L282" s="38">
        <v>0</v>
      </c>
      <c r="M282" s="38">
        <f t="shared" si="65"/>
        <v>0</v>
      </c>
      <c r="N282" s="38">
        <v>0</v>
      </c>
      <c r="O282" s="38">
        <v>0</v>
      </c>
      <c r="P282" s="38">
        <f t="shared" si="66"/>
        <v>0</v>
      </c>
      <c r="Q282" s="38">
        <v>0</v>
      </c>
      <c r="R282" s="38">
        <v>0</v>
      </c>
      <c r="S282" s="38">
        <f t="shared" si="67"/>
        <v>0</v>
      </c>
      <c r="T282" s="38">
        <v>0</v>
      </c>
      <c r="U282" s="38">
        <v>0</v>
      </c>
      <c r="V282" s="38">
        <f t="shared" si="68"/>
        <v>0</v>
      </c>
      <c r="W282" s="38">
        <v>0</v>
      </c>
      <c r="X282" s="38">
        <v>0</v>
      </c>
      <c r="Y282" s="38">
        <f t="shared" si="69"/>
        <v>0</v>
      </c>
      <c r="Z282" s="38">
        <v>0</v>
      </c>
      <c r="AA282" s="38">
        <v>0</v>
      </c>
      <c r="AB282" s="38">
        <f t="shared" si="70"/>
        <v>0</v>
      </c>
      <c r="AC282" s="38">
        <f>75615-75615</f>
        <v>0</v>
      </c>
      <c r="AD282" s="38">
        <f>75615-75615</f>
        <v>0</v>
      </c>
      <c r="AE282" s="38">
        <f t="shared" si="71"/>
        <v>0</v>
      </c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7"/>
      <c r="DS282" s="7"/>
      <c r="DT282" s="7"/>
      <c r="DU282" s="7"/>
      <c r="DV282" s="7"/>
      <c r="DW282" s="7"/>
      <c r="DX282" s="7"/>
      <c r="DY282" s="7"/>
      <c r="DZ282" s="7"/>
      <c r="EA282" s="7"/>
      <c r="EB282" s="7"/>
      <c r="EC282" s="7"/>
      <c r="ED282" s="7"/>
      <c r="EE282" s="7"/>
      <c r="EF282" s="7"/>
      <c r="EG282" s="7"/>
      <c r="EH282" s="7"/>
      <c r="EI282" s="7"/>
      <c r="EJ282" s="7"/>
      <c r="EK282" s="7"/>
      <c r="EL282" s="7"/>
      <c r="EM282" s="7"/>
      <c r="EN282" s="7"/>
      <c r="EO282" s="7"/>
      <c r="EP282" s="7"/>
      <c r="EQ282" s="7"/>
      <c r="ER282" s="7"/>
      <c r="ES282" s="7"/>
      <c r="ET282" s="7"/>
      <c r="EU282" s="7"/>
      <c r="EV282" s="7"/>
      <c r="EW282" s="7"/>
      <c r="EX282" s="7"/>
      <c r="EY282" s="7"/>
      <c r="EZ282" s="7"/>
      <c r="FA282" s="7"/>
      <c r="FB282" s="7"/>
      <c r="FC282" s="7"/>
      <c r="FD282" s="7"/>
      <c r="FE282" s="7"/>
      <c r="FF282" s="7"/>
      <c r="FG282" s="7"/>
      <c r="FH282" s="7"/>
      <c r="FI282" s="7"/>
      <c r="FJ282" s="7"/>
      <c r="FK282" s="7"/>
      <c r="FL282" s="7"/>
      <c r="FM282" s="7"/>
      <c r="FN282" s="7"/>
      <c r="FO282" s="7"/>
      <c r="FP282" s="7"/>
      <c r="FQ282" s="7"/>
      <c r="FR282" s="7"/>
      <c r="FS282" s="7"/>
      <c r="FT282" s="7"/>
      <c r="FU282" s="7"/>
      <c r="FV282" s="7"/>
      <c r="FW282" s="7"/>
      <c r="FX282" s="7"/>
      <c r="FY282" s="7"/>
      <c r="FZ282" s="7"/>
      <c r="GA282" s="7"/>
      <c r="GB282" s="7"/>
      <c r="GC282" s="7"/>
      <c r="GD282" s="7"/>
      <c r="GE282" s="7"/>
      <c r="GF282" s="7"/>
      <c r="GG282" s="7"/>
      <c r="GH282" s="7"/>
      <c r="GI282" s="7"/>
      <c r="GJ282" s="7"/>
      <c r="GK282" s="7"/>
      <c r="GL282" s="7"/>
      <c r="GM282" s="7"/>
      <c r="GN282" s="7"/>
      <c r="GO282" s="7"/>
      <c r="GP282" s="7"/>
      <c r="GQ282" s="7"/>
      <c r="GR282" s="7"/>
      <c r="GS282" s="7"/>
      <c r="GT282" s="7"/>
      <c r="GU282" s="7"/>
      <c r="GV282" s="7"/>
      <c r="GW282" s="7"/>
      <c r="GX282" s="7"/>
      <c r="GY282" s="7"/>
      <c r="GZ282" s="7"/>
      <c r="HA282" s="7"/>
      <c r="HB282" s="7"/>
      <c r="HC282" s="7"/>
      <c r="HD282" s="7"/>
      <c r="HE282" s="7"/>
      <c r="HF282" s="7"/>
      <c r="HG282" s="7"/>
      <c r="HH282" s="7"/>
      <c r="HI282" s="7"/>
      <c r="HJ282" s="7"/>
      <c r="HK282" s="7"/>
      <c r="HL282" s="7"/>
      <c r="HM282" s="7"/>
      <c r="HN282" s="7"/>
      <c r="HO282" s="7"/>
      <c r="HP282" s="7"/>
      <c r="HQ282" s="7"/>
      <c r="HR282" s="7"/>
      <c r="HS282" s="7"/>
      <c r="HT282" s="7"/>
      <c r="HU282" s="7"/>
      <c r="HV282" s="7"/>
      <c r="HW282" s="7"/>
      <c r="HX282" s="7"/>
      <c r="HY282" s="7"/>
      <c r="HZ282" s="7"/>
      <c r="IA282" s="7"/>
      <c r="IB282" s="7"/>
      <c r="IC282" s="7"/>
      <c r="ID282" s="7"/>
      <c r="IE282" s="7"/>
      <c r="IF282" s="7"/>
      <c r="IG282" s="7"/>
      <c r="IH282" s="7"/>
      <c r="II282" s="7"/>
      <c r="IJ282" s="7"/>
      <c r="IK282" s="7"/>
      <c r="IL282" s="7"/>
      <c r="IM282" s="7"/>
      <c r="IN282" s="7"/>
      <c r="IO282" s="7"/>
      <c r="IP282" s="7"/>
      <c r="IQ282" s="7"/>
      <c r="IR282" s="7"/>
      <c r="IS282" s="7"/>
      <c r="IT282" s="7"/>
      <c r="IU282" s="7"/>
    </row>
    <row r="283" spans="1:255" ht="31.2" x14ac:dyDescent="0.3">
      <c r="A283" s="42" t="s">
        <v>261</v>
      </c>
      <c r="B283" s="37">
        <v>2</v>
      </c>
      <c r="C283" s="37">
        <v>619</v>
      </c>
      <c r="D283" s="40">
        <v>5206</v>
      </c>
      <c r="E283" s="38">
        <f t="shared" si="63"/>
        <v>384837</v>
      </c>
      <c r="F283" s="38">
        <f t="shared" si="63"/>
        <v>384837</v>
      </c>
      <c r="G283" s="38">
        <f t="shared" si="63"/>
        <v>0</v>
      </c>
      <c r="H283" s="38">
        <v>0</v>
      </c>
      <c r="I283" s="38">
        <v>0</v>
      </c>
      <c r="J283" s="38">
        <f t="shared" si="64"/>
        <v>0</v>
      </c>
      <c r="K283" s="38">
        <v>0</v>
      </c>
      <c r="L283" s="38">
        <v>0</v>
      </c>
      <c r="M283" s="38">
        <f t="shared" si="65"/>
        <v>0</v>
      </c>
      <c r="N283" s="38">
        <f>21831</f>
        <v>21831</v>
      </c>
      <c r="O283" s="38">
        <f>21831</f>
        <v>21831</v>
      </c>
      <c r="P283" s="38">
        <f t="shared" si="66"/>
        <v>0</v>
      </c>
      <c r="Q283" s="38">
        <v>0</v>
      </c>
      <c r="R283" s="38">
        <v>0</v>
      </c>
      <c r="S283" s="38">
        <f t="shared" si="67"/>
        <v>0</v>
      </c>
      <c r="T283" s="38">
        <v>0</v>
      </c>
      <c r="U283" s="38">
        <v>0</v>
      </c>
      <c r="V283" s="38">
        <f t="shared" si="68"/>
        <v>0</v>
      </c>
      <c r="W283" s="38">
        <v>0</v>
      </c>
      <c r="X283" s="38">
        <v>0</v>
      </c>
      <c r="Y283" s="38">
        <f t="shared" si="69"/>
        <v>0</v>
      </c>
      <c r="Z283" s="38">
        <v>0</v>
      </c>
      <c r="AA283" s="38">
        <v>0</v>
      </c>
      <c r="AB283" s="38">
        <f t="shared" si="70"/>
        <v>0</v>
      </c>
      <c r="AC283" s="38">
        <f>384837-21831</f>
        <v>363006</v>
      </c>
      <c r="AD283" s="38">
        <f>384837-21831</f>
        <v>363006</v>
      </c>
      <c r="AE283" s="38">
        <f t="shared" si="71"/>
        <v>0</v>
      </c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  <c r="DH283" s="7"/>
      <c r="DI283" s="7"/>
      <c r="DJ283" s="7"/>
      <c r="DK283" s="7"/>
      <c r="DL283" s="7"/>
      <c r="DM283" s="7"/>
      <c r="DN283" s="7"/>
      <c r="DO283" s="7"/>
      <c r="DP283" s="7"/>
      <c r="DQ283" s="7"/>
      <c r="DR283" s="7"/>
      <c r="DS283" s="7"/>
      <c r="DT283" s="7"/>
      <c r="DU283" s="7"/>
      <c r="DV283" s="7"/>
      <c r="DW283" s="7"/>
      <c r="DX283" s="7"/>
      <c r="DY283" s="7"/>
      <c r="DZ283" s="7"/>
      <c r="EA283" s="7"/>
      <c r="EB283" s="7"/>
      <c r="EC283" s="7"/>
      <c r="ED283" s="7"/>
      <c r="EE283" s="7"/>
      <c r="EF283" s="7"/>
      <c r="EG283" s="7"/>
      <c r="EH283" s="7"/>
      <c r="EI283" s="7"/>
      <c r="EJ283" s="7"/>
      <c r="EK283" s="7"/>
      <c r="EL283" s="7"/>
      <c r="EM283" s="7"/>
      <c r="EN283" s="7"/>
      <c r="EO283" s="7"/>
      <c r="EP283" s="7"/>
      <c r="EQ283" s="7"/>
      <c r="ER283" s="7"/>
      <c r="ES283" s="7"/>
      <c r="ET283" s="7"/>
      <c r="EU283" s="7"/>
      <c r="EV283" s="7"/>
      <c r="EW283" s="7"/>
      <c r="EX283" s="7"/>
      <c r="EY283" s="7"/>
      <c r="EZ283" s="7"/>
      <c r="FA283" s="7"/>
      <c r="FB283" s="7"/>
      <c r="FC283" s="7"/>
      <c r="FD283" s="7"/>
      <c r="FE283" s="7"/>
      <c r="FF283" s="7"/>
      <c r="FG283" s="7"/>
      <c r="FH283" s="7"/>
      <c r="FI283" s="7"/>
      <c r="FJ283" s="7"/>
      <c r="FK283" s="7"/>
      <c r="FL283" s="7"/>
      <c r="FM283" s="7"/>
      <c r="FN283" s="7"/>
      <c r="FO283" s="7"/>
      <c r="FP283" s="7"/>
      <c r="FQ283" s="7"/>
      <c r="FR283" s="7"/>
      <c r="FS283" s="7"/>
      <c r="FT283" s="7"/>
      <c r="FU283" s="7"/>
      <c r="FV283" s="7"/>
      <c r="FW283" s="7"/>
      <c r="FX283" s="7"/>
      <c r="FY283" s="7"/>
      <c r="FZ283" s="7"/>
      <c r="GA283" s="7"/>
      <c r="GB283" s="7"/>
      <c r="GC283" s="7"/>
      <c r="GD283" s="7"/>
      <c r="GE283" s="7"/>
      <c r="GF283" s="7"/>
      <c r="GG283" s="7"/>
      <c r="GH283" s="7"/>
      <c r="GI283" s="7"/>
      <c r="GJ283" s="7"/>
      <c r="GK283" s="7"/>
      <c r="GL283" s="7"/>
      <c r="GM283" s="7"/>
      <c r="GN283" s="7"/>
      <c r="GO283" s="7"/>
      <c r="GP283" s="7"/>
      <c r="GQ283" s="7"/>
      <c r="GR283" s="7"/>
      <c r="GS283" s="7"/>
      <c r="GT283" s="7"/>
      <c r="GU283" s="7"/>
      <c r="GV283" s="7"/>
      <c r="GW283" s="7"/>
      <c r="GX283" s="7"/>
      <c r="GY283" s="7"/>
      <c r="GZ283" s="7"/>
      <c r="HA283" s="7"/>
      <c r="HB283" s="7"/>
      <c r="HC283" s="7"/>
      <c r="HD283" s="7"/>
      <c r="HE283" s="7"/>
      <c r="HF283" s="7"/>
      <c r="HG283" s="7"/>
      <c r="HH283" s="7"/>
      <c r="HI283" s="7"/>
      <c r="HJ283" s="7"/>
      <c r="HK283" s="7"/>
      <c r="HL283" s="7"/>
      <c r="HM283" s="7"/>
      <c r="HN283" s="7"/>
      <c r="HO283" s="7"/>
      <c r="HP283" s="7"/>
      <c r="HQ283" s="7"/>
      <c r="HR283" s="7"/>
      <c r="HS283" s="7"/>
      <c r="HT283" s="7"/>
      <c r="HU283" s="7"/>
      <c r="HV283" s="7"/>
      <c r="HW283" s="7"/>
      <c r="HX283" s="7"/>
      <c r="HY283" s="7"/>
      <c r="HZ283" s="7"/>
      <c r="IA283" s="7"/>
      <c r="IB283" s="7"/>
      <c r="IC283" s="7"/>
      <c r="ID283" s="7"/>
      <c r="IE283" s="7"/>
      <c r="IF283" s="7"/>
      <c r="IG283" s="7"/>
      <c r="IH283" s="7"/>
      <c r="II283" s="7"/>
      <c r="IJ283" s="7"/>
      <c r="IK283" s="7"/>
      <c r="IL283" s="7"/>
      <c r="IM283" s="7"/>
      <c r="IN283" s="7"/>
      <c r="IO283" s="7"/>
      <c r="IP283" s="7"/>
      <c r="IQ283" s="7"/>
      <c r="IR283" s="7"/>
      <c r="IS283" s="7"/>
      <c r="IT283" s="7"/>
      <c r="IU283" s="7"/>
    </row>
    <row r="284" spans="1:255" ht="31.2" x14ac:dyDescent="0.3">
      <c r="A284" s="42" t="s">
        <v>262</v>
      </c>
      <c r="B284" s="37"/>
      <c r="C284" s="37"/>
      <c r="D284" s="40"/>
      <c r="E284" s="38">
        <f t="shared" si="63"/>
        <v>0</v>
      </c>
      <c r="F284" s="38">
        <f t="shared" si="63"/>
        <v>257993</v>
      </c>
      <c r="G284" s="38">
        <f t="shared" si="63"/>
        <v>257993</v>
      </c>
      <c r="H284" s="38">
        <v>0</v>
      </c>
      <c r="I284" s="38">
        <f>257993</f>
        <v>257993</v>
      </c>
      <c r="J284" s="38">
        <f t="shared" si="64"/>
        <v>257993</v>
      </c>
      <c r="K284" s="38">
        <v>0</v>
      </c>
      <c r="L284" s="38">
        <v>0</v>
      </c>
      <c r="M284" s="38">
        <f t="shared" si="65"/>
        <v>0</v>
      </c>
      <c r="N284" s="38">
        <v>0</v>
      </c>
      <c r="O284" s="38">
        <v>0</v>
      </c>
      <c r="P284" s="38">
        <f t="shared" si="66"/>
        <v>0</v>
      </c>
      <c r="Q284" s="38">
        <v>0</v>
      </c>
      <c r="R284" s="38">
        <v>0</v>
      </c>
      <c r="S284" s="38">
        <f t="shared" si="67"/>
        <v>0</v>
      </c>
      <c r="T284" s="38">
        <v>0</v>
      </c>
      <c r="U284" s="38">
        <v>0</v>
      </c>
      <c r="V284" s="38">
        <f t="shared" si="68"/>
        <v>0</v>
      </c>
      <c r="W284" s="38">
        <v>0</v>
      </c>
      <c r="X284" s="38">
        <v>0</v>
      </c>
      <c r="Y284" s="38">
        <f t="shared" si="69"/>
        <v>0</v>
      </c>
      <c r="Z284" s="38">
        <v>0</v>
      </c>
      <c r="AA284" s="38">
        <v>0</v>
      </c>
      <c r="AB284" s="38">
        <f t="shared" si="70"/>
        <v>0</v>
      </c>
      <c r="AC284" s="38">
        <f>151023-151023</f>
        <v>0</v>
      </c>
      <c r="AD284" s="38">
        <f>151023-151023</f>
        <v>0</v>
      </c>
      <c r="AE284" s="38">
        <f t="shared" si="71"/>
        <v>0</v>
      </c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7"/>
      <c r="DC284" s="7"/>
      <c r="DD284" s="7"/>
      <c r="DE284" s="7"/>
      <c r="DF284" s="7"/>
      <c r="DG284" s="7"/>
      <c r="DH284" s="7"/>
      <c r="DI284" s="7"/>
      <c r="DJ284" s="7"/>
      <c r="DK284" s="7"/>
      <c r="DL284" s="7"/>
      <c r="DM284" s="7"/>
      <c r="DN284" s="7"/>
      <c r="DO284" s="7"/>
      <c r="DP284" s="7"/>
      <c r="DQ284" s="7"/>
      <c r="DR284" s="7"/>
      <c r="DS284" s="7"/>
      <c r="DT284" s="7"/>
      <c r="DU284" s="7"/>
      <c r="DV284" s="7"/>
      <c r="DW284" s="7"/>
      <c r="DX284" s="7"/>
      <c r="DY284" s="7"/>
      <c r="DZ284" s="7"/>
      <c r="EA284" s="7"/>
      <c r="EB284" s="7"/>
      <c r="EC284" s="7"/>
      <c r="ED284" s="7"/>
      <c r="EE284" s="7"/>
      <c r="EF284" s="7"/>
      <c r="EG284" s="7"/>
      <c r="EH284" s="7"/>
      <c r="EI284" s="7"/>
      <c r="EJ284" s="7"/>
      <c r="EK284" s="7"/>
      <c r="EL284" s="7"/>
      <c r="EM284" s="7"/>
      <c r="EN284" s="7"/>
      <c r="EO284" s="7"/>
      <c r="EP284" s="7"/>
      <c r="EQ284" s="7"/>
      <c r="ER284" s="7"/>
      <c r="ES284" s="7"/>
      <c r="ET284" s="7"/>
      <c r="EU284" s="7"/>
      <c r="EV284" s="7"/>
      <c r="EW284" s="7"/>
      <c r="EX284" s="7"/>
      <c r="EY284" s="7"/>
      <c r="EZ284" s="7"/>
      <c r="FA284" s="7"/>
      <c r="FB284" s="7"/>
      <c r="FC284" s="7"/>
      <c r="FD284" s="7"/>
      <c r="FE284" s="7"/>
      <c r="FF284" s="7"/>
      <c r="FG284" s="7"/>
      <c r="FH284" s="7"/>
      <c r="FI284" s="7"/>
      <c r="FJ284" s="7"/>
      <c r="FK284" s="7"/>
      <c r="FL284" s="7"/>
      <c r="FM284" s="7"/>
      <c r="FN284" s="7"/>
      <c r="FO284" s="7"/>
      <c r="FP284" s="7"/>
      <c r="FQ284" s="7"/>
      <c r="FR284" s="7"/>
      <c r="FS284" s="7"/>
      <c r="FT284" s="7"/>
      <c r="FU284" s="7"/>
      <c r="FV284" s="7"/>
      <c r="FW284" s="7"/>
      <c r="FX284" s="7"/>
      <c r="FY284" s="7"/>
      <c r="FZ284" s="7"/>
      <c r="GA284" s="7"/>
      <c r="GB284" s="7"/>
      <c r="GC284" s="7"/>
      <c r="GD284" s="7"/>
      <c r="GE284" s="7"/>
      <c r="GF284" s="7"/>
      <c r="GG284" s="7"/>
      <c r="GH284" s="7"/>
      <c r="GI284" s="7"/>
      <c r="GJ284" s="7"/>
      <c r="GK284" s="7"/>
      <c r="GL284" s="7"/>
      <c r="GM284" s="7"/>
      <c r="GN284" s="7"/>
      <c r="GO284" s="7"/>
      <c r="GP284" s="7"/>
      <c r="GQ284" s="7"/>
      <c r="GR284" s="7"/>
      <c r="GS284" s="7"/>
      <c r="GT284" s="7"/>
      <c r="GU284" s="7"/>
      <c r="GV284" s="7"/>
      <c r="GW284" s="7"/>
      <c r="GX284" s="7"/>
      <c r="GY284" s="7"/>
      <c r="GZ284" s="7"/>
      <c r="HA284" s="7"/>
      <c r="HB284" s="7"/>
      <c r="HC284" s="7"/>
      <c r="HD284" s="7"/>
      <c r="HE284" s="7"/>
      <c r="HF284" s="7"/>
      <c r="HG284" s="7"/>
      <c r="HH284" s="7"/>
      <c r="HI284" s="7"/>
      <c r="HJ284" s="7"/>
      <c r="HK284" s="7"/>
      <c r="HL284" s="7"/>
      <c r="HM284" s="7"/>
      <c r="HN284" s="7"/>
      <c r="HO284" s="7"/>
      <c r="HP284" s="7"/>
      <c r="HQ284" s="7"/>
      <c r="HR284" s="7"/>
      <c r="HS284" s="7"/>
      <c r="HT284" s="7"/>
      <c r="HU284" s="7"/>
      <c r="HV284" s="7"/>
      <c r="HW284" s="7"/>
      <c r="HX284" s="7"/>
      <c r="HY284" s="7"/>
      <c r="HZ284" s="7"/>
      <c r="IA284" s="7"/>
      <c r="IB284" s="7"/>
      <c r="IC284" s="7"/>
      <c r="ID284" s="7"/>
      <c r="IE284" s="7"/>
      <c r="IF284" s="7"/>
      <c r="IG284" s="7"/>
      <c r="IH284" s="7"/>
      <c r="II284" s="7"/>
      <c r="IJ284" s="7"/>
      <c r="IK284" s="7"/>
      <c r="IL284" s="7"/>
      <c r="IM284" s="7"/>
      <c r="IN284" s="7"/>
      <c r="IO284" s="7"/>
      <c r="IP284" s="7"/>
      <c r="IQ284" s="7"/>
      <c r="IR284" s="7"/>
      <c r="IS284" s="7"/>
      <c r="IT284" s="7"/>
      <c r="IU284" s="7"/>
    </row>
    <row r="285" spans="1:255" x14ac:dyDescent="0.3">
      <c r="A285" s="39" t="s">
        <v>263</v>
      </c>
      <c r="B285" s="37">
        <v>2</v>
      </c>
      <c r="C285" s="37">
        <v>604</v>
      </c>
      <c r="D285" s="40">
        <v>5206</v>
      </c>
      <c r="E285" s="38">
        <f t="shared" si="63"/>
        <v>28210</v>
      </c>
      <c r="F285" s="38">
        <f t="shared" si="63"/>
        <v>47834</v>
      </c>
      <c r="G285" s="38">
        <f t="shared" si="63"/>
        <v>19624</v>
      </c>
      <c r="H285" s="38">
        <v>0</v>
      </c>
      <c r="I285" s="38">
        <v>0</v>
      </c>
      <c r="J285" s="38">
        <f t="shared" si="64"/>
        <v>0</v>
      </c>
      <c r="K285" s="38">
        <v>0</v>
      </c>
      <c r="L285" s="38">
        <v>0</v>
      </c>
      <c r="M285" s="38">
        <f t="shared" si="65"/>
        <v>0</v>
      </c>
      <c r="N285" s="38">
        <v>0</v>
      </c>
      <c r="O285" s="38">
        <v>0</v>
      </c>
      <c r="P285" s="38">
        <f t="shared" si="66"/>
        <v>0</v>
      </c>
      <c r="Q285" s="38">
        <v>0</v>
      </c>
      <c r="R285" s="38">
        <v>0</v>
      </c>
      <c r="S285" s="38">
        <f t="shared" si="67"/>
        <v>0</v>
      </c>
      <c r="T285" s="38">
        <v>0</v>
      </c>
      <c r="U285" s="38">
        <v>0</v>
      </c>
      <c r="V285" s="38">
        <f t="shared" si="68"/>
        <v>0</v>
      </c>
      <c r="W285" s="38">
        <v>28210</v>
      </c>
      <c r="X285" s="38">
        <f>28210+6262+1852+11510</f>
        <v>47834</v>
      </c>
      <c r="Y285" s="38">
        <f t="shared" si="69"/>
        <v>19624</v>
      </c>
      <c r="Z285" s="38">
        <v>0</v>
      </c>
      <c r="AA285" s="38">
        <v>0</v>
      </c>
      <c r="AB285" s="38">
        <f t="shared" si="70"/>
        <v>0</v>
      </c>
      <c r="AC285" s="38">
        <v>0</v>
      </c>
      <c r="AD285" s="38">
        <v>0</v>
      </c>
      <c r="AE285" s="38">
        <f t="shared" si="71"/>
        <v>0</v>
      </c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G285" s="7"/>
      <c r="EH285" s="7"/>
      <c r="EI285" s="7"/>
      <c r="EJ285" s="7"/>
      <c r="EK285" s="7"/>
      <c r="EL285" s="7"/>
      <c r="EM285" s="7"/>
      <c r="EN285" s="7"/>
      <c r="EO285" s="7"/>
      <c r="EP285" s="7"/>
      <c r="EQ285" s="7"/>
      <c r="ER285" s="7"/>
      <c r="ES285" s="7"/>
      <c r="ET285" s="7"/>
      <c r="EU285" s="7"/>
      <c r="EV285" s="7"/>
      <c r="EW285" s="7"/>
      <c r="EX285" s="7"/>
      <c r="EY285" s="7"/>
      <c r="EZ285" s="7"/>
      <c r="FA285" s="7"/>
      <c r="FB285" s="7"/>
      <c r="FC285" s="7"/>
      <c r="FD285" s="7"/>
      <c r="FE285" s="7"/>
      <c r="FF285" s="7"/>
      <c r="FG285" s="7"/>
      <c r="FH285" s="7"/>
      <c r="FI285" s="7"/>
      <c r="FJ285" s="7"/>
      <c r="FK285" s="7"/>
      <c r="FL285" s="7"/>
      <c r="FM285" s="7"/>
      <c r="FN285" s="7"/>
      <c r="FO285" s="7"/>
      <c r="FP285" s="7"/>
      <c r="FQ285" s="7"/>
      <c r="FR285" s="7"/>
      <c r="FS285" s="7"/>
      <c r="FT285" s="7"/>
      <c r="FU285" s="7"/>
      <c r="FV285" s="7"/>
      <c r="FW285" s="7"/>
      <c r="FX285" s="7"/>
      <c r="FY285" s="7"/>
      <c r="FZ285" s="7"/>
      <c r="GA285" s="7"/>
      <c r="GB285" s="7"/>
      <c r="GC285" s="7"/>
      <c r="GD285" s="7"/>
      <c r="GE285" s="7"/>
      <c r="GF285" s="7"/>
      <c r="GG285" s="7"/>
      <c r="GH285" s="7"/>
      <c r="GI285" s="7"/>
      <c r="GJ285" s="7"/>
      <c r="GK285" s="7"/>
      <c r="GL285" s="7"/>
      <c r="GM285" s="7"/>
      <c r="GN285" s="7"/>
      <c r="GO285" s="7"/>
      <c r="GP285" s="7"/>
      <c r="GQ285" s="7"/>
      <c r="GR285" s="7"/>
      <c r="GS285" s="7"/>
      <c r="GT285" s="7"/>
      <c r="GU285" s="7"/>
      <c r="GV285" s="7"/>
      <c r="GW285" s="7"/>
      <c r="GX285" s="7"/>
      <c r="GY285" s="7"/>
      <c r="GZ285" s="7"/>
      <c r="HA285" s="7"/>
      <c r="HB285" s="7"/>
      <c r="HC285" s="7"/>
      <c r="HD285" s="7"/>
      <c r="HE285" s="7"/>
      <c r="HF285" s="7"/>
      <c r="HG285" s="7"/>
      <c r="HH285" s="7"/>
      <c r="HI285" s="7"/>
      <c r="HJ285" s="7"/>
      <c r="HK285" s="7"/>
      <c r="HL285" s="7"/>
      <c r="HM285" s="7"/>
      <c r="HN285" s="7"/>
      <c r="HO285" s="7"/>
      <c r="HP285" s="7"/>
      <c r="HQ285" s="7"/>
      <c r="HR285" s="7"/>
      <c r="HS285" s="7"/>
      <c r="HT285" s="7"/>
      <c r="HU285" s="7"/>
      <c r="HV285" s="7"/>
      <c r="HW285" s="7"/>
      <c r="HX285" s="7"/>
      <c r="HY285" s="7"/>
      <c r="HZ285" s="7"/>
      <c r="IA285" s="7"/>
      <c r="IB285" s="7"/>
      <c r="IC285" s="7"/>
      <c r="ID285" s="7"/>
      <c r="IE285" s="7"/>
      <c r="IF285" s="7"/>
      <c r="IG285" s="7"/>
      <c r="IH285" s="7"/>
      <c r="II285" s="7"/>
      <c r="IJ285" s="7"/>
      <c r="IK285" s="7"/>
      <c r="IL285" s="7"/>
      <c r="IM285" s="7"/>
      <c r="IN285" s="7"/>
      <c r="IO285" s="7"/>
      <c r="IP285" s="7"/>
      <c r="IQ285" s="7"/>
      <c r="IR285" s="7"/>
      <c r="IS285" s="7"/>
      <c r="IT285" s="7"/>
      <c r="IU285" s="7"/>
    </row>
    <row r="286" spans="1:255" ht="93.6" x14ac:dyDescent="0.3">
      <c r="A286" s="29" t="s">
        <v>264</v>
      </c>
      <c r="B286" s="36">
        <v>2</v>
      </c>
      <c r="C286" s="36">
        <v>603</v>
      </c>
      <c r="D286" s="40">
        <v>5206</v>
      </c>
      <c r="E286" s="38">
        <f t="shared" si="63"/>
        <v>2536370</v>
      </c>
      <c r="F286" s="38">
        <f t="shared" si="63"/>
        <v>2536370</v>
      </c>
      <c r="G286" s="38">
        <f t="shared" si="63"/>
        <v>0</v>
      </c>
      <c r="H286" s="38">
        <f>136049</f>
        <v>136049</v>
      </c>
      <c r="I286" s="38">
        <f>136049</f>
        <v>136049</v>
      </c>
      <c r="J286" s="38">
        <f t="shared" si="64"/>
        <v>0</v>
      </c>
      <c r="K286" s="38">
        <f>200804+200804-9327</f>
        <v>392281</v>
      </c>
      <c r="L286" s="38">
        <f>200804+200804-9327</f>
        <v>392281</v>
      </c>
      <c r="M286" s="38">
        <f t="shared" si="65"/>
        <v>0</v>
      </c>
      <c r="N286" s="38">
        <f>58954+35608+32160+9327-136049</f>
        <v>0</v>
      </c>
      <c r="O286" s="38">
        <f>58954+35608+32160+9327-136049</f>
        <v>0</v>
      </c>
      <c r="P286" s="38">
        <f t="shared" si="66"/>
        <v>0</v>
      </c>
      <c r="Q286" s="38">
        <v>0</v>
      </c>
      <c r="R286" s="38">
        <v>0</v>
      </c>
      <c r="S286" s="38">
        <f t="shared" si="67"/>
        <v>0</v>
      </c>
      <c r="T286" s="38">
        <v>0</v>
      </c>
      <c r="U286" s="38">
        <v>0</v>
      </c>
      <c r="V286" s="38">
        <f t="shared" si="68"/>
        <v>0</v>
      </c>
      <c r="W286" s="38">
        <v>1004020</v>
      </c>
      <c r="X286" s="38">
        <v>1004020</v>
      </c>
      <c r="Y286" s="38">
        <f t="shared" si="69"/>
        <v>0</v>
      </c>
      <c r="Z286" s="38"/>
      <c r="AA286" s="38">
        <f>961108</f>
        <v>961108</v>
      </c>
      <c r="AB286" s="38">
        <f t="shared" si="70"/>
        <v>961108</v>
      </c>
      <c r="AC286" s="38">
        <v>1004020</v>
      </c>
      <c r="AD286" s="38">
        <f>1004020-961108</f>
        <v>42912</v>
      </c>
      <c r="AE286" s="38">
        <f t="shared" si="71"/>
        <v>-961108</v>
      </c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R286" s="7"/>
      <c r="DS286" s="7"/>
      <c r="DT286" s="7"/>
      <c r="DU286" s="7"/>
      <c r="DV286" s="7"/>
      <c r="DW286" s="7"/>
      <c r="DX286" s="7"/>
      <c r="DY286" s="7"/>
      <c r="DZ286" s="7"/>
      <c r="EA286" s="7"/>
      <c r="EB286" s="7"/>
      <c r="EC286" s="7"/>
      <c r="ED286" s="7"/>
      <c r="EE286" s="7"/>
      <c r="EF286" s="7"/>
      <c r="EG286" s="7"/>
      <c r="EH286" s="7"/>
      <c r="EI286" s="7"/>
      <c r="EJ286" s="7"/>
      <c r="EK286" s="7"/>
      <c r="EL286" s="7"/>
      <c r="EM286" s="7"/>
      <c r="EN286" s="7"/>
      <c r="EO286" s="7"/>
      <c r="EP286" s="7"/>
      <c r="EQ286" s="7"/>
      <c r="ER286" s="7"/>
      <c r="ES286" s="7"/>
      <c r="ET286" s="7"/>
      <c r="EU286" s="7"/>
      <c r="EV286" s="7"/>
      <c r="EW286" s="7"/>
      <c r="EX286" s="7"/>
      <c r="EY286" s="7"/>
      <c r="EZ286" s="7"/>
      <c r="FA286" s="7"/>
      <c r="FB286" s="7"/>
      <c r="FC286" s="7"/>
      <c r="FD286" s="7"/>
      <c r="FE286" s="7"/>
      <c r="FF286" s="7"/>
      <c r="FG286" s="7"/>
      <c r="FH286" s="7"/>
      <c r="FI286" s="7"/>
      <c r="FJ286" s="7"/>
      <c r="FK286" s="7"/>
      <c r="FL286" s="7"/>
      <c r="FM286" s="7"/>
      <c r="FN286" s="7"/>
      <c r="FO286" s="7"/>
      <c r="FP286" s="7"/>
      <c r="FQ286" s="7"/>
      <c r="FR286" s="7"/>
      <c r="FS286" s="7"/>
      <c r="FT286" s="7"/>
      <c r="FU286" s="7"/>
      <c r="FV286" s="7"/>
      <c r="FW286" s="7"/>
      <c r="FX286" s="7"/>
      <c r="FY286" s="7"/>
      <c r="FZ286" s="7"/>
      <c r="GA286" s="7"/>
      <c r="GB286" s="7"/>
      <c r="GC286" s="7"/>
      <c r="GD286" s="7"/>
      <c r="GE286" s="7"/>
      <c r="GF286" s="7"/>
      <c r="GG286" s="7"/>
      <c r="GH286" s="7"/>
      <c r="GI286" s="7"/>
      <c r="GJ286" s="7"/>
      <c r="GK286" s="7"/>
      <c r="GL286" s="7"/>
      <c r="GM286" s="7"/>
      <c r="GN286" s="7"/>
      <c r="GO286" s="7"/>
      <c r="GP286" s="7"/>
      <c r="GQ286" s="7"/>
      <c r="GR286" s="7"/>
      <c r="GS286" s="7"/>
      <c r="GT286" s="7"/>
      <c r="GU286" s="7"/>
      <c r="GV286" s="7"/>
      <c r="GW286" s="7"/>
      <c r="GX286" s="7"/>
      <c r="GY286" s="7"/>
      <c r="GZ286" s="7"/>
      <c r="HA286" s="7"/>
      <c r="HB286" s="7"/>
      <c r="HC286" s="7"/>
      <c r="HD286" s="7"/>
      <c r="HE286" s="7"/>
      <c r="HF286" s="7"/>
      <c r="HG286" s="7"/>
      <c r="HH286" s="7"/>
      <c r="HI286" s="7"/>
      <c r="HJ286" s="7"/>
      <c r="HK286" s="7"/>
      <c r="HL286" s="7"/>
      <c r="HM286" s="7"/>
      <c r="HN286" s="7"/>
      <c r="HO286" s="7"/>
      <c r="HP286" s="7"/>
      <c r="HQ286" s="7"/>
      <c r="HR286" s="7"/>
      <c r="HS286" s="7"/>
      <c r="HT286" s="7"/>
      <c r="HU286" s="7"/>
      <c r="HV286" s="7"/>
      <c r="HW286" s="7"/>
      <c r="HX286" s="7"/>
      <c r="HY286" s="7"/>
      <c r="HZ286" s="7"/>
      <c r="IA286" s="7"/>
      <c r="IB286" s="7"/>
      <c r="IC286" s="7"/>
      <c r="ID286" s="7"/>
      <c r="IE286" s="7"/>
      <c r="IF286" s="7"/>
      <c r="IG286" s="7"/>
      <c r="IH286" s="7"/>
      <c r="II286" s="7"/>
      <c r="IJ286" s="7"/>
      <c r="IK286" s="7"/>
      <c r="IL286" s="7"/>
      <c r="IM286" s="7"/>
      <c r="IN286" s="7"/>
      <c r="IO286" s="7"/>
      <c r="IP286" s="7"/>
      <c r="IQ286" s="7"/>
      <c r="IR286" s="7"/>
      <c r="IS286" s="7"/>
      <c r="IT286" s="7"/>
      <c r="IU286" s="7"/>
    </row>
    <row r="287" spans="1:255" ht="93.6" x14ac:dyDescent="0.3">
      <c r="A287" s="29" t="s">
        <v>265</v>
      </c>
      <c r="B287" s="36">
        <v>2</v>
      </c>
      <c r="C287" s="36">
        <v>624</v>
      </c>
      <c r="D287" s="40">
        <v>5206</v>
      </c>
      <c r="E287" s="38">
        <f t="shared" si="63"/>
        <v>96000</v>
      </c>
      <c r="F287" s="38">
        <f t="shared" si="63"/>
        <v>96000</v>
      </c>
      <c r="G287" s="38">
        <f t="shared" si="63"/>
        <v>0</v>
      </c>
      <c r="H287" s="38">
        <v>0</v>
      </c>
      <c r="I287" s="38">
        <v>0</v>
      </c>
      <c r="J287" s="38">
        <f t="shared" si="64"/>
        <v>0</v>
      </c>
      <c r="K287" s="38">
        <v>0</v>
      </c>
      <c r="L287" s="38">
        <v>0</v>
      </c>
      <c r="M287" s="38">
        <f t="shared" si="65"/>
        <v>0</v>
      </c>
      <c r="N287" s="38">
        <v>0</v>
      </c>
      <c r="O287" s="38">
        <v>0</v>
      </c>
      <c r="P287" s="38">
        <f t="shared" si="66"/>
        <v>0</v>
      </c>
      <c r="Q287" s="38">
        <v>0</v>
      </c>
      <c r="R287" s="38">
        <v>0</v>
      </c>
      <c r="S287" s="38">
        <f t="shared" si="67"/>
        <v>0</v>
      </c>
      <c r="T287" s="38">
        <v>0</v>
      </c>
      <c r="U287" s="38">
        <v>0</v>
      </c>
      <c r="V287" s="38">
        <f t="shared" si="68"/>
        <v>0</v>
      </c>
      <c r="W287" s="38">
        <v>68000</v>
      </c>
      <c r="X287" s="38">
        <v>68000</v>
      </c>
      <c r="Y287" s="38">
        <f t="shared" si="69"/>
        <v>0</v>
      </c>
      <c r="Z287" s="38">
        <v>0</v>
      </c>
      <c r="AA287" s="38">
        <v>0</v>
      </c>
      <c r="AB287" s="38">
        <f t="shared" si="70"/>
        <v>0</v>
      </c>
      <c r="AC287" s="38">
        <v>28000</v>
      </c>
      <c r="AD287" s="38">
        <v>28000</v>
      </c>
      <c r="AE287" s="38">
        <f t="shared" si="71"/>
        <v>0</v>
      </c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  <c r="DT287" s="7"/>
      <c r="DU287" s="7"/>
      <c r="DV287" s="7"/>
      <c r="DW287" s="7"/>
      <c r="DX287" s="7"/>
      <c r="DY287" s="7"/>
      <c r="DZ287" s="7"/>
      <c r="EA287" s="7"/>
      <c r="EB287" s="7"/>
      <c r="EC287" s="7"/>
      <c r="ED287" s="7"/>
      <c r="EE287" s="7"/>
      <c r="EF287" s="7"/>
      <c r="EG287" s="7"/>
      <c r="EH287" s="7"/>
      <c r="EI287" s="7"/>
      <c r="EJ287" s="7"/>
      <c r="EK287" s="7"/>
      <c r="EL287" s="7"/>
      <c r="EM287" s="7"/>
      <c r="EN287" s="7"/>
      <c r="EO287" s="7"/>
      <c r="EP287" s="7"/>
      <c r="EQ287" s="7"/>
      <c r="ER287" s="7"/>
      <c r="ES287" s="7"/>
      <c r="ET287" s="7"/>
      <c r="EU287" s="7"/>
      <c r="EV287" s="7"/>
      <c r="EW287" s="7"/>
      <c r="EX287" s="7"/>
      <c r="EY287" s="7"/>
      <c r="EZ287" s="7"/>
      <c r="FA287" s="7"/>
      <c r="FB287" s="7"/>
      <c r="FC287" s="7"/>
      <c r="FD287" s="7"/>
      <c r="FE287" s="7"/>
      <c r="FF287" s="7"/>
      <c r="FG287" s="7"/>
      <c r="FH287" s="7"/>
      <c r="FI287" s="7"/>
      <c r="FJ287" s="7"/>
      <c r="FK287" s="7"/>
      <c r="FL287" s="7"/>
      <c r="FM287" s="7"/>
      <c r="FN287" s="7"/>
      <c r="FO287" s="7"/>
      <c r="FP287" s="7"/>
      <c r="FQ287" s="7"/>
      <c r="FR287" s="7"/>
      <c r="FS287" s="7"/>
      <c r="FT287" s="7"/>
      <c r="FU287" s="7"/>
      <c r="FV287" s="7"/>
      <c r="FW287" s="7"/>
      <c r="FX287" s="7"/>
      <c r="FY287" s="7"/>
      <c r="FZ287" s="7"/>
      <c r="GA287" s="7"/>
      <c r="GB287" s="7"/>
      <c r="GC287" s="7"/>
      <c r="GD287" s="7"/>
      <c r="GE287" s="7"/>
      <c r="GF287" s="7"/>
      <c r="GG287" s="7"/>
      <c r="GH287" s="7"/>
      <c r="GI287" s="7"/>
      <c r="GJ287" s="7"/>
      <c r="GK287" s="7"/>
      <c r="GL287" s="7"/>
      <c r="GM287" s="7"/>
      <c r="GN287" s="7"/>
      <c r="GO287" s="7"/>
      <c r="GP287" s="7"/>
      <c r="GQ287" s="7"/>
      <c r="GR287" s="7"/>
      <c r="GS287" s="7"/>
      <c r="GT287" s="7"/>
      <c r="GU287" s="7"/>
      <c r="GV287" s="7"/>
      <c r="GW287" s="7"/>
      <c r="GX287" s="7"/>
      <c r="GY287" s="7"/>
      <c r="GZ287" s="7"/>
      <c r="HA287" s="7"/>
      <c r="HB287" s="7"/>
      <c r="HC287" s="7"/>
      <c r="HD287" s="7"/>
      <c r="HE287" s="7"/>
      <c r="HF287" s="7"/>
      <c r="HG287" s="7"/>
      <c r="HH287" s="7"/>
      <c r="HI287" s="7"/>
      <c r="HJ287" s="7"/>
      <c r="HK287" s="7"/>
      <c r="HL287" s="7"/>
      <c r="HM287" s="7"/>
      <c r="HN287" s="7"/>
      <c r="HO287" s="7"/>
      <c r="HP287" s="7"/>
      <c r="HQ287" s="7"/>
      <c r="HR287" s="7"/>
      <c r="HS287" s="7"/>
      <c r="HT287" s="7"/>
      <c r="HU287" s="7"/>
      <c r="HV287" s="7"/>
      <c r="HW287" s="7"/>
      <c r="HX287" s="7"/>
      <c r="HY287" s="7"/>
      <c r="HZ287" s="7"/>
      <c r="IA287" s="7"/>
      <c r="IB287" s="7"/>
      <c r="IC287" s="7"/>
      <c r="ID287" s="7"/>
      <c r="IE287" s="7"/>
      <c r="IF287" s="7"/>
      <c r="IG287" s="7"/>
      <c r="IH287" s="7"/>
      <c r="II287" s="7"/>
      <c r="IJ287" s="7"/>
      <c r="IK287" s="7"/>
      <c r="IL287" s="7"/>
      <c r="IM287" s="7"/>
      <c r="IN287" s="7"/>
      <c r="IO287" s="7"/>
      <c r="IP287" s="7"/>
      <c r="IQ287" s="7"/>
      <c r="IR287" s="7"/>
      <c r="IS287" s="7"/>
      <c r="IT287" s="7"/>
      <c r="IU287" s="7"/>
    </row>
    <row r="288" spans="1:255" ht="62.4" x14ac:dyDescent="0.3">
      <c r="A288" s="29" t="s">
        <v>266</v>
      </c>
      <c r="B288" s="36">
        <v>2</v>
      </c>
      <c r="C288" s="36">
        <v>624</v>
      </c>
      <c r="D288" s="40">
        <v>5206</v>
      </c>
      <c r="E288" s="38">
        <f t="shared" ref="E288:G363" si="88">H288+K288+N288+Q288+T288+W288+Z288+AC288</f>
        <v>96000</v>
      </c>
      <c r="F288" s="38">
        <f t="shared" si="88"/>
        <v>96000</v>
      </c>
      <c r="G288" s="38">
        <f t="shared" si="88"/>
        <v>0</v>
      </c>
      <c r="H288" s="38">
        <v>0</v>
      </c>
      <c r="I288" s="38">
        <v>0</v>
      </c>
      <c r="J288" s="38">
        <f t="shared" ref="J288:J363" si="89">I288-H288</f>
        <v>0</v>
      </c>
      <c r="K288" s="38">
        <v>0</v>
      </c>
      <c r="L288" s="38">
        <v>0</v>
      </c>
      <c r="M288" s="38">
        <f t="shared" ref="M288:M363" si="90">L288-K288</f>
        <v>0</v>
      </c>
      <c r="N288" s="38">
        <v>0</v>
      </c>
      <c r="O288" s="38">
        <v>0</v>
      </c>
      <c r="P288" s="38">
        <f t="shared" ref="P288:P363" si="91">O288-N288</f>
        <v>0</v>
      </c>
      <c r="Q288" s="38">
        <v>0</v>
      </c>
      <c r="R288" s="38">
        <v>0</v>
      </c>
      <c r="S288" s="38">
        <f t="shared" ref="S288:S363" si="92">R288-Q288</f>
        <v>0</v>
      </c>
      <c r="T288" s="38">
        <v>0</v>
      </c>
      <c r="U288" s="38">
        <v>0</v>
      </c>
      <c r="V288" s="38">
        <f t="shared" ref="V288:V363" si="93">U288-T288</f>
        <v>0</v>
      </c>
      <c r="W288" s="38">
        <v>68000</v>
      </c>
      <c r="X288" s="38">
        <v>68000</v>
      </c>
      <c r="Y288" s="38">
        <f t="shared" ref="Y288:Y363" si="94">X288-W288</f>
        <v>0</v>
      </c>
      <c r="Z288" s="38">
        <v>0</v>
      </c>
      <c r="AA288" s="38">
        <v>0</v>
      </c>
      <c r="AB288" s="38">
        <f t="shared" ref="AB288:AB363" si="95">AA288-Z288</f>
        <v>0</v>
      </c>
      <c r="AC288" s="38">
        <v>28000</v>
      </c>
      <c r="AD288" s="38">
        <v>28000</v>
      </c>
      <c r="AE288" s="38">
        <f t="shared" ref="AE288:AE363" si="96">AD288-AC288</f>
        <v>0</v>
      </c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  <c r="EX288" s="7"/>
      <c r="EY288" s="7"/>
      <c r="EZ288" s="7"/>
      <c r="FA288" s="7"/>
      <c r="FB288" s="7"/>
      <c r="FC288" s="7"/>
      <c r="FD288" s="7"/>
      <c r="FE288" s="7"/>
      <c r="FF288" s="7"/>
      <c r="FG288" s="7"/>
      <c r="FH288" s="7"/>
      <c r="FI288" s="7"/>
      <c r="FJ288" s="7"/>
      <c r="FK288" s="7"/>
      <c r="FL288" s="7"/>
      <c r="FM288" s="7"/>
      <c r="FN288" s="7"/>
      <c r="FO288" s="7"/>
      <c r="FP288" s="7"/>
      <c r="FQ288" s="7"/>
      <c r="FR288" s="7"/>
      <c r="FS288" s="7"/>
      <c r="FT288" s="7"/>
      <c r="FU288" s="7"/>
      <c r="FV288" s="7"/>
      <c r="FW288" s="7"/>
      <c r="FX288" s="7"/>
      <c r="FY288" s="7"/>
      <c r="FZ288" s="7"/>
      <c r="GA288" s="7"/>
      <c r="GB288" s="7"/>
      <c r="GC288" s="7"/>
      <c r="GD288" s="7"/>
      <c r="GE288" s="7"/>
      <c r="GF288" s="7"/>
      <c r="GG288" s="7"/>
      <c r="GH288" s="7"/>
      <c r="GI288" s="7"/>
      <c r="GJ288" s="7"/>
      <c r="GK288" s="7"/>
      <c r="GL288" s="7"/>
      <c r="GM288" s="7"/>
      <c r="GN288" s="7"/>
      <c r="GO288" s="7"/>
      <c r="GP288" s="7"/>
      <c r="GQ288" s="7"/>
      <c r="GR288" s="7"/>
      <c r="GS288" s="7"/>
      <c r="GT288" s="7"/>
      <c r="GU288" s="7"/>
      <c r="GV288" s="7"/>
      <c r="GW288" s="7"/>
      <c r="GX288" s="7"/>
      <c r="GY288" s="7"/>
      <c r="GZ288" s="7"/>
      <c r="HA288" s="7"/>
      <c r="HB288" s="7"/>
      <c r="HC288" s="7"/>
      <c r="HD288" s="7"/>
      <c r="HE288" s="7"/>
      <c r="HF288" s="7"/>
      <c r="HG288" s="7"/>
      <c r="HH288" s="7"/>
      <c r="HI288" s="7"/>
      <c r="HJ288" s="7"/>
      <c r="HK288" s="7"/>
      <c r="HL288" s="7"/>
      <c r="HM288" s="7"/>
      <c r="HN288" s="7"/>
      <c r="HO288" s="7"/>
      <c r="HP288" s="7"/>
      <c r="HQ288" s="7"/>
      <c r="HR288" s="7"/>
      <c r="HS288" s="7"/>
      <c r="HT288" s="7"/>
      <c r="HU288" s="7"/>
      <c r="HV288" s="7"/>
      <c r="HW288" s="7"/>
      <c r="HX288" s="7"/>
      <c r="HY288" s="7"/>
      <c r="HZ288" s="7"/>
      <c r="IA288" s="7"/>
      <c r="IB288" s="7"/>
      <c r="IC288" s="7"/>
      <c r="ID288" s="7"/>
      <c r="IE288" s="7"/>
      <c r="IF288" s="7"/>
      <c r="IG288" s="7"/>
      <c r="IH288" s="7"/>
      <c r="II288" s="7"/>
      <c r="IJ288" s="7"/>
      <c r="IK288" s="7"/>
      <c r="IL288" s="7"/>
      <c r="IM288" s="7"/>
      <c r="IN288" s="7"/>
      <c r="IO288" s="7"/>
      <c r="IP288" s="7"/>
      <c r="IQ288" s="7"/>
      <c r="IR288" s="7"/>
      <c r="IS288" s="7"/>
      <c r="IT288" s="7"/>
      <c r="IU288" s="7"/>
    </row>
    <row r="289" spans="1:255" ht="62.4" x14ac:dyDescent="0.3">
      <c r="A289" s="29" t="s">
        <v>267</v>
      </c>
      <c r="B289" s="36">
        <v>2</v>
      </c>
      <c r="C289" s="36">
        <v>624</v>
      </c>
      <c r="D289" s="40">
        <v>5206</v>
      </c>
      <c r="E289" s="38">
        <f t="shared" si="88"/>
        <v>102000</v>
      </c>
      <c r="F289" s="38">
        <f t="shared" si="88"/>
        <v>102000</v>
      </c>
      <c r="G289" s="38">
        <f t="shared" si="88"/>
        <v>0</v>
      </c>
      <c r="H289" s="38">
        <v>0</v>
      </c>
      <c r="I289" s="38">
        <v>0</v>
      </c>
      <c r="J289" s="38">
        <f t="shared" si="89"/>
        <v>0</v>
      </c>
      <c r="K289" s="38">
        <v>0</v>
      </c>
      <c r="L289" s="38">
        <v>0</v>
      </c>
      <c r="M289" s="38">
        <f t="shared" si="90"/>
        <v>0</v>
      </c>
      <c r="N289" s="38">
        <v>0</v>
      </c>
      <c r="O289" s="38">
        <v>0</v>
      </c>
      <c r="P289" s="38">
        <f t="shared" si="91"/>
        <v>0</v>
      </c>
      <c r="Q289" s="38">
        <v>0</v>
      </c>
      <c r="R289" s="38">
        <v>0</v>
      </c>
      <c r="S289" s="38">
        <f t="shared" si="92"/>
        <v>0</v>
      </c>
      <c r="T289" s="38">
        <v>0</v>
      </c>
      <c r="U289" s="38">
        <v>0</v>
      </c>
      <c r="V289" s="38">
        <f t="shared" si="93"/>
        <v>0</v>
      </c>
      <c r="W289" s="38">
        <v>72000</v>
      </c>
      <c r="X289" s="38">
        <v>72000</v>
      </c>
      <c r="Y289" s="38">
        <f t="shared" si="94"/>
        <v>0</v>
      </c>
      <c r="Z289" s="38">
        <v>0</v>
      </c>
      <c r="AA289" s="38">
        <v>0</v>
      </c>
      <c r="AB289" s="38">
        <f t="shared" si="95"/>
        <v>0</v>
      </c>
      <c r="AC289" s="38">
        <v>30000</v>
      </c>
      <c r="AD289" s="38">
        <v>30000</v>
      </c>
      <c r="AE289" s="38">
        <f t="shared" si="96"/>
        <v>0</v>
      </c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  <c r="DH289" s="7"/>
      <c r="DI289" s="7"/>
      <c r="DJ289" s="7"/>
      <c r="DK289" s="7"/>
      <c r="DL289" s="7"/>
      <c r="DM289" s="7"/>
      <c r="DN289" s="7"/>
      <c r="DO289" s="7"/>
      <c r="DP289" s="7"/>
      <c r="DQ289" s="7"/>
      <c r="DR289" s="7"/>
      <c r="DS289" s="7"/>
      <c r="DT289" s="7"/>
      <c r="DU289" s="7"/>
      <c r="DV289" s="7"/>
      <c r="DW289" s="7"/>
      <c r="DX289" s="7"/>
      <c r="DY289" s="7"/>
      <c r="DZ289" s="7"/>
      <c r="EA289" s="7"/>
      <c r="EB289" s="7"/>
      <c r="EC289" s="7"/>
      <c r="ED289" s="7"/>
      <c r="EE289" s="7"/>
      <c r="EF289" s="7"/>
      <c r="EG289" s="7"/>
      <c r="EH289" s="7"/>
      <c r="EI289" s="7"/>
      <c r="EJ289" s="7"/>
      <c r="EK289" s="7"/>
      <c r="EL289" s="7"/>
      <c r="EM289" s="7"/>
      <c r="EN289" s="7"/>
      <c r="EO289" s="7"/>
      <c r="EP289" s="7"/>
      <c r="EQ289" s="7"/>
      <c r="ER289" s="7"/>
      <c r="ES289" s="7"/>
      <c r="ET289" s="7"/>
      <c r="EU289" s="7"/>
      <c r="EV289" s="7"/>
      <c r="EW289" s="7"/>
      <c r="EX289" s="7"/>
      <c r="EY289" s="7"/>
      <c r="EZ289" s="7"/>
      <c r="FA289" s="7"/>
      <c r="FB289" s="7"/>
      <c r="FC289" s="7"/>
      <c r="FD289" s="7"/>
      <c r="FE289" s="7"/>
      <c r="FF289" s="7"/>
      <c r="FG289" s="7"/>
      <c r="FH289" s="7"/>
      <c r="FI289" s="7"/>
      <c r="FJ289" s="7"/>
      <c r="FK289" s="7"/>
      <c r="FL289" s="7"/>
      <c r="FM289" s="7"/>
      <c r="FN289" s="7"/>
      <c r="FO289" s="7"/>
      <c r="FP289" s="7"/>
      <c r="FQ289" s="7"/>
      <c r="FR289" s="7"/>
      <c r="FS289" s="7"/>
      <c r="FT289" s="7"/>
      <c r="FU289" s="7"/>
      <c r="FV289" s="7"/>
      <c r="FW289" s="7"/>
      <c r="FX289" s="7"/>
      <c r="FY289" s="7"/>
      <c r="FZ289" s="7"/>
      <c r="GA289" s="7"/>
      <c r="GB289" s="7"/>
      <c r="GC289" s="7"/>
      <c r="GD289" s="7"/>
      <c r="GE289" s="7"/>
      <c r="GF289" s="7"/>
      <c r="GG289" s="7"/>
      <c r="GH289" s="7"/>
      <c r="GI289" s="7"/>
      <c r="GJ289" s="7"/>
      <c r="GK289" s="7"/>
      <c r="GL289" s="7"/>
      <c r="GM289" s="7"/>
      <c r="GN289" s="7"/>
      <c r="GO289" s="7"/>
      <c r="GP289" s="7"/>
      <c r="GQ289" s="7"/>
      <c r="GR289" s="7"/>
      <c r="GS289" s="7"/>
      <c r="GT289" s="7"/>
      <c r="GU289" s="7"/>
      <c r="GV289" s="7"/>
      <c r="GW289" s="7"/>
      <c r="GX289" s="7"/>
      <c r="GY289" s="7"/>
      <c r="GZ289" s="7"/>
      <c r="HA289" s="7"/>
      <c r="HB289" s="7"/>
      <c r="HC289" s="7"/>
      <c r="HD289" s="7"/>
      <c r="HE289" s="7"/>
      <c r="HF289" s="7"/>
      <c r="HG289" s="7"/>
      <c r="HH289" s="7"/>
      <c r="HI289" s="7"/>
      <c r="HJ289" s="7"/>
      <c r="HK289" s="7"/>
      <c r="HL289" s="7"/>
      <c r="HM289" s="7"/>
      <c r="HN289" s="7"/>
      <c r="HO289" s="7"/>
      <c r="HP289" s="7"/>
      <c r="HQ289" s="7"/>
      <c r="HR289" s="7"/>
      <c r="HS289" s="7"/>
      <c r="HT289" s="7"/>
      <c r="HU289" s="7"/>
      <c r="HV289" s="7"/>
      <c r="HW289" s="7"/>
      <c r="HX289" s="7"/>
      <c r="HY289" s="7"/>
      <c r="HZ289" s="7"/>
      <c r="IA289" s="7"/>
      <c r="IB289" s="7"/>
      <c r="IC289" s="7"/>
      <c r="ID289" s="7"/>
      <c r="IE289" s="7"/>
      <c r="IF289" s="7"/>
      <c r="IG289" s="7"/>
      <c r="IH289" s="7"/>
      <c r="II289" s="7"/>
      <c r="IJ289" s="7"/>
      <c r="IK289" s="7"/>
      <c r="IL289" s="7"/>
      <c r="IM289" s="7"/>
      <c r="IN289" s="7"/>
      <c r="IO289" s="7"/>
      <c r="IP289" s="7"/>
      <c r="IQ289" s="7"/>
      <c r="IR289" s="7"/>
      <c r="IS289" s="7"/>
      <c r="IT289" s="7"/>
      <c r="IU289" s="7"/>
    </row>
    <row r="290" spans="1:255" ht="93.6" x14ac:dyDescent="0.3">
      <c r="A290" s="35" t="s">
        <v>268</v>
      </c>
      <c r="B290" s="36">
        <v>2</v>
      </c>
      <c r="C290" s="36">
        <v>606</v>
      </c>
      <c r="D290" s="40">
        <v>5206</v>
      </c>
      <c r="E290" s="38">
        <f t="shared" si="88"/>
        <v>1535622</v>
      </c>
      <c r="F290" s="38">
        <f t="shared" si="88"/>
        <v>1535622</v>
      </c>
      <c r="G290" s="38">
        <f t="shared" si="88"/>
        <v>0</v>
      </c>
      <c r="H290" s="38">
        <v>0</v>
      </c>
      <c r="I290" s="38">
        <v>0</v>
      </c>
      <c r="J290" s="38">
        <f t="shared" si="89"/>
        <v>0</v>
      </c>
      <c r="K290" s="38">
        <v>0</v>
      </c>
      <c r="L290" s="38">
        <v>0</v>
      </c>
      <c r="M290" s="38">
        <f t="shared" si="90"/>
        <v>0</v>
      </c>
      <c r="N290" s="38">
        <v>143770</v>
      </c>
      <c r="O290" s="38">
        <v>143770</v>
      </c>
      <c r="P290" s="38">
        <f t="shared" si="91"/>
        <v>0</v>
      </c>
      <c r="Q290" s="38">
        <v>0</v>
      </c>
      <c r="R290" s="38">
        <v>0</v>
      </c>
      <c r="S290" s="38">
        <f t="shared" si="92"/>
        <v>0</v>
      </c>
      <c r="T290" s="38">
        <v>0</v>
      </c>
      <c r="U290" s="38">
        <v>0</v>
      </c>
      <c r="V290" s="38">
        <f t="shared" si="93"/>
        <v>0</v>
      </c>
      <c r="W290" s="38">
        <v>831852</v>
      </c>
      <c r="X290" s="38">
        <v>831852</v>
      </c>
      <c r="Y290" s="38">
        <f t="shared" si="94"/>
        <v>0</v>
      </c>
      <c r="Z290" s="38">
        <v>0</v>
      </c>
      <c r="AA290" s="38">
        <v>0</v>
      </c>
      <c r="AB290" s="38">
        <f t="shared" si="95"/>
        <v>0</v>
      </c>
      <c r="AC290" s="38">
        <v>560000</v>
      </c>
      <c r="AD290" s="38">
        <v>560000</v>
      </c>
      <c r="AE290" s="38">
        <f t="shared" si="96"/>
        <v>0</v>
      </c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  <c r="DH290" s="7"/>
      <c r="DI290" s="7"/>
      <c r="DJ290" s="7"/>
      <c r="DK290" s="7"/>
      <c r="DL290" s="7"/>
      <c r="DM290" s="7"/>
      <c r="DN290" s="7"/>
      <c r="DO290" s="7"/>
      <c r="DP290" s="7"/>
      <c r="DQ290" s="7"/>
      <c r="DR290" s="7"/>
      <c r="DS290" s="7"/>
      <c r="DT290" s="7"/>
      <c r="DU290" s="7"/>
      <c r="DV290" s="7"/>
      <c r="DW290" s="7"/>
      <c r="DX290" s="7"/>
      <c r="DY290" s="7"/>
      <c r="DZ290" s="7"/>
      <c r="EA290" s="7"/>
      <c r="EB290" s="7"/>
      <c r="EC290" s="7"/>
      <c r="ED290" s="7"/>
      <c r="EE290" s="7"/>
      <c r="EF290" s="7"/>
      <c r="EG290" s="7"/>
      <c r="EH290" s="7"/>
      <c r="EI290" s="7"/>
      <c r="EJ290" s="7"/>
      <c r="EK290" s="7"/>
      <c r="EL290" s="7"/>
      <c r="EM290" s="7"/>
      <c r="EN290" s="7"/>
      <c r="EO290" s="7"/>
      <c r="EP290" s="7"/>
      <c r="EQ290" s="7"/>
      <c r="ER290" s="7"/>
      <c r="ES290" s="7"/>
      <c r="ET290" s="7"/>
      <c r="EU290" s="7"/>
      <c r="EV290" s="7"/>
      <c r="EW290" s="7"/>
      <c r="EX290" s="7"/>
      <c r="EY290" s="7"/>
      <c r="EZ290" s="7"/>
      <c r="FA290" s="7"/>
      <c r="FB290" s="7"/>
      <c r="FC290" s="7"/>
      <c r="FD290" s="7"/>
      <c r="FE290" s="7"/>
      <c r="FF290" s="7"/>
      <c r="FG290" s="7"/>
      <c r="FH290" s="7"/>
      <c r="FI290" s="7"/>
      <c r="FJ290" s="7"/>
      <c r="FK290" s="7"/>
      <c r="FL290" s="7"/>
      <c r="FM290" s="7"/>
      <c r="FN290" s="7"/>
      <c r="FO290" s="7"/>
      <c r="FP290" s="7"/>
      <c r="FQ290" s="7"/>
      <c r="FR290" s="7"/>
      <c r="FS290" s="7"/>
      <c r="FT290" s="7"/>
      <c r="FU290" s="7"/>
      <c r="FV290" s="7"/>
      <c r="FW290" s="7"/>
      <c r="FX290" s="7"/>
      <c r="FY290" s="7"/>
      <c r="FZ290" s="7"/>
      <c r="GA290" s="7"/>
      <c r="GB290" s="7"/>
      <c r="GC290" s="7"/>
      <c r="GD290" s="7"/>
      <c r="GE290" s="7"/>
      <c r="GF290" s="7"/>
      <c r="GG290" s="7"/>
      <c r="GH290" s="7"/>
      <c r="GI290" s="7"/>
      <c r="GJ290" s="7"/>
      <c r="GK290" s="7"/>
      <c r="GL290" s="7"/>
      <c r="GM290" s="7"/>
      <c r="GN290" s="7"/>
      <c r="GO290" s="7"/>
      <c r="GP290" s="7"/>
      <c r="GQ290" s="7"/>
      <c r="GR290" s="7"/>
      <c r="GS290" s="7"/>
      <c r="GT290" s="7"/>
      <c r="GU290" s="7"/>
      <c r="GV290" s="7"/>
      <c r="GW290" s="7"/>
      <c r="GX290" s="7"/>
      <c r="GY290" s="7"/>
      <c r="GZ290" s="7"/>
      <c r="HA290" s="7"/>
      <c r="HB290" s="7"/>
      <c r="HC290" s="7"/>
      <c r="HD290" s="7"/>
      <c r="HE290" s="7"/>
      <c r="HF290" s="7"/>
      <c r="HG290" s="7"/>
      <c r="HH290" s="7"/>
      <c r="HI290" s="7"/>
      <c r="HJ290" s="7"/>
      <c r="HK290" s="7"/>
      <c r="HL290" s="7"/>
      <c r="HM290" s="7"/>
      <c r="HN290" s="7"/>
      <c r="HO290" s="7"/>
      <c r="HP290" s="7"/>
      <c r="HQ290" s="7"/>
      <c r="HR290" s="7"/>
      <c r="HS290" s="7"/>
      <c r="HT290" s="7"/>
      <c r="HU290" s="7"/>
      <c r="HV290" s="7"/>
      <c r="HW290" s="7"/>
      <c r="HX290" s="7"/>
      <c r="HY290" s="7"/>
      <c r="HZ290" s="7"/>
      <c r="IA290" s="7"/>
      <c r="IB290" s="7"/>
      <c r="IC290" s="7"/>
      <c r="ID290" s="7"/>
      <c r="IE290" s="7"/>
      <c r="IF290" s="7"/>
      <c r="IG290" s="7"/>
      <c r="IH290" s="7"/>
      <c r="II290" s="7"/>
      <c r="IJ290" s="7"/>
      <c r="IK290" s="7"/>
      <c r="IL290" s="7"/>
      <c r="IM290" s="7"/>
      <c r="IN290" s="7"/>
      <c r="IO290" s="7"/>
      <c r="IP290" s="7"/>
      <c r="IQ290" s="7"/>
      <c r="IR290" s="7"/>
      <c r="IS290" s="7"/>
      <c r="IT290" s="7"/>
      <c r="IU290" s="7"/>
    </row>
    <row r="291" spans="1:255" ht="109.2" x14ac:dyDescent="0.3">
      <c r="A291" s="29" t="s">
        <v>269</v>
      </c>
      <c r="B291" s="30">
        <v>2</v>
      </c>
      <c r="C291" s="30">
        <v>606</v>
      </c>
      <c r="D291" s="37">
        <v>5206</v>
      </c>
      <c r="E291" s="38">
        <f t="shared" si="88"/>
        <v>33634</v>
      </c>
      <c r="F291" s="38">
        <f t="shared" si="88"/>
        <v>33634</v>
      </c>
      <c r="G291" s="38">
        <f t="shared" si="88"/>
        <v>0</v>
      </c>
      <c r="H291" s="38">
        <v>0</v>
      </c>
      <c r="I291" s="38">
        <v>0</v>
      </c>
      <c r="J291" s="38">
        <f t="shared" si="89"/>
        <v>0</v>
      </c>
      <c r="K291" s="38">
        <v>0</v>
      </c>
      <c r="L291" s="38">
        <v>0</v>
      </c>
      <c r="M291" s="38">
        <f t="shared" si="90"/>
        <v>0</v>
      </c>
      <c r="N291" s="38">
        <v>0</v>
      </c>
      <c r="O291" s="38">
        <v>0</v>
      </c>
      <c r="P291" s="38">
        <f t="shared" si="91"/>
        <v>0</v>
      </c>
      <c r="Q291" s="38">
        <v>0</v>
      </c>
      <c r="R291" s="38">
        <v>0</v>
      </c>
      <c r="S291" s="38">
        <f t="shared" si="92"/>
        <v>0</v>
      </c>
      <c r="T291" s="38">
        <v>0</v>
      </c>
      <c r="U291" s="38">
        <v>0</v>
      </c>
      <c r="V291" s="38">
        <f t="shared" si="93"/>
        <v>0</v>
      </c>
      <c r="W291" s="38">
        <v>33634</v>
      </c>
      <c r="X291" s="38">
        <v>33634</v>
      </c>
      <c r="Y291" s="38">
        <f t="shared" si="94"/>
        <v>0</v>
      </c>
      <c r="Z291" s="38">
        <v>0</v>
      </c>
      <c r="AA291" s="38">
        <v>0</v>
      </c>
      <c r="AB291" s="38">
        <f t="shared" si="95"/>
        <v>0</v>
      </c>
      <c r="AC291" s="38">
        <v>0</v>
      </c>
      <c r="AD291" s="38">
        <v>0</v>
      </c>
      <c r="AE291" s="38">
        <f t="shared" si="96"/>
        <v>0</v>
      </c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S291" s="7"/>
      <c r="DT291" s="7"/>
      <c r="DU291" s="7"/>
      <c r="DV291" s="7"/>
      <c r="DW291" s="7"/>
      <c r="DX291" s="7"/>
      <c r="DY291" s="7"/>
      <c r="DZ291" s="7"/>
      <c r="EA291" s="7"/>
      <c r="EB291" s="7"/>
      <c r="EC291" s="7"/>
      <c r="ED291" s="7"/>
      <c r="EE291" s="7"/>
      <c r="EF291" s="7"/>
      <c r="EG291" s="7"/>
      <c r="EH291" s="7"/>
      <c r="EI291" s="7"/>
      <c r="EJ291" s="7"/>
      <c r="EK291" s="7"/>
      <c r="EL291" s="7"/>
      <c r="EM291" s="7"/>
      <c r="EN291" s="7"/>
      <c r="EO291" s="7"/>
      <c r="EP291" s="7"/>
      <c r="EQ291" s="7"/>
      <c r="ER291" s="7"/>
      <c r="ES291" s="7"/>
      <c r="ET291" s="7"/>
      <c r="EU291" s="7"/>
      <c r="EV291" s="7"/>
      <c r="EW291" s="7"/>
      <c r="EX291" s="7"/>
      <c r="EY291" s="7"/>
      <c r="EZ291" s="7"/>
      <c r="FA291" s="7"/>
      <c r="FB291" s="7"/>
      <c r="FC291" s="7"/>
      <c r="FD291" s="7"/>
      <c r="FE291" s="7"/>
      <c r="FF291" s="7"/>
      <c r="FG291" s="7"/>
      <c r="FH291" s="7"/>
      <c r="FI291" s="7"/>
      <c r="FJ291" s="7"/>
      <c r="FK291" s="7"/>
      <c r="FL291" s="7"/>
      <c r="FM291" s="7"/>
      <c r="FN291" s="7"/>
      <c r="FO291" s="7"/>
      <c r="FP291" s="7"/>
      <c r="FQ291" s="7"/>
      <c r="FR291" s="7"/>
      <c r="FS291" s="7"/>
      <c r="FT291" s="7"/>
      <c r="FU291" s="7"/>
      <c r="FV291" s="7"/>
      <c r="FW291" s="7"/>
      <c r="FX291" s="7"/>
      <c r="FY291" s="7"/>
      <c r="FZ291" s="7"/>
      <c r="GA291" s="7"/>
      <c r="GB291" s="7"/>
      <c r="GC291" s="7"/>
      <c r="GD291" s="7"/>
      <c r="GE291" s="7"/>
      <c r="GF291" s="7"/>
      <c r="GG291" s="7"/>
      <c r="GH291" s="7"/>
      <c r="GI291" s="7"/>
      <c r="GJ291" s="7"/>
      <c r="GK291" s="7"/>
      <c r="GL291" s="7"/>
      <c r="GM291" s="7"/>
      <c r="GN291" s="7"/>
      <c r="GO291" s="7"/>
      <c r="GP291" s="7"/>
      <c r="GQ291" s="7"/>
      <c r="GR291" s="7"/>
      <c r="GS291" s="7"/>
      <c r="GT291" s="7"/>
      <c r="GU291" s="7"/>
      <c r="GV291" s="7"/>
      <c r="GW291" s="7"/>
      <c r="GX291" s="7"/>
      <c r="GY291" s="7"/>
      <c r="GZ291" s="7"/>
      <c r="HA291" s="7"/>
      <c r="HB291" s="7"/>
      <c r="HC291" s="7"/>
      <c r="HD291" s="7"/>
      <c r="HE291" s="7"/>
      <c r="HF291" s="7"/>
      <c r="HG291" s="7"/>
      <c r="HH291" s="7"/>
      <c r="HI291" s="7"/>
      <c r="HJ291" s="7"/>
      <c r="HK291" s="7"/>
      <c r="HL291" s="7"/>
      <c r="HM291" s="7"/>
      <c r="HN291" s="7"/>
      <c r="HO291" s="7"/>
      <c r="HP291" s="7"/>
      <c r="HQ291" s="7"/>
      <c r="HR291" s="7"/>
      <c r="HS291" s="7"/>
      <c r="HT291" s="7"/>
      <c r="HU291" s="7"/>
      <c r="HV291" s="7"/>
      <c r="HW291" s="7"/>
      <c r="HX291" s="7"/>
      <c r="HY291" s="7"/>
      <c r="HZ291" s="7"/>
      <c r="IA291" s="7"/>
      <c r="IB291" s="7"/>
      <c r="IC291" s="7"/>
      <c r="ID291" s="7"/>
      <c r="IE291" s="7"/>
      <c r="IF291" s="7"/>
      <c r="IG291" s="7"/>
      <c r="IH291" s="7"/>
      <c r="II291" s="7"/>
      <c r="IJ291" s="7"/>
      <c r="IK291" s="7"/>
      <c r="IL291" s="7"/>
      <c r="IM291" s="7"/>
      <c r="IN291" s="7"/>
      <c r="IO291" s="7"/>
      <c r="IP291" s="7"/>
      <c r="IQ291" s="7"/>
      <c r="IR291" s="7"/>
      <c r="IS291" s="7"/>
      <c r="IT291" s="7"/>
      <c r="IU291" s="7"/>
    </row>
    <row r="292" spans="1:255" ht="46.8" x14ac:dyDescent="0.3">
      <c r="A292" s="29" t="s">
        <v>270</v>
      </c>
      <c r="B292" s="30">
        <v>2</v>
      </c>
      <c r="C292" s="30">
        <v>606</v>
      </c>
      <c r="D292" s="37">
        <v>5206</v>
      </c>
      <c r="E292" s="38">
        <f t="shared" si="88"/>
        <v>18646</v>
      </c>
      <c r="F292" s="38">
        <f t="shared" si="88"/>
        <v>18646</v>
      </c>
      <c r="G292" s="38">
        <f t="shared" si="88"/>
        <v>0</v>
      </c>
      <c r="H292" s="38">
        <v>0</v>
      </c>
      <c r="I292" s="38">
        <v>0</v>
      </c>
      <c r="J292" s="38">
        <f t="shared" si="89"/>
        <v>0</v>
      </c>
      <c r="K292" s="38">
        <v>0</v>
      </c>
      <c r="L292" s="38">
        <v>0</v>
      </c>
      <c r="M292" s="38">
        <f t="shared" si="90"/>
        <v>0</v>
      </c>
      <c r="N292" s="38">
        <v>0</v>
      </c>
      <c r="O292" s="38">
        <v>0</v>
      </c>
      <c r="P292" s="38">
        <f t="shared" si="91"/>
        <v>0</v>
      </c>
      <c r="Q292" s="38">
        <v>0</v>
      </c>
      <c r="R292" s="38">
        <v>0</v>
      </c>
      <c r="S292" s="38">
        <f t="shared" si="92"/>
        <v>0</v>
      </c>
      <c r="T292" s="38">
        <v>0</v>
      </c>
      <c r="U292" s="38">
        <v>0</v>
      </c>
      <c r="V292" s="38">
        <f t="shared" si="93"/>
        <v>0</v>
      </c>
      <c r="W292" s="38">
        <v>18646</v>
      </c>
      <c r="X292" s="38">
        <v>18646</v>
      </c>
      <c r="Y292" s="38">
        <f t="shared" si="94"/>
        <v>0</v>
      </c>
      <c r="Z292" s="38">
        <v>0</v>
      </c>
      <c r="AA292" s="38">
        <v>0</v>
      </c>
      <c r="AB292" s="38">
        <f t="shared" si="95"/>
        <v>0</v>
      </c>
      <c r="AC292" s="38">
        <v>0</v>
      </c>
      <c r="AD292" s="38">
        <v>0</v>
      </c>
      <c r="AE292" s="38">
        <f t="shared" si="96"/>
        <v>0</v>
      </c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S292" s="7"/>
      <c r="DT292" s="7"/>
      <c r="DU292" s="7"/>
      <c r="DV292" s="7"/>
      <c r="DW292" s="7"/>
      <c r="DX292" s="7"/>
      <c r="DY292" s="7"/>
      <c r="DZ292" s="7"/>
      <c r="EA292" s="7"/>
      <c r="EB292" s="7"/>
      <c r="EC292" s="7"/>
      <c r="ED292" s="7"/>
      <c r="EE292" s="7"/>
      <c r="EF292" s="7"/>
      <c r="EG292" s="7"/>
      <c r="EH292" s="7"/>
      <c r="EI292" s="7"/>
      <c r="EJ292" s="7"/>
      <c r="EK292" s="7"/>
      <c r="EL292" s="7"/>
      <c r="EM292" s="7"/>
      <c r="EN292" s="7"/>
      <c r="EO292" s="7"/>
      <c r="EP292" s="7"/>
      <c r="EQ292" s="7"/>
      <c r="ER292" s="7"/>
      <c r="ES292" s="7"/>
      <c r="ET292" s="7"/>
      <c r="EU292" s="7"/>
      <c r="EV292" s="7"/>
      <c r="EW292" s="7"/>
      <c r="EX292" s="7"/>
      <c r="EY292" s="7"/>
      <c r="EZ292" s="7"/>
      <c r="FA292" s="7"/>
      <c r="FB292" s="7"/>
      <c r="FC292" s="7"/>
      <c r="FD292" s="7"/>
      <c r="FE292" s="7"/>
      <c r="FF292" s="7"/>
      <c r="FG292" s="7"/>
      <c r="FH292" s="7"/>
      <c r="FI292" s="7"/>
      <c r="FJ292" s="7"/>
      <c r="FK292" s="7"/>
      <c r="FL292" s="7"/>
      <c r="FM292" s="7"/>
      <c r="FN292" s="7"/>
      <c r="FO292" s="7"/>
      <c r="FP292" s="7"/>
      <c r="FQ292" s="7"/>
      <c r="FR292" s="7"/>
      <c r="FS292" s="7"/>
      <c r="FT292" s="7"/>
      <c r="FU292" s="7"/>
      <c r="FV292" s="7"/>
      <c r="FW292" s="7"/>
      <c r="FX292" s="7"/>
      <c r="FY292" s="7"/>
      <c r="FZ292" s="7"/>
      <c r="GA292" s="7"/>
      <c r="GB292" s="7"/>
      <c r="GC292" s="7"/>
      <c r="GD292" s="7"/>
      <c r="GE292" s="7"/>
      <c r="GF292" s="7"/>
      <c r="GG292" s="7"/>
      <c r="GH292" s="7"/>
      <c r="GI292" s="7"/>
      <c r="GJ292" s="7"/>
      <c r="GK292" s="7"/>
      <c r="GL292" s="7"/>
      <c r="GM292" s="7"/>
      <c r="GN292" s="7"/>
      <c r="GO292" s="7"/>
      <c r="GP292" s="7"/>
      <c r="GQ292" s="7"/>
      <c r="GR292" s="7"/>
      <c r="GS292" s="7"/>
      <c r="GT292" s="7"/>
      <c r="GU292" s="7"/>
      <c r="GV292" s="7"/>
      <c r="GW292" s="7"/>
      <c r="GX292" s="7"/>
      <c r="GY292" s="7"/>
      <c r="GZ292" s="7"/>
      <c r="HA292" s="7"/>
      <c r="HB292" s="7"/>
      <c r="HC292" s="7"/>
      <c r="HD292" s="7"/>
      <c r="HE292" s="7"/>
      <c r="HF292" s="7"/>
      <c r="HG292" s="7"/>
      <c r="HH292" s="7"/>
      <c r="HI292" s="7"/>
      <c r="HJ292" s="7"/>
      <c r="HK292" s="7"/>
      <c r="HL292" s="7"/>
      <c r="HM292" s="7"/>
      <c r="HN292" s="7"/>
      <c r="HO292" s="7"/>
      <c r="HP292" s="7"/>
      <c r="HQ292" s="7"/>
      <c r="HR292" s="7"/>
      <c r="HS292" s="7"/>
      <c r="HT292" s="7"/>
      <c r="HU292" s="7"/>
      <c r="HV292" s="7"/>
      <c r="HW292" s="7"/>
      <c r="HX292" s="7"/>
      <c r="HY292" s="7"/>
      <c r="HZ292" s="7"/>
      <c r="IA292" s="7"/>
      <c r="IB292" s="7"/>
      <c r="IC292" s="7"/>
      <c r="ID292" s="7"/>
      <c r="IE292" s="7"/>
      <c r="IF292" s="7"/>
      <c r="IG292" s="7"/>
      <c r="IH292" s="7"/>
      <c r="II292" s="7"/>
      <c r="IJ292" s="7"/>
      <c r="IK292" s="7"/>
      <c r="IL292" s="7"/>
      <c r="IM292" s="7"/>
      <c r="IN292" s="7"/>
      <c r="IO292" s="7"/>
      <c r="IP292" s="7"/>
      <c r="IQ292" s="7"/>
      <c r="IR292" s="7"/>
      <c r="IS292" s="7"/>
      <c r="IT292" s="7"/>
      <c r="IU292" s="7"/>
    </row>
    <row r="293" spans="1:255" ht="109.2" x14ac:dyDescent="0.3">
      <c r="A293" s="29" t="s">
        <v>271</v>
      </c>
      <c r="B293" s="30">
        <v>2</v>
      </c>
      <c r="C293" s="30">
        <v>606</v>
      </c>
      <c r="D293" s="37">
        <v>5206</v>
      </c>
      <c r="E293" s="38">
        <f t="shared" si="88"/>
        <v>1667540</v>
      </c>
      <c r="F293" s="38">
        <f t="shared" si="88"/>
        <v>1409547</v>
      </c>
      <c r="G293" s="38">
        <f t="shared" si="88"/>
        <v>-257993</v>
      </c>
      <c r="H293" s="38">
        <f>106970+151023</f>
        <v>257993</v>
      </c>
      <c r="I293" s="38">
        <f>106970+151023-257993</f>
        <v>0</v>
      </c>
      <c r="J293" s="38">
        <f t="shared" si="89"/>
        <v>-257993</v>
      </c>
      <c r="K293" s="38">
        <v>0</v>
      </c>
      <c r="L293" s="38">
        <v>0</v>
      </c>
      <c r="M293" s="38">
        <f t="shared" si="90"/>
        <v>0</v>
      </c>
      <c r="N293" s="38">
        <f>132049+20026</f>
        <v>152075</v>
      </c>
      <c r="O293" s="38">
        <f>132049+20026</f>
        <v>152075</v>
      </c>
      <c r="P293" s="38">
        <f t="shared" si="91"/>
        <v>0</v>
      </c>
      <c r="Q293" s="38">
        <v>0</v>
      </c>
      <c r="R293" s="38">
        <v>0</v>
      </c>
      <c r="S293" s="38">
        <f t="shared" si="92"/>
        <v>0</v>
      </c>
      <c r="T293" s="38">
        <v>0</v>
      </c>
      <c r="U293" s="38">
        <v>0</v>
      </c>
      <c r="V293" s="38">
        <f t="shared" si="93"/>
        <v>0</v>
      </c>
      <c r="W293" s="38">
        <v>1257472</v>
      </c>
      <c r="X293" s="38">
        <v>1257472</v>
      </c>
      <c r="Y293" s="38">
        <f t="shared" si="94"/>
        <v>0</v>
      </c>
      <c r="Z293" s="38">
        <v>0</v>
      </c>
      <c r="AA293" s="38">
        <v>0</v>
      </c>
      <c r="AB293" s="38">
        <f t="shared" si="95"/>
        <v>0</v>
      </c>
      <c r="AC293" s="38">
        <v>0</v>
      </c>
      <c r="AD293" s="38">
        <v>0</v>
      </c>
      <c r="AE293" s="38">
        <f t="shared" si="96"/>
        <v>0</v>
      </c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R293" s="7"/>
      <c r="DS293" s="7"/>
      <c r="DT293" s="7"/>
      <c r="DU293" s="7"/>
      <c r="DV293" s="7"/>
      <c r="DW293" s="7"/>
      <c r="DX293" s="7"/>
      <c r="DY293" s="7"/>
      <c r="DZ293" s="7"/>
      <c r="EA293" s="7"/>
      <c r="EB293" s="7"/>
      <c r="EC293" s="7"/>
      <c r="ED293" s="7"/>
      <c r="EE293" s="7"/>
      <c r="EF293" s="7"/>
      <c r="EG293" s="7"/>
      <c r="EH293" s="7"/>
      <c r="EI293" s="7"/>
      <c r="EJ293" s="7"/>
      <c r="EK293" s="7"/>
      <c r="EL293" s="7"/>
      <c r="EM293" s="7"/>
      <c r="EN293" s="7"/>
      <c r="EO293" s="7"/>
      <c r="EP293" s="7"/>
      <c r="EQ293" s="7"/>
      <c r="ER293" s="7"/>
      <c r="ES293" s="7"/>
      <c r="ET293" s="7"/>
      <c r="EU293" s="7"/>
      <c r="EV293" s="7"/>
      <c r="EW293" s="7"/>
      <c r="EX293" s="7"/>
      <c r="EY293" s="7"/>
      <c r="EZ293" s="7"/>
      <c r="FA293" s="7"/>
      <c r="FB293" s="7"/>
      <c r="FC293" s="7"/>
      <c r="FD293" s="7"/>
      <c r="FE293" s="7"/>
      <c r="FF293" s="7"/>
      <c r="FG293" s="7"/>
      <c r="FH293" s="7"/>
      <c r="FI293" s="7"/>
      <c r="FJ293" s="7"/>
      <c r="FK293" s="7"/>
      <c r="FL293" s="7"/>
      <c r="FM293" s="7"/>
      <c r="FN293" s="7"/>
      <c r="FO293" s="7"/>
      <c r="FP293" s="7"/>
      <c r="FQ293" s="7"/>
      <c r="FR293" s="7"/>
      <c r="FS293" s="7"/>
      <c r="FT293" s="7"/>
      <c r="FU293" s="7"/>
      <c r="FV293" s="7"/>
      <c r="FW293" s="7"/>
      <c r="FX293" s="7"/>
      <c r="FY293" s="7"/>
      <c r="FZ293" s="7"/>
      <c r="GA293" s="7"/>
      <c r="GB293" s="7"/>
      <c r="GC293" s="7"/>
      <c r="GD293" s="7"/>
      <c r="GE293" s="7"/>
      <c r="GF293" s="7"/>
      <c r="GG293" s="7"/>
      <c r="GH293" s="7"/>
      <c r="GI293" s="7"/>
      <c r="GJ293" s="7"/>
      <c r="GK293" s="7"/>
      <c r="GL293" s="7"/>
      <c r="GM293" s="7"/>
      <c r="GN293" s="7"/>
      <c r="GO293" s="7"/>
      <c r="GP293" s="7"/>
      <c r="GQ293" s="7"/>
      <c r="GR293" s="7"/>
      <c r="GS293" s="7"/>
      <c r="GT293" s="7"/>
      <c r="GU293" s="7"/>
      <c r="GV293" s="7"/>
      <c r="GW293" s="7"/>
      <c r="GX293" s="7"/>
      <c r="GY293" s="7"/>
      <c r="GZ293" s="7"/>
      <c r="HA293" s="7"/>
      <c r="HB293" s="7"/>
      <c r="HC293" s="7"/>
      <c r="HD293" s="7"/>
      <c r="HE293" s="7"/>
      <c r="HF293" s="7"/>
      <c r="HG293" s="7"/>
      <c r="HH293" s="7"/>
      <c r="HI293" s="7"/>
      <c r="HJ293" s="7"/>
      <c r="HK293" s="7"/>
      <c r="HL293" s="7"/>
      <c r="HM293" s="7"/>
      <c r="HN293" s="7"/>
      <c r="HO293" s="7"/>
      <c r="HP293" s="7"/>
      <c r="HQ293" s="7"/>
      <c r="HR293" s="7"/>
      <c r="HS293" s="7"/>
      <c r="HT293" s="7"/>
      <c r="HU293" s="7"/>
      <c r="HV293" s="7"/>
      <c r="HW293" s="7"/>
      <c r="HX293" s="7"/>
      <c r="HY293" s="7"/>
      <c r="HZ293" s="7"/>
      <c r="IA293" s="7"/>
      <c r="IB293" s="7"/>
      <c r="IC293" s="7"/>
      <c r="ID293" s="7"/>
      <c r="IE293" s="7"/>
      <c r="IF293" s="7"/>
      <c r="IG293" s="7"/>
      <c r="IH293" s="7"/>
      <c r="II293" s="7"/>
      <c r="IJ293" s="7"/>
      <c r="IK293" s="7"/>
      <c r="IL293" s="7"/>
      <c r="IM293" s="7"/>
      <c r="IN293" s="7"/>
      <c r="IO293" s="7"/>
      <c r="IP293" s="7"/>
      <c r="IQ293" s="7"/>
      <c r="IR293" s="7"/>
      <c r="IS293" s="7"/>
      <c r="IT293" s="7"/>
      <c r="IU293" s="7"/>
    </row>
    <row r="294" spans="1:255" ht="109.2" x14ac:dyDescent="0.3">
      <c r="A294" s="29" t="s">
        <v>272</v>
      </c>
      <c r="B294" s="30">
        <v>2</v>
      </c>
      <c r="C294" s="30">
        <v>619</v>
      </c>
      <c r="D294" s="37">
        <v>5206</v>
      </c>
      <c r="E294" s="38">
        <f t="shared" si="88"/>
        <v>100017</v>
      </c>
      <c r="F294" s="38">
        <f t="shared" si="88"/>
        <v>100017</v>
      </c>
      <c r="G294" s="38">
        <f t="shared" si="88"/>
        <v>0</v>
      </c>
      <c r="H294" s="38">
        <v>0</v>
      </c>
      <c r="I294" s="38">
        <v>0</v>
      </c>
      <c r="J294" s="38">
        <f t="shared" si="89"/>
        <v>0</v>
      </c>
      <c r="K294" s="38"/>
      <c r="L294" s="38"/>
      <c r="M294" s="38">
        <f t="shared" si="90"/>
        <v>0</v>
      </c>
      <c r="N294" s="38"/>
      <c r="O294" s="38"/>
      <c r="P294" s="38">
        <f t="shared" si="91"/>
        <v>0</v>
      </c>
      <c r="Q294" s="38">
        <v>0</v>
      </c>
      <c r="R294" s="38">
        <v>0</v>
      </c>
      <c r="S294" s="38">
        <f t="shared" si="92"/>
        <v>0</v>
      </c>
      <c r="T294" s="38">
        <v>0</v>
      </c>
      <c r="U294" s="38">
        <v>0</v>
      </c>
      <c r="V294" s="38">
        <f t="shared" si="93"/>
        <v>0</v>
      </c>
      <c r="W294" s="38">
        <v>0</v>
      </c>
      <c r="X294" s="38">
        <v>0</v>
      </c>
      <c r="Y294" s="38">
        <f t="shared" si="94"/>
        <v>0</v>
      </c>
      <c r="Z294" s="38">
        <v>0</v>
      </c>
      <c r="AA294" s="38">
        <v>0</v>
      </c>
      <c r="AB294" s="38">
        <f t="shared" si="95"/>
        <v>0</v>
      </c>
      <c r="AC294" s="38">
        <v>100017</v>
      </c>
      <c r="AD294" s="38">
        <v>100017</v>
      </c>
      <c r="AE294" s="38">
        <f t="shared" si="96"/>
        <v>0</v>
      </c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G294" s="7"/>
      <c r="EH294" s="7"/>
      <c r="EI294" s="7"/>
      <c r="EJ294" s="7"/>
      <c r="EK294" s="7"/>
      <c r="EL294" s="7"/>
      <c r="EM294" s="7"/>
      <c r="EN294" s="7"/>
      <c r="EO294" s="7"/>
      <c r="EP294" s="7"/>
      <c r="EQ294" s="7"/>
      <c r="ER294" s="7"/>
      <c r="ES294" s="7"/>
      <c r="ET294" s="7"/>
      <c r="EU294" s="7"/>
      <c r="EV294" s="7"/>
      <c r="EW294" s="7"/>
      <c r="EX294" s="7"/>
      <c r="EY294" s="7"/>
      <c r="EZ294" s="7"/>
      <c r="FA294" s="7"/>
      <c r="FB294" s="7"/>
      <c r="FC294" s="7"/>
      <c r="FD294" s="7"/>
      <c r="FE294" s="7"/>
      <c r="FF294" s="7"/>
      <c r="FG294" s="7"/>
      <c r="FH294" s="7"/>
      <c r="FI294" s="7"/>
      <c r="FJ294" s="7"/>
      <c r="FK294" s="7"/>
      <c r="FL294" s="7"/>
      <c r="FM294" s="7"/>
      <c r="FN294" s="7"/>
      <c r="FO294" s="7"/>
      <c r="FP294" s="7"/>
      <c r="FQ294" s="7"/>
      <c r="FR294" s="7"/>
      <c r="FS294" s="7"/>
      <c r="FT294" s="7"/>
      <c r="FU294" s="7"/>
      <c r="FV294" s="7"/>
      <c r="FW294" s="7"/>
      <c r="FX294" s="7"/>
      <c r="FY294" s="7"/>
      <c r="FZ294" s="7"/>
      <c r="GA294" s="7"/>
      <c r="GB294" s="7"/>
      <c r="GC294" s="7"/>
      <c r="GD294" s="7"/>
      <c r="GE294" s="7"/>
      <c r="GF294" s="7"/>
      <c r="GG294" s="7"/>
      <c r="GH294" s="7"/>
      <c r="GI294" s="7"/>
      <c r="GJ294" s="7"/>
      <c r="GK294" s="7"/>
      <c r="GL294" s="7"/>
      <c r="GM294" s="7"/>
      <c r="GN294" s="7"/>
      <c r="GO294" s="7"/>
      <c r="GP294" s="7"/>
      <c r="GQ294" s="7"/>
      <c r="GR294" s="7"/>
      <c r="GS294" s="7"/>
      <c r="GT294" s="7"/>
      <c r="GU294" s="7"/>
      <c r="GV294" s="7"/>
      <c r="GW294" s="7"/>
      <c r="GX294" s="7"/>
      <c r="GY294" s="7"/>
      <c r="GZ294" s="7"/>
      <c r="HA294" s="7"/>
      <c r="HB294" s="7"/>
      <c r="HC294" s="7"/>
      <c r="HD294" s="7"/>
      <c r="HE294" s="7"/>
      <c r="HF294" s="7"/>
      <c r="HG294" s="7"/>
      <c r="HH294" s="7"/>
      <c r="HI294" s="7"/>
      <c r="HJ294" s="7"/>
      <c r="HK294" s="7"/>
      <c r="HL294" s="7"/>
      <c r="HM294" s="7"/>
      <c r="HN294" s="7"/>
      <c r="HO294" s="7"/>
      <c r="HP294" s="7"/>
      <c r="HQ294" s="7"/>
      <c r="HR294" s="7"/>
      <c r="HS294" s="7"/>
      <c r="HT294" s="7"/>
      <c r="HU294" s="7"/>
      <c r="HV294" s="7"/>
      <c r="HW294" s="7"/>
      <c r="HX294" s="7"/>
      <c r="HY294" s="7"/>
      <c r="HZ294" s="7"/>
      <c r="IA294" s="7"/>
      <c r="IB294" s="7"/>
      <c r="IC294" s="7"/>
      <c r="ID294" s="7"/>
      <c r="IE294" s="7"/>
      <c r="IF294" s="7"/>
      <c r="IG294" s="7"/>
      <c r="IH294" s="7"/>
      <c r="II294" s="7"/>
      <c r="IJ294" s="7"/>
      <c r="IK294" s="7"/>
      <c r="IL294" s="7"/>
      <c r="IM294" s="7"/>
      <c r="IN294" s="7"/>
      <c r="IO294" s="7"/>
      <c r="IP294" s="7"/>
      <c r="IQ294" s="7"/>
      <c r="IR294" s="7"/>
      <c r="IS294" s="7"/>
      <c r="IT294" s="7"/>
      <c r="IU294" s="7"/>
    </row>
    <row r="295" spans="1:255" ht="31.2" x14ac:dyDescent="0.3">
      <c r="A295" s="29" t="s">
        <v>273</v>
      </c>
      <c r="B295" s="30">
        <v>2</v>
      </c>
      <c r="C295" s="30">
        <v>606</v>
      </c>
      <c r="D295" s="37">
        <v>5206</v>
      </c>
      <c r="E295" s="38">
        <f t="shared" si="88"/>
        <v>133200</v>
      </c>
      <c r="F295" s="38">
        <f t="shared" si="88"/>
        <v>133200</v>
      </c>
      <c r="G295" s="38">
        <f t="shared" si="88"/>
        <v>0</v>
      </c>
      <c r="H295" s="38">
        <v>0</v>
      </c>
      <c r="I295" s="38">
        <v>0</v>
      </c>
      <c r="J295" s="38">
        <f t="shared" si="89"/>
        <v>0</v>
      </c>
      <c r="K295" s="38">
        <v>0</v>
      </c>
      <c r="L295" s="38">
        <v>0</v>
      </c>
      <c r="M295" s="38">
        <f t="shared" si="90"/>
        <v>0</v>
      </c>
      <c r="N295" s="38">
        <v>133200</v>
      </c>
      <c r="O295" s="38">
        <v>133200</v>
      </c>
      <c r="P295" s="38">
        <f t="shared" si="91"/>
        <v>0</v>
      </c>
      <c r="Q295" s="38">
        <v>0</v>
      </c>
      <c r="R295" s="38">
        <v>0</v>
      </c>
      <c r="S295" s="38">
        <f t="shared" si="92"/>
        <v>0</v>
      </c>
      <c r="T295" s="38">
        <v>0</v>
      </c>
      <c r="U295" s="38">
        <v>0</v>
      </c>
      <c r="V295" s="38">
        <f t="shared" si="93"/>
        <v>0</v>
      </c>
      <c r="W295" s="38">
        <v>0</v>
      </c>
      <c r="X295" s="38">
        <v>0</v>
      </c>
      <c r="Y295" s="38">
        <f t="shared" si="94"/>
        <v>0</v>
      </c>
      <c r="Z295" s="38">
        <v>0</v>
      </c>
      <c r="AA295" s="38">
        <v>0</v>
      </c>
      <c r="AB295" s="38">
        <f t="shared" si="95"/>
        <v>0</v>
      </c>
      <c r="AC295" s="38">
        <v>0</v>
      </c>
      <c r="AD295" s="38">
        <v>0</v>
      </c>
      <c r="AE295" s="38">
        <f t="shared" si="96"/>
        <v>0</v>
      </c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  <c r="DH295" s="7"/>
      <c r="DI295" s="7"/>
      <c r="DJ295" s="7"/>
      <c r="DK295" s="7"/>
      <c r="DL295" s="7"/>
      <c r="DM295" s="7"/>
      <c r="DN295" s="7"/>
      <c r="DO295" s="7"/>
      <c r="DP295" s="7"/>
      <c r="DQ295" s="7"/>
      <c r="DR295" s="7"/>
      <c r="DS295" s="7"/>
      <c r="DT295" s="7"/>
      <c r="DU295" s="7"/>
      <c r="DV295" s="7"/>
      <c r="DW295" s="7"/>
      <c r="DX295" s="7"/>
      <c r="DY295" s="7"/>
      <c r="DZ295" s="7"/>
      <c r="EA295" s="7"/>
      <c r="EB295" s="7"/>
      <c r="EC295" s="7"/>
      <c r="ED295" s="7"/>
      <c r="EE295" s="7"/>
      <c r="EF295" s="7"/>
      <c r="EG295" s="7"/>
      <c r="EH295" s="7"/>
      <c r="EI295" s="7"/>
      <c r="EJ295" s="7"/>
      <c r="EK295" s="7"/>
      <c r="EL295" s="7"/>
      <c r="EM295" s="7"/>
      <c r="EN295" s="7"/>
      <c r="EO295" s="7"/>
      <c r="EP295" s="7"/>
      <c r="EQ295" s="7"/>
      <c r="ER295" s="7"/>
      <c r="ES295" s="7"/>
      <c r="ET295" s="7"/>
      <c r="EU295" s="7"/>
      <c r="EV295" s="7"/>
      <c r="EW295" s="7"/>
      <c r="EX295" s="7"/>
      <c r="EY295" s="7"/>
      <c r="EZ295" s="7"/>
      <c r="FA295" s="7"/>
      <c r="FB295" s="7"/>
      <c r="FC295" s="7"/>
      <c r="FD295" s="7"/>
      <c r="FE295" s="7"/>
      <c r="FF295" s="7"/>
      <c r="FG295" s="7"/>
      <c r="FH295" s="7"/>
      <c r="FI295" s="7"/>
      <c r="FJ295" s="7"/>
      <c r="FK295" s="7"/>
      <c r="FL295" s="7"/>
      <c r="FM295" s="7"/>
      <c r="FN295" s="7"/>
      <c r="FO295" s="7"/>
      <c r="FP295" s="7"/>
      <c r="FQ295" s="7"/>
      <c r="FR295" s="7"/>
      <c r="FS295" s="7"/>
      <c r="FT295" s="7"/>
      <c r="FU295" s="7"/>
      <c r="FV295" s="7"/>
      <c r="FW295" s="7"/>
      <c r="FX295" s="7"/>
      <c r="FY295" s="7"/>
      <c r="FZ295" s="7"/>
      <c r="GA295" s="7"/>
      <c r="GB295" s="7"/>
      <c r="GC295" s="7"/>
      <c r="GD295" s="7"/>
      <c r="GE295" s="7"/>
      <c r="GF295" s="7"/>
      <c r="GG295" s="7"/>
      <c r="GH295" s="7"/>
      <c r="GI295" s="7"/>
      <c r="GJ295" s="7"/>
      <c r="GK295" s="7"/>
      <c r="GL295" s="7"/>
      <c r="GM295" s="7"/>
      <c r="GN295" s="7"/>
      <c r="GO295" s="7"/>
      <c r="GP295" s="7"/>
      <c r="GQ295" s="7"/>
      <c r="GR295" s="7"/>
      <c r="GS295" s="7"/>
      <c r="GT295" s="7"/>
      <c r="GU295" s="7"/>
      <c r="GV295" s="7"/>
      <c r="GW295" s="7"/>
      <c r="GX295" s="7"/>
      <c r="GY295" s="7"/>
      <c r="GZ295" s="7"/>
      <c r="HA295" s="7"/>
      <c r="HB295" s="7"/>
      <c r="HC295" s="7"/>
      <c r="HD295" s="7"/>
      <c r="HE295" s="7"/>
      <c r="HF295" s="7"/>
      <c r="HG295" s="7"/>
      <c r="HH295" s="7"/>
      <c r="HI295" s="7"/>
      <c r="HJ295" s="7"/>
      <c r="HK295" s="7"/>
      <c r="HL295" s="7"/>
      <c r="HM295" s="7"/>
      <c r="HN295" s="7"/>
      <c r="HO295" s="7"/>
      <c r="HP295" s="7"/>
      <c r="HQ295" s="7"/>
      <c r="HR295" s="7"/>
      <c r="HS295" s="7"/>
      <c r="HT295" s="7"/>
      <c r="HU295" s="7"/>
      <c r="HV295" s="7"/>
      <c r="HW295" s="7"/>
      <c r="HX295" s="7"/>
      <c r="HY295" s="7"/>
      <c r="HZ295" s="7"/>
      <c r="IA295" s="7"/>
      <c r="IB295" s="7"/>
      <c r="IC295" s="7"/>
      <c r="ID295" s="7"/>
      <c r="IE295" s="7"/>
      <c r="IF295" s="7"/>
      <c r="IG295" s="7"/>
      <c r="IH295" s="7"/>
      <c r="II295" s="7"/>
      <c r="IJ295" s="7"/>
      <c r="IK295" s="7"/>
      <c r="IL295" s="7"/>
      <c r="IM295" s="7"/>
      <c r="IN295" s="7"/>
      <c r="IO295" s="7"/>
      <c r="IP295" s="7"/>
      <c r="IQ295" s="7"/>
      <c r="IR295" s="7"/>
      <c r="IS295" s="7"/>
      <c r="IT295" s="7"/>
      <c r="IU295" s="7"/>
    </row>
    <row r="296" spans="1:255" ht="31.2" x14ac:dyDescent="0.3">
      <c r="A296" s="29" t="s">
        <v>274</v>
      </c>
      <c r="B296" s="30">
        <v>2</v>
      </c>
      <c r="C296" s="30">
        <v>606</v>
      </c>
      <c r="D296" s="37">
        <v>5206</v>
      </c>
      <c r="E296" s="38">
        <f t="shared" si="88"/>
        <v>11489</v>
      </c>
      <c r="F296" s="38">
        <f t="shared" si="88"/>
        <v>11489</v>
      </c>
      <c r="G296" s="38">
        <f t="shared" si="88"/>
        <v>0</v>
      </c>
      <c r="H296" s="38">
        <v>0</v>
      </c>
      <c r="I296" s="38">
        <v>0</v>
      </c>
      <c r="J296" s="38">
        <f t="shared" si="89"/>
        <v>0</v>
      </c>
      <c r="K296" s="38">
        <v>0</v>
      </c>
      <c r="L296" s="38">
        <v>0</v>
      </c>
      <c r="M296" s="38">
        <f t="shared" si="90"/>
        <v>0</v>
      </c>
      <c r="N296" s="38">
        <f>6839-6839+11489</f>
        <v>11489</v>
      </c>
      <c r="O296" s="38">
        <f>6839-6839+11489</f>
        <v>11489</v>
      </c>
      <c r="P296" s="38">
        <f t="shared" si="91"/>
        <v>0</v>
      </c>
      <c r="Q296" s="38">
        <v>0</v>
      </c>
      <c r="R296" s="38">
        <v>0</v>
      </c>
      <c r="S296" s="38">
        <f t="shared" si="92"/>
        <v>0</v>
      </c>
      <c r="T296" s="38">
        <v>0</v>
      </c>
      <c r="U296" s="38">
        <v>0</v>
      </c>
      <c r="V296" s="38">
        <f t="shared" si="93"/>
        <v>0</v>
      </c>
      <c r="W296" s="38">
        <v>0</v>
      </c>
      <c r="X296" s="38">
        <v>0</v>
      </c>
      <c r="Y296" s="38">
        <f t="shared" si="94"/>
        <v>0</v>
      </c>
      <c r="Z296" s="38">
        <v>0</v>
      </c>
      <c r="AA296" s="38">
        <v>0</v>
      </c>
      <c r="AB296" s="38">
        <f t="shared" si="95"/>
        <v>0</v>
      </c>
      <c r="AC296" s="38">
        <v>0</v>
      </c>
      <c r="AD296" s="38">
        <v>0</v>
      </c>
      <c r="AE296" s="38">
        <f t="shared" si="96"/>
        <v>0</v>
      </c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7"/>
      <c r="DS296" s="7"/>
      <c r="DT296" s="7"/>
      <c r="DU296" s="7"/>
      <c r="DV296" s="7"/>
      <c r="DW296" s="7"/>
      <c r="DX296" s="7"/>
      <c r="DY296" s="7"/>
      <c r="DZ296" s="7"/>
      <c r="EA296" s="7"/>
      <c r="EB296" s="7"/>
      <c r="EC296" s="7"/>
      <c r="ED296" s="7"/>
      <c r="EE296" s="7"/>
      <c r="EF296" s="7"/>
      <c r="EG296" s="7"/>
      <c r="EH296" s="7"/>
      <c r="EI296" s="7"/>
      <c r="EJ296" s="7"/>
      <c r="EK296" s="7"/>
      <c r="EL296" s="7"/>
      <c r="EM296" s="7"/>
      <c r="EN296" s="7"/>
      <c r="EO296" s="7"/>
      <c r="EP296" s="7"/>
      <c r="EQ296" s="7"/>
      <c r="ER296" s="7"/>
      <c r="ES296" s="7"/>
      <c r="ET296" s="7"/>
      <c r="EU296" s="7"/>
      <c r="EV296" s="7"/>
      <c r="EW296" s="7"/>
      <c r="EX296" s="7"/>
      <c r="EY296" s="7"/>
      <c r="EZ296" s="7"/>
      <c r="FA296" s="7"/>
      <c r="FB296" s="7"/>
      <c r="FC296" s="7"/>
      <c r="FD296" s="7"/>
      <c r="FE296" s="7"/>
      <c r="FF296" s="7"/>
      <c r="FG296" s="7"/>
      <c r="FH296" s="7"/>
      <c r="FI296" s="7"/>
      <c r="FJ296" s="7"/>
      <c r="FK296" s="7"/>
      <c r="FL296" s="7"/>
      <c r="FM296" s="7"/>
      <c r="FN296" s="7"/>
      <c r="FO296" s="7"/>
      <c r="FP296" s="7"/>
      <c r="FQ296" s="7"/>
      <c r="FR296" s="7"/>
      <c r="FS296" s="7"/>
      <c r="FT296" s="7"/>
      <c r="FU296" s="7"/>
      <c r="FV296" s="7"/>
      <c r="FW296" s="7"/>
      <c r="FX296" s="7"/>
      <c r="FY296" s="7"/>
      <c r="FZ296" s="7"/>
      <c r="GA296" s="7"/>
      <c r="GB296" s="7"/>
      <c r="GC296" s="7"/>
      <c r="GD296" s="7"/>
      <c r="GE296" s="7"/>
      <c r="GF296" s="7"/>
      <c r="GG296" s="7"/>
      <c r="GH296" s="7"/>
      <c r="GI296" s="7"/>
      <c r="GJ296" s="7"/>
      <c r="GK296" s="7"/>
      <c r="GL296" s="7"/>
      <c r="GM296" s="7"/>
      <c r="GN296" s="7"/>
      <c r="GO296" s="7"/>
      <c r="GP296" s="7"/>
      <c r="GQ296" s="7"/>
      <c r="GR296" s="7"/>
      <c r="GS296" s="7"/>
      <c r="GT296" s="7"/>
      <c r="GU296" s="7"/>
      <c r="GV296" s="7"/>
      <c r="GW296" s="7"/>
      <c r="GX296" s="7"/>
      <c r="GY296" s="7"/>
      <c r="GZ296" s="7"/>
      <c r="HA296" s="7"/>
      <c r="HB296" s="7"/>
      <c r="HC296" s="7"/>
      <c r="HD296" s="7"/>
      <c r="HE296" s="7"/>
      <c r="HF296" s="7"/>
      <c r="HG296" s="7"/>
      <c r="HH296" s="7"/>
      <c r="HI296" s="7"/>
      <c r="HJ296" s="7"/>
      <c r="HK296" s="7"/>
      <c r="HL296" s="7"/>
      <c r="HM296" s="7"/>
      <c r="HN296" s="7"/>
      <c r="HO296" s="7"/>
      <c r="HP296" s="7"/>
      <c r="HQ296" s="7"/>
      <c r="HR296" s="7"/>
      <c r="HS296" s="7"/>
      <c r="HT296" s="7"/>
      <c r="HU296" s="7"/>
      <c r="HV296" s="7"/>
      <c r="HW296" s="7"/>
      <c r="HX296" s="7"/>
      <c r="HY296" s="7"/>
      <c r="HZ296" s="7"/>
      <c r="IA296" s="7"/>
      <c r="IB296" s="7"/>
      <c r="IC296" s="7"/>
      <c r="ID296" s="7"/>
      <c r="IE296" s="7"/>
      <c r="IF296" s="7"/>
      <c r="IG296" s="7"/>
      <c r="IH296" s="7"/>
      <c r="II296" s="7"/>
      <c r="IJ296" s="7"/>
      <c r="IK296" s="7"/>
      <c r="IL296" s="7"/>
      <c r="IM296" s="7"/>
      <c r="IN296" s="7"/>
      <c r="IO296" s="7"/>
      <c r="IP296" s="7"/>
      <c r="IQ296" s="7"/>
      <c r="IR296" s="7"/>
      <c r="IS296" s="7"/>
      <c r="IT296" s="7"/>
      <c r="IU296" s="7"/>
    </row>
    <row r="297" spans="1:255" ht="31.2" x14ac:dyDescent="0.3">
      <c r="A297" s="29" t="s">
        <v>275</v>
      </c>
      <c r="B297" s="30">
        <v>2</v>
      </c>
      <c r="C297" s="30">
        <v>606</v>
      </c>
      <c r="D297" s="37">
        <v>5206</v>
      </c>
      <c r="E297" s="38">
        <f t="shared" si="88"/>
        <v>381157</v>
      </c>
      <c r="F297" s="38">
        <f t="shared" si="88"/>
        <v>381157</v>
      </c>
      <c r="G297" s="38">
        <f t="shared" si="88"/>
        <v>0</v>
      </c>
      <c r="H297" s="38">
        <v>0</v>
      </c>
      <c r="I297" s="38">
        <v>0</v>
      </c>
      <c r="J297" s="38">
        <f t="shared" si="89"/>
        <v>0</v>
      </c>
      <c r="K297" s="38">
        <v>0</v>
      </c>
      <c r="L297" s="38">
        <v>0</v>
      </c>
      <c r="M297" s="38">
        <f t="shared" si="90"/>
        <v>0</v>
      </c>
      <c r="N297" s="38">
        <f>110000+16262+72000</f>
        <v>198262</v>
      </c>
      <c r="O297" s="38">
        <f>110000+16262+72000</f>
        <v>198262</v>
      </c>
      <c r="P297" s="38">
        <f t="shared" si="91"/>
        <v>0</v>
      </c>
      <c r="Q297" s="38">
        <v>0</v>
      </c>
      <c r="R297" s="38">
        <v>0</v>
      </c>
      <c r="S297" s="38">
        <f t="shared" si="92"/>
        <v>0</v>
      </c>
      <c r="T297" s="38">
        <v>0</v>
      </c>
      <c r="U297" s="38">
        <v>0</v>
      </c>
      <c r="V297" s="38">
        <f t="shared" si="93"/>
        <v>0</v>
      </c>
      <c r="W297" s="38">
        <v>49157</v>
      </c>
      <c r="X297" s="38">
        <v>49157</v>
      </c>
      <c r="Y297" s="38">
        <f t="shared" si="94"/>
        <v>0</v>
      </c>
      <c r="Z297" s="38">
        <v>0</v>
      </c>
      <c r="AA297" s="38">
        <v>0</v>
      </c>
      <c r="AB297" s="38">
        <f t="shared" si="95"/>
        <v>0</v>
      </c>
      <c r="AC297" s="38">
        <f>150000-16262</f>
        <v>133738</v>
      </c>
      <c r="AD297" s="38">
        <f>150000-16262</f>
        <v>133738</v>
      </c>
      <c r="AE297" s="38">
        <f t="shared" si="96"/>
        <v>0</v>
      </c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S297" s="7"/>
      <c r="DT297" s="7"/>
      <c r="DU297" s="7"/>
      <c r="DV297" s="7"/>
      <c r="DW297" s="7"/>
      <c r="DX297" s="7"/>
      <c r="DY297" s="7"/>
      <c r="DZ297" s="7"/>
      <c r="EA297" s="7"/>
      <c r="EB297" s="7"/>
      <c r="EC297" s="7"/>
      <c r="ED297" s="7"/>
      <c r="EE297" s="7"/>
      <c r="EF297" s="7"/>
      <c r="EG297" s="7"/>
      <c r="EH297" s="7"/>
      <c r="EI297" s="7"/>
      <c r="EJ297" s="7"/>
      <c r="EK297" s="7"/>
      <c r="EL297" s="7"/>
      <c r="EM297" s="7"/>
      <c r="EN297" s="7"/>
      <c r="EO297" s="7"/>
      <c r="EP297" s="7"/>
      <c r="EQ297" s="7"/>
      <c r="ER297" s="7"/>
      <c r="ES297" s="7"/>
      <c r="ET297" s="7"/>
      <c r="EU297" s="7"/>
      <c r="EV297" s="7"/>
      <c r="EW297" s="7"/>
      <c r="EX297" s="7"/>
      <c r="EY297" s="7"/>
      <c r="EZ297" s="7"/>
      <c r="FA297" s="7"/>
      <c r="FB297" s="7"/>
      <c r="FC297" s="7"/>
      <c r="FD297" s="7"/>
      <c r="FE297" s="7"/>
      <c r="FF297" s="7"/>
      <c r="FG297" s="7"/>
      <c r="FH297" s="7"/>
      <c r="FI297" s="7"/>
      <c r="FJ297" s="7"/>
      <c r="FK297" s="7"/>
      <c r="FL297" s="7"/>
      <c r="FM297" s="7"/>
      <c r="FN297" s="7"/>
      <c r="FO297" s="7"/>
      <c r="FP297" s="7"/>
      <c r="FQ297" s="7"/>
      <c r="FR297" s="7"/>
      <c r="FS297" s="7"/>
      <c r="FT297" s="7"/>
      <c r="FU297" s="7"/>
      <c r="FV297" s="7"/>
      <c r="FW297" s="7"/>
      <c r="FX297" s="7"/>
      <c r="FY297" s="7"/>
      <c r="FZ297" s="7"/>
      <c r="GA297" s="7"/>
      <c r="GB297" s="7"/>
      <c r="GC297" s="7"/>
      <c r="GD297" s="7"/>
      <c r="GE297" s="7"/>
      <c r="GF297" s="7"/>
      <c r="GG297" s="7"/>
      <c r="GH297" s="7"/>
      <c r="GI297" s="7"/>
      <c r="GJ297" s="7"/>
      <c r="GK297" s="7"/>
      <c r="GL297" s="7"/>
      <c r="GM297" s="7"/>
      <c r="GN297" s="7"/>
      <c r="GO297" s="7"/>
      <c r="GP297" s="7"/>
      <c r="GQ297" s="7"/>
      <c r="GR297" s="7"/>
      <c r="GS297" s="7"/>
      <c r="GT297" s="7"/>
      <c r="GU297" s="7"/>
      <c r="GV297" s="7"/>
      <c r="GW297" s="7"/>
      <c r="GX297" s="7"/>
      <c r="GY297" s="7"/>
      <c r="GZ297" s="7"/>
      <c r="HA297" s="7"/>
      <c r="HB297" s="7"/>
      <c r="HC297" s="7"/>
      <c r="HD297" s="7"/>
      <c r="HE297" s="7"/>
      <c r="HF297" s="7"/>
      <c r="HG297" s="7"/>
      <c r="HH297" s="7"/>
      <c r="HI297" s="7"/>
      <c r="HJ297" s="7"/>
      <c r="HK297" s="7"/>
      <c r="HL297" s="7"/>
      <c r="HM297" s="7"/>
      <c r="HN297" s="7"/>
      <c r="HO297" s="7"/>
      <c r="HP297" s="7"/>
      <c r="HQ297" s="7"/>
      <c r="HR297" s="7"/>
      <c r="HS297" s="7"/>
      <c r="HT297" s="7"/>
      <c r="HU297" s="7"/>
      <c r="HV297" s="7"/>
      <c r="HW297" s="7"/>
      <c r="HX297" s="7"/>
      <c r="HY297" s="7"/>
      <c r="HZ297" s="7"/>
      <c r="IA297" s="7"/>
      <c r="IB297" s="7"/>
      <c r="IC297" s="7"/>
      <c r="ID297" s="7"/>
      <c r="IE297" s="7"/>
      <c r="IF297" s="7"/>
      <c r="IG297" s="7"/>
      <c r="IH297" s="7"/>
      <c r="II297" s="7"/>
      <c r="IJ297" s="7"/>
      <c r="IK297" s="7"/>
      <c r="IL297" s="7"/>
      <c r="IM297" s="7"/>
      <c r="IN297" s="7"/>
      <c r="IO297" s="7"/>
      <c r="IP297" s="7"/>
      <c r="IQ297" s="7"/>
      <c r="IR297" s="7"/>
      <c r="IS297" s="7"/>
      <c r="IT297" s="7"/>
      <c r="IU297" s="7"/>
    </row>
    <row r="298" spans="1:255" ht="93.6" x14ac:dyDescent="0.3">
      <c r="A298" s="29" t="s">
        <v>276</v>
      </c>
      <c r="B298" s="36"/>
      <c r="C298" s="36"/>
      <c r="D298" s="40"/>
      <c r="E298" s="38">
        <f t="shared" si="88"/>
        <v>7170891</v>
      </c>
      <c r="F298" s="38">
        <f t="shared" si="88"/>
        <v>7170891</v>
      </c>
      <c r="G298" s="38">
        <f t="shared" si="88"/>
        <v>0</v>
      </c>
      <c r="H298" s="38">
        <v>0</v>
      </c>
      <c r="I298" s="38">
        <v>0</v>
      </c>
      <c r="J298" s="38">
        <f t="shared" si="89"/>
        <v>0</v>
      </c>
      <c r="K298" s="38">
        <v>0</v>
      </c>
      <c r="L298" s="38">
        <v>0</v>
      </c>
      <c r="M298" s="38">
        <f t="shared" si="90"/>
        <v>0</v>
      </c>
      <c r="N298" s="38">
        <v>0</v>
      </c>
      <c r="O298" s="38">
        <v>0</v>
      </c>
      <c r="P298" s="38">
        <f t="shared" si="91"/>
        <v>0</v>
      </c>
      <c r="Q298" s="38">
        <v>7170891</v>
      </c>
      <c r="R298" s="38">
        <v>7170891</v>
      </c>
      <c r="S298" s="38">
        <f t="shared" si="92"/>
        <v>0</v>
      </c>
      <c r="T298" s="38">
        <v>0</v>
      </c>
      <c r="U298" s="38">
        <v>0</v>
      </c>
      <c r="V298" s="38">
        <f t="shared" si="93"/>
        <v>0</v>
      </c>
      <c r="W298" s="38">
        <v>0</v>
      </c>
      <c r="X298" s="38">
        <v>0</v>
      </c>
      <c r="Y298" s="38">
        <f t="shared" si="94"/>
        <v>0</v>
      </c>
      <c r="Z298" s="38">
        <v>0</v>
      </c>
      <c r="AA298" s="38">
        <v>0</v>
      </c>
      <c r="AB298" s="38">
        <f t="shared" si="95"/>
        <v>0</v>
      </c>
      <c r="AC298" s="38">
        <v>0</v>
      </c>
      <c r="AD298" s="38">
        <v>0</v>
      </c>
      <c r="AE298" s="38">
        <f t="shared" si="96"/>
        <v>0</v>
      </c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7"/>
      <c r="DS298" s="7"/>
      <c r="DT298" s="7"/>
      <c r="DU298" s="7"/>
      <c r="DV298" s="7"/>
      <c r="DW298" s="7"/>
      <c r="DX298" s="7"/>
      <c r="DY298" s="7"/>
      <c r="DZ298" s="7"/>
      <c r="EA298" s="7"/>
      <c r="EB298" s="7"/>
      <c r="EC298" s="7"/>
      <c r="ED298" s="7"/>
      <c r="EE298" s="7"/>
      <c r="EF298" s="7"/>
      <c r="EG298" s="7"/>
      <c r="EH298" s="7"/>
      <c r="EI298" s="7"/>
      <c r="EJ298" s="7"/>
      <c r="EK298" s="7"/>
      <c r="EL298" s="7"/>
      <c r="EM298" s="7"/>
      <c r="EN298" s="7"/>
      <c r="EO298" s="7"/>
      <c r="EP298" s="7"/>
      <c r="EQ298" s="7"/>
      <c r="ER298" s="7"/>
      <c r="ES298" s="7"/>
      <c r="ET298" s="7"/>
      <c r="EU298" s="7"/>
      <c r="EV298" s="7"/>
      <c r="EW298" s="7"/>
      <c r="EX298" s="7"/>
      <c r="EY298" s="7"/>
      <c r="EZ298" s="7"/>
      <c r="FA298" s="7"/>
      <c r="FB298" s="7"/>
      <c r="FC298" s="7"/>
      <c r="FD298" s="7"/>
      <c r="FE298" s="7"/>
      <c r="FF298" s="7"/>
      <c r="FG298" s="7"/>
      <c r="FH298" s="7"/>
      <c r="FI298" s="7"/>
      <c r="FJ298" s="7"/>
      <c r="FK298" s="7"/>
      <c r="FL298" s="7"/>
      <c r="FM298" s="7"/>
      <c r="FN298" s="7"/>
      <c r="FO298" s="7"/>
      <c r="FP298" s="7"/>
      <c r="FQ298" s="7"/>
      <c r="FR298" s="7"/>
      <c r="FS298" s="7"/>
      <c r="FT298" s="7"/>
      <c r="FU298" s="7"/>
      <c r="FV298" s="7"/>
      <c r="FW298" s="7"/>
      <c r="FX298" s="7"/>
      <c r="FY298" s="7"/>
      <c r="FZ298" s="7"/>
      <c r="GA298" s="7"/>
      <c r="GB298" s="7"/>
      <c r="GC298" s="7"/>
      <c r="GD298" s="7"/>
      <c r="GE298" s="7"/>
      <c r="GF298" s="7"/>
      <c r="GG298" s="7"/>
      <c r="GH298" s="7"/>
      <c r="GI298" s="7"/>
      <c r="GJ298" s="7"/>
      <c r="GK298" s="7"/>
      <c r="GL298" s="7"/>
      <c r="GM298" s="7"/>
      <c r="GN298" s="7"/>
      <c r="GO298" s="7"/>
      <c r="GP298" s="7"/>
      <c r="GQ298" s="7"/>
      <c r="GR298" s="7"/>
      <c r="GS298" s="7"/>
      <c r="GT298" s="7"/>
      <c r="GU298" s="7"/>
      <c r="GV298" s="7"/>
      <c r="GW298" s="7"/>
      <c r="GX298" s="7"/>
      <c r="GY298" s="7"/>
      <c r="GZ298" s="7"/>
      <c r="HA298" s="7"/>
      <c r="HB298" s="7"/>
      <c r="HC298" s="7"/>
      <c r="HD298" s="7"/>
      <c r="HE298" s="7"/>
      <c r="HF298" s="7"/>
      <c r="HG298" s="7"/>
      <c r="HH298" s="7"/>
      <c r="HI298" s="7"/>
      <c r="HJ298" s="7"/>
      <c r="HK298" s="7"/>
      <c r="HL298" s="7"/>
      <c r="HM298" s="7"/>
      <c r="HN298" s="7"/>
      <c r="HO298" s="7"/>
      <c r="HP298" s="7"/>
      <c r="HQ298" s="7"/>
      <c r="HR298" s="7"/>
      <c r="HS298" s="7"/>
      <c r="HT298" s="7"/>
      <c r="HU298" s="7"/>
      <c r="HV298" s="7"/>
      <c r="HW298" s="7"/>
      <c r="HX298" s="7"/>
      <c r="HY298" s="7"/>
      <c r="HZ298" s="7"/>
      <c r="IA298" s="7"/>
      <c r="IB298" s="7"/>
      <c r="IC298" s="7"/>
      <c r="ID298" s="7"/>
      <c r="IE298" s="7"/>
      <c r="IF298" s="7"/>
      <c r="IG298" s="7"/>
      <c r="IH298" s="7"/>
      <c r="II298" s="7"/>
      <c r="IJ298" s="7"/>
      <c r="IK298" s="7"/>
      <c r="IL298" s="7"/>
      <c r="IM298" s="7"/>
      <c r="IN298" s="7"/>
      <c r="IO298" s="7"/>
      <c r="IP298" s="7"/>
      <c r="IQ298" s="7"/>
      <c r="IR298" s="7"/>
      <c r="IS298" s="7"/>
      <c r="IT298" s="7"/>
      <c r="IU298" s="7"/>
    </row>
    <row r="299" spans="1:255" x14ac:dyDescent="0.3">
      <c r="A299" s="35" t="s">
        <v>277</v>
      </c>
      <c r="B299" s="36">
        <v>2</v>
      </c>
      <c r="C299" s="36">
        <v>619</v>
      </c>
      <c r="D299" s="36">
        <v>5206</v>
      </c>
      <c r="E299" s="38">
        <f t="shared" si="88"/>
        <v>12659</v>
      </c>
      <c r="F299" s="38">
        <f t="shared" si="88"/>
        <v>12659</v>
      </c>
      <c r="G299" s="38">
        <f t="shared" si="88"/>
        <v>0</v>
      </c>
      <c r="H299" s="38">
        <v>0</v>
      </c>
      <c r="I299" s="38">
        <v>0</v>
      </c>
      <c r="J299" s="38">
        <f t="shared" si="89"/>
        <v>0</v>
      </c>
      <c r="K299" s="38">
        <v>0</v>
      </c>
      <c r="L299" s="38">
        <v>0</v>
      </c>
      <c r="M299" s="38">
        <f t="shared" si="90"/>
        <v>0</v>
      </c>
      <c r="N299" s="38">
        <v>12659</v>
      </c>
      <c r="O299" s="38">
        <v>12659</v>
      </c>
      <c r="P299" s="38">
        <f t="shared" si="91"/>
        <v>0</v>
      </c>
      <c r="Q299" s="38">
        <v>0</v>
      </c>
      <c r="R299" s="38">
        <v>0</v>
      </c>
      <c r="S299" s="38">
        <f t="shared" si="92"/>
        <v>0</v>
      </c>
      <c r="T299" s="38">
        <v>0</v>
      </c>
      <c r="U299" s="38">
        <v>0</v>
      </c>
      <c r="V299" s="38">
        <f t="shared" si="93"/>
        <v>0</v>
      </c>
      <c r="W299" s="38"/>
      <c r="X299" s="38"/>
      <c r="Y299" s="38">
        <f t="shared" si="94"/>
        <v>0</v>
      </c>
      <c r="Z299" s="38">
        <v>0</v>
      </c>
      <c r="AA299" s="38">
        <v>0</v>
      </c>
      <c r="AB299" s="38">
        <f t="shared" si="95"/>
        <v>0</v>
      </c>
      <c r="AC299" s="38">
        <v>0</v>
      </c>
      <c r="AD299" s="38">
        <v>0</v>
      </c>
      <c r="AE299" s="38">
        <f t="shared" si="96"/>
        <v>0</v>
      </c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S299" s="7"/>
      <c r="DT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G299" s="7"/>
      <c r="EH299" s="7"/>
      <c r="EI299" s="7"/>
      <c r="EJ299" s="7"/>
      <c r="EK299" s="7"/>
      <c r="EL299" s="7"/>
      <c r="EM299" s="7"/>
      <c r="EN299" s="7"/>
      <c r="EO299" s="7"/>
      <c r="EP299" s="7"/>
      <c r="EQ299" s="7"/>
      <c r="ER299" s="7"/>
      <c r="ES299" s="7"/>
      <c r="ET299" s="7"/>
      <c r="EU299" s="7"/>
      <c r="EV299" s="7"/>
      <c r="EW299" s="7"/>
      <c r="EX299" s="7"/>
      <c r="EY299" s="7"/>
      <c r="EZ299" s="7"/>
      <c r="FA299" s="7"/>
      <c r="FB299" s="7"/>
      <c r="FC299" s="7"/>
      <c r="FD299" s="7"/>
      <c r="FE299" s="7"/>
      <c r="FF299" s="7"/>
      <c r="FG299" s="7"/>
      <c r="FH299" s="7"/>
      <c r="FI299" s="7"/>
      <c r="FJ299" s="7"/>
      <c r="FK299" s="7"/>
      <c r="FL299" s="7"/>
      <c r="FM299" s="7"/>
      <c r="FN299" s="7"/>
      <c r="FO299" s="7"/>
      <c r="FP299" s="7"/>
      <c r="FQ299" s="7"/>
      <c r="FR299" s="7"/>
      <c r="FS299" s="7"/>
      <c r="FT299" s="7"/>
      <c r="FU299" s="7"/>
      <c r="FV299" s="7"/>
      <c r="FW299" s="7"/>
      <c r="FX299" s="7"/>
      <c r="FY299" s="7"/>
      <c r="FZ299" s="7"/>
      <c r="GA299" s="7"/>
      <c r="GB299" s="7"/>
      <c r="GC299" s="7"/>
      <c r="GD299" s="7"/>
      <c r="GE299" s="7"/>
      <c r="GF299" s="7"/>
      <c r="GG299" s="7"/>
      <c r="GH299" s="7"/>
      <c r="GI299" s="7"/>
      <c r="GJ299" s="7"/>
      <c r="GK299" s="7"/>
      <c r="GL299" s="7"/>
      <c r="GM299" s="7"/>
      <c r="GN299" s="7"/>
      <c r="GO299" s="7"/>
      <c r="GP299" s="7"/>
      <c r="GQ299" s="7"/>
      <c r="GR299" s="7"/>
      <c r="GS299" s="7"/>
      <c r="GT299" s="7"/>
      <c r="GU299" s="7"/>
      <c r="GV299" s="7"/>
      <c r="GW299" s="7"/>
      <c r="GX299" s="7"/>
      <c r="GY299" s="7"/>
      <c r="GZ299" s="7"/>
      <c r="HA299" s="7"/>
      <c r="HB299" s="7"/>
      <c r="HC299" s="7"/>
      <c r="HD299" s="7"/>
      <c r="HE299" s="7"/>
      <c r="HF299" s="7"/>
      <c r="HG299" s="7"/>
      <c r="HH299" s="7"/>
      <c r="HI299" s="7"/>
      <c r="HJ299" s="7"/>
      <c r="HK299" s="7"/>
      <c r="HL299" s="7"/>
      <c r="HM299" s="7"/>
      <c r="HN299" s="7"/>
      <c r="HO299" s="7"/>
      <c r="HP299" s="7"/>
      <c r="HQ299" s="7"/>
      <c r="HR299" s="7"/>
      <c r="HS299" s="7"/>
      <c r="HT299" s="7"/>
      <c r="HU299" s="7"/>
      <c r="HV299" s="7"/>
      <c r="HW299" s="7"/>
      <c r="HX299" s="7"/>
      <c r="HY299" s="7"/>
      <c r="HZ299" s="7"/>
      <c r="IA299" s="7"/>
      <c r="IB299" s="7"/>
      <c r="IC299" s="7"/>
      <c r="ID299" s="7"/>
      <c r="IE299" s="7"/>
      <c r="IF299" s="7"/>
      <c r="IG299" s="7"/>
      <c r="IH299" s="7"/>
      <c r="II299" s="7"/>
      <c r="IJ299" s="7"/>
      <c r="IK299" s="7"/>
      <c r="IL299" s="7"/>
      <c r="IM299" s="7"/>
      <c r="IN299" s="7"/>
      <c r="IO299" s="7"/>
      <c r="IP299" s="7"/>
      <c r="IQ299" s="7"/>
      <c r="IR299" s="7"/>
      <c r="IS299" s="7"/>
      <c r="IT299" s="7"/>
      <c r="IU299" s="7"/>
    </row>
    <row r="300" spans="1:255" ht="31.2" x14ac:dyDescent="0.3">
      <c r="A300" s="35" t="s">
        <v>278</v>
      </c>
      <c r="B300" s="36">
        <v>2</v>
      </c>
      <c r="C300" s="36">
        <v>619</v>
      </c>
      <c r="D300" s="36">
        <v>5206</v>
      </c>
      <c r="E300" s="38">
        <f t="shared" si="88"/>
        <v>13793</v>
      </c>
      <c r="F300" s="38">
        <f t="shared" si="88"/>
        <v>13793</v>
      </c>
      <c r="G300" s="38">
        <f t="shared" si="88"/>
        <v>0</v>
      </c>
      <c r="H300" s="38">
        <v>0</v>
      </c>
      <c r="I300" s="38">
        <v>0</v>
      </c>
      <c r="J300" s="38">
        <f t="shared" si="89"/>
        <v>0</v>
      </c>
      <c r="K300" s="38">
        <v>0</v>
      </c>
      <c r="L300" s="38">
        <v>0</v>
      </c>
      <c r="M300" s="38">
        <f t="shared" si="90"/>
        <v>0</v>
      </c>
      <c r="N300" s="38">
        <v>13793</v>
      </c>
      <c r="O300" s="38">
        <v>13793</v>
      </c>
      <c r="P300" s="38">
        <f t="shared" si="91"/>
        <v>0</v>
      </c>
      <c r="Q300" s="38">
        <v>0</v>
      </c>
      <c r="R300" s="38">
        <v>0</v>
      </c>
      <c r="S300" s="38">
        <f t="shared" si="92"/>
        <v>0</v>
      </c>
      <c r="T300" s="38">
        <v>0</v>
      </c>
      <c r="U300" s="38">
        <v>0</v>
      </c>
      <c r="V300" s="38">
        <f t="shared" si="93"/>
        <v>0</v>
      </c>
      <c r="W300" s="38"/>
      <c r="X300" s="38"/>
      <c r="Y300" s="38">
        <f t="shared" si="94"/>
        <v>0</v>
      </c>
      <c r="Z300" s="38">
        <v>0</v>
      </c>
      <c r="AA300" s="38">
        <v>0</v>
      </c>
      <c r="AB300" s="38">
        <f t="shared" si="95"/>
        <v>0</v>
      </c>
      <c r="AC300" s="38">
        <v>0</v>
      </c>
      <c r="AD300" s="38">
        <v>0</v>
      </c>
      <c r="AE300" s="38">
        <f t="shared" si="96"/>
        <v>0</v>
      </c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S300" s="7"/>
      <c r="DT300" s="7"/>
      <c r="DU300" s="7"/>
      <c r="DV300" s="7"/>
      <c r="DW300" s="7"/>
      <c r="DX300" s="7"/>
      <c r="DY300" s="7"/>
      <c r="DZ300" s="7"/>
      <c r="EA300" s="7"/>
      <c r="EB300" s="7"/>
      <c r="EC300" s="7"/>
      <c r="ED300" s="7"/>
      <c r="EE300" s="7"/>
      <c r="EF300" s="7"/>
      <c r="EG300" s="7"/>
      <c r="EH300" s="7"/>
      <c r="EI300" s="7"/>
      <c r="EJ300" s="7"/>
      <c r="EK300" s="7"/>
      <c r="EL300" s="7"/>
      <c r="EM300" s="7"/>
      <c r="EN300" s="7"/>
      <c r="EO300" s="7"/>
      <c r="EP300" s="7"/>
      <c r="EQ300" s="7"/>
      <c r="ER300" s="7"/>
      <c r="ES300" s="7"/>
      <c r="ET300" s="7"/>
      <c r="EU300" s="7"/>
      <c r="EV300" s="7"/>
      <c r="EW300" s="7"/>
      <c r="EX300" s="7"/>
      <c r="EY300" s="7"/>
      <c r="EZ300" s="7"/>
      <c r="FA300" s="7"/>
      <c r="FB300" s="7"/>
      <c r="FC300" s="7"/>
      <c r="FD300" s="7"/>
      <c r="FE300" s="7"/>
      <c r="FF300" s="7"/>
      <c r="FG300" s="7"/>
      <c r="FH300" s="7"/>
      <c r="FI300" s="7"/>
      <c r="FJ300" s="7"/>
      <c r="FK300" s="7"/>
      <c r="FL300" s="7"/>
      <c r="FM300" s="7"/>
      <c r="FN300" s="7"/>
      <c r="FO300" s="7"/>
      <c r="FP300" s="7"/>
      <c r="FQ300" s="7"/>
      <c r="FR300" s="7"/>
      <c r="FS300" s="7"/>
      <c r="FT300" s="7"/>
      <c r="FU300" s="7"/>
      <c r="FV300" s="7"/>
      <c r="FW300" s="7"/>
      <c r="FX300" s="7"/>
      <c r="FY300" s="7"/>
      <c r="FZ300" s="7"/>
      <c r="GA300" s="7"/>
      <c r="GB300" s="7"/>
      <c r="GC300" s="7"/>
      <c r="GD300" s="7"/>
      <c r="GE300" s="7"/>
      <c r="GF300" s="7"/>
      <c r="GG300" s="7"/>
      <c r="GH300" s="7"/>
      <c r="GI300" s="7"/>
      <c r="GJ300" s="7"/>
      <c r="GK300" s="7"/>
      <c r="GL300" s="7"/>
      <c r="GM300" s="7"/>
      <c r="GN300" s="7"/>
      <c r="GO300" s="7"/>
      <c r="GP300" s="7"/>
      <c r="GQ300" s="7"/>
      <c r="GR300" s="7"/>
      <c r="GS300" s="7"/>
      <c r="GT300" s="7"/>
      <c r="GU300" s="7"/>
      <c r="GV300" s="7"/>
      <c r="GW300" s="7"/>
      <c r="GX300" s="7"/>
      <c r="GY300" s="7"/>
      <c r="GZ300" s="7"/>
      <c r="HA300" s="7"/>
      <c r="HB300" s="7"/>
      <c r="HC300" s="7"/>
      <c r="HD300" s="7"/>
      <c r="HE300" s="7"/>
      <c r="HF300" s="7"/>
      <c r="HG300" s="7"/>
      <c r="HH300" s="7"/>
      <c r="HI300" s="7"/>
      <c r="HJ300" s="7"/>
      <c r="HK300" s="7"/>
      <c r="HL300" s="7"/>
      <c r="HM300" s="7"/>
      <c r="HN300" s="7"/>
      <c r="HO300" s="7"/>
      <c r="HP300" s="7"/>
      <c r="HQ300" s="7"/>
      <c r="HR300" s="7"/>
      <c r="HS300" s="7"/>
      <c r="HT300" s="7"/>
      <c r="HU300" s="7"/>
      <c r="HV300" s="7"/>
      <c r="HW300" s="7"/>
      <c r="HX300" s="7"/>
      <c r="HY300" s="7"/>
      <c r="HZ300" s="7"/>
      <c r="IA300" s="7"/>
      <c r="IB300" s="7"/>
      <c r="IC300" s="7"/>
      <c r="ID300" s="7"/>
      <c r="IE300" s="7"/>
      <c r="IF300" s="7"/>
      <c r="IG300" s="7"/>
      <c r="IH300" s="7"/>
      <c r="II300" s="7"/>
      <c r="IJ300" s="7"/>
      <c r="IK300" s="7"/>
      <c r="IL300" s="7"/>
      <c r="IM300" s="7"/>
      <c r="IN300" s="7"/>
      <c r="IO300" s="7"/>
      <c r="IP300" s="7"/>
      <c r="IQ300" s="7"/>
      <c r="IR300" s="7"/>
      <c r="IS300" s="7"/>
      <c r="IT300" s="7"/>
      <c r="IU300" s="7"/>
    </row>
    <row r="301" spans="1:255" ht="31.2" x14ac:dyDescent="0.3">
      <c r="A301" s="35" t="s">
        <v>279</v>
      </c>
      <c r="B301" s="36">
        <v>2</v>
      </c>
      <c r="C301" s="36">
        <v>619</v>
      </c>
      <c r="D301" s="36">
        <v>5206</v>
      </c>
      <c r="E301" s="38">
        <f t="shared" si="88"/>
        <v>73860</v>
      </c>
      <c r="F301" s="38">
        <f t="shared" si="88"/>
        <v>73860</v>
      </c>
      <c r="G301" s="38">
        <f t="shared" si="88"/>
        <v>0</v>
      </c>
      <c r="H301" s="38">
        <v>0</v>
      </c>
      <c r="I301" s="38">
        <v>0</v>
      </c>
      <c r="J301" s="38">
        <f t="shared" si="89"/>
        <v>0</v>
      </c>
      <c r="K301" s="38">
        <v>0</v>
      </c>
      <c r="L301" s="38">
        <v>0</v>
      </c>
      <c r="M301" s="38">
        <f t="shared" si="90"/>
        <v>0</v>
      </c>
      <c r="N301" s="38">
        <v>73860</v>
      </c>
      <c r="O301" s="38">
        <v>73860</v>
      </c>
      <c r="P301" s="38">
        <f t="shared" si="91"/>
        <v>0</v>
      </c>
      <c r="Q301" s="38">
        <v>0</v>
      </c>
      <c r="R301" s="38">
        <v>0</v>
      </c>
      <c r="S301" s="38">
        <f t="shared" si="92"/>
        <v>0</v>
      </c>
      <c r="T301" s="38">
        <v>0</v>
      </c>
      <c r="U301" s="38">
        <v>0</v>
      </c>
      <c r="V301" s="38">
        <f t="shared" si="93"/>
        <v>0</v>
      </c>
      <c r="W301" s="38"/>
      <c r="X301" s="38"/>
      <c r="Y301" s="38">
        <f t="shared" si="94"/>
        <v>0</v>
      </c>
      <c r="Z301" s="38">
        <v>0</v>
      </c>
      <c r="AA301" s="38">
        <v>0</v>
      </c>
      <c r="AB301" s="38">
        <f t="shared" si="95"/>
        <v>0</v>
      </c>
      <c r="AC301" s="38">
        <v>0</v>
      </c>
      <c r="AD301" s="38">
        <v>0</v>
      </c>
      <c r="AE301" s="38">
        <f t="shared" si="96"/>
        <v>0</v>
      </c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  <c r="DH301" s="7"/>
      <c r="DI301" s="7"/>
      <c r="DJ301" s="7"/>
      <c r="DK301" s="7"/>
      <c r="DL301" s="7"/>
      <c r="DM301" s="7"/>
      <c r="DN301" s="7"/>
      <c r="DO301" s="7"/>
      <c r="DP301" s="7"/>
      <c r="DQ301" s="7"/>
      <c r="DR301" s="7"/>
      <c r="DS301" s="7"/>
      <c r="DT301" s="7"/>
      <c r="DU301" s="7"/>
      <c r="DV301" s="7"/>
      <c r="DW301" s="7"/>
      <c r="DX301" s="7"/>
      <c r="DY301" s="7"/>
      <c r="DZ301" s="7"/>
      <c r="EA301" s="7"/>
      <c r="EB301" s="7"/>
      <c r="EC301" s="7"/>
      <c r="ED301" s="7"/>
      <c r="EE301" s="7"/>
      <c r="EF301" s="7"/>
      <c r="EG301" s="7"/>
      <c r="EH301" s="7"/>
      <c r="EI301" s="7"/>
      <c r="EJ301" s="7"/>
      <c r="EK301" s="7"/>
      <c r="EL301" s="7"/>
      <c r="EM301" s="7"/>
      <c r="EN301" s="7"/>
      <c r="EO301" s="7"/>
      <c r="EP301" s="7"/>
      <c r="EQ301" s="7"/>
      <c r="ER301" s="7"/>
      <c r="ES301" s="7"/>
      <c r="ET301" s="7"/>
      <c r="EU301" s="7"/>
      <c r="EV301" s="7"/>
      <c r="EW301" s="7"/>
      <c r="EX301" s="7"/>
      <c r="EY301" s="7"/>
      <c r="EZ301" s="7"/>
      <c r="FA301" s="7"/>
      <c r="FB301" s="7"/>
      <c r="FC301" s="7"/>
      <c r="FD301" s="7"/>
      <c r="FE301" s="7"/>
      <c r="FF301" s="7"/>
      <c r="FG301" s="7"/>
      <c r="FH301" s="7"/>
      <c r="FI301" s="7"/>
      <c r="FJ301" s="7"/>
      <c r="FK301" s="7"/>
      <c r="FL301" s="7"/>
      <c r="FM301" s="7"/>
      <c r="FN301" s="7"/>
      <c r="FO301" s="7"/>
      <c r="FP301" s="7"/>
      <c r="FQ301" s="7"/>
      <c r="FR301" s="7"/>
      <c r="FS301" s="7"/>
      <c r="FT301" s="7"/>
      <c r="FU301" s="7"/>
      <c r="FV301" s="7"/>
      <c r="FW301" s="7"/>
      <c r="FX301" s="7"/>
      <c r="FY301" s="7"/>
      <c r="FZ301" s="7"/>
      <c r="GA301" s="7"/>
      <c r="GB301" s="7"/>
      <c r="GC301" s="7"/>
      <c r="GD301" s="7"/>
      <c r="GE301" s="7"/>
      <c r="GF301" s="7"/>
      <c r="GG301" s="7"/>
      <c r="GH301" s="7"/>
      <c r="GI301" s="7"/>
      <c r="GJ301" s="7"/>
      <c r="GK301" s="7"/>
      <c r="GL301" s="7"/>
      <c r="GM301" s="7"/>
      <c r="GN301" s="7"/>
      <c r="GO301" s="7"/>
      <c r="GP301" s="7"/>
      <c r="GQ301" s="7"/>
      <c r="GR301" s="7"/>
      <c r="GS301" s="7"/>
      <c r="GT301" s="7"/>
      <c r="GU301" s="7"/>
      <c r="GV301" s="7"/>
      <c r="GW301" s="7"/>
      <c r="GX301" s="7"/>
      <c r="GY301" s="7"/>
      <c r="GZ301" s="7"/>
      <c r="HA301" s="7"/>
      <c r="HB301" s="7"/>
      <c r="HC301" s="7"/>
      <c r="HD301" s="7"/>
      <c r="HE301" s="7"/>
      <c r="HF301" s="7"/>
      <c r="HG301" s="7"/>
      <c r="HH301" s="7"/>
      <c r="HI301" s="7"/>
      <c r="HJ301" s="7"/>
      <c r="HK301" s="7"/>
      <c r="HL301" s="7"/>
      <c r="HM301" s="7"/>
      <c r="HN301" s="7"/>
      <c r="HO301" s="7"/>
      <c r="HP301" s="7"/>
      <c r="HQ301" s="7"/>
      <c r="HR301" s="7"/>
      <c r="HS301" s="7"/>
      <c r="HT301" s="7"/>
      <c r="HU301" s="7"/>
      <c r="HV301" s="7"/>
      <c r="HW301" s="7"/>
      <c r="HX301" s="7"/>
      <c r="HY301" s="7"/>
      <c r="HZ301" s="7"/>
      <c r="IA301" s="7"/>
      <c r="IB301" s="7"/>
      <c r="IC301" s="7"/>
      <c r="ID301" s="7"/>
      <c r="IE301" s="7"/>
      <c r="IF301" s="7"/>
      <c r="IG301" s="7"/>
      <c r="IH301" s="7"/>
      <c r="II301" s="7"/>
      <c r="IJ301" s="7"/>
      <c r="IK301" s="7"/>
      <c r="IL301" s="7"/>
      <c r="IM301" s="7"/>
      <c r="IN301" s="7"/>
      <c r="IO301" s="7"/>
      <c r="IP301" s="7"/>
      <c r="IQ301" s="7"/>
      <c r="IR301" s="7"/>
      <c r="IS301" s="7"/>
      <c r="IT301" s="7"/>
      <c r="IU301" s="7"/>
    </row>
    <row r="302" spans="1:255" ht="62.4" x14ac:dyDescent="0.3">
      <c r="A302" s="35" t="s">
        <v>280</v>
      </c>
      <c r="B302" s="36">
        <v>2</v>
      </c>
      <c r="C302" s="36">
        <v>619</v>
      </c>
      <c r="D302" s="37">
        <v>5206</v>
      </c>
      <c r="E302" s="38">
        <f t="shared" si="88"/>
        <v>17518</v>
      </c>
      <c r="F302" s="38">
        <f t="shared" si="88"/>
        <v>17518</v>
      </c>
      <c r="G302" s="38">
        <f t="shared" si="88"/>
        <v>0</v>
      </c>
      <c r="H302" s="38">
        <v>0</v>
      </c>
      <c r="I302" s="38">
        <v>0</v>
      </c>
      <c r="J302" s="38">
        <f t="shared" si="89"/>
        <v>0</v>
      </c>
      <c r="K302" s="38">
        <v>0</v>
      </c>
      <c r="L302" s="38">
        <v>0</v>
      </c>
      <c r="M302" s="38">
        <f t="shared" si="90"/>
        <v>0</v>
      </c>
      <c r="N302" s="38">
        <v>0</v>
      </c>
      <c r="O302" s="38">
        <v>0</v>
      </c>
      <c r="P302" s="38">
        <f t="shared" si="91"/>
        <v>0</v>
      </c>
      <c r="Q302" s="38">
        <v>0</v>
      </c>
      <c r="R302" s="38">
        <v>0</v>
      </c>
      <c r="S302" s="38">
        <f t="shared" si="92"/>
        <v>0</v>
      </c>
      <c r="T302" s="38">
        <v>0</v>
      </c>
      <c r="U302" s="38">
        <v>0</v>
      </c>
      <c r="V302" s="38">
        <f t="shared" si="93"/>
        <v>0</v>
      </c>
      <c r="W302" s="38">
        <v>17518</v>
      </c>
      <c r="X302" s="38">
        <v>17518</v>
      </c>
      <c r="Y302" s="38">
        <f t="shared" si="94"/>
        <v>0</v>
      </c>
      <c r="Z302" s="38">
        <v>0</v>
      </c>
      <c r="AA302" s="38">
        <v>0</v>
      </c>
      <c r="AB302" s="38">
        <f t="shared" si="95"/>
        <v>0</v>
      </c>
      <c r="AC302" s="38">
        <v>0</v>
      </c>
      <c r="AD302" s="38">
        <v>0</v>
      </c>
      <c r="AE302" s="38">
        <f t="shared" si="96"/>
        <v>0</v>
      </c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R302" s="7"/>
      <c r="DS302" s="7"/>
      <c r="DT302" s="7"/>
      <c r="DU302" s="7"/>
      <c r="DV302" s="7"/>
      <c r="DW302" s="7"/>
      <c r="DX302" s="7"/>
      <c r="DY302" s="7"/>
      <c r="DZ302" s="7"/>
      <c r="EA302" s="7"/>
      <c r="EB302" s="7"/>
      <c r="EC302" s="7"/>
      <c r="ED302" s="7"/>
      <c r="EE302" s="7"/>
      <c r="EF302" s="7"/>
      <c r="EG302" s="7"/>
      <c r="EH302" s="7"/>
      <c r="EI302" s="7"/>
      <c r="EJ302" s="7"/>
      <c r="EK302" s="7"/>
      <c r="EL302" s="7"/>
      <c r="EM302" s="7"/>
      <c r="EN302" s="7"/>
      <c r="EO302" s="7"/>
      <c r="EP302" s="7"/>
      <c r="EQ302" s="7"/>
      <c r="ER302" s="7"/>
      <c r="ES302" s="7"/>
      <c r="ET302" s="7"/>
      <c r="EU302" s="7"/>
      <c r="EV302" s="7"/>
      <c r="EW302" s="7"/>
      <c r="EX302" s="7"/>
      <c r="EY302" s="7"/>
      <c r="EZ302" s="7"/>
      <c r="FA302" s="7"/>
      <c r="FB302" s="7"/>
      <c r="FC302" s="7"/>
      <c r="FD302" s="7"/>
      <c r="FE302" s="7"/>
      <c r="FF302" s="7"/>
      <c r="FG302" s="7"/>
      <c r="FH302" s="7"/>
      <c r="FI302" s="7"/>
      <c r="FJ302" s="7"/>
      <c r="FK302" s="7"/>
      <c r="FL302" s="7"/>
      <c r="FM302" s="7"/>
      <c r="FN302" s="7"/>
      <c r="FO302" s="7"/>
      <c r="FP302" s="7"/>
      <c r="FQ302" s="7"/>
      <c r="FR302" s="7"/>
      <c r="FS302" s="7"/>
      <c r="FT302" s="7"/>
      <c r="FU302" s="7"/>
      <c r="FV302" s="7"/>
      <c r="FW302" s="7"/>
      <c r="FX302" s="7"/>
      <c r="FY302" s="7"/>
      <c r="FZ302" s="7"/>
      <c r="GA302" s="7"/>
      <c r="GB302" s="7"/>
      <c r="GC302" s="7"/>
      <c r="GD302" s="7"/>
      <c r="GE302" s="7"/>
      <c r="GF302" s="7"/>
      <c r="GG302" s="7"/>
      <c r="GH302" s="7"/>
      <c r="GI302" s="7"/>
      <c r="GJ302" s="7"/>
      <c r="GK302" s="7"/>
      <c r="GL302" s="7"/>
      <c r="GM302" s="7"/>
      <c r="GN302" s="7"/>
      <c r="GO302" s="7"/>
      <c r="GP302" s="7"/>
      <c r="GQ302" s="7"/>
      <c r="GR302" s="7"/>
      <c r="GS302" s="7"/>
      <c r="GT302" s="7"/>
      <c r="GU302" s="7"/>
      <c r="GV302" s="7"/>
      <c r="GW302" s="7"/>
      <c r="GX302" s="7"/>
      <c r="GY302" s="7"/>
      <c r="GZ302" s="7"/>
      <c r="HA302" s="7"/>
      <c r="HB302" s="7"/>
      <c r="HC302" s="7"/>
      <c r="HD302" s="7"/>
      <c r="HE302" s="7"/>
      <c r="HF302" s="7"/>
      <c r="HG302" s="7"/>
      <c r="HH302" s="7"/>
      <c r="HI302" s="7"/>
      <c r="HJ302" s="7"/>
      <c r="HK302" s="7"/>
      <c r="HL302" s="7"/>
      <c r="HM302" s="7"/>
      <c r="HN302" s="7"/>
      <c r="HO302" s="7"/>
      <c r="HP302" s="7"/>
      <c r="HQ302" s="7"/>
      <c r="HR302" s="7"/>
      <c r="HS302" s="7"/>
      <c r="HT302" s="7"/>
      <c r="HU302" s="7"/>
      <c r="HV302" s="7"/>
      <c r="HW302" s="7"/>
      <c r="HX302" s="7"/>
      <c r="HY302" s="7"/>
      <c r="HZ302" s="7"/>
      <c r="IA302" s="7"/>
      <c r="IB302" s="7"/>
      <c r="IC302" s="7"/>
      <c r="ID302" s="7"/>
      <c r="IE302" s="7"/>
      <c r="IF302" s="7"/>
      <c r="IG302" s="7"/>
      <c r="IH302" s="7"/>
      <c r="II302" s="7"/>
      <c r="IJ302" s="7"/>
      <c r="IK302" s="7"/>
      <c r="IL302" s="7"/>
      <c r="IM302" s="7"/>
      <c r="IN302" s="7"/>
      <c r="IO302" s="7"/>
      <c r="IP302" s="7"/>
      <c r="IQ302" s="7"/>
      <c r="IR302" s="7"/>
      <c r="IS302" s="7"/>
      <c r="IT302" s="7"/>
      <c r="IU302" s="7"/>
    </row>
    <row r="303" spans="1:255" ht="31.2" x14ac:dyDescent="0.3">
      <c r="A303" s="35" t="s">
        <v>281</v>
      </c>
      <c r="B303" s="36">
        <v>2</v>
      </c>
      <c r="C303" s="36">
        <v>619</v>
      </c>
      <c r="D303" s="37">
        <v>5206</v>
      </c>
      <c r="E303" s="38">
        <f t="shared" si="88"/>
        <v>62829</v>
      </c>
      <c r="F303" s="38">
        <f t="shared" si="88"/>
        <v>62829</v>
      </c>
      <c r="G303" s="38">
        <f t="shared" si="88"/>
        <v>0</v>
      </c>
      <c r="H303" s="38">
        <v>0</v>
      </c>
      <c r="I303" s="38">
        <v>0</v>
      </c>
      <c r="J303" s="38">
        <f t="shared" si="89"/>
        <v>0</v>
      </c>
      <c r="K303" s="38">
        <v>0</v>
      </c>
      <c r="L303" s="38">
        <v>0</v>
      </c>
      <c r="M303" s="38">
        <f t="shared" si="90"/>
        <v>0</v>
      </c>
      <c r="N303" s="38">
        <v>16078</v>
      </c>
      <c r="O303" s="38">
        <v>16078</v>
      </c>
      <c r="P303" s="38">
        <f t="shared" si="91"/>
        <v>0</v>
      </c>
      <c r="Q303" s="38">
        <v>0</v>
      </c>
      <c r="R303" s="38">
        <v>0</v>
      </c>
      <c r="S303" s="38">
        <f t="shared" si="92"/>
        <v>0</v>
      </c>
      <c r="T303" s="38">
        <v>0</v>
      </c>
      <c r="U303" s="38">
        <v>0</v>
      </c>
      <c r="V303" s="38">
        <f t="shared" si="93"/>
        <v>0</v>
      </c>
      <c r="W303" s="38">
        <v>46751</v>
      </c>
      <c r="X303" s="38">
        <v>46751</v>
      </c>
      <c r="Y303" s="38">
        <f t="shared" si="94"/>
        <v>0</v>
      </c>
      <c r="Z303" s="38">
        <v>0</v>
      </c>
      <c r="AA303" s="38">
        <v>0</v>
      </c>
      <c r="AB303" s="38">
        <f t="shared" si="95"/>
        <v>0</v>
      </c>
      <c r="AC303" s="38">
        <v>0</v>
      </c>
      <c r="AD303" s="38">
        <v>0</v>
      </c>
      <c r="AE303" s="38">
        <f t="shared" si="96"/>
        <v>0</v>
      </c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D303" s="7"/>
      <c r="DE303" s="7"/>
      <c r="DF303" s="7"/>
      <c r="DG303" s="7"/>
      <c r="DH303" s="7"/>
      <c r="DI303" s="7"/>
      <c r="DJ303" s="7"/>
      <c r="DK303" s="7"/>
      <c r="DL303" s="7"/>
      <c r="DM303" s="7"/>
      <c r="DN303" s="7"/>
      <c r="DO303" s="7"/>
      <c r="DP303" s="7"/>
      <c r="DQ303" s="7"/>
      <c r="DR303" s="7"/>
      <c r="DS303" s="7"/>
      <c r="DT303" s="7"/>
      <c r="DU303" s="7"/>
      <c r="DV303" s="7"/>
      <c r="DW303" s="7"/>
      <c r="DX303" s="7"/>
      <c r="DY303" s="7"/>
      <c r="DZ303" s="7"/>
      <c r="EA303" s="7"/>
      <c r="EB303" s="7"/>
      <c r="EC303" s="7"/>
      <c r="ED303" s="7"/>
      <c r="EE303" s="7"/>
      <c r="EF303" s="7"/>
      <c r="EG303" s="7"/>
      <c r="EH303" s="7"/>
      <c r="EI303" s="7"/>
      <c r="EJ303" s="7"/>
      <c r="EK303" s="7"/>
      <c r="EL303" s="7"/>
      <c r="EM303" s="7"/>
      <c r="EN303" s="7"/>
      <c r="EO303" s="7"/>
      <c r="EP303" s="7"/>
      <c r="EQ303" s="7"/>
      <c r="ER303" s="7"/>
      <c r="ES303" s="7"/>
      <c r="ET303" s="7"/>
      <c r="EU303" s="7"/>
      <c r="EV303" s="7"/>
      <c r="EW303" s="7"/>
      <c r="EX303" s="7"/>
      <c r="EY303" s="7"/>
      <c r="EZ303" s="7"/>
      <c r="FA303" s="7"/>
      <c r="FB303" s="7"/>
      <c r="FC303" s="7"/>
      <c r="FD303" s="7"/>
      <c r="FE303" s="7"/>
      <c r="FF303" s="7"/>
      <c r="FG303" s="7"/>
      <c r="FH303" s="7"/>
      <c r="FI303" s="7"/>
      <c r="FJ303" s="7"/>
      <c r="FK303" s="7"/>
      <c r="FL303" s="7"/>
      <c r="FM303" s="7"/>
      <c r="FN303" s="7"/>
      <c r="FO303" s="7"/>
      <c r="FP303" s="7"/>
      <c r="FQ303" s="7"/>
      <c r="FR303" s="7"/>
      <c r="FS303" s="7"/>
      <c r="FT303" s="7"/>
      <c r="FU303" s="7"/>
      <c r="FV303" s="7"/>
      <c r="FW303" s="7"/>
      <c r="FX303" s="7"/>
      <c r="FY303" s="7"/>
      <c r="FZ303" s="7"/>
      <c r="GA303" s="7"/>
      <c r="GB303" s="7"/>
      <c r="GC303" s="7"/>
      <c r="GD303" s="7"/>
      <c r="GE303" s="7"/>
      <c r="GF303" s="7"/>
      <c r="GG303" s="7"/>
      <c r="GH303" s="7"/>
      <c r="GI303" s="7"/>
      <c r="GJ303" s="7"/>
      <c r="GK303" s="7"/>
      <c r="GL303" s="7"/>
      <c r="GM303" s="7"/>
      <c r="GN303" s="7"/>
      <c r="GO303" s="7"/>
      <c r="GP303" s="7"/>
      <c r="GQ303" s="7"/>
      <c r="GR303" s="7"/>
      <c r="GS303" s="7"/>
      <c r="GT303" s="7"/>
      <c r="GU303" s="7"/>
      <c r="GV303" s="7"/>
      <c r="GW303" s="7"/>
      <c r="GX303" s="7"/>
      <c r="GY303" s="7"/>
      <c r="GZ303" s="7"/>
      <c r="HA303" s="7"/>
      <c r="HB303" s="7"/>
      <c r="HC303" s="7"/>
      <c r="HD303" s="7"/>
      <c r="HE303" s="7"/>
      <c r="HF303" s="7"/>
      <c r="HG303" s="7"/>
      <c r="HH303" s="7"/>
      <c r="HI303" s="7"/>
      <c r="HJ303" s="7"/>
      <c r="HK303" s="7"/>
      <c r="HL303" s="7"/>
      <c r="HM303" s="7"/>
      <c r="HN303" s="7"/>
      <c r="HO303" s="7"/>
      <c r="HP303" s="7"/>
      <c r="HQ303" s="7"/>
      <c r="HR303" s="7"/>
      <c r="HS303" s="7"/>
      <c r="HT303" s="7"/>
      <c r="HU303" s="7"/>
      <c r="HV303" s="7"/>
      <c r="HW303" s="7"/>
      <c r="HX303" s="7"/>
      <c r="HY303" s="7"/>
      <c r="HZ303" s="7"/>
      <c r="IA303" s="7"/>
      <c r="IB303" s="7"/>
      <c r="IC303" s="7"/>
      <c r="ID303" s="7"/>
      <c r="IE303" s="7"/>
      <c r="IF303" s="7"/>
      <c r="IG303" s="7"/>
      <c r="IH303" s="7"/>
      <c r="II303" s="7"/>
      <c r="IJ303" s="7"/>
      <c r="IK303" s="7"/>
      <c r="IL303" s="7"/>
      <c r="IM303" s="7"/>
      <c r="IN303" s="7"/>
      <c r="IO303" s="7"/>
      <c r="IP303" s="7"/>
      <c r="IQ303" s="7"/>
      <c r="IR303" s="7"/>
      <c r="IS303" s="7"/>
      <c r="IT303" s="7"/>
      <c r="IU303" s="7"/>
    </row>
    <row r="304" spans="1:255" ht="31.2" x14ac:dyDescent="0.3">
      <c r="A304" s="35" t="s">
        <v>282</v>
      </c>
      <c r="B304" s="36">
        <v>2</v>
      </c>
      <c r="C304" s="36">
        <v>623</v>
      </c>
      <c r="D304" s="37">
        <v>5206</v>
      </c>
      <c r="E304" s="38">
        <f t="shared" si="88"/>
        <v>21131</v>
      </c>
      <c r="F304" s="38">
        <f t="shared" si="88"/>
        <v>21131</v>
      </c>
      <c r="G304" s="38">
        <f t="shared" si="88"/>
        <v>0</v>
      </c>
      <c r="H304" s="38">
        <v>0</v>
      </c>
      <c r="I304" s="38">
        <v>0</v>
      </c>
      <c r="J304" s="38">
        <f t="shared" si="89"/>
        <v>0</v>
      </c>
      <c r="K304" s="38">
        <v>0</v>
      </c>
      <c r="L304" s="38">
        <v>0</v>
      </c>
      <c r="M304" s="38">
        <f t="shared" si="90"/>
        <v>0</v>
      </c>
      <c r="N304" s="38">
        <v>21131</v>
      </c>
      <c r="O304" s="38">
        <v>21131</v>
      </c>
      <c r="P304" s="38">
        <f t="shared" si="91"/>
        <v>0</v>
      </c>
      <c r="Q304" s="38">
        <v>0</v>
      </c>
      <c r="R304" s="38">
        <v>0</v>
      </c>
      <c r="S304" s="38">
        <f t="shared" si="92"/>
        <v>0</v>
      </c>
      <c r="T304" s="38">
        <v>0</v>
      </c>
      <c r="U304" s="38">
        <v>0</v>
      </c>
      <c r="V304" s="38">
        <f t="shared" si="93"/>
        <v>0</v>
      </c>
      <c r="W304" s="38">
        <v>0</v>
      </c>
      <c r="X304" s="38">
        <v>0</v>
      </c>
      <c r="Y304" s="38">
        <f t="shared" si="94"/>
        <v>0</v>
      </c>
      <c r="Z304" s="38">
        <v>0</v>
      </c>
      <c r="AA304" s="38">
        <v>0</v>
      </c>
      <c r="AB304" s="38">
        <f t="shared" si="95"/>
        <v>0</v>
      </c>
      <c r="AC304" s="38">
        <v>0</v>
      </c>
      <c r="AD304" s="38">
        <v>0</v>
      </c>
      <c r="AE304" s="38">
        <f t="shared" si="96"/>
        <v>0</v>
      </c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  <c r="DH304" s="7"/>
      <c r="DI304" s="7"/>
      <c r="DJ304" s="7"/>
      <c r="DK304" s="7"/>
      <c r="DL304" s="7"/>
      <c r="DM304" s="7"/>
      <c r="DN304" s="7"/>
      <c r="DO304" s="7"/>
      <c r="DP304" s="7"/>
      <c r="DQ304" s="7"/>
      <c r="DR304" s="7"/>
      <c r="DS304" s="7"/>
      <c r="DT304" s="7"/>
      <c r="DU304" s="7"/>
      <c r="DV304" s="7"/>
      <c r="DW304" s="7"/>
      <c r="DX304" s="7"/>
      <c r="DY304" s="7"/>
      <c r="DZ304" s="7"/>
      <c r="EA304" s="7"/>
      <c r="EB304" s="7"/>
      <c r="EC304" s="7"/>
      <c r="ED304" s="7"/>
      <c r="EE304" s="7"/>
      <c r="EF304" s="7"/>
      <c r="EG304" s="7"/>
      <c r="EH304" s="7"/>
      <c r="EI304" s="7"/>
      <c r="EJ304" s="7"/>
      <c r="EK304" s="7"/>
      <c r="EL304" s="7"/>
      <c r="EM304" s="7"/>
      <c r="EN304" s="7"/>
      <c r="EO304" s="7"/>
      <c r="EP304" s="7"/>
      <c r="EQ304" s="7"/>
      <c r="ER304" s="7"/>
      <c r="ES304" s="7"/>
      <c r="ET304" s="7"/>
      <c r="EU304" s="7"/>
      <c r="EV304" s="7"/>
      <c r="EW304" s="7"/>
      <c r="EX304" s="7"/>
      <c r="EY304" s="7"/>
      <c r="EZ304" s="7"/>
      <c r="FA304" s="7"/>
      <c r="FB304" s="7"/>
      <c r="FC304" s="7"/>
      <c r="FD304" s="7"/>
      <c r="FE304" s="7"/>
      <c r="FF304" s="7"/>
      <c r="FG304" s="7"/>
      <c r="FH304" s="7"/>
      <c r="FI304" s="7"/>
      <c r="FJ304" s="7"/>
      <c r="FK304" s="7"/>
      <c r="FL304" s="7"/>
      <c r="FM304" s="7"/>
      <c r="FN304" s="7"/>
      <c r="FO304" s="7"/>
      <c r="FP304" s="7"/>
      <c r="FQ304" s="7"/>
      <c r="FR304" s="7"/>
      <c r="FS304" s="7"/>
      <c r="FT304" s="7"/>
      <c r="FU304" s="7"/>
      <c r="FV304" s="7"/>
      <c r="FW304" s="7"/>
      <c r="FX304" s="7"/>
      <c r="FY304" s="7"/>
      <c r="FZ304" s="7"/>
      <c r="GA304" s="7"/>
      <c r="GB304" s="7"/>
      <c r="GC304" s="7"/>
      <c r="GD304" s="7"/>
      <c r="GE304" s="7"/>
      <c r="GF304" s="7"/>
      <c r="GG304" s="7"/>
      <c r="GH304" s="7"/>
      <c r="GI304" s="7"/>
      <c r="GJ304" s="7"/>
      <c r="GK304" s="7"/>
      <c r="GL304" s="7"/>
      <c r="GM304" s="7"/>
      <c r="GN304" s="7"/>
      <c r="GO304" s="7"/>
      <c r="GP304" s="7"/>
      <c r="GQ304" s="7"/>
      <c r="GR304" s="7"/>
      <c r="GS304" s="7"/>
      <c r="GT304" s="7"/>
      <c r="GU304" s="7"/>
      <c r="GV304" s="7"/>
      <c r="GW304" s="7"/>
      <c r="GX304" s="7"/>
      <c r="GY304" s="7"/>
      <c r="GZ304" s="7"/>
      <c r="HA304" s="7"/>
      <c r="HB304" s="7"/>
      <c r="HC304" s="7"/>
      <c r="HD304" s="7"/>
      <c r="HE304" s="7"/>
      <c r="HF304" s="7"/>
      <c r="HG304" s="7"/>
      <c r="HH304" s="7"/>
      <c r="HI304" s="7"/>
      <c r="HJ304" s="7"/>
      <c r="HK304" s="7"/>
      <c r="HL304" s="7"/>
      <c r="HM304" s="7"/>
      <c r="HN304" s="7"/>
      <c r="HO304" s="7"/>
      <c r="HP304" s="7"/>
      <c r="HQ304" s="7"/>
      <c r="HR304" s="7"/>
      <c r="HS304" s="7"/>
      <c r="HT304" s="7"/>
      <c r="HU304" s="7"/>
      <c r="HV304" s="7"/>
      <c r="HW304" s="7"/>
      <c r="HX304" s="7"/>
      <c r="HY304" s="7"/>
      <c r="HZ304" s="7"/>
      <c r="IA304" s="7"/>
      <c r="IB304" s="7"/>
      <c r="IC304" s="7"/>
      <c r="ID304" s="7"/>
      <c r="IE304" s="7"/>
      <c r="IF304" s="7"/>
      <c r="IG304" s="7"/>
      <c r="IH304" s="7"/>
      <c r="II304" s="7"/>
      <c r="IJ304" s="7"/>
      <c r="IK304" s="7"/>
      <c r="IL304" s="7"/>
      <c r="IM304" s="7"/>
      <c r="IN304" s="7"/>
      <c r="IO304" s="7"/>
      <c r="IP304" s="7"/>
      <c r="IQ304" s="7"/>
      <c r="IR304" s="7"/>
      <c r="IS304" s="7"/>
      <c r="IT304" s="7"/>
      <c r="IU304" s="7"/>
    </row>
    <row r="305" spans="1:255" x14ac:dyDescent="0.3">
      <c r="A305" s="35" t="s">
        <v>283</v>
      </c>
      <c r="B305" s="36">
        <v>2</v>
      </c>
      <c r="C305" s="36">
        <v>619</v>
      </c>
      <c r="D305" s="36">
        <v>5206</v>
      </c>
      <c r="E305" s="38">
        <f t="shared" si="88"/>
        <v>30295</v>
      </c>
      <c r="F305" s="38">
        <f t="shared" si="88"/>
        <v>30295</v>
      </c>
      <c r="G305" s="38">
        <f t="shared" si="88"/>
        <v>0</v>
      </c>
      <c r="H305" s="38">
        <v>0</v>
      </c>
      <c r="I305" s="38">
        <v>0</v>
      </c>
      <c r="J305" s="38">
        <f t="shared" si="89"/>
        <v>0</v>
      </c>
      <c r="K305" s="38">
        <v>0</v>
      </c>
      <c r="L305" s="38">
        <v>0</v>
      </c>
      <c r="M305" s="38">
        <f t="shared" si="90"/>
        <v>0</v>
      </c>
      <c r="N305" s="38">
        <v>30295</v>
      </c>
      <c r="O305" s="38">
        <v>30295</v>
      </c>
      <c r="P305" s="38">
        <f t="shared" si="91"/>
        <v>0</v>
      </c>
      <c r="Q305" s="38">
        <v>0</v>
      </c>
      <c r="R305" s="38">
        <v>0</v>
      </c>
      <c r="S305" s="38">
        <f t="shared" si="92"/>
        <v>0</v>
      </c>
      <c r="T305" s="38">
        <v>0</v>
      </c>
      <c r="U305" s="38">
        <v>0</v>
      </c>
      <c r="V305" s="38">
        <f t="shared" si="93"/>
        <v>0</v>
      </c>
      <c r="W305" s="38">
        <v>0</v>
      </c>
      <c r="X305" s="38">
        <v>0</v>
      </c>
      <c r="Y305" s="38">
        <f t="shared" si="94"/>
        <v>0</v>
      </c>
      <c r="Z305" s="38">
        <v>0</v>
      </c>
      <c r="AA305" s="38">
        <v>0</v>
      </c>
      <c r="AB305" s="38">
        <f t="shared" si="95"/>
        <v>0</v>
      </c>
      <c r="AC305" s="38">
        <v>0</v>
      </c>
      <c r="AD305" s="38">
        <v>0</v>
      </c>
      <c r="AE305" s="38">
        <f t="shared" si="96"/>
        <v>0</v>
      </c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  <c r="DH305" s="7"/>
      <c r="DI305" s="7"/>
      <c r="DJ305" s="7"/>
      <c r="DK305" s="7"/>
      <c r="DL305" s="7"/>
      <c r="DM305" s="7"/>
      <c r="DN305" s="7"/>
      <c r="DO305" s="7"/>
      <c r="DP305" s="7"/>
      <c r="DQ305" s="7"/>
      <c r="DR305" s="7"/>
      <c r="DS305" s="7"/>
      <c r="DT305" s="7"/>
      <c r="DU305" s="7"/>
      <c r="DV305" s="7"/>
      <c r="DW305" s="7"/>
      <c r="DX305" s="7"/>
      <c r="DY305" s="7"/>
      <c r="DZ305" s="7"/>
      <c r="EA305" s="7"/>
      <c r="EB305" s="7"/>
      <c r="EC305" s="7"/>
      <c r="ED305" s="7"/>
      <c r="EE305" s="7"/>
      <c r="EF305" s="7"/>
      <c r="EG305" s="7"/>
      <c r="EH305" s="7"/>
      <c r="EI305" s="7"/>
      <c r="EJ305" s="7"/>
      <c r="EK305" s="7"/>
      <c r="EL305" s="7"/>
      <c r="EM305" s="7"/>
      <c r="EN305" s="7"/>
      <c r="EO305" s="7"/>
      <c r="EP305" s="7"/>
      <c r="EQ305" s="7"/>
      <c r="ER305" s="7"/>
      <c r="ES305" s="7"/>
      <c r="ET305" s="7"/>
      <c r="EU305" s="7"/>
      <c r="EV305" s="7"/>
      <c r="EW305" s="7"/>
      <c r="EX305" s="7"/>
      <c r="EY305" s="7"/>
      <c r="EZ305" s="7"/>
      <c r="FA305" s="7"/>
      <c r="FB305" s="7"/>
      <c r="FC305" s="7"/>
      <c r="FD305" s="7"/>
      <c r="FE305" s="7"/>
      <c r="FF305" s="7"/>
      <c r="FG305" s="7"/>
      <c r="FH305" s="7"/>
      <c r="FI305" s="7"/>
      <c r="FJ305" s="7"/>
      <c r="FK305" s="7"/>
      <c r="FL305" s="7"/>
      <c r="FM305" s="7"/>
      <c r="FN305" s="7"/>
      <c r="FO305" s="7"/>
      <c r="FP305" s="7"/>
      <c r="FQ305" s="7"/>
      <c r="FR305" s="7"/>
      <c r="FS305" s="7"/>
      <c r="FT305" s="7"/>
      <c r="FU305" s="7"/>
      <c r="FV305" s="7"/>
      <c r="FW305" s="7"/>
      <c r="FX305" s="7"/>
      <c r="FY305" s="7"/>
      <c r="FZ305" s="7"/>
      <c r="GA305" s="7"/>
      <c r="GB305" s="7"/>
      <c r="GC305" s="7"/>
      <c r="GD305" s="7"/>
      <c r="GE305" s="7"/>
      <c r="GF305" s="7"/>
      <c r="GG305" s="7"/>
      <c r="GH305" s="7"/>
      <c r="GI305" s="7"/>
      <c r="GJ305" s="7"/>
      <c r="GK305" s="7"/>
      <c r="GL305" s="7"/>
      <c r="GM305" s="7"/>
      <c r="GN305" s="7"/>
      <c r="GO305" s="7"/>
      <c r="GP305" s="7"/>
      <c r="GQ305" s="7"/>
      <c r="GR305" s="7"/>
      <c r="GS305" s="7"/>
      <c r="GT305" s="7"/>
      <c r="GU305" s="7"/>
      <c r="GV305" s="7"/>
      <c r="GW305" s="7"/>
      <c r="GX305" s="7"/>
      <c r="GY305" s="7"/>
      <c r="GZ305" s="7"/>
      <c r="HA305" s="7"/>
      <c r="HB305" s="7"/>
      <c r="HC305" s="7"/>
      <c r="HD305" s="7"/>
      <c r="HE305" s="7"/>
      <c r="HF305" s="7"/>
      <c r="HG305" s="7"/>
      <c r="HH305" s="7"/>
      <c r="HI305" s="7"/>
      <c r="HJ305" s="7"/>
      <c r="HK305" s="7"/>
      <c r="HL305" s="7"/>
      <c r="HM305" s="7"/>
      <c r="HN305" s="7"/>
      <c r="HO305" s="7"/>
      <c r="HP305" s="7"/>
      <c r="HQ305" s="7"/>
      <c r="HR305" s="7"/>
      <c r="HS305" s="7"/>
      <c r="HT305" s="7"/>
      <c r="HU305" s="7"/>
      <c r="HV305" s="7"/>
      <c r="HW305" s="7"/>
      <c r="HX305" s="7"/>
      <c r="HY305" s="7"/>
      <c r="HZ305" s="7"/>
      <c r="IA305" s="7"/>
      <c r="IB305" s="7"/>
      <c r="IC305" s="7"/>
      <c r="ID305" s="7"/>
      <c r="IE305" s="7"/>
      <c r="IF305" s="7"/>
      <c r="IG305" s="7"/>
      <c r="IH305" s="7"/>
      <c r="II305" s="7"/>
      <c r="IJ305" s="7"/>
      <c r="IK305" s="7"/>
      <c r="IL305" s="7"/>
      <c r="IM305" s="7"/>
      <c r="IN305" s="7"/>
      <c r="IO305" s="7"/>
      <c r="IP305" s="7"/>
      <c r="IQ305" s="7"/>
      <c r="IR305" s="7"/>
      <c r="IS305" s="7"/>
      <c r="IT305" s="7"/>
      <c r="IU305" s="7"/>
    </row>
    <row r="306" spans="1:255" ht="31.2" x14ac:dyDescent="0.3">
      <c r="A306" s="35" t="s">
        <v>284</v>
      </c>
      <c r="B306" s="36">
        <v>2</v>
      </c>
      <c r="C306" s="36">
        <v>623</v>
      </c>
      <c r="D306" s="37">
        <v>5206</v>
      </c>
      <c r="E306" s="38">
        <f t="shared" si="88"/>
        <v>6312524</v>
      </c>
      <c r="F306" s="38">
        <f t="shared" si="88"/>
        <v>6312524</v>
      </c>
      <c r="G306" s="38">
        <f t="shared" si="88"/>
        <v>0</v>
      </c>
      <c r="H306" s="38">
        <v>0</v>
      </c>
      <c r="I306" s="38">
        <v>0</v>
      </c>
      <c r="J306" s="38">
        <f t="shared" si="89"/>
        <v>0</v>
      </c>
      <c r="K306" s="38">
        <v>0</v>
      </c>
      <c r="L306" s="38">
        <v>0</v>
      </c>
      <c r="M306" s="38">
        <f t="shared" si="90"/>
        <v>0</v>
      </c>
      <c r="N306" s="38">
        <v>0</v>
      </c>
      <c r="O306" s="38">
        <v>0</v>
      </c>
      <c r="P306" s="38">
        <f t="shared" si="91"/>
        <v>0</v>
      </c>
      <c r="Q306" s="38">
        <v>0</v>
      </c>
      <c r="R306" s="38">
        <v>0</v>
      </c>
      <c r="S306" s="38">
        <f t="shared" si="92"/>
        <v>0</v>
      </c>
      <c r="T306" s="38">
        <v>0</v>
      </c>
      <c r="U306" s="38">
        <v>0</v>
      </c>
      <c r="V306" s="38">
        <f t="shared" si="93"/>
        <v>0</v>
      </c>
      <c r="W306" s="38">
        <v>0</v>
      </c>
      <c r="X306" s="38">
        <v>0</v>
      </c>
      <c r="Y306" s="38">
        <f t="shared" si="94"/>
        <v>0</v>
      </c>
      <c r="Z306" s="38">
        <v>0</v>
      </c>
      <c r="AA306" s="38">
        <v>0</v>
      </c>
      <c r="AB306" s="38">
        <f t="shared" si="95"/>
        <v>0</v>
      </c>
      <c r="AC306" s="38">
        <f>6276644+35880</f>
        <v>6312524</v>
      </c>
      <c r="AD306" s="38">
        <f>6276644+35880</f>
        <v>6312524</v>
      </c>
      <c r="AE306" s="38">
        <f t="shared" si="96"/>
        <v>0</v>
      </c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  <c r="DH306" s="7"/>
      <c r="DI306" s="7"/>
      <c r="DJ306" s="7"/>
      <c r="DK306" s="7"/>
      <c r="DL306" s="7"/>
      <c r="DM306" s="7"/>
      <c r="DN306" s="7"/>
      <c r="DO306" s="7"/>
      <c r="DP306" s="7"/>
      <c r="DQ306" s="7"/>
      <c r="DR306" s="7"/>
      <c r="DS306" s="7"/>
      <c r="DT306" s="7"/>
      <c r="DU306" s="7"/>
      <c r="DV306" s="7"/>
      <c r="DW306" s="7"/>
      <c r="DX306" s="7"/>
      <c r="DY306" s="7"/>
      <c r="DZ306" s="7"/>
      <c r="EA306" s="7"/>
      <c r="EB306" s="7"/>
      <c r="EC306" s="7"/>
      <c r="ED306" s="7"/>
      <c r="EE306" s="7"/>
      <c r="EF306" s="7"/>
      <c r="EG306" s="7"/>
      <c r="EH306" s="7"/>
      <c r="EI306" s="7"/>
      <c r="EJ306" s="7"/>
      <c r="EK306" s="7"/>
      <c r="EL306" s="7"/>
      <c r="EM306" s="7"/>
      <c r="EN306" s="7"/>
      <c r="EO306" s="7"/>
      <c r="EP306" s="7"/>
      <c r="EQ306" s="7"/>
      <c r="ER306" s="7"/>
      <c r="ES306" s="7"/>
      <c r="ET306" s="7"/>
      <c r="EU306" s="7"/>
      <c r="EV306" s="7"/>
      <c r="EW306" s="7"/>
      <c r="EX306" s="7"/>
      <c r="EY306" s="7"/>
      <c r="EZ306" s="7"/>
      <c r="FA306" s="7"/>
      <c r="FB306" s="7"/>
      <c r="FC306" s="7"/>
      <c r="FD306" s="7"/>
      <c r="FE306" s="7"/>
      <c r="FF306" s="7"/>
      <c r="FG306" s="7"/>
      <c r="FH306" s="7"/>
      <c r="FI306" s="7"/>
      <c r="FJ306" s="7"/>
      <c r="FK306" s="7"/>
      <c r="FL306" s="7"/>
      <c r="FM306" s="7"/>
      <c r="FN306" s="7"/>
      <c r="FO306" s="7"/>
      <c r="FP306" s="7"/>
      <c r="FQ306" s="7"/>
      <c r="FR306" s="7"/>
      <c r="FS306" s="7"/>
      <c r="FT306" s="7"/>
      <c r="FU306" s="7"/>
      <c r="FV306" s="7"/>
      <c r="FW306" s="7"/>
      <c r="FX306" s="7"/>
      <c r="FY306" s="7"/>
      <c r="FZ306" s="7"/>
      <c r="GA306" s="7"/>
      <c r="GB306" s="7"/>
      <c r="GC306" s="7"/>
      <c r="GD306" s="7"/>
      <c r="GE306" s="7"/>
      <c r="GF306" s="7"/>
      <c r="GG306" s="7"/>
      <c r="GH306" s="7"/>
      <c r="GI306" s="7"/>
      <c r="GJ306" s="7"/>
      <c r="GK306" s="7"/>
      <c r="GL306" s="7"/>
      <c r="GM306" s="7"/>
      <c r="GN306" s="7"/>
      <c r="GO306" s="7"/>
      <c r="GP306" s="7"/>
      <c r="GQ306" s="7"/>
      <c r="GR306" s="7"/>
      <c r="GS306" s="7"/>
      <c r="GT306" s="7"/>
      <c r="GU306" s="7"/>
      <c r="GV306" s="7"/>
      <c r="GW306" s="7"/>
      <c r="GX306" s="7"/>
      <c r="GY306" s="7"/>
      <c r="GZ306" s="7"/>
      <c r="HA306" s="7"/>
      <c r="HB306" s="7"/>
      <c r="HC306" s="7"/>
      <c r="HD306" s="7"/>
      <c r="HE306" s="7"/>
      <c r="HF306" s="7"/>
      <c r="HG306" s="7"/>
      <c r="HH306" s="7"/>
      <c r="HI306" s="7"/>
      <c r="HJ306" s="7"/>
      <c r="HK306" s="7"/>
      <c r="HL306" s="7"/>
      <c r="HM306" s="7"/>
      <c r="HN306" s="7"/>
      <c r="HO306" s="7"/>
      <c r="HP306" s="7"/>
      <c r="HQ306" s="7"/>
      <c r="HR306" s="7"/>
      <c r="HS306" s="7"/>
      <c r="HT306" s="7"/>
      <c r="HU306" s="7"/>
      <c r="HV306" s="7"/>
      <c r="HW306" s="7"/>
      <c r="HX306" s="7"/>
      <c r="HY306" s="7"/>
      <c r="HZ306" s="7"/>
      <c r="IA306" s="7"/>
      <c r="IB306" s="7"/>
      <c r="IC306" s="7"/>
      <c r="ID306" s="7"/>
      <c r="IE306" s="7"/>
      <c r="IF306" s="7"/>
      <c r="IG306" s="7"/>
      <c r="IH306" s="7"/>
      <c r="II306" s="7"/>
      <c r="IJ306" s="7"/>
      <c r="IK306" s="7"/>
      <c r="IL306" s="7"/>
      <c r="IM306" s="7"/>
      <c r="IN306" s="7"/>
      <c r="IO306" s="7"/>
      <c r="IP306" s="7"/>
      <c r="IQ306" s="7"/>
      <c r="IR306" s="7"/>
      <c r="IS306" s="7"/>
      <c r="IT306" s="7"/>
      <c r="IU306" s="7"/>
    </row>
    <row r="307" spans="1:255" ht="31.2" x14ac:dyDescent="0.3">
      <c r="A307" s="35" t="s">
        <v>285</v>
      </c>
      <c r="B307" s="36">
        <v>2</v>
      </c>
      <c r="C307" s="36">
        <v>623</v>
      </c>
      <c r="D307" s="37">
        <v>5206</v>
      </c>
      <c r="E307" s="38">
        <f t="shared" si="88"/>
        <v>8435</v>
      </c>
      <c r="F307" s="38">
        <f t="shared" si="88"/>
        <v>8435</v>
      </c>
      <c r="G307" s="38">
        <f t="shared" si="88"/>
        <v>0</v>
      </c>
      <c r="H307" s="38">
        <v>0</v>
      </c>
      <c r="I307" s="38">
        <v>0</v>
      </c>
      <c r="J307" s="38">
        <f t="shared" si="89"/>
        <v>0</v>
      </c>
      <c r="K307" s="38">
        <v>0</v>
      </c>
      <c r="L307" s="38">
        <v>0</v>
      </c>
      <c r="M307" s="38">
        <f t="shared" si="90"/>
        <v>0</v>
      </c>
      <c r="N307" s="38">
        <v>8435</v>
      </c>
      <c r="O307" s="38">
        <v>8435</v>
      </c>
      <c r="P307" s="38">
        <f t="shared" si="91"/>
        <v>0</v>
      </c>
      <c r="Q307" s="38">
        <v>0</v>
      </c>
      <c r="R307" s="38">
        <v>0</v>
      </c>
      <c r="S307" s="38">
        <f t="shared" si="92"/>
        <v>0</v>
      </c>
      <c r="T307" s="38">
        <v>0</v>
      </c>
      <c r="U307" s="38">
        <v>0</v>
      </c>
      <c r="V307" s="38">
        <f t="shared" si="93"/>
        <v>0</v>
      </c>
      <c r="W307" s="38">
        <v>0</v>
      </c>
      <c r="X307" s="38">
        <v>0</v>
      </c>
      <c r="Y307" s="38">
        <f t="shared" si="94"/>
        <v>0</v>
      </c>
      <c r="Z307" s="38">
        <v>0</v>
      </c>
      <c r="AA307" s="38">
        <v>0</v>
      </c>
      <c r="AB307" s="38">
        <f t="shared" si="95"/>
        <v>0</v>
      </c>
      <c r="AC307" s="38">
        <v>0</v>
      </c>
      <c r="AD307" s="38">
        <v>0</v>
      </c>
      <c r="AE307" s="38">
        <f t="shared" si="96"/>
        <v>0</v>
      </c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  <c r="EX307" s="7"/>
      <c r="EY307" s="7"/>
      <c r="EZ307" s="7"/>
      <c r="FA307" s="7"/>
      <c r="FB307" s="7"/>
      <c r="FC307" s="7"/>
      <c r="FD307" s="7"/>
      <c r="FE307" s="7"/>
      <c r="FF307" s="7"/>
      <c r="FG307" s="7"/>
      <c r="FH307" s="7"/>
      <c r="FI307" s="7"/>
      <c r="FJ307" s="7"/>
      <c r="FK307" s="7"/>
      <c r="FL307" s="7"/>
      <c r="FM307" s="7"/>
      <c r="FN307" s="7"/>
      <c r="FO307" s="7"/>
      <c r="FP307" s="7"/>
      <c r="FQ307" s="7"/>
      <c r="FR307" s="7"/>
      <c r="FS307" s="7"/>
      <c r="FT307" s="7"/>
      <c r="FU307" s="7"/>
      <c r="FV307" s="7"/>
      <c r="FW307" s="7"/>
      <c r="FX307" s="7"/>
      <c r="FY307" s="7"/>
      <c r="FZ307" s="7"/>
      <c r="GA307" s="7"/>
      <c r="GB307" s="7"/>
      <c r="GC307" s="7"/>
      <c r="GD307" s="7"/>
      <c r="GE307" s="7"/>
      <c r="GF307" s="7"/>
      <c r="GG307" s="7"/>
      <c r="GH307" s="7"/>
      <c r="GI307" s="7"/>
      <c r="GJ307" s="7"/>
      <c r="GK307" s="7"/>
      <c r="GL307" s="7"/>
      <c r="GM307" s="7"/>
      <c r="GN307" s="7"/>
      <c r="GO307" s="7"/>
      <c r="GP307" s="7"/>
      <c r="GQ307" s="7"/>
      <c r="GR307" s="7"/>
      <c r="GS307" s="7"/>
      <c r="GT307" s="7"/>
      <c r="GU307" s="7"/>
      <c r="GV307" s="7"/>
      <c r="GW307" s="7"/>
      <c r="GX307" s="7"/>
      <c r="GY307" s="7"/>
      <c r="GZ307" s="7"/>
      <c r="HA307" s="7"/>
      <c r="HB307" s="7"/>
      <c r="HC307" s="7"/>
      <c r="HD307" s="7"/>
      <c r="HE307" s="7"/>
      <c r="HF307" s="7"/>
      <c r="HG307" s="7"/>
      <c r="HH307" s="7"/>
      <c r="HI307" s="7"/>
      <c r="HJ307" s="7"/>
      <c r="HK307" s="7"/>
      <c r="HL307" s="7"/>
      <c r="HM307" s="7"/>
      <c r="HN307" s="7"/>
      <c r="HO307" s="7"/>
      <c r="HP307" s="7"/>
      <c r="HQ307" s="7"/>
      <c r="HR307" s="7"/>
      <c r="HS307" s="7"/>
      <c r="HT307" s="7"/>
      <c r="HU307" s="7"/>
      <c r="HV307" s="7"/>
      <c r="HW307" s="7"/>
      <c r="HX307" s="7"/>
      <c r="HY307" s="7"/>
      <c r="HZ307" s="7"/>
      <c r="IA307" s="7"/>
      <c r="IB307" s="7"/>
      <c r="IC307" s="7"/>
      <c r="ID307" s="7"/>
      <c r="IE307" s="7"/>
      <c r="IF307" s="7"/>
      <c r="IG307" s="7"/>
      <c r="IH307" s="7"/>
      <c r="II307" s="7"/>
      <c r="IJ307" s="7"/>
      <c r="IK307" s="7"/>
      <c r="IL307" s="7"/>
      <c r="IM307" s="7"/>
      <c r="IN307" s="7"/>
      <c r="IO307" s="7"/>
      <c r="IP307" s="7"/>
      <c r="IQ307" s="7"/>
      <c r="IR307" s="7"/>
      <c r="IS307" s="7"/>
      <c r="IT307" s="7"/>
      <c r="IU307" s="7"/>
    </row>
    <row r="308" spans="1:255" ht="31.2" x14ac:dyDescent="0.3">
      <c r="A308" s="26" t="s">
        <v>100</v>
      </c>
      <c r="B308" s="34"/>
      <c r="C308" s="34"/>
      <c r="D308" s="34"/>
      <c r="E308" s="27">
        <f t="shared" si="88"/>
        <v>613897</v>
      </c>
      <c r="F308" s="27">
        <f t="shared" si="88"/>
        <v>710715</v>
      </c>
      <c r="G308" s="27">
        <f t="shared" si="88"/>
        <v>96818</v>
      </c>
      <c r="H308" s="27">
        <f>SUM(H318,H341,H335,H309,H344,H333)</f>
        <v>190604</v>
      </c>
      <c r="I308" s="27">
        <f>SUM(I318,I341,I335,I309,I344,I333)</f>
        <v>190604</v>
      </c>
      <c r="J308" s="27">
        <f t="shared" si="89"/>
        <v>0</v>
      </c>
      <c r="K308" s="27">
        <f t="shared" ref="K308:L308" si="97">SUM(K318,K341,K335,K309,K344,K333)</f>
        <v>0</v>
      </c>
      <c r="L308" s="27">
        <f t="shared" si="97"/>
        <v>0</v>
      </c>
      <c r="M308" s="27">
        <f t="shared" si="90"/>
        <v>0</v>
      </c>
      <c r="N308" s="27">
        <f t="shared" ref="N308:O308" si="98">SUM(N318,N341,N335,N309,N344,N333)</f>
        <v>150840</v>
      </c>
      <c r="O308" s="27">
        <f t="shared" si="98"/>
        <v>249510</v>
      </c>
      <c r="P308" s="27">
        <f t="shared" si="91"/>
        <v>98670</v>
      </c>
      <c r="Q308" s="27">
        <f t="shared" ref="Q308:R308" si="99">SUM(Q318,Q341,Q335,Q309,Q344,Q333)</f>
        <v>254745</v>
      </c>
      <c r="R308" s="27">
        <f t="shared" si="99"/>
        <v>254745</v>
      </c>
      <c r="S308" s="27">
        <f t="shared" si="92"/>
        <v>0</v>
      </c>
      <c r="T308" s="27">
        <f t="shared" ref="T308:U308" si="100">SUM(T318,T341,T335,T309,T344,T333)</f>
        <v>10061</v>
      </c>
      <c r="U308" s="27">
        <f t="shared" si="100"/>
        <v>10061</v>
      </c>
      <c r="V308" s="27">
        <f t="shared" si="93"/>
        <v>0</v>
      </c>
      <c r="W308" s="27">
        <f t="shared" ref="W308:X308" si="101">SUM(W318,W341,W335,W309,W344,W333)</f>
        <v>7647</v>
      </c>
      <c r="X308" s="27">
        <f t="shared" si="101"/>
        <v>5795</v>
      </c>
      <c r="Y308" s="27">
        <f t="shared" si="94"/>
        <v>-1852</v>
      </c>
      <c r="Z308" s="27">
        <f t="shared" ref="Z308:AA308" si="102">SUM(Z318,Z341,Z335,Z309,Z344,Z333)</f>
        <v>0</v>
      </c>
      <c r="AA308" s="27">
        <f t="shared" si="102"/>
        <v>0</v>
      </c>
      <c r="AB308" s="27">
        <f t="shared" si="95"/>
        <v>0</v>
      </c>
      <c r="AC308" s="27">
        <f t="shared" ref="AC308:AD308" si="103">SUM(AC318,AC341,AC335,AC309,AC344,AC333)</f>
        <v>0</v>
      </c>
      <c r="AD308" s="27">
        <f t="shared" si="103"/>
        <v>0</v>
      </c>
      <c r="AE308" s="27">
        <f t="shared" si="96"/>
        <v>0</v>
      </c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  <c r="BP308" s="25"/>
      <c r="BQ308" s="25"/>
      <c r="BR308" s="25"/>
      <c r="BS308" s="25"/>
      <c r="BT308" s="25"/>
      <c r="BU308" s="25"/>
      <c r="BV308" s="25"/>
      <c r="BW308" s="25"/>
      <c r="BX308" s="25"/>
      <c r="BY308" s="25"/>
      <c r="BZ308" s="25"/>
      <c r="CA308" s="25"/>
      <c r="CB308" s="25"/>
      <c r="CC308" s="25"/>
      <c r="CD308" s="25"/>
      <c r="CE308" s="25"/>
      <c r="CF308" s="25"/>
      <c r="CG308" s="25"/>
      <c r="CH308" s="25"/>
      <c r="CI308" s="25"/>
      <c r="CJ308" s="25"/>
      <c r="CK308" s="25"/>
      <c r="CL308" s="25"/>
      <c r="CM308" s="25"/>
      <c r="CN308" s="25"/>
      <c r="CO308" s="25"/>
      <c r="CP308" s="25"/>
      <c r="CQ308" s="25"/>
      <c r="CR308" s="25"/>
      <c r="CS308" s="25"/>
      <c r="CT308" s="25"/>
      <c r="CU308" s="25"/>
      <c r="CV308" s="25"/>
      <c r="CW308" s="25"/>
      <c r="CX308" s="25"/>
      <c r="CY308" s="25"/>
      <c r="CZ308" s="25"/>
      <c r="DA308" s="25"/>
      <c r="DB308" s="25"/>
      <c r="DC308" s="25"/>
      <c r="DD308" s="25"/>
      <c r="DE308" s="25"/>
      <c r="DF308" s="25"/>
      <c r="DG308" s="25"/>
      <c r="DH308" s="25"/>
      <c r="DI308" s="25"/>
      <c r="DJ308" s="25"/>
      <c r="DK308" s="25"/>
      <c r="DL308" s="25"/>
      <c r="DM308" s="25"/>
      <c r="DN308" s="25"/>
      <c r="DO308" s="25"/>
      <c r="DP308" s="25"/>
      <c r="DQ308" s="25"/>
      <c r="DR308" s="25"/>
      <c r="DS308" s="25"/>
      <c r="DT308" s="25"/>
      <c r="DU308" s="25"/>
      <c r="DV308" s="25"/>
      <c r="DW308" s="25"/>
      <c r="DX308" s="25"/>
      <c r="DY308" s="25"/>
      <c r="DZ308" s="25"/>
      <c r="EA308" s="25"/>
      <c r="EB308" s="25"/>
      <c r="EC308" s="25"/>
      <c r="ED308" s="25"/>
      <c r="EE308" s="25"/>
      <c r="EF308" s="25"/>
      <c r="EG308" s="25"/>
      <c r="EH308" s="25"/>
      <c r="EI308" s="25"/>
      <c r="EJ308" s="25"/>
      <c r="EK308" s="25"/>
      <c r="EL308" s="25"/>
      <c r="EM308" s="25"/>
      <c r="EN308" s="25"/>
      <c r="EO308" s="25"/>
      <c r="EP308" s="25"/>
      <c r="EQ308" s="25"/>
      <c r="ER308" s="25"/>
      <c r="ES308" s="25"/>
      <c r="ET308" s="25"/>
      <c r="EU308" s="25"/>
      <c r="EV308" s="25"/>
      <c r="EW308" s="25"/>
      <c r="EX308" s="25"/>
      <c r="EY308" s="25"/>
      <c r="EZ308" s="25"/>
      <c r="FA308" s="25"/>
      <c r="FB308" s="25"/>
      <c r="FC308" s="25"/>
      <c r="FD308" s="25"/>
      <c r="FE308" s="25"/>
      <c r="FF308" s="25"/>
      <c r="FG308" s="25"/>
      <c r="FH308" s="25"/>
      <c r="FI308" s="25"/>
      <c r="FJ308" s="25"/>
      <c r="FK308" s="25"/>
      <c r="FL308" s="25"/>
      <c r="FM308" s="25"/>
      <c r="FN308" s="25"/>
      <c r="FO308" s="25"/>
      <c r="FP308" s="25"/>
      <c r="FQ308" s="25"/>
      <c r="FR308" s="25"/>
      <c r="FS308" s="25"/>
      <c r="FT308" s="25"/>
      <c r="FU308" s="25"/>
      <c r="FV308" s="25"/>
      <c r="FW308" s="25"/>
      <c r="FX308" s="25"/>
      <c r="FY308" s="25"/>
      <c r="FZ308" s="25"/>
      <c r="GA308" s="25"/>
      <c r="GB308" s="25"/>
      <c r="GC308" s="25"/>
      <c r="GD308" s="25"/>
      <c r="GE308" s="25"/>
      <c r="GF308" s="25"/>
      <c r="GG308" s="7"/>
      <c r="GH308" s="7"/>
      <c r="GI308" s="7"/>
      <c r="GJ308" s="7"/>
      <c r="GK308" s="7"/>
      <c r="GL308" s="7"/>
      <c r="GM308" s="7"/>
      <c r="GN308" s="7"/>
      <c r="GO308" s="7"/>
      <c r="GP308" s="7"/>
      <c r="GQ308" s="7"/>
      <c r="GR308" s="7"/>
      <c r="GS308" s="7"/>
      <c r="GT308" s="7"/>
      <c r="GU308" s="7"/>
      <c r="GV308" s="7"/>
      <c r="GW308" s="7"/>
      <c r="GX308" s="7"/>
      <c r="GY308" s="7"/>
      <c r="GZ308" s="7"/>
      <c r="HA308" s="7"/>
      <c r="HB308" s="7"/>
      <c r="HC308" s="7"/>
      <c r="HD308" s="7"/>
      <c r="HE308" s="7"/>
      <c r="HF308" s="7"/>
      <c r="HG308" s="7"/>
      <c r="HH308" s="7"/>
      <c r="HI308" s="7"/>
      <c r="HJ308" s="7"/>
      <c r="HK308" s="7"/>
      <c r="HL308" s="7"/>
      <c r="HM308" s="7"/>
      <c r="HN308" s="7"/>
      <c r="HO308" s="7"/>
      <c r="HP308" s="7"/>
      <c r="HQ308" s="7"/>
      <c r="HR308" s="7"/>
      <c r="HS308" s="7"/>
      <c r="HT308" s="7"/>
      <c r="HU308" s="7"/>
      <c r="HV308" s="7"/>
      <c r="HW308" s="7"/>
      <c r="HX308" s="7"/>
      <c r="HY308" s="7"/>
      <c r="HZ308" s="7"/>
      <c r="IA308" s="7"/>
      <c r="IB308" s="7"/>
      <c r="IC308" s="7"/>
      <c r="ID308" s="7"/>
      <c r="IE308" s="7"/>
      <c r="IF308" s="7"/>
      <c r="IG308" s="7"/>
      <c r="IH308" s="7"/>
      <c r="II308" s="7"/>
      <c r="IJ308" s="7"/>
      <c r="IK308" s="7"/>
      <c r="IL308" s="7"/>
      <c r="IM308" s="7"/>
      <c r="IN308" s="7"/>
      <c r="IO308" s="7"/>
      <c r="IP308" s="7"/>
      <c r="IQ308" s="7"/>
      <c r="IR308" s="7"/>
      <c r="IS308" s="7"/>
      <c r="IT308" s="7"/>
      <c r="IU308" s="7"/>
    </row>
    <row r="309" spans="1:255" x14ac:dyDescent="0.3">
      <c r="A309" s="26" t="s">
        <v>113</v>
      </c>
      <c r="B309" s="34"/>
      <c r="C309" s="34"/>
      <c r="D309" s="34"/>
      <c r="E309" s="27">
        <f t="shared" si="88"/>
        <v>34495</v>
      </c>
      <c r="F309" s="27">
        <f t="shared" si="88"/>
        <v>44495</v>
      </c>
      <c r="G309" s="27">
        <f t="shared" si="88"/>
        <v>10000</v>
      </c>
      <c r="H309" s="27">
        <f>SUM(H310:H317)</f>
        <v>0</v>
      </c>
      <c r="I309" s="27">
        <f>SUM(I310:I317)</f>
        <v>0</v>
      </c>
      <c r="J309" s="27">
        <f t="shared" si="89"/>
        <v>0</v>
      </c>
      <c r="K309" s="27">
        <f>SUM(K310:K317)</f>
        <v>0</v>
      </c>
      <c r="L309" s="27">
        <f>SUM(L310:L317)</f>
        <v>0</v>
      </c>
      <c r="M309" s="27">
        <f t="shared" si="90"/>
        <v>0</v>
      </c>
      <c r="N309" s="27">
        <f>SUM(N310:N317)</f>
        <v>27033</v>
      </c>
      <c r="O309" s="27">
        <f>SUM(O310:O317)</f>
        <v>37033</v>
      </c>
      <c r="P309" s="27">
        <f t="shared" si="91"/>
        <v>10000</v>
      </c>
      <c r="Q309" s="27">
        <f>SUM(Q310:Q317)</f>
        <v>0</v>
      </c>
      <c r="R309" s="27">
        <f>SUM(R310:R317)</f>
        <v>0</v>
      </c>
      <c r="S309" s="27">
        <f t="shared" si="92"/>
        <v>0</v>
      </c>
      <c r="T309" s="27">
        <f>SUM(T310:T317)</f>
        <v>7462</v>
      </c>
      <c r="U309" s="27">
        <f>SUM(U310:U317)</f>
        <v>7462</v>
      </c>
      <c r="V309" s="27">
        <f t="shared" si="93"/>
        <v>0</v>
      </c>
      <c r="W309" s="27">
        <f>SUM(W310:W317)</f>
        <v>0</v>
      </c>
      <c r="X309" s="27">
        <f>SUM(X310:X317)</f>
        <v>0</v>
      </c>
      <c r="Y309" s="27">
        <f t="shared" si="94"/>
        <v>0</v>
      </c>
      <c r="Z309" s="27">
        <f>SUM(Z310:Z317)</f>
        <v>0</v>
      </c>
      <c r="AA309" s="27">
        <f>SUM(AA310:AA317)</f>
        <v>0</v>
      </c>
      <c r="AB309" s="27">
        <f t="shared" si="95"/>
        <v>0</v>
      </c>
      <c r="AC309" s="27">
        <f>SUM(AC310:AC317)</f>
        <v>0</v>
      </c>
      <c r="AD309" s="27">
        <f>SUM(AD310:AD317)</f>
        <v>0</v>
      </c>
      <c r="AE309" s="27">
        <f t="shared" si="96"/>
        <v>0</v>
      </c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  <c r="BP309" s="25"/>
      <c r="BQ309" s="25"/>
      <c r="BR309" s="25"/>
      <c r="BS309" s="25"/>
      <c r="BT309" s="25"/>
      <c r="BU309" s="25"/>
      <c r="BV309" s="25"/>
      <c r="BW309" s="25"/>
      <c r="BX309" s="25"/>
      <c r="BY309" s="25"/>
      <c r="BZ309" s="25"/>
      <c r="CA309" s="25"/>
      <c r="CB309" s="25"/>
      <c r="CC309" s="25"/>
      <c r="CD309" s="25"/>
      <c r="CE309" s="25"/>
      <c r="CF309" s="25"/>
      <c r="CG309" s="25"/>
      <c r="CH309" s="25"/>
      <c r="CI309" s="25"/>
      <c r="CJ309" s="25"/>
      <c r="CK309" s="25"/>
      <c r="CL309" s="25"/>
      <c r="CM309" s="25"/>
      <c r="CN309" s="25"/>
      <c r="CO309" s="25"/>
      <c r="CP309" s="25"/>
      <c r="CQ309" s="25"/>
      <c r="CR309" s="25"/>
      <c r="CS309" s="25"/>
      <c r="CT309" s="25"/>
      <c r="CU309" s="25"/>
      <c r="CV309" s="25"/>
      <c r="CW309" s="25"/>
      <c r="CX309" s="25"/>
      <c r="CY309" s="25"/>
      <c r="CZ309" s="25"/>
      <c r="DA309" s="25"/>
      <c r="DB309" s="25"/>
      <c r="DC309" s="25"/>
      <c r="DD309" s="25"/>
      <c r="DE309" s="25"/>
      <c r="DF309" s="25"/>
      <c r="DG309" s="25"/>
      <c r="DH309" s="25"/>
      <c r="DI309" s="25"/>
      <c r="DJ309" s="25"/>
      <c r="DK309" s="25"/>
      <c r="DL309" s="25"/>
      <c r="DM309" s="25"/>
      <c r="DN309" s="25"/>
      <c r="DO309" s="25"/>
      <c r="DP309" s="25"/>
      <c r="DQ309" s="25"/>
      <c r="DR309" s="25"/>
      <c r="DS309" s="25"/>
      <c r="DT309" s="25"/>
      <c r="DU309" s="25"/>
      <c r="DV309" s="25"/>
      <c r="DW309" s="25"/>
      <c r="DX309" s="25"/>
      <c r="DY309" s="25"/>
      <c r="DZ309" s="25"/>
      <c r="EA309" s="25"/>
      <c r="EB309" s="25"/>
      <c r="EC309" s="25"/>
      <c r="ED309" s="25"/>
      <c r="EE309" s="25"/>
      <c r="EF309" s="25"/>
      <c r="EG309" s="25"/>
      <c r="EH309" s="25"/>
      <c r="EI309" s="25"/>
      <c r="EJ309" s="25"/>
      <c r="EK309" s="25"/>
      <c r="EL309" s="25"/>
      <c r="EM309" s="25"/>
      <c r="EN309" s="25"/>
      <c r="EO309" s="25"/>
      <c r="EP309" s="25"/>
      <c r="EQ309" s="25"/>
      <c r="ER309" s="25"/>
      <c r="ES309" s="25"/>
      <c r="ET309" s="25"/>
      <c r="EU309" s="25"/>
      <c r="EV309" s="25"/>
      <c r="EW309" s="25"/>
      <c r="EX309" s="25"/>
      <c r="EY309" s="25"/>
      <c r="EZ309" s="25"/>
      <c r="FA309" s="25"/>
      <c r="FB309" s="25"/>
      <c r="FC309" s="25"/>
      <c r="FD309" s="25"/>
      <c r="FE309" s="25"/>
      <c r="FF309" s="25"/>
      <c r="FG309" s="25"/>
      <c r="FH309" s="25"/>
      <c r="FI309" s="25"/>
      <c r="FJ309" s="25"/>
      <c r="FK309" s="25"/>
      <c r="FL309" s="25"/>
      <c r="FM309" s="25"/>
      <c r="FN309" s="25"/>
      <c r="FO309" s="25"/>
      <c r="FP309" s="25"/>
      <c r="FQ309" s="25"/>
      <c r="FR309" s="25"/>
      <c r="FS309" s="25"/>
      <c r="FT309" s="25"/>
      <c r="FU309" s="25"/>
      <c r="FV309" s="25"/>
      <c r="FW309" s="25"/>
      <c r="FX309" s="25"/>
      <c r="FY309" s="25"/>
      <c r="FZ309" s="25"/>
      <c r="GA309" s="25"/>
      <c r="GB309" s="25"/>
      <c r="GC309" s="25"/>
      <c r="GD309" s="25"/>
      <c r="GE309" s="25"/>
      <c r="GF309" s="25"/>
      <c r="GG309" s="7"/>
      <c r="GH309" s="7"/>
      <c r="GI309" s="7"/>
      <c r="GJ309" s="7"/>
      <c r="GK309" s="7"/>
      <c r="GL309" s="7"/>
      <c r="GM309" s="7"/>
      <c r="GN309" s="7"/>
      <c r="GO309" s="7"/>
      <c r="GP309" s="7"/>
      <c r="GQ309" s="7"/>
      <c r="GR309" s="7"/>
      <c r="GS309" s="7"/>
      <c r="GT309" s="7"/>
      <c r="GU309" s="7"/>
      <c r="GV309" s="7"/>
      <c r="GW309" s="7"/>
      <c r="GX309" s="7"/>
      <c r="GY309" s="7"/>
      <c r="GZ309" s="7"/>
      <c r="HA309" s="7"/>
      <c r="HB309" s="7"/>
      <c r="HC309" s="7"/>
      <c r="HD309" s="7"/>
      <c r="HE309" s="7"/>
      <c r="HF309" s="7"/>
      <c r="HG309" s="7"/>
      <c r="HH309" s="7"/>
      <c r="HI309" s="7"/>
      <c r="HJ309" s="7"/>
      <c r="HK309" s="7"/>
      <c r="HL309" s="7"/>
      <c r="HM309" s="7"/>
      <c r="HN309" s="7"/>
      <c r="HO309" s="7"/>
      <c r="HP309" s="7"/>
      <c r="HQ309" s="7"/>
      <c r="HR309" s="7"/>
      <c r="HS309" s="7"/>
      <c r="HT309" s="7"/>
      <c r="HU309" s="7"/>
      <c r="HV309" s="7"/>
      <c r="HW309" s="7"/>
      <c r="HX309" s="7"/>
      <c r="HY309" s="7"/>
      <c r="HZ309" s="7"/>
      <c r="IA309" s="7"/>
      <c r="IB309" s="7"/>
      <c r="IC309" s="7"/>
      <c r="ID309" s="7"/>
      <c r="IE309" s="7"/>
      <c r="IF309" s="7"/>
      <c r="IG309" s="7"/>
      <c r="IH309" s="7"/>
      <c r="II309" s="7"/>
      <c r="IJ309" s="7"/>
      <c r="IK309" s="7"/>
      <c r="IL309" s="7"/>
      <c r="IM309" s="7"/>
      <c r="IN309" s="7"/>
      <c r="IO309" s="7"/>
      <c r="IP309" s="7"/>
      <c r="IQ309" s="7"/>
      <c r="IR309" s="7"/>
      <c r="IS309" s="7"/>
      <c r="IT309" s="7"/>
      <c r="IU309" s="7"/>
    </row>
    <row r="310" spans="1:255" ht="30.75" customHeight="1" x14ac:dyDescent="0.3">
      <c r="A310" s="35" t="s">
        <v>286</v>
      </c>
      <c r="B310" s="36">
        <v>2</v>
      </c>
      <c r="C310" s="36">
        <v>759</v>
      </c>
      <c r="D310" s="36">
        <v>5201</v>
      </c>
      <c r="E310" s="38">
        <f t="shared" si="88"/>
        <v>5655</v>
      </c>
      <c r="F310" s="38">
        <f t="shared" si="88"/>
        <v>5655</v>
      </c>
      <c r="G310" s="38">
        <f t="shared" si="88"/>
        <v>0</v>
      </c>
      <c r="H310" s="38">
        <v>0</v>
      </c>
      <c r="I310" s="38">
        <v>0</v>
      </c>
      <c r="J310" s="38">
        <f t="shared" si="89"/>
        <v>0</v>
      </c>
      <c r="K310" s="38">
        <v>0</v>
      </c>
      <c r="L310" s="38">
        <v>0</v>
      </c>
      <c r="M310" s="38">
        <f t="shared" si="90"/>
        <v>0</v>
      </c>
      <c r="N310" s="38">
        <f>1640+1629+2386</f>
        <v>5655</v>
      </c>
      <c r="O310" s="38">
        <f>1640+1629+2386</f>
        <v>5655</v>
      </c>
      <c r="P310" s="38">
        <f t="shared" si="91"/>
        <v>0</v>
      </c>
      <c r="Q310" s="38">
        <v>0</v>
      </c>
      <c r="R310" s="38">
        <v>0</v>
      </c>
      <c r="S310" s="38">
        <f t="shared" si="92"/>
        <v>0</v>
      </c>
      <c r="T310" s="38">
        <v>0</v>
      </c>
      <c r="U310" s="38">
        <v>0</v>
      </c>
      <c r="V310" s="38">
        <f t="shared" si="93"/>
        <v>0</v>
      </c>
      <c r="W310" s="38">
        <v>0</v>
      </c>
      <c r="X310" s="38">
        <v>0</v>
      </c>
      <c r="Y310" s="38">
        <f t="shared" si="94"/>
        <v>0</v>
      </c>
      <c r="Z310" s="38">
        <v>0</v>
      </c>
      <c r="AA310" s="38">
        <v>0</v>
      </c>
      <c r="AB310" s="38">
        <f t="shared" si="95"/>
        <v>0</v>
      </c>
      <c r="AC310" s="38">
        <v>0</v>
      </c>
      <c r="AD310" s="38">
        <v>0</v>
      </c>
      <c r="AE310" s="38">
        <f t="shared" si="96"/>
        <v>0</v>
      </c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7"/>
      <c r="DS310" s="7"/>
      <c r="DT310" s="7"/>
      <c r="DU310" s="7"/>
      <c r="DV310" s="7"/>
      <c r="DW310" s="7"/>
      <c r="DX310" s="7"/>
      <c r="DY310" s="7"/>
      <c r="DZ310" s="7"/>
      <c r="EA310" s="7"/>
      <c r="EB310" s="7"/>
      <c r="EC310" s="7"/>
      <c r="ED310" s="7"/>
      <c r="EE310" s="7"/>
      <c r="EF310" s="7"/>
      <c r="EG310" s="7"/>
      <c r="EH310" s="7"/>
      <c r="EI310" s="7"/>
      <c r="EJ310" s="7"/>
      <c r="EK310" s="7"/>
      <c r="EL310" s="7"/>
      <c r="EM310" s="7"/>
      <c r="EN310" s="7"/>
      <c r="EO310" s="7"/>
      <c r="EP310" s="7"/>
      <c r="EQ310" s="7"/>
      <c r="ER310" s="7"/>
      <c r="ES310" s="7"/>
      <c r="ET310" s="7"/>
      <c r="EU310" s="7"/>
      <c r="EV310" s="7"/>
      <c r="EW310" s="7"/>
      <c r="EX310" s="7"/>
      <c r="EY310" s="7"/>
      <c r="EZ310" s="7"/>
      <c r="FA310" s="7"/>
      <c r="FB310" s="7"/>
      <c r="FC310" s="7"/>
      <c r="FD310" s="7"/>
      <c r="FE310" s="7"/>
      <c r="FF310" s="7"/>
      <c r="FG310" s="7"/>
      <c r="FH310" s="7"/>
      <c r="FI310" s="7"/>
      <c r="FJ310" s="7"/>
      <c r="FK310" s="7"/>
      <c r="FL310" s="7"/>
      <c r="FM310" s="7"/>
      <c r="FN310" s="7"/>
      <c r="FO310" s="7"/>
      <c r="FP310" s="7"/>
      <c r="FQ310" s="7"/>
      <c r="FR310" s="7"/>
      <c r="FS310" s="7"/>
      <c r="FT310" s="7"/>
      <c r="FU310" s="7"/>
      <c r="FV310" s="7"/>
      <c r="FW310" s="7"/>
      <c r="FX310" s="7"/>
      <c r="FY310" s="7"/>
      <c r="FZ310" s="7"/>
      <c r="GA310" s="7"/>
      <c r="GB310" s="7"/>
      <c r="GC310" s="7"/>
      <c r="GD310" s="7"/>
      <c r="GE310" s="7"/>
      <c r="GF310" s="7"/>
      <c r="GG310" s="7"/>
      <c r="GH310" s="7"/>
      <c r="GI310" s="7"/>
      <c r="GJ310" s="7"/>
      <c r="GK310" s="7"/>
      <c r="GL310" s="7"/>
      <c r="GM310" s="7"/>
      <c r="GN310" s="7"/>
      <c r="GO310" s="7"/>
      <c r="GP310" s="7"/>
      <c r="GQ310" s="7"/>
      <c r="GR310" s="7"/>
      <c r="GS310" s="7"/>
      <c r="GT310" s="7"/>
      <c r="GU310" s="7"/>
      <c r="GV310" s="7"/>
      <c r="GW310" s="7"/>
      <c r="GX310" s="7"/>
      <c r="GY310" s="7"/>
      <c r="GZ310" s="7"/>
      <c r="HA310" s="7"/>
      <c r="HB310" s="7"/>
      <c r="HC310" s="7"/>
      <c r="HD310" s="7"/>
      <c r="HE310" s="7"/>
      <c r="HF310" s="7"/>
      <c r="HG310" s="7"/>
      <c r="HH310" s="7"/>
      <c r="HI310" s="7"/>
      <c r="HJ310" s="7"/>
      <c r="HK310" s="7"/>
      <c r="HL310" s="7"/>
      <c r="HM310" s="7"/>
      <c r="HN310" s="7"/>
      <c r="HO310" s="7"/>
      <c r="HP310" s="7"/>
      <c r="HQ310" s="7"/>
      <c r="HR310" s="7"/>
      <c r="HS310" s="7"/>
      <c r="HT310" s="7"/>
      <c r="HU310" s="7"/>
      <c r="HV310" s="7"/>
      <c r="HW310" s="7"/>
      <c r="HX310" s="7"/>
      <c r="HY310" s="7"/>
      <c r="HZ310" s="7"/>
      <c r="IA310" s="7"/>
      <c r="IB310" s="7"/>
      <c r="IC310" s="7"/>
      <c r="ID310" s="7"/>
      <c r="IE310" s="7"/>
      <c r="IF310" s="7"/>
      <c r="IG310" s="7"/>
      <c r="IH310" s="7"/>
      <c r="II310" s="7"/>
      <c r="IJ310" s="7"/>
      <c r="IK310" s="7"/>
      <c r="IL310" s="7"/>
      <c r="IM310" s="7"/>
      <c r="IN310" s="7"/>
      <c r="IO310" s="7"/>
      <c r="IP310" s="7"/>
      <c r="IQ310" s="7"/>
      <c r="IR310" s="7"/>
      <c r="IS310" s="7"/>
      <c r="IT310" s="7"/>
      <c r="IU310" s="7"/>
    </row>
    <row r="311" spans="1:255" ht="31.2" x14ac:dyDescent="0.3">
      <c r="A311" s="35" t="s">
        <v>287</v>
      </c>
      <c r="B311" s="36">
        <v>1</v>
      </c>
      <c r="C311" s="36">
        <v>739</v>
      </c>
      <c r="D311" s="36">
        <v>5201</v>
      </c>
      <c r="E311" s="38">
        <f t="shared" si="88"/>
        <v>4499</v>
      </c>
      <c r="F311" s="38">
        <f t="shared" si="88"/>
        <v>4499</v>
      </c>
      <c r="G311" s="38">
        <f t="shared" si="88"/>
        <v>0</v>
      </c>
      <c r="H311" s="38">
        <v>0</v>
      </c>
      <c r="I311" s="38">
        <v>0</v>
      </c>
      <c r="J311" s="38">
        <f t="shared" si="89"/>
        <v>0</v>
      </c>
      <c r="K311" s="38">
        <v>0</v>
      </c>
      <c r="L311" s="38">
        <v>0</v>
      </c>
      <c r="M311" s="38">
        <f t="shared" si="90"/>
        <v>0</v>
      </c>
      <c r="N311" s="38"/>
      <c r="O311" s="38"/>
      <c r="P311" s="38">
        <f t="shared" si="91"/>
        <v>0</v>
      </c>
      <c r="Q311" s="38">
        <v>0</v>
      </c>
      <c r="R311" s="38">
        <v>0</v>
      </c>
      <c r="S311" s="38">
        <f t="shared" si="92"/>
        <v>0</v>
      </c>
      <c r="T311" s="38">
        <f>1999+2500</f>
        <v>4499</v>
      </c>
      <c r="U311" s="38">
        <f>1999+2500</f>
        <v>4499</v>
      </c>
      <c r="V311" s="38">
        <f t="shared" si="93"/>
        <v>0</v>
      </c>
      <c r="W311" s="38">
        <v>0</v>
      </c>
      <c r="X311" s="38">
        <v>0</v>
      </c>
      <c r="Y311" s="38">
        <f t="shared" si="94"/>
        <v>0</v>
      </c>
      <c r="Z311" s="38">
        <v>0</v>
      </c>
      <c r="AA311" s="38">
        <v>0</v>
      </c>
      <c r="AB311" s="38">
        <f t="shared" si="95"/>
        <v>0</v>
      </c>
      <c r="AC311" s="38">
        <v>0</v>
      </c>
      <c r="AD311" s="38">
        <v>0</v>
      </c>
      <c r="AE311" s="38">
        <f t="shared" si="96"/>
        <v>0</v>
      </c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  <c r="DH311" s="7"/>
      <c r="DI311" s="7"/>
      <c r="DJ311" s="7"/>
      <c r="DK311" s="7"/>
      <c r="DL311" s="7"/>
      <c r="DM311" s="7"/>
      <c r="DN311" s="7"/>
      <c r="DO311" s="7"/>
      <c r="DP311" s="7"/>
      <c r="DQ311" s="7"/>
      <c r="DR311" s="7"/>
      <c r="DS311" s="7"/>
      <c r="DT311" s="7"/>
      <c r="DU311" s="7"/>
      <c r="DV311" s="7"/>
      <c r="DW311" s="7"/>
      <c r="DX311" s="7"/>
      <c r="DY311" s="7"/>
      <c r="DZ311" s="7"/>
      <c r="EA311" s="7"/>
      <c r="EB311" s="7"/>
      <c r="EC311" s="7"/>
      <c r="ED311" s="7"/>
      <c r="EE311" s="7"/>
      <c r="EF311" s="7"/>
      <c r="EG311" s="7"/>
      <c r="EH311" s="7"/>
      <c r="EI311" s="7"/>
      <c r="EJ311" s="7"/>
      <c r="EK311" s="7"/>
      <c r="EL311" s="7"/>
      <c r="EM311" s="7"/>
      <c r="EN311" s="7"/>
      <c r="EO311" s="7"/>
      <c r="EP311" s="7"/>
      <c r="EQ311" s="7"/>
      <c r="ER311" s="7"/>
      <c r="ES311" s="7"/>
      <c r="ET311" s="7"/>
      <c r="EU311" s="7"/>
      <c r="EV311" s="7"/>
      <c r="EW311" s="7"/>
      <c r="EX311" s="7"/>
      <c r="EY311" s="7"/>
      <c r="EZ311" s="7"/>
      <c r="FA311" s="7"/>
      <c r="FB311" s="7"/>
      <c r="FC311" s="7"/>
      <c r="FD311" s="7"/>
      <c r="FE311" s="7"/>
      <c r="FF311" s="7"/>
      <c r="FG311" s="7"/>
      <c r="FH311" s="7"/>
      <c r="FI311" s="7"/>
      <c r="FJ311" s="7"/>
      <c r="FK311" s="7"/>
      <c r="FL311" s="7"/>
      <c r="FM311" s="7"/>
      <c r="FN311" s="7"/>
      <c r="FO311" s="7"/>
      <c r="FP311" s="7"/>
      <c r="FQ311" s="7"/>
      <c r="FR311" s="7"/>
      <c r="FS311" s="7"/>
      <c r="FT311" s="7"/>
      <c r="FU311" s="7"/>
      <c r="FV311" s="7"/>
      <c r="FW311" s="7"/>
      <c r="FX311" s="7"/>
      <c r="FY311" s="7"/>
      <c r="FZ311" s="7"/>
      <c r="GA311" s="7"/>
      <c r="GB311" s="7"/>
      <c r="GC311" s="7"/>
      <c r="GD311" s="7"/>
      <c r="GE311" s="7"/>
      <c r="GF311" s="7"/>
      <c r="GG311" s="7"/>
      <c r="GH311" s="7"/>
      <c r="GI311" s="7"/>
      <c r="GJ311" s="7"/>
      <c r="GK311" s="7"/>
      <c r="GL311" s="7"/>
      <c r="GM311" s="7"/>
      <c r="GN311" s="7"/>
      <c r="GO311" s="7"/>
      <c r="GP311" s="7"/>
      <c r="GQ311" s="7"/>
      <c r="GR311" s="7"/>
      <c r="GS311" s="7"/>
      <c r="GT311" s="7"/>
      <c r="GU311" s="7"/>
      <c r="GV311" s="7"/>
      <c r="GW311" s="7"/>
      <c r="GX311" s="7"/>
      <c r="GY311" s="7"/>
      <c r="GZ311" s="7"/>
      <c r="HA311" s="7"/>
      <c r="HB311" s="7"/>
      <c r="HC311" s="7"/>
      <c r="HD311" s="7"/>
      <c r="HE311" s="7"/>
      <c r="HF311" s="7"/>
      <c r="HG311" s="7"/>
      <c r="HH311" s="7"/>
      <c r="HI311" s="7"/>
      <c r="HJ311" s="7"/>
      <c r="HK311" s="7"/>
      <c r="HL311" s="7"/>
      <c r="HM311" s="7"/>
      <c r="HN311" s="7"/>
      <c r="HO311" s="7"/>
      <c r="HP311" s="7"/>
      <c r="HQ311" s="7"/>
      <c r="HR311" s="7"/>
      <c r="HS311" s="7"/>
      <c r="HT311" s="7"/>
      <c r="HU311" s="7"/>
      <c r="HV311" s="7"/>
      <c r="HW311" s="7"/>
      <c r="HX311" s="7"/>
      <c r="HY311" s="7"/>
      <c r="HZ311" s="7"/>
      <c r="IA311" s="7"/>
      <c r="IB311" s="7"/>
      <c r="IC311" s="7"/>
      <c r="ID311" s="7"/>
      <c r="IE311" s="7"/>
      <c r="IF311" s="7"/>
      <c r="IG311" s="7"/>
      <c r="IH311" s="7"/>
      <c r="II311" s="7"/>
      <c r="IJ311" s="7"/>
      <c r="IK311" s="7"/>
      <c r="IL311" s="7"/>
      <c r="IM311" s="7"/>
      <c r="IN311" s="7"/>
      <c r="IO311" s="7"/>
      <c r="IP311" s="7"/>
      <c r="IQ311" s="7"/>
      <c r="IR311" s="7"/>
      <c r="IS311" s="7"/>
      <c r="IT311" s="7"/>
      <c r="IU311" s="7"/>
    </row>
    <row r="312" spans="1:255" ht="30.75" customHeight="1" x14ac:dyDescent="0.3">
      <c r="A312" s="35" t="s">
        <v>288</v>
      </c>
      <c r="B312" s="36">
        <v>1</v>
      </c>
      <c r="C312" s="36">
        <v>751</v>
      </c>
      <c r="D312" s="36">
        <v>5201</v>
      </c>
      <c r="E312" s="38">
        <f t="shared" si="88"/>
        <v>5000</v>
      </c>
      <c r="F312" s="38">
        <f t="shared" si="88"/>
        <v>5000</v>
      </c>
      <c r="G312" s="38">
        <f t="shared" si="88"/>
        <v>0</v>
      </c>
      <c r="H312" s="38">
        <v>0</v>
      </c>
      <c r="I312" s="38">
        <v>0</v>
      </c>
      <c r="J312" s="38">
        <f t="shared" si="89"/>
        <v>0</v>
      </c>
      <c r="K312" s="38">
        <v>0</v>
      </c>
      <c r="L312" s="38">
        <v>0</v>
      </c>
      <c r="M312" s="38">
        <f t="shared" si="90"/>
        <v>0</v>
      </c>
      <c r="N312" s="38">
        <v>5000</v>
      </c>
      <c r="O312" s="38">
        <v>5000</v>
      </c>
      <c r="P312" s="38">
        <f t="shared" si="91"/>
        <v>0</v>
      </c>
      <c r="Q312" s="38">
        <v>0</v>
      </c>
      <c r="R312" s="38">
        <v>0</v>
      </c>
      <c r="S312" s="38">
        <f t="shared" si="92"/>
        <v>0</v>
      </c>
      <c r="T312" s="38">
        <v>0</v>
      </c>
      <c r="U312" s="38">
        <v>0</v>
      </c>
      <c r="V312" s="38">
        <f t="shared" si="93"/>
        <v>0</v>
      </c>
      <c r="W312" s="38">
        <v>0</v>
      </c>
      <c r="X312" s="38">
        <v>0</v>
      </c>
      <c r="Y312" s="38">
        <f t="shared" si="94"/>
        <v>0</v>
      </c>
      <c r="Z312" s="38">
        <v>0</v>
      </c>
      <c r="AA312" s="38">
        <v>0</v>
      </c>
      <c r="AB312" s="38">
        <f t="shared" si="95"/>
        <v>0</v>
      </c>
      <c r="AC312" s="38">
        <v>0</v>
      </c>
      <c r="AD312" s="38">
        <v>0</v>
      </c>
      <c r="AE312" s="38">
        <f t="shared" si="96"/>
        <v>0</v>
      </c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  <c r="DH312" s="7"/>
      <c r="DI312" s="7"/>
      <c r="DJ312" s="7"/>
      <c r="DK312" s="7"/>
      <c r="DL312" s="7"/>
      <c r="DM312" s="7"/>
      <c r="DN312" s="7"/>
      <c r="DO312" s="7"/>
      <c r="DP312" s="7"/>
      <c r="DQ312" s="7"/>
      <c r="DR312" s="7"/>
      <c r="DS312" s="7"/>
      <c r="DT312" s="7"/>
      <c r="DU312" s="7"/>
      <c r="DV312" s="7"/>
      <c r="DW312" s="7"/>
      <c r="DX312" s="7"/>
      <c r="DY312" s="7"/>
      <c r="DZ312" s="7"/>
      <c r="EA312" s="7"/>
      <c r="EB312" s="7"/>
      <c r="EC312" s="7"/>
      <c r="ED312" s="7"/>
      <c r="EE312" s="7"/>
      <c r="EF312" s="7"/>
      <c r="EG312" s="7"/>
      <c r="EH312" s="7"/>
      <c r="EI312" s="7"/>
      <c r="EJ312" s="7"/>
      <c r="EK312" s="7"/>
      <c r="EL312" s="7"/>
      <c r="EM312" s="7"/>
      <c r="EN312" s="7"/>
      <c r="EO312" s="7"/>
      <c r="EP312" s="7"/>
      <c r="EQ312" s="7"/>
      <c r="ER312" s="7"/>
      <c r="ES312" s="7"/>
      <c r="ET312" s="7"/>
      <c r="EU312" s="7"/>
      <c r="EV312" s="7"/>
      <c r="EW312" s="7"/>
      <c r="EX312" s="7"/>
      <c r="EY312" s="7"/>
      <c r="EZ312" s="7"/>
      <c r="FA312" s="7"/>
      <c r="FB312" s="7"/>
      <c r="FC312" s="7"/>
      <c r="FD312" s="7"/>
      <c r="FE312" s="7"/>
      <c r="FF312" s="7"/>
      <c r="FG312" s="7"/>
      <c r="FH312" s="7"/>
      <c r="FI312" s="7"/>
      <c r="FJ312" s="7"/>
      <c r="FK312" s="7"/>
      <c r="FL312" s="7"/>
      <c r="FM312" s="7"/>
      <c r="FN312" s="7"/>
      <c r="FO312" s="7"/>
      <c r="FP312" s="7"/>
      <c r="FQ312" s="7"/>
      <c r="FR312" s="7"/>
      <c r="FS312" s="7"/>
      <c r="FT312" s="7"/>
      <c r="FU312" s="7"/>
      <c r="FV312" s="7"/>
      <c r="FW312" s="7"/>
      <c r="FX312" s="7"/>
      <c r="FY312" s="7"/>
      <c r="FZ312" s="7"/>
      <c r="GA312" s="7"/>
      <c r="GB312" s="7"/>
      <c r="GC312" s="7"/>
      <c r="GD312" s="7"/>
      <c r="GE312" s="7"/>
      <c r="GF312" s="7"/>
      <c r="GG312" s="7"/>
      <c r="GH312" s="7"/>
      <c r="GI312" s="7"/>
      <c r="GJ312" s="7"/>
      <c r="GK312" s="7"/>
      <c r="GL312" s="7"/>
      <c r="GM312" s="7"/>
      <c r="GN312" s="7"/>
      <c r="GO312" s="7"/>
      <c r="GP312" s="7"/>
      <c r="GQ312" s="7"/>
      <c r="GR312" s="7"/>
      <c r="GS312" s="7"/>
      <c r="GT312" s="7"/>
      <c r="GU312" s="7"/>
      <c r="GV312" s="7"/>
      <c r="GW312" s="7"/>
      <c r="GX312" s="7"/>
      <c r="GY312" s="7"/>
      <c r="GZ312" s="7"/>
      <c r="HA312" s="7"/>
      <c r="HB312" s="7"/>
      <c r="HC312" s="7"/>
      <c r="HD312" s="7"/>
      <c r="HE312" s="7"/>
      <c r="HF312" s="7"/>
      <c r="HG312" s="7"/>
      <c r="HH312" s="7"/>
      <c r="HI312" s="7"/>
      <c r="HJ312" s="7"/>
      <c r="HK312" s="7"/>
      <c r="HL312" s="7"/>
      <c r="HM312" s="7"/>
      <c r="HN312" s="7"/>
      <c r="HO312" s="7"/>
      <c r="HP312" s="7"/>
      <c r="HQ312" s="7"/>
      <c r="HR312" s="7"/>
      <c r="HS312" s="7"/>
      <c r="HT312" s="7"/>
      <c r="HU312" s="7"/>
      <c r="HV312" s="7"/>
      <c r="HW312" s="7"/>
      <c r="HX312" s="7"/>
      <c r="HY312" s="7"/>
      <c r="HZ312" s="7"/>
      <c r="IA312" s="7"/>
      <c r="IB312" s="7"/>
      <c r="IC312" s="7"/>
      <c r="ID312" s="7"/>
      <c r="IE312" s="7"/>
      <c r="IF312" s="7"/>
      <c r="IG312" s="7"/>
      <c r="IH312" s="7"/>
      <c r="II312" s="7"/>
      <c r="IJ312" s="7"/>
      <c r="IK312" s="7"/>
      <c r="IL312" s="7"/>
      <c r="IM312" s="7"/>
      <c r="IN312" s="7"/>
      <c r="IO312" s="7"/>
      <c r="IP312" s="7"/>
      <c r="IQ312" s="7"/>
      <c r="IR312" s="7"/>
      <c r="IS312" s="7"/>
      <c r="IT312" s="7"/>
      <c r="IU312" s="7"/>
    </row>
    <row r="313" spans="1:255" ht="30.75" customHeight="1" x14ac:dyDescent="0.3">
      <c r="A313" s="35" t="s">
        <v>289</v>
      </c>
      <c r="B313" s="36">
        <v>1</v>
      </c>
      <c r="C313" s="36">
        <v>739</v>
      </c>
      <c r="D313" s="36">
        <v>5201</v>
      </c>
      <c r="E313" s="38">
        <f t="shared" si="88"/>
        <v>2963</v>
      </c>
      <c r="F313" s="38">
        <f t="shared" si="88"/>
        <v>12963</v>
      </c>
      <c r="G313" s="38">
        <f t="shared" si="88"/>
        <v>10000</v>
      </c>
      <c r="H313" s="38">
        <v>0</v>
      </c>
      <c r="I313" s="38">
        <v>0</v>
      </c>
      <c r="J313" s="38">
        <f t="shared" si="89"/>
        <v>0</v>
      </c>
      <c r="K313" s="38">
        <v>0</v>
      </c>
      <c r="L313" s="38">
        <v>0</v>
      </c>
      <c r="M313" s="38">
        <f t="shared" si="90"/>
        <v>0</v>
      </c>
      <c r="N313" s="38"/>
      <c r="O313" s="38">
        <v>10000</v>
      </c>
      <c r="P313" s="38">
        <f t="shared" si="91"/>
        <v>10000</v>
      </c>
      <c r="Q313" s="38">
        <v>0</v>
      </c>
      <c r="R313" s="38">
        <v>0</v>
      </c>
      <c r="S313" s="38">
        <f t="shared" si="92"/>
        <v>0</v>
      </c>
      <c r="T313" s="38">
        <f>622+2341</f>
        <v>2963</v>
      </c>
      <c r="U313" s="38">
        <f>622+2341</f>
        <v>2963</v>
      </c>
      <c r="V313" s="38">
        <f t="shared" si="93"/>
        <v>0</v>
      </c>
      <c r="W313" s="38">
        <v>0</v>
      </c>
      <c r="X313" s="38">
        <v>0</v>
      </c>
      <c r="Y313" s="38">
        <f t="shared" si="94"/>
        <v>0</v>
      </c>
      <c r="Z313" s="38">
        <v>0</v>
      </c>
      <c r="AA313" s="38">
        <v>0</v>
      </c>
      <c r="AB313" s="38">
        <f t="shared" si="95"/>
        <v>0</v>
      </c>
      <c r="AC313" s="38">
        <v>0</v>
      </c>
      <c r="AD313" s="38">
        <v>0</v>
      </c>
      <c r="AE313" s="38">
        <f t="shared" si="96"/>
        <v>0</v>
      </c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7"/>
      <c r="DC313" s="7"/>
      <c r="DD313" s="7"/>
      <c r="DE313" s="7"/>
      <c r="DF313" s="7"/>
      <c r="DG313" s="7"/>
      <c r="DH313" s="7"/>
      <c r="DI313" s="7"/>
      <c r="DJ313" s="7"/>
      <c r="DK313" s="7"/>
      <c r="DL313" s="7"/>
      <c r="DM313" s="7"/>
      <c r="DN313" s="7"/>
      <c r="DO313" s="7"/>
      <c r="DP313" s="7"/>
      <c r="DQ313" s="7"/>
      <c r="DR313" s="7"/>
      <c r="DS313" s="7"/>
      <c r="DT313" s="7"/>
      <c r="DU313" s="7"/>
      <c r="DV313" s="7"/>
      <c r="DW313" s="7"/>
      <c r="DX313" s="7"/>
      <c r="DY313" s="7"/>
      <c r="DZ313" s="7"/>
      <c r="EA313" s="7"/>
      <c r="EB313" s="7"/>
      <c r="EC313" s="7"/>
      <c r="ED313" s="7"/>
      <c r="EE313" s="7"/>
      <c r="EF313" s="7"/>
      <c r="EG313" s="7"/>
      <c r="EH313" s="7"/>
      <c r="EI313" s="7"/>
      <c r="EJ313" s="7"/>
      <c r="EK313" s="7"/>
      <c r="EL313" s="7"/>
      <c r="EM313" s="7"/>
      <c r="EN313" s="7"/>
      <c r="EO313" s="7"/>
      <c r="EP313" s="7"/>
      <c r="EQ313" s="7"/>
      <c r="ER313" s="7"/>
      <c r="ES313" s="7"/>
      <c r="ET313" s="7"/>
      <c r="EU313" s="7"/>
      <c r="EV313" s="7"/>
      <c r="EW313" s="7"/>
      <c r="EX313" s="7"/>
      <c r="EY313" s="7"/>
      <c r="EZ313" s="7"/>
      <c r="FA313" s="7"/>
      <c r="FB313" s="7"/>
      <c r="FC313" s="7"/>
      <c r="FD313" s="7"/>
      <c r="FE313" s="7"/>
      <c r="FF313" s="7"/>
      <c r="FG313" s="7"/>
      <c r="FH313" s="7"/>
      <c r="FI313" s="7"/>
      <c r="FJ313" s="7"/>
      <c r="FK313" s="7"/>
      <c r="FL313" s="7"/>
      <c r="FM313" s="7"/>
      <c r="FN313" s="7"/>
      <c r="FO313" s="7"/>
      <c r="FP313" s="7"/>
      <c r="FQ313" s="7"/>
      <c r="FR313" s="7"/>
      <c r="FS313" s="7"/>
      <c r="FT313" s="7"/>
      <c r="FU313" s="7"/>
      <c r="FV313" s="7"/>
      <c r="FW313" s="7"/>
      <c r="FX313" s="7"/>
      <c r="FY313" s="7"/>
      <c r="FZ313" s="7"/>
      <c r="GA313" s="7"/>
      <c r="GB313" s="7"/>
      <c r="GC313" s="7"/>
      <c r="GD313" s="7"/>
      <c r="GE313" s="7"/>
      <c r="GF313" s="7"/>
      <c r="GG313" s="7"/>
      <c r="GH313" s="7"/>
      <c r="GI313" s="7"/>
      <c r="GJ313" s="7"/>
      <c r="GK313" s="7"/>
      <c r="GL313" s="7"/>
      <c r="GM313" s="7"/>
      <c r="GN313" s="7"/>
      <c r="GO313" s="7"/>
      <c r="GP313" s="7"/>
      <c r="GQ313" s="7"/>
      <c r="GR313" s="7"/>
      <c r="GS313" s="7"/>
      <c r="GT313" s="7"/>
      <c r="GU313" s="7"/>
      <c r="GV313" s="7"/>
      <c r="GW313" s="7"/>
      <c r="GX313" s="7"/>
      <c r="GY313" s="7"/>
      <c r="GZ313" s="7"/>
      <c r="HA313" s="7"/>
      <c r="HB313" s="7"/>
      <c r="HC313" s="7"/>
      <c r="HD313" s="7"/>
      <c r="HE313" s="7"/>
      <c r="HF313" s="7"/>
      <c r="HG313" s="7"/>
      <c r="HH313" s="7"/>
      <c r="HI313" s="7"/>
      <c r="HJ313" s="7"/>
      <c r="HK313" s="7"/>
      <c r="HL313" s="7"/>
      <c r="HM313" s="7"/>
      <c r="HN313" s="7"/>
      <c r="HO313" s="7"/>
      <c r="HP313" s="7"/>
      <c r="HQ313" s="7"/>
      <c r="HR313" s="7"/>
      <c r="HS313" s="7"/>
      <c r="HT313" s="7"/>
      <c r="HU313" s="7"/>
      <c r="HV313" s="7"/>
      <c r="HW313" s="7"/>
      <c r="HX313" s="7"/>
      <c r="HY313" s="7"/>
      <c r="HZ313" s="7"/>
      <c r="IA313" s="7"/>
      <c r="IB313" s="7"/>
      <c r="IC313" s="7"/>
      <c r="ID313" s="7"/>
      <c r="IE313" s="7"/>
      <c r="IF313" s="7"/>
      <c r="IG313" s="7"/>
      <c r="IH313" s="7"/>
      <c r="II313" s="7"/>
      <c r="IJ313" s="7"/>
      <c r="IK313" s="7"/>
      <c r="IL313" s="7"/>
      <c r="IM313" s="7"/>
      <c r="IN313" s="7"/>
      <c r="IO313" s="7"/>
      <c r="IP313" s="7"/>
      <c r="IQ313" s="7"/>
      <c r="IR313" s="7"/>
      <c r="IS313" s="7"/>
      <c r="IT313" s="7"/>
      <c r="IU313" s="7"/>
    </row>
    <row r="314" spans="1:255" ht="30.75" customHeight="1" x14ac:dyDescent="0.3">
      <c r="A314" s="35" t="s">
        <v>290</v>
      </c>
      <c r="B314" s="36">
        <v>3</v>
      </c>
      <c r="C314" s="36">
        <v>739</v>
      </c>
      <c r="D314" s="36">
        <v>5201</v>
      </c>
      <c r="E314" s="38">
        <f t="shared" si="88"/>
        <v>7332</v>
      </c>
      <c r="F314" s="38">
        <f t="shared" si="88"/>
        <v>7332</v>
      </c>
      <c r="G314" s="38">
        <f t="shared" si="88"/>
        <v>0</v>
      </c>
      <c r="H314" s="38">
        <v>0</v>
      </c>
      <c r="I314" s="38">
        <v>0</v>
      </c>
      <c r="J314" s="38">
        <f t="shared" si="89"/>
        <v>0</v>
      </c>
      <c r="K314" s="38">
        <v>0</v>
      </c>
      <c r="L314" s="38">
        <v>0</v>
      </c>
      <c r="M314" s="38">
        <f t="shared" si="90"/>
        <v>0</v>
      </c>
      <c r="N314" s="38">
        <v>7332</v>
      </c>
      <c r="O314" s="38">
        <v>7332</v>
      </c>
      <c r="P314" s="38">
        <f t="shared" si="91"/>
        <v>0</v>
      </c>
      <c r="Q314" s="38">
        <v>0</v>
      </c>
      <c r="R314" s="38">
        <v>0</v>
      </c>
      <c r="S314" s="38">
        <f t="shared" si="92"/>
        <v>0</v>
      </c>
      <c r="T314" s="38">
        <v>0</v>
      </c>
      <c r="U314" s="38">
        <v>0</v>
      </c>
      <c r="V314" s="38">
        <f t="shared" si="93"/>
        <v>0</v>
      </c>
      <c r="W314" s="38">
        <v>0</v>
      </c>
      <c r="X314" s="38">
        <v>0</v>
      </c>
      <c r="Y314" s="38">
        <f t="shared" si="94"/>
        <v>0</v>
      </c>
      <c r="Z314" s="38">
        <v>0</v>
      </c>
      <c r="AA314" s="38">
        <v>0</v>
      </c>
      <c r="AB314" s="38">
        <f t="shared" si="95"/>
        <v>0</v>
      </c>
      <c r="AC314" s="38">
        <v>0</v>
      </c>
      <c r="AD314" s="38">
        <v>0</v>
      </c>
      <c r="AE314" s="38">
        <f t="shared" si="96"/>
        <v>0</v>
      </c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7"/>
      <c r="DC314" s="7"/>
      <c r="DD314" s="7"/>
      <c r="DE314" s="7"/>
      <c r="DF314" s="7"/>
      <c r="DG314" s="7"/>
      <c r="DH314" s="7"/>
      <c r="DI314" s="7"/>
      <c r="DJ314" s="7"/>
      <c r="DK314" s="7"/>
      <c r="DL314" s="7"/>
      <c r="DM314" s="7"/>
      <c r="DN314" s="7"/>
      <c r="DO314" s="7"/>
      <c r="DP314" s="7"/>
      <c r="DQ314" s="7"/>
      <c r="DR314" s="7"/>
      <c r="DS314" s="7"/>
      <c r="DT314" s="7"/>
      <c r="DU314" s="7"/>
      <c r="DV314" s="7"/>
      <c r="DW314" s="7"/>
      <c r="DX314" s="7"/>
      <c r="DY314" s="7"/>
      <c r="DZ314" s="7"/>
      <c r="EA314" s="7"/>
      <c r="EB314" s="7"/>
      <c r="EC314" s="7"/>
      <c r="ED314" s="7"/>
      <c r="EE314" s="7"/>
      <c r="EF314" s="7"/>
      <c r="EG314" s="7"/>
      <c r="EH314" s="7"/>
      <c r="EI314" s="7"/>
      <c r="EJ314" s="7"/>
      <c r="EK314" s="7"/>
      <c r="EL314" s="7"/>
      <c r="EM314" s="7"/>
      <c r="EN314" s="7"/>
      <c r="EO314" s="7"/>
      <c r="EP314" s="7"/>
      <c r="EQ314" s="7"/>
      <c r="ER314" s="7"/>
      <c r="ES314" s="7"/>
      <c r="ET314" s="7"/>
      <c r="EU314" s="7"/>
      <c r="EV314" s="7"/>
      <c r="EW314" s="7"/>
      <c r="EX314" s="7"/>
      <c r="EY314" s="7"/>
      <c r="EZ314" s="7"/>
      <c r="FA314" s="7"/>
      <c r="FB314" s="7"/>
      <c r="FC314" s="7"/>
      <c r="FD314" s="7"/>
      <c r="FE314" s="7"/>
      <c r="FF314" s="7"/>
      <c r="FG314" s="7"/>
      <c r="FH314" s="7"/>
      <c r="FI314" s="7"/>
      <c r="FJ314" s="7"/>
      <c r="FK314" s="7"/>
      <c r="FL314" s="7"/>
      <c r="FM314" s="7"/>
      <c r="FN314" s="7"/>
      <c r="FO314" s="7"/>
      <c r="FP314" s="7"/>
      <c r="FQ314" s="7"/>
      <c r="FR314" s="7"/>
      <c r="FS314" s="7"/>
      <c r="FT314" s="7"/>
      <c r="FU314" s="7"/>
      <c r="FV314" s="7"/>
      <c r="FW314" s="7"/>
      <c r="FX314" s="7"/>
      <c r="FY314" s="7"/>
      <c r="FZ314" s="7"/>
      <c r="GA314" s="7"/>
      <c r="GB314" s="7"/>
      <c r="GC314" s="7"/>
      <c r="GD314" s="7"/>
      <c r="GE314" s="7"/>
      <c r="GF314" s="7"/>
      <c r="GG314" s="7"/>
      <c r="GH314" s="7"/>
      <c r="GI314" s="7"/>
      <c r="GJ314" s="7"/>
      <c r="GK314" s="7"/>
      <c r="GL314" s="7"/>
      <c r="GM314" s="7"/>
      <c r="GN314" s="7"/>
      <c r="GO314" s="7"/>
      <c r="GP314" s="7"/>
      <c r="GQ314" s="7"/>
      <c r="GR314" s="7"/>
      <c r="GS314" s="7"/>
      <c r="GT314" s="7"/>
      <c r="GU314" s="7"/>
      <c r="GV314" s="7"/>
      <c r="GW314" s="7"/>
      <c r="GX314" s="7"/>
      <c r="GY314" s="7"/>
      <c r="GZ314" s="7"/>
      <c r="HA314" s="7"/>
      <c r="HB314" s="7"/>
      <c r="HC314" s="7"/>
      <c r="HD314" s="7"/>
      <c r="HE314" s="7"/>
      <c r="HF314" s="7"/>
      <c r="HG314" s="7"/>
      <c r="HH314" s="7"/>
      <c r="HI314" s="7"/>
      <c r="HJ314" s="7"/>
      <c r="HK314" s="7"/>
      <c r="HL314" s="7"/>
      <c r="HM314" s="7"/>
      <c r="HN314" s="7"/>
      <c r="HO314" s="7"/>
      <c r="HP314" s="7"/>
      <c r="HQ314" s="7"/>
      <c r="HR314" s="7"/>
      <c r="HS314" s="7"/>
      <c r="HT314" s="7"/>
      <c r="HU314" s="7"/>
      <c r="HV314" s="7"/>
      <c r="HW314" s="7"/>
      <c r="HX314" s="7"/>
      <c r="HY314" s="7"/>
      <c r="HZ314" s="7"/>
      <c r="IA314" s="7"/>
      <c r="IB314" s="7"/>
      <c r="IC314" s="7"/>
      <c r="ID314" s="7"/>
      <c r="IE314" s="7"/>
      <c r="IF314" s="7"/>
      <c r="IG314" s="7"/>
      <c r="IH314" s="7"/>
      <c r="II314" s="7"/>
      <c r="IJ314" s="7"/>
      <c r="IK314" s="7"/>
      <c r="IL314" s="7"/>
      <c r="IM314" s="7"/>
      <c r="IN314" s="7"/>
      <c r="IO314" s="7"/>
      <c r="IP314" s="7"/>
      <c r="IQ314" s="7"/>
      <c r="IR314" s="7"/>
      <c r="IS314" s="7"/>
      <c r="IT314" s="7"/>
      <c r="IU314" s="7"/>
    </row>
    <row r="315" spans="1:255" ht="30.75" customHeight="1" x14ac:dyDescent="0.3">
      <c r="A315" s="35" t="s">
        <v>291</v>
      </c>
      <c r="B315" s="36">
        <v>2</v>
      </c>
      <c r="C315" s="36">
        <v>741</v>
      </c>
      <c r="D315" s="36">
        <v>5201</v>
      </c>
      <c r="E315" s="38">
        <f t="shared" si="88"/>
        <v>2999</v>
      </c>
      <c r="F315" s="38">
        <f t="shared" si="88"/>
        <v>2999</v>
      </c>
      <c r="G315" s="38">
        <f t="shared" si="88"/>
        <v>0</v>
      </c>
      <c r="H315" s="38">
        <v>0</v>
      </c>
      <c r="I315" s="38">
        <v>0</v>
      </c>
      <c r="J315" s="38">
        <f t="shared" si="89"/>
        <v>0</v>
      </c>
      <c r="K315" s="38">
        <v>0</v>
      </c>
      <c r="L315" s="38">
        <v>0</v>
      </c>
      <c r="M315" s="38">
        <f t="shared" si="90"/>
        <v>0</v>
      </c>
      <c r="N315" s="38">
        <v>2999</v>
      </c>
      <c r="O315" s="38">
        <v>2999</v>
      </c>
      <c r="P315" s="38">
        <f t="shared" si="91"/>
        <v>0</v>
      </c>
      <c r="Q315" s="38">
        <v>0</v>
      </c>
      <c r="R315" s="38">
        <v>0</v>
      </c>
      <c r="S315" s="38">
        <f t="shared" si="92"/>
        <v>0</v>
      </c>
      <c r="T315" s="38">
        <v>0</v>
      </c>
      <c r="U315" s="38">
        <v>0</v>
      </c>
      <c r="V315" s="38">
        <f t="shared" si="93"/>
        <v>0</v>
      </c>
      <c r="W315" s="38">
        <v>0</v>
      </c>
      <c r="X315" s="38">
        <v>0</v>
      </c>
      <c r="Y315" s="38">
        <f t="shared" si="94"/>
        <v>0</v>
      </c>
      <c r="Z315" s="38">
        <v>0</v>
      </c>
      <c r="AA315" s="38">
        <v>0</v>
      </c>
      <c r="AB315" s="38">
        <f t="shared" si="95"/>
        <v>0</v>
      </c>
      <c r="AC315" s="38">
        <v>0</v>
      </c>
      <c r="AD315" s="38">
        <v>0</v>
      </c>
      <c r="AE315" s="38">
        <f t="shared" si="96"/>
        <v>0</v>
      </c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  <c r="CS315" s="7"/>
      <c r="CT315" s="7"/>
      <c r="CU315" s="7"/>
      <c r="CV315" s="7"/>
      <c r="CW315" s="7"/>
      <c r="CX315" s="7"/>
      <c r="CY315" s="7"/>
      <c r="CZ315" s="7"/>
      <c r="DA315" s="7"/>
      <c r="DB315" s="7"/>
      <c r="DC315" s="7"/>
      <c r="DD315" s="7"/>
      <c r="DE315" s="7"/>
      <c r="DF315" s="7"/>
      <c r="DG315" s="7"/>
      <c r="DH315" s="7"/>
      <c r="DI315" s="7"/>
      <c r="DJ315" s="7"/>
      <c r="DK315" s="7"/>
      <c r="DL315" s="7"/>
      <c r="DM315" s="7"/>
      <c r="DN315" s="7"/>
      <c r="DO315" s="7"/>
      <c r="DP315" s="7"/>
      <c r="DQ315" s="7"/>
      <c r="DR315" s="7"/>
      <c r="DS315" s="7"/>
      <c r="DT315" s="7"/>
      <c r="DU315" s="7"/>
      <c r="DV315" s="7"/>
      <c r="DW315" s="7"/>
      <c r="DX315" s="7"/>
      <c r="DY315" s="7"/>
      <c r="DZ315" s="7"/>
      <c r="EA315" s="7"/>
      <c r="EB315" s="7"/>
      <c r="EC315" s="7"/>
      <c r="ED315" s="7"/>
      <c r="EE315" s="7"/>
      <c r="EF315" s="7"/>
      <c r="EG315" s="7"/>
      <c r="EH315" s="7"/>
      <c r="EI315" s="7"/>
      <c r="EJ315" s="7"/>
      <c r="EK315" s="7"/>
      <c r="EL315" s="7"/>
      <c r="EM315" s="7"/>
      <c r="EN315" s="7"/>
      <c r="EO315" s="7"/>
      <c r="EP315" s="7"/>
      <c r="EQ315" s="7"/>
      <c r="ER315" s="7"/>
      <c r="ES315" s="7"/>
      <c r="ET315" s="7"/>
      <c r="EU315" s="7"/>
      <c r="EV315" s="7"/>
      <c r="EW315" s="7"/>
      <c r="EX315" s="7"/>
      <c r="EY315" s="7"/>
      <c r="EZ315" s="7"/>
      <c r="FA315" s="7"/>
      <c r="FB315" s="7"/>
      <c r="FC315" s="7"/>
      <c r="FD315" s="7"/>
      <c r="FE315" s="7"/>
      <c r="FF315" s="7"/>
      <c r="FG315" s="7"/>
      <c r="FH315" s="7"/>
      <c r="FI315" s="7"/>
      <c r="FJ315" s="7"/>
      <c r="FK315" s="7"/>
      <c r="FL315" s="7"/>
      <c r="FM315" s="7"/>
      <c r="FN315" s="7"/>
      <c r="FO315" s="7"/>
      <c r="FP315" s="7"/>
      <c r="FQ315" s="7"/>
      <c r="FR315" s="7"/>
      <c r="FS315" s="7"/>
      <c r="FT315" s="7"/>
      <c r="FU315" s="7"/>
      <c r="FV315" s="7"/>
      <c r="FW315" s="7"/>
      <c r="FX315" s="7"/>
      <c r="FY315" s="7"/>
      <c r="FZ315" s="7"/>
      <c r="GA315" s="7"/>
      <c r="GB315" s="7"/>
      <c r="GC315" s="7"/>
      <c r="GD315" s="7"/>
      <c r="GE315" s="7"/>
      <c r="GF315" s="7"/>
      <c r="GG315" s="7"/>
      <c r="GH315" s="7"/>
      <c r="GI315" s="7"/>
      <c r="GJ315" s="7"/>
      <c r="GK315" s="7"/>
      <c r="GL315" s="7"/>
      <c r="GM315" s="7"/>
      <c r="GN315" s="7"/>
      <c r="GO315" s="7"/>
      <c r="GP315" s="7"/>
      <c r="GQ315" s="7"/>
      <c r="GR315" s="7"/>
      <c r="GS315" s="7"/>
      <c r="GT315" s="7"/>
      <c r="GU315" s="7"/>
      <c r="GV315" s="7"/>
      <c r="GW315" s="7"/>
      <c r="GX315" s="7"/>
      <c r="GY315" s="7"/>
      <c r="GZ315" s="7"/>
      <c r="HA315" s="7"/>
      <c r="HB315" s="7"/>
      <c r="HC315" s="7"/>
      <c r="HD315" s="7"/>
      <c r="HE315" s="7"/>
      <c r="HF315" s="7"/>
      <c r="HG315" s="7"/>
      <c r="HH315" s="7"/>
      <c r="HI315" s="7"/>
      <c r="HJ315" s="7"/>
      <c r="HK315" s="7"/>
      <c r="HL315" s="7"/>
      <c r="HM315" s="7"/>
      <c r="HN315" s="7"/>
      <c r="HO315" s="7"/>
      <c r="HP315" s="7"/>
      <c r="HQ315" s="7"/>
      <c r="HR315" s="7"/>
      <c r="HS315" s="7"/>
      <c r="HT315" s="7"/>
      <c r="HU315" s="7"/>
      <c r="HV315" s="7"/>
      <c r="HW315" s="7"/>
      <c r="HX315" s="7"/>
      <c r="HY315" s="7"/>
      <c r="HZ315" s="7"/>
      <c r="IA315" s="7"/>
      <c r="IB315" s="7"/>
      <c r="IC315" s="7"/>
      <c r="ID315" s="7"/>
      <c r="IE315" s="7"/>
      <c r="IF315" s="7"/>
      <c r="IG315" s="7"/>
      <c r="IH315" s="7"/>
      <c r="II315" s="7"/>
      <c r="IJ315" s="7"/>
      <c r="IK315" s="7"/>
      <c r="IL315" s="7"/>
      <c r="IM315" s="7"/>
      <c r="IN315" s="7"/>
      <c r="IO315" s="7"/>
      <c r="IP315" s="7"/>
      <c r="IQ315" s="7"/>
      <c r="IR315" s="7"/>
      <c r="IS315" s="7"/>
      <c r="IT315" s="7"/>
      <c r="IU315" s="7"/>
    </row>
    <row r="316" spans="1:255" ht="46.8" x14ac:dyDescent="0.3">
      <c r="A316" s="35" t="s">
        <v>292</v>
      </c>
      <c r="B316" s="36">
        <v>3</v>
      </c>
      <c r="C316" s="36">
        <v>739</v>
      </c>
      <c r="D316" s="36">
        <v>5201</v>
      </c>
      <c r="E316" s="38">
        <f t="shared" si="88"/>
        <v>3544</v>
      </c>
      <c r="F316" s="38">
        <f t="shared" si="88"/>
        <v>3544</v>
      </c>
      <c r="G316" s="38">
        <f t="shared" si="88"/>
        <v>0</v>
      </c>
      <c r="H316" s="38">
        <v>0</v>
      </c>
      <c r="I316" s="38">
        <v>0</v>
      </c>
      <c r="J316" s="38">
        <f t="shared" si="89"/>
        <v>0</v>
      </c>
      <c r="K316" s="38">
        <v>0</v>
      </c>
      <c r="L316" s="38">
        <v>0</v>
      </c>
      <c r="M316" s="38">
        <f t="shared" si="90"/>
        <v>0</v>
      </c>
      <c r="N316" s="38">
        <v>3544</v>
      </c>
      <c r="O316" s="38">
        <v>3544</v>
      </c>
      <c r="P316" s="38">
        <f t="shared" si="91"/>
        <v>0</v>
      </c>
      <c r="Q316" s="38">
        <v>0</v>
      </c>
      <c r="R316" s="38">
        <v>0</v>
      </c>
      <c r="S316" s="38">
        <f t="shared" si="92"/>
        <v>0</v>
      </c>
      <c r="T316" s="38">
        <v>0</v>
      </c>
      <c r="U316" s="38">
        <v>0</v>
      </c>
      <c r="V316" s="38">
        <f t="shared" si="93"/>
        <v>0</v>
      </c>
      <c r="W316" s="38">
        <v>0</v>
      </c>
      <c r="X316" s="38">
        <v>0</v>
      </c>
      <c r="Y316" s="38">
        <f t="shared" si="94"/>
        <v>0</v>
      </c>
      <c r="Z316" s="38">
        <v>0</v>
      </c>
      <c r="AA316" s="38">
        <v>0</v>
      </c>
      <c r="AB316" s="38">
        <f t="shared" si="95"/>
        <v>0</v>
      </c>
      <c r="AC316" s="38">
        <v>0</v>
      </c>
      <c r="AD316" s="38">
        <v>0</v>
      </c>
      <c r="AE316" s="38">
        <f t="shared" si="96"/>
        <v>0</v>
      </c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  <c r="CU316" s="7"/>
      <c r="CV316" s="7"/>
      <c r="CW316" s="7"/>
      <c r="CX316" s="7"/>
      <c r="CY316" s="7"/>
      <c r="CZ316" s="7"/>
      <c r="DA316" s="7"/>
      <c r="DB316" s="7"/>
      <c r="DC316" s="7"/>
      <c r="DD316" s="7"/>
      <c r="DE316" s="7"/>
      <c r="DF316" s="7"/>
      <c r="DG316" s="7"/>
      <c r="DH316" s="7"/>
      <c r="DI316" s="7"/>
      <c r="DJ316" s="7"/>
      <c r="DK316" s="7"/>
      <c r="DL316" s="7"/>
      <c r="DM316" s="7"/>
      <c r="DN316" s="7"/>
      <c r="DO316" s="7"/>
      <c r="DP316" s="7"/>
      <c r="DQ316" s="7"/>
      <c r="DR316" s="7"/>
      <c r="DS316" s="7"/>
      <c r="DT316" s="7"/>
      <c r="DU316" s="7"/>
      <c r="DV316" s="7"/>
      <c r="DW316" s="7"/>
      <c r="DX316" s="7"/>
      <c r="DY316" s="7"/>
      <c r="DZ316" s="7"/>
      <c r="EA316" s="7"/>
      <c r="EB316" s="7"/>
      <c r="EC316" s="7"/>
      <c r="ED316" s="7"/>
      <c r="EE316" s="7"/>
      <c r="EF316" s="7"/>
      <c r="EG316" s="7"/>
      <c r="EH316" s="7"/>
      <c r="EI316" s="7"/>
      <c r="EJ316" s="7"/>
      <c r="EK316" s="7"/>
      <c r="EL316" s="7"/>
      <c r="EM316" s="7"/>
      <c r="EN316" s="7"/>
      <c r="EO316" s="7"/>
      <c r="EP316" s="7"/>
      <c r="EQ316" s="7"/>
      <c r="ER316" s="7"/>
      <c r="ES316" s="7"/>
      <c r="ET316" s="7"/>
      <c r="EU316" s="7"/>
      <c r="EV316" s="7"/>
      <c r="EW316" s="7"/>
      <c r="EX316" s="7"/>
      <c r="EY316" s="7"/>
      <c r="EZ316" s="7"/>
      <c r="FA316" s="7"/>
      <c r="FB316" s="7"/>
      <c r="FC316" s="7"/>
      <c r="FD316" s="7"/>
      <c r="FE316" s="7"/>
      <c r="FF316" s="7"/>
      <c r="FG316" s="7"/>
      <c r="FH316" s="7"/>
      <c r="FI316" s="7"/>
      <c r="FJ316" s="7"/>
      <c r="FK316" s="7"/>
      <c r="FL316" s="7"/>
      <c r="FM316" s="7"/>
      <c r="FN316" s="7"/>
      <c r="FO316" s="7"/>
      <c r="FP316" s="7"/>
      <c r="FQ316" s="7"/>
      <c r="FR316" s="7"/>
      <c r="FS316" s="7"/>
      <c r="FT316" s="7"/>
      <c r="FU316" s="7"/>
      <c r="FV316" s="7"/>
      <c r="FW316" s="7"/>
      <c r="FX316" s="7"/>
      <c r="FY316" s="7"/>
      <c r="FZ316" s="7"/>
      <c r="GA316" s="7"/>
      <c r="GB316" s="7"/>
      <c r="GC316" s="7"/>
      <c r="GD316" s="7"/>
      <c r="GE316" s="7"/>
      <c r="GF316" s="7"/>
      <c r="GG316" s="7"/>
      <c r="GH316" s="7"/>
      <c r="GI316" s="7"/>
      <c r="GJ316" s="7"/>
      <c r="GK316" s="7"/>
      <c r="GL316" s="7"/>
      <c r="GM316" s="7"/>
      <c r="GN316" s="7"/>
      <c r="GO316" s="7"/>
      <c r="GP316" s="7"/>
      <c r="GQ316" s="7"/>
      <c r="GR316" s="7"/>
      <c r="GS316" s="7"/>
      <c r="GT316" s="7"/>
      <c r="GU316" s="7"/>
      <c r="GV316" s="7"/>
      <c r="GW316" s="7"/>
      <c r="GX316" s="7"/>
      <c r="GY316" s="7"/>
      <c r="GZ316" s="7"/>
      <c r="HA316" s="7"/>
      <c r="HB316" s="7"/>
      <c r="HC316" s="7"/>
      <c r="HD316" s="7"/>
      <c r="HE316" s="7"/>
      <c r="HF316" s="7"/>
      <c r="HG316" s="7"/>
      <c r="HH316" s="7"/>
      <c r="HI316" s="7"/>
      <c r="HJ316" s="7"/>
      <c r="HK316" s="7"/>
      <c r="HL316" s="7"/>
      <c r="HM316" s="7"/>
      <c r="HN316" s="7"/>
      <c r="HO316" s="7"/>
      <c r="HP316" s="7"/>
      <c r="HQ316" s="7"/>
      <c r="HR316" s="7"/>
      <c r="HS316" s="7"/>
      <c r="HT316" s="7"/>
      <c r="HU316" s="7"/>
      <c r="HV316" s="7"/>
      <c r="HW316" s="7"/>
      <c r="HX316" s="7"/>
      <c r="HY316" s="7"/>
      <c r="HZ316" s="7"/>
      <c r="IA316" s="7"/>
      <c r="IB316" s="7"/>
      <c r="IC316" s="7"/>
      <c r="ID316" s="7"/>
      <c r="IE316" s="7"/>
      <c r="IF316" s="7"/>
      <c r="IG316" s="7"/>
      <c r="IH316" s="7"/>
      <c r="II316" s="7"/>
      <c r="IJ316" s="7"/>
      <c r="IK316" s="7"/>
      <c r="IL316" s="7"/>
      <c r="IM316" s="7"/>
      <c r="IN316" s="7"/>
      <c r="IO316" s="7"/>
      <c r="IP316" s="7"/>
      <c r="IQ316" s="7"/>
      <c r="IR316" s="7"/>
      <c r="IS316" s="7"/>
      <c r="IT316" s="7"/>
      <c r="IU316" s="7"/>
    </row>
    <row r="317" spans="1:255" ht="30.75" customHeight="1" x14ac:dyDescent="0.3">
      <c r="A317" s="35" t="s">
        <v>293</v>
      </c>
      <c r="B317" s="36">
        <v>2</v>
      </c>
      <c r="C317" s="36">
        <v>759</v>
      </c>
      <c r="D317" s="36">
        <v>5201</v>
      </c>
      <c r="E317" s="38">
        <f t="shared" si="88"/>
        <v>2503</v>
      </c>
      <c r="F317" s="38">
        <f t="shared" si="88"/>
        <v>2503</v>
      </c>
      <c r="G317" s="38">
        <f t="shared" si="88"/>
        <v>0</v>
      </c>
      <c r="H317" s="38">
        <v>0</v>
      </c>
      <c r="I317" s="38">
        <v>0</v>
      </c>
      <c r="J317" s="38">
        <f t="shared" si="89"/>
        <v>0</v>
      </c>
      <c r="K317" s="38">
        <v>0</v>
      </c>
      <c r="L317" s="38">
        <v>0</v>
      </c>
      <c r="M317" s="38">
        <f t="shared" si="90"/>
        <v>0</v>
      </c>
      <c r="N317" s="38">
        <f>3900+403-1800</f>
        <v>2503</v>
      </c>
      <c r="O317" s="38">
        <f>3900+403-1800</f>
        <v>2503</v>
      </c>
      <c r="P317" s="38">
        <f t="shared" si="91"/>
        <v>0</v>
      </c>
      <c r="Q317" s="38">
        <v>0</v>
      </c>
      <c r="R317" s="38">
        <v>0</v>
      </c>
      <c r="S317" s="38">
        <f t="shared" si="92"/>
        <v>0</v>
      </c>
      <c r="T317" s="38">
        <v>0</v>
      </c>
      <c r="U317" s="38">
        <v>0</v>
      </c>
      <c r="V317" s="38">
        <f t="shared" si="93"/>
        <v>0</v>
      </c>
      <c r="W317" s="38">
        <v>0</v>
      </c>
      <c r="X317" s="38">
        <v>0</v>
      </c>
      <c r="Y317" s="38">
        <f t="shared" si="94"/>
        <v>0</v>
      </c>
      <c r="Z317" s="38">
        <v>0</v>
      </c>
      <c r="AA317" s="38">
        <v>0</v>
      </c>
      <c r="AB317" s="38">
        <f t="shared" si="95"/>
        <v>0</v>
      </c>
      <c r="AC317" s="38">
        <v>0</v>
      </c>
      <c r="AD317" s="38">
        <v>0</v>
      </c>
      <c r="AE317" s="38">
        <f t="shared" si="96"/>
        <v>0</v>
      </c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  <c r="CV317" s="7"/>
      <c r="CW317" s="7"/>
      <c r="CX317" s="7"/>
      <c r="CY317" s="7"/>
      <c r="CZ317" s="7"/>
      <c r="DA317" s="7"/>
      <c r="DB317" s="7"/>
      <c r="DC317" s="7"/>
      <c r="DD317" s="7"/>
      <c r="DE317" s="7"/>
      <c r="DF317" s="7"/>
      <c r="DG317" s="7"/>
      <c r="DH317" s="7"/>
      <c r="DI317" s="7"/>
      <c r="DJ317" s="7"/>
      <c r="DK317" s="7"/>
      <c r="DL317" s="7"/>
      <c r="DM317" s="7"/>
      <c r="DN317" s="7"/>
      <c r="DO317" s="7"/>
      <c r="DP317" s="7"/>
      <c r="DQ317" s="7"/>
      <c r="DR317" s="7"/>
      <c r="DS317" s="7"/>
      <c r="DT317" s="7"/>
      <c r="DU317" s="7"/>
      <c r="DV317" s="7"/>
      <c r="DW317" s="7"/>
      <c r="DX317" s="7"/>
      <c r="DY317" s="7"/>
      <c r="DZ317" s="7"/>
      <c r="EA317" s="7"/>
      <c r="EB317" s="7"/>
      <c r="EC317" s="7"/>
      <c r="ED317" s="7"/>
      <c r="EE317" s="7"/>
      <c r="EF317" s="7"/>
      <c r="EG317" s="7"/>
      <c r="EH317" s="7"/>
      <c r="EI317" s="7"/>
      <c r="EJ317" s="7"/>
      <c r="EK317" s="7"/>
      <c r="EL317" s="7"/>
      <c r="EM317" s="7"/>
      <c r="EN317" s="7"/>
      <c r="EO317" s="7"/>
      <c r="EP317" s="7"/>
      <c r="EQ317" s="7"/>
      <c r="ER317" s="7"/>
      <c r="ES317" s="7"/>
      <c r="ET317" s="7"/>
      <c r="EU317" s="7"/>
      <c r="EV317" s="7"/>
      <c r="EW317" s="7"/>
      <c r="EX317" s="7"/>
      <c r="EY317" s="7"/>
      <c r="EZ317" s="7"/>
      <c r="FA317" s="7"/>
      <c r="FB317" s="7"/>
      <c r="FC317" s="7"/>
      <c r="FD317" s="7"/>
      <c r="FE317" s="7"/>
      <c r="FF317" s="7"/>
      <c r="FG317" s="7"/>
      <c r="FH317" s="7"/>
      <c r="FI317" s="7"/>
      <c r="FJ317" s="7"/>
      <c r="FK317" s="7"/>
      <c r="FL317" s="7"/>
      <c r="FM317" s="7"/>
      <c r="FN317" s="7"/>
      <c r="FO317" s="7"/>
      <c r="FP317" s="7"/>
      <c r="FQ317" s="7"/>
      <c r="FR317" s="7"/>
      <c r="FS317" s="7"/>
      <c r="FT317" s="7"/>
      <c r="FU317" s="7"/>
      <c r="FV317" s="7"/>
      <c r="FW317" s="7"/>
      <c r="FX317" s="7"/>
      <c r="FY317" s="7"/>
      <c r="FZ317" s="7"/>
      <c r="GA317" s="7"/>
      <c r="GB317" s="7"/>
      <c r="GC317" s="7"/>
      <c r="GD317" s="7"/>
      <c r="GE317" s="7"/>
      <c r="GF317" s="7"/>
      <c r="GG317" s="7"/>
      <c r="GH317" s="7"/>
      <c r="GI317" s="7"/>
      <c r="GJ317" s="7"/>
      <c r="GK317" s="7"/>
      <c r="GL317" s="7"/>
      <c r="GM317" s="7"/>
      <c r="GN317" s="7"/>
      <c r="GO317" s="7"/>
      <c r="GP317" s="7"/>
      <c r="GQ317" s="7"/>
      <c r="GR317" s="7"/>
      <c r="GS317" s="7"/>
      <c r="GT317" s="7"/>
      <c r="GU317" s="7"/>
      <c r="GV317" s="7"/>
      <c r="GW317" s="7"/>
      <c r="GX317" s="7"/>
      <c r="GY317" s="7"/>
      <c r="GZ317" s="7"/>
      <c r="HA317" s="7"/>
      <c r="HB317" s="7"/>
      <c r="HC317" s="7"/>
      <c r="HD317" s="7"/>
      <c r="HE317" s="7"/>
      <c r="HF317" s="7"/>
      <c r="HG317" s="7"/>
      <c r="HH317" s="7"/>
      <c r="HI317" s="7"/>
      <c r="HJ317" s="7"/>
      <c r="HK317" s="7"/>
      <c r="HL317" s="7"/>
      <c r="HM317" s="7"/>
      <c r="HN317" s="7"/>
      <c r="HO317" s="7"/>
      <c r="HP317" s="7"/>
      <c r="HQ317" s="7"/>
      <c r="HR317" s="7"/>
      <c r="HS317" s="7"/>
      <c r="HT317" s="7"/>
      <c r="HU317" s="7"/>
      <c r="HV317" s="7"/>
      <c r="HW317" s="7"/>
      <c r="HX317" s="7"/>
      <c r="HY317" s="7"/>
      <c r="HZ317" s="7"/>
      <c r="IA317" s="7"/>
      <c r="IB317" s="7"/>
      <c r="IC317" s="7"/>
      <c r="ID317" s="7"/>
      <c r="IE317" s="7"/>
      <c r="IF317" s="7"/>
      <c r="IG317" s="7"/>
      <c r="IH317" s="7"/>
      <c r="II317" s="7"/>
      <c r="IJ317" s="7"/>
      <c r="IK317" s="7"/>
      <c r="IL317" s="7"/>
      <c r="IM317" s="7"/>
      <c r="IN317" s="7"/>
      <c r="IO317" s="7"/>
      <c r="IP317" s="7"/>
      <c r="IQ317" s="7"/>
      <c r="IR317" s="7"/>
      <c r="IS317" s="7"/>
      <c r="IT317" s="7"/>
      <c r="IU317" s="7"/>
    </row>
    <row r="318" spans="1:255" ht="31.2" x14ac:dyDescent="0.3">
      <c r="A318" s="26" t="s">
        <v>121</v>
      </c>
      <c r="B318" s="34"/>
      <c r="C318" s="34"/>
      <c r="D318" s="34"/>
      <c r="E318" s="27">
        <f t="shared" si="88"/>
        <v>86266</v>
      </c>
      <c r="F318" s="27">
        <f t="shared" si="88"/>
        <v>96546</v>
      </c>
      <c r="G318" s="27">
        <f t="shared" si="88"/>
        <v>10280</v>
      </c>
      <c r="H318" s="27">
        <f>SUM(H319:H332)</f>
        <v>0</v>
      </c>
      <c r="I318" s="27">
        <f>SUM(I319:I332)</f>
        <v>0</v>
      </c>
      <c r="J318" s="27">
        <f t="shared" si="89"/>
        <v>0</v>
      </c>
      <c r="K318" s="27">
        <f>SUM(K319:K332)</f>
        <v>0</v>
      </c>
      <c r="L318" s="27">
        <f>SUM(L319:L332)</f>
        <v>0</v>
      </c>
      <c r="M318" s="27">
        <f t="shared" si="90"/>
        <v>0</v>
      </c>
      <c r="N318" s="27">
        <f>SUM(N319:N332)</f>
        <v>86266</v>
      </c>
      <c r="O318" s="27">
        <f>SUM(O319:O332)</f>
        <v>96546</v>
      </c>
      <c r="P318" s="27">
        <f t="shared" si="91"/>
        <v>10280</v>
      </c>
      <c r="Q318" s="27">
        <f>SUM(Q319:Q332)</f>
        <v>0</v>
      </c>
      <c r="R318" s="27">
        <f>SUM(R319:R332)</f>
        <v>0</v>
      </c>
      <c r="S318" s="27">
        <f t="shared" si="92"/>
        <v>0</v>
      </c>
      <c r="T318" s="27">
        <f>SUM(T319:T332)</f>
        <v>0</v>
      </c>
      <c r="U318" s="27">
        <f>SUM(U319:U332)</f>
        <v>0</v>
      </c>
      <c r="V318" s="27">
        <f t="shared" si="93"/>
        <v>0</v>
      </c>
      <c r="W318" s="27">
        <f>SUM(W319:W332)</f>
        <v>0</v>
      </c>
      <c r="X318" s="27">
        <f>SUM(X319:X332)</f>
        <v>0</v>
      </c>
      <c r="Y318" s="27">
        <f t="shared" si="94"/>
        <v>0</v>
      </c>
      <c r="Z318" s="27">
        <f>SUM(Z319:Z332)</f>
        <v>0</v>
      </c>
      <c r="AA318" s="27">
        <f>SUM(AA319:AA332)</f>
        <v>0</v>
      </c>
      <c r="AB318" s="27">
        <f t="shared" si="95"/>
        <v>0</v>
      </c>
      <c r="AC318" s="27">
        <f>SUM(AC319:AC332)</f>
        <v>0</v>
      </c>
      <c r="AD318" s="27">
        <f>SUM(AD319:AD332)</f>
        <v>0</v>
      </c>
      <c r="AE318" s="27">
        <f t="shared" si="96"/>
        <v>0</v>
      </c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  <c r="AV318" s="25"/>
      <c r="AW318" s="25"/>
      <c r="AX318" s="25"/>
      <c r="AY318" s="25"/>
      <c r="AZ318" s="25"/>
      <c r="BA318" s="25"/>
      <c r="BB318" s="25"/>
      <c r="BC318" s="25"/>
      <c r="BD318" s="25"/>
      <c r="BE318" s="25"/>
      <c r="BF318" s="25"/>
      <c r="BG318" s="25"/>
      <c r="BH318" s="25"/>
      <c r="BI318" s="25"/>
      <c r="BJ318" s="25"/>
      <c r="BK318" s="25"/>
      <c r="BL318" s="25"/>
      <c r="BM318" s="25"/>
      <c r="BN318" s="25"/>
      <c r="BO318" s="25"/>
      <c r="BP318" s="25"/>
      <c r="BQ318" s="25"/>
      <c r="BR318" s="25"/>
      <c r="BS318" s="25"/>
      <c r="BT318" s="25"/>
      <c r="BU318" s="25"/>
      <c r="BV318" s="25"/>
      <c r="BW318" s="25"/>
      <c r="BX318" s="25"/>
      <c r="BY318" s="25"/>
      <c r="BZ318" s="25"/>
      <c r="CA318" s="25"/>
      <c r="CB318" s="25"/>
      <c r="CC318" s="25"/>
      <c r="CD318" s="25"/>
      <c r="CE318" s="25"/>
      <c r="CF318" s="25"/>
      <c r="CG318" s="25"/>
      <c r="CH318" s="25"/>
      <c r="CI318" s="25"/>
      <c r="CJ318" s="25"/>
      <c r="CK318" s="25"/>
      <c r="CL318" s="25"/>
      <c r="CM318" s="25"/>
      <c r="CN318" s="25"/>
      <c r="CO318" s="25"/>
      <c r="CP318" s="25"/>
      <c r="CQ318" s="25"/>
      <c r="CR318" s="25"/>
      <c r="CS318" s="25"/>
      <c r="CT318" s="25"/>
      <c r="CU318" s="25"/>
      <c r="CV318" s="25"/>
      <c r="CW318" s="25"/>
      <c r="CX318" s="25"/>
      <c r="CY318" s="25"/>
      <c r="CZ318" s="25"/>
      <c r="DA318" s="25"/>
      <c r="DB318" s="25"/>
      <c r="DC318" s="25"/>
      <c r="DD318" s="25"/>
      <c r="DE318" s="25"/>
      <c r="DF318" s="25"/>
      <c r="DG318" s="25"/>
      <c r="DH318" s="25"/>
      <c r="DI318" s="25"/>
      <c r="DJ318" s="25"/>
      <c r="DK318" s="25"/>
      <c r="DL318" s="25"/>
      <c r="DM318" s="25"/>
      <c r="DN318" s="25"/>
      <c r="DO318" s="25"/>
      <c r="DP318" s="25"/>
      <c r="DQ318" s="25"/>
      <c r="DR318" s="25"/>
      <c r="DS318" s="25"/>
      <c r="DT318" s="25"/>
      <c r="DU318" s="25"/>
      <c r="DV318" s="25"/>
      <c r="DW318" s="25"/>
      <c r="DX318" s="25"/>
      <c r="DY318" s="25"/>
      <c r="DZ318" s="25"/>
      <c r="EA318" s="25"/>
      <c r="EB318" s="25"/>
      <c r="EC318" s="25"/>
      <c r="ED318" s="25"/>
      <c r="EE318" s="25"/>
      <c r="EF318" s="25"/>
      <c r="EG318" s="25"/>
      <c r="EH318" s="25"/>
      <c r="EI318" s="25"/>
      <c r="EJ318" s="25"/>
      <c r="EK318" s="25"/>
      <c r="EL318" s="25"/>
      <c r="EM318" s="25"/>
      <c r="EN318" s="25"/>
      <c r="EO318" s="25"/>
      <c r="EP318" s="25"/>
      <c r="EQ318" s="25"/>
      <c r="ER318" s="25"/>
      <c r="ES318" s="25"/>
      <c r="ET318" s="25"/>
      <c r="EU318" s="25"/>
      <c r="EV318" s="25"/>
      <c r="EW318" s="25"/>
      <c r="EX318" s="25"/>
      <c r="EY318" s="25"/>
      <c r="EZ318" s="25"/>
      <c r="FA318" s="25"/>
      <c r="FB318" s="25"/>
      <c r="FC318" s="25"/>
      <c r="FD318" s="25"/>
      <c r="FE318" s="25"/>
      <c r="FF318" s="25"/>
      <c r="FG318" s="25"/>
      <c r="FH318" s="25"/>
      <c r="FI318" s="25"/>
      <c r="FJ318" s="25"/>
      <c r="FK318" s="25"/>
      <c r="FL318" s="25"/>
      <c r="FM318" s="25"/>
      <c r="FN318" s="25"/>
      <c r="FO318" s="25"/>
      <c r="FP318" s="25"/>
      <c r="FQ318" s="25"/>
      <c r="FR318" s="25"/>
      <c r="FS318" s="25"/>
      <c r="FT318" s="25"/>
      <c r="FU318" s="25"/>
      <c r="FV318" s="25"/>
      <c r="FW318" s="25"/>
      <c r="FX318" s="25"/>
      <c r="FY318" s="25"/>
      <c r="FZ318" s="25"/>
      <c r="GA318" s="25"/>
      <c r="GB318" s="25"/>
      <c r="GC318" s="25"/>
      <c r="GD318" s="25"/>
      <c r="GE318" s="25"/>
      <c r="GF318" s="25"/>
      <c r="GG318" s="7"/>
      <c r="GH318" s="7"/>
      <c r="GI318" s="7"/>
      <c r="GJ318" s="7"/>
      <c r="GK318" s="7"/>
      <c r="GL318" s="7"/>
      <c r="GM318" s="7"/>
      <c r="GN318" s="7"/>
      <c r="GO318" s="7"/>
      <c r="GP318" s="7"/>
      <c r="GQ318" s="7"/>
      <c r="GR318" s="7"/>
      <c r="GS318" s="7"/>
      <c r="GT318" s="7"/>
      <c r="GU318" s="7"/>
      <c r="GV318" s="7"/>
      <c r="GW318" s="7"/>
      <c r="GX318" s="7"/>
      <c r="GY318" s="7"/>
      <c r="GZ318" s="7"/>
      <c r="HA318" s="7"/>
      <c r="HB318" s="7"/>
      <c r="HC318" s="7"/>
      <c r="HD318" s="7"/>
      <c r="HE318" s="7"/>
      <c r="HF318" s="7"/>
      <c r="HG318" s="7"/>
      <c r="HH318" s="7"/>
      <c r="HI318" s="7"/>
      <c r="HJ318" s="7"/>
      <c r="HK318" s="7"/>
      <c r="HL318" s="7"/>
      <c r="HM318" s="7"/>
      <c r="HN318" s="7"/>
      <c r="HO318" s="7"/>
      <c r="HP318" s="7"/>
      <c r="HQ318" s="7"/>
      <c r="HR318" s="7"/>
      <c r="HS318" s="7"/>
      <c r="HT318" s="7"/>
      <c r="HU318" s="7"/>
      <c r="HV318" s="7"/>
      <c r="HW318" s="7"/>
      <c r="HX318" s="7"/>
      <c r="HY318" s="7"/>
      <c r="HZ318" s="7"/>
      <c r="IA318" s="7"/>
      <c r="IB318" s="7"/>
      <c r="IC318" s="7"/>
      <c r="ID318" s="7"/>
      <c r="IE318" s="7"/>
      <c r="IF318" s="7"/>
      <c r="IG318" s="7"/>
      <c r="IH318" s="7"/>
      <c r="II318" s="7"/>
      <c r="IJ318" s="7"/>
      <c r="IK318" s="7"/>
      <c r="IL318" s="7"/>
      <c r="IM318" s="7"/>
      <c r="IN318" s="7"/>
      <c r="IO318" s="7"/>
      <c r="IP318" s="7"/>
      <c r="IQ318" s="7"/>
      <c r="IR318" s="7"/>
      <c r="IS318" s="7"/>
      <c r="IT318" s="7"/>
      <c r="IU318" s="7"/>
    </row>
    <row r="319" spans="1:255" ht="30.75" customHeight="1" x14ac:dyDescent="0.3">
      <c r="A319" s="35" t="s">
        <v>294</v>
      </c>
      <c r="B319" s="36">
        <v>1</v>
      </c>
      <c r="C319" s="36">
        <v>751</v>
      </c>
      <c r="D319" s="36">
        <v>5203</v>
      </c>
      <c r="E319" s="38">
        <f t="shared" si="88"/>
        <v>1700</v>
      </c>
      <c r="F319" s="38">
        <f t="shared" si="88"/>
        <v>1700</v>
      </c>
      <c r="G319" s="38">
        <f t="shared" si="88"/>
        <v>0</v>
      </c>
      <c r="H319" s="38">
        <v>0</v>
      </c>
      <c r="I319" s="38">
        <v>0</v>
      </c>
      <c r="J319" s="38">
        <f t="shared" si="89"/>
        <v>0</v>
      </c>
      <c r="K319" s="38">
        <v>0</v>
      </c>
      <c r="L319" s="38">
        <v>0</v>
      </c>
      <c r="M319" s="38">
        <f t="shared" si="90"/>
        <v>0</v>
      </c>
      <c r="N319" s="38">
        <v>1700</v>
      </c>
      <c r="O319" s="38">
        <v>1700</v>
      </c>
      <c r="P319" s="38">
        <f t="shared" si="91"/>
        <v>0</v>
      </c>
      <c r="Q319" s="38">
        <v>0</v>
      </c>
      <c r="R319" s="38">
        <v>0</v>
      </c>
      <c r="S319" s="38">
        <f t="shared" si="92"/>
        <v>0</v>
      </c>
      <c r="T319" s="38">
        <v>0</v>
      </c>
      <c r="U319" s="38">
        <v>0</v>
      </c>
      <c r="V319" s="38">
        <f t="shared" si="93"/>
        <v>0</v>
      </c>
      <c r="W319" s="38">
        <v>0</v>
      </c>
      <c r="X319" s="38">
        <v>0</v>
      </c>
      <c r="Y319" s="38">
        <f t="shared" si="94"/>
        <v>0</v>
      </c>
      <c r="Z319" s="38">
        <v>0</v>
      </c>
      <c r="AA319" s="38">
        <v>0</v>
      </c>
      <c r="AB319" s="38">
        <f t="shared" si="95"/>
        <v>0</v>
      </c>
      <c r="AC319" s="38">
        <v>0</v>
      </c>
      <c r="AD319" s="38">
        <v>0</v>
      </c>
      <c r="AE319" s="38">
        <f t="shared" si="96"/>
        <v>0</v>
      </c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  <c r="CS319" s="7"/>
      <c r="CT319" s="7"/>
      <c r="CU319" s="7"/>
      <c r="CV319" s="7"/>
      <c r="CW319" s="7"/>
      <c r="CX319" s="7"/>
      <c r="CY319" s="7"/>
      <c r="CZ319" s="7"/>
      <c r="DA319" s="7"/>
      <c r="DB319" s="7"/>
      <c r="DC319" s="7"/>
      <c r="DD319" s="7"/>
      <c r="DE319" s="7"/>
      <c r="DF319" s="7"/>
      <c r="DG319" s="7"/>
      <c r="DH319" s="7"/>
      <c r="DI319" s="7"/>
      <c r="DJ319" s="7"/>
      <c r="DK319" s="7"/>
      <c r="DL319" s="7"/>
      <c r="DM319" s="7"/>
      <c r="DN319" s="7"/>
      <c r="DO319" s="7"/>
      <c r="DP319" s="7"/>
      <c r="DQ319" s="7"/>
      <c r="DR319" s="7"/>
      <c r="DS319" s="7"/>
      <c r="DT319" s="7"/>
      <c r="DU319" s="7"/>
      <c r="DV319" s="7"/>
      <c r="DW319" s="7"/>
      <c r="DX319" s="7"/>
      <c r="DY319" s="7"/>
      <c r="DZ319" s="7"/>
      <c r="EA319" s="7"/>
      <c r="EB319" s="7"/>
      <c r="EC319" s="7"/>
      <c r="ED319" s="7"/>
      <c r="EE319" s="7"/>
      <c r="EF319" s="7"/>
      <c r="EG319" s="7"/>
      <c r="EH319" s="7"/>
      <c r="EI319" s="7"/>
      <c r="EJ319" s="7"/>
      <c r="EK319" s="7"/>
      <c r="EL319" s="7"/>
      <c r="EM319" s="7"/>
      <c r="EN319" s="7"/>
      <c r="EO319" s="7"/>
      <c r="EP319" s="7"/>
      <c r="EQ319" s="7"/>
      <c r="ER319" s="7"/>
      <c r="ES319" s="7"/>
      <c r="ET319" s="7"/>
      <c r="EU319" s="7"/>
      <c r="EV319" s="7"/>
      <c r="EW319" s="7"/>
      <c r="EX319" s="7"/>
      <c r="EY319" s="7"/>
      <c r="EZ319" s="7"/>
      <c r="FA319" s="7"/>
      <c r="FB319" s="7"/>
      <c r="FC319" s="7"/>
      <c r="FD319" s="7"/>
      <c r="FE319" s="7"/>
      <c r="FF319" s="7"/>
      <c r="FG319" s="7"/>
      <c r="FH319" s="7"/>
      <c r="FI319" s="7"/>
      <c r="FJ319" s="7"/>
      <c r="FK319" s="7"/>
      <c r="FL319" s="7"/>
      <c r="FM319" s="7"/>
      <c r="FN319" s="7"/>
      <c r="FO319" s="7"/>
      <c r="FP319" s="7"/>
      <c r="FQ319" s="7"/>
      <c r="FR319" s="7"/>
      <c r="FS319" s="7"/>
      <c r="FT319" s="7"/>
      <c r="FU319" s="7"/>
      <c r="FV319" s="7"/>
      <c r="FW319" s="7"/>
      <c r="FX319" s="7"/>
      <c r="FY319" s="7"/>
      <c r="FZ319" s="7"/>
      <c r="GA319" s="7"/>
      <c r="GB319" s="7"/>
      <c r="GC319" s="7"/>
      <c r="GD319" s="7"/>
      <c r="GE319" s="7"/>
      <c r="GF319" s="7"/>
      <c r="GG319" s="7"/>
      <c r="GH319" s="7"/>
      <c r="GI319" s="7"/>
      <c r="GJ319" s="7"/>
      <c r="GK319" s="7"/>
      <c r="GL319" s="7"/>
      <c r="GM319" s="7"/>
      <c r="GN319" s="7"/>
      <c r="GO319" s="7"/>
      <c r="GP319" s="7"/>
      <c r="GQ319" s="7"/>
      <c r="GR319" s="7"/>
      <c r="GS319" s="7"/>
      <c r="GT319" s="7"/>
      <c r="GU319" s="7"/>
      <c r="GV319" s="7"/>
      <c r="GW319" s="7"/>
      <c r="GX319" s="7"/>
      <c r="GY319" s="7"/>
      <c r="GZ319" s="7"/>
      <c r="HA319" s="7"/>
      <c r="HB319" s="7"/>
      <c r="HC319" s="7"/>
      <c r="HD319" s="7"/>
      <c r="HE319" s="7"/>
      <c r="HF319" s="7"/>
      <c r="HG319" s="7"/>
      <c r="HH319" s="7"/>
      <c r="HI319" s="7"/>
      <c r="HJ319" s="7"/>
      <c r="HK319" s="7"/>
      <c r="HL319" s="7"/>
      <c r="HM319" s="7"/>
      <c r="HN319" s="7"/>
      <c r="HO319" s="7"/>
      <c r="HP319" s="7"/>
      <c r="HQ319" s="7"/>
      <c r="HR319" s="7"/>
      <c r="HS319" s="7"/>
      <c r="HT319" s="7"/>
      <c r="HU319" s="7"/>
      <c r="HV319" s="7"/>
      <c r="HW319" s="7"/>
      <c r="HX319" s="7"/>
      <c r="HY319" s="7"/>
      <c r="HZ319" s="7"/>
      <c r="IA319" s="7"/>
      <c r="IB319" s="7"/>
      <c r="IC319" s="7"/>
      <c r="ID319" s="7"/>
      <c r="IE319" s="7"/>
      <c r="IF319" s="7"/>
      <c r="IG319" s="7"/>
      <c r="IH319" s="7"/>
      <c r="II319" s="7"/>
      <c r="IJ319" s="7"/>
      <c r="IK319" s="7"/>
      <c r="IL319" s="7"/>
      <c r="IM319" s="7"/>
      <c r="IN319" s="7"/>
      <c r="IO319" s="7"/>
      <c r="IP319" s="7"/>
      <c r="IQ319" s="7"/>
      <c r="IR319" s="7"/>
      <c r="IS319" s="7"/>
      <c r="IT319" s="7"/>
      <c r="IU319" s="7"/>
    </row>
    <row r="320" spans="1:255" ht="30.75" customHeight="1" x14ac:dyDescent="0.3">
      <c r="A320" s="35" t="s">
        <v>295</v>
      </c>
      <c r="B320" s="36">
        <v>1</v>
      </c>
      <c r="C320" s="36">
        <v>739</v>
      </c>
      <c r="D320" s="36">
        <v>5203</v>
      </c>
      <c r="E320" s="38">
        <f t="shared" si="88"/>
        <v>0</v>
      </c>
      <c r="F320" s="38">
        <f t="shared" si="88"/>
        <v>3000</v>
      </c>
      <c r="G320" s="38">
        <f t="shared" si="88"/>
        <v>3000</v>
      </c>
      <c r="H320" s="38">
        <v>0</v>
      </c>
      <c r="I320" s="38">
        <v>0</v>
      </c>
      <c r="J320" s="38">
        <f t="shared" si="89"/>
        <v>0</v>
      </c>
      <c r="K320" s="38">
        <v>0</v>
      </c>
      <c r="L320" s="38">
        <v>0</v>
      </c>
      <c r="M320" s="38">
        <f t="shared" si="90"/>
        <v>0</v>
      </c>
      <c r="N320" s="38"/>
      <c r="O320" s="38">
        <v>3000</v>
      </c>
      <c r="P320" s="38">
        <f t="shared" si="91"/>
        <v>3000</v>
      </c>
      <c r="Q320" s="38">
        <v>0</v>
      </c>
      <c r="R320" s="38">
        <v>0</v>
      </c>
      <c r="S320" s="38">
        <f t="shared" si="92"/>
        <v>0</v>
      </c>
      <c r="T320" s="38"/>
      <c r="U320" s="38"/>
      <c r="V320" s="38">
        <f t="shared" si="93"/>
        <v>0</v>
      </c>
      <c r="W320" s="38">
        <v>0</v>
      </c>
      <c r="X320" s="38">
        <v>0</v>
      </c>
      <c r="Y320" s="38">
        <f t="shared" si="94"/>
        <v>0</v>
      </c>
      <c r="Z320" s="38">
        <v>0</v>
      </c>
      <c r="AA320" s="38">
        <v>0</v>
      </c>
      <c r="AB320" s="38">
        <f t="shared" si="95"/>
        <v>0</v>
      </c>
      <c r="AC320" s="38">
        <v>0</v>
      </c>
      <c r="AD320" s="38">
        <v>0</v>
      </c>
      <c r="AE320" s="38">
        <f t="shared" si="96"/>
        <v>0</v>
      </c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  <c r="CU320" s="7"/>
      <c r="CV320" s="7"/>
      <c r="CW320" s="7"/>
      <c r="CX320" s="7"/>
      <c r="CY320" s="7"/>
      <c r="CZ320" s="7"/>
      <c r="DA320" s="7"/>
      <c r="DB320" s="7"/>
      <c r="DC320" s="7"/>
      <c r="DD320" s="7"/>
      <c r="DE320" s="7"/>
      <c r="DF320" s="7"/>
      <c r="DG320" s="7"/>
      <c r="DH320" s="7"/>
      <c r="DI320" s="7"/>
      <c r="DJ320" s="7"/>
      <c r="DK320" s="7"/>
      <c r="DL320" s="7"/>
      <c r="DM320" s="7"/>
      <c r="DN320" s="7"/>
      <c r="DO320" s="7"/>
      <c r="DP320" s="7"/>
      <c r="DQ320" s="7"/>
      <c r="DR320" s="7"/>
      <c r="DS320" s="7"/>
      <c r="DT320" s="7"/>
      <c r="DU320" s="7"/>
      <c r="DV320" s="7"/>
      <c r="DW320" s="7"/>
      <c r="DX320" s="7"/>
      <c r="DY320" s="7"/>
      <c r="DZ320" s="7"/>
      <c r="EA320" s="7"/>
      <c r="EB320" s="7"/>
      <c r="EC320" s="7"/>
      <c r="ED320" s="7"/>
      <c r="EE320" s="7"/>
      <c r="EF320" s="7"/>
      <c r="EG320" s="7"/>
      <c r="EH320" s="7"/>
      <c r="EI320" s="7"/>
      <c r="EJ320" s="7"/>
      <c r="EK320" s="7"/>
      <c r="EL320" s="7"/>
      <c r="EM320" s="7"/>
      <c r="EN320" s="7"/>
      <c r="EO320" s="7"/>
      <c r="EP320" s="7"/>
      <c r="EQ320" s="7"/>
      <c r="ER320" s="7"/>
      <c r="ES320" s="7"/>
      <c r="ET320" s="7"/>
      <c r="EU320" s="7"/>
      <c r="EV320" s="7"/>
      <c r="EW320" s="7"/>
      <c r="EX320" s="7"/>
      <c r="EY320" s="7"/>
      <c r="EZ320" s="7"/>
      <c r="FA320" s="7"/>
      <c r="FB320" s="7"/>
      <c r="FC320" s="7"/>
      <c r="FD320" s="7"/>
      <c r="FE320" s="7"/>
      <c r="FF320" s="7"/>
      <c r="FG320" s="7"/>
      <c r="FH320" s="7"/>
      <c r="FI320" s="7"/>
      <c r="FJ320" s="7"/>
      <c r="FK320" s="7"/>
      <c r="FL320" s="7"/>
      <c r="FM320" s="7"/>
      <c r="FN320" s="7"/>
      <c r="FO320" s="7"/>
      <c r="FP320" s="7"/>
      <c r="FQ320" s="7"/>
      <c r="FR320" s="7"/>
      <c r="FS320" s="7"/>
      <c r="FT320" s="7"/>
      <c r="FU320" s="7"/>
      <c r="FV320" s="7"/>
      <c r="FW320" s="7"/>
      <c r="FX320" s="7"/>
      <c r="FY320" s="7"/>
      <c r="FZ320" s="7"/>
      <c r="GA320" s="7"/>
      <c r="GB320" s="7"/>
      <c r="GC320" s="7"/>
      <c r="GD320" s="7"/>
      <c r="GE320" s="7"/>
      <c r="GF320" s="7"/>
      <c r="GG320" s="7"/>
      <c r="GH320" s="7"/>
      <c r="GI320" s="7"/>
      <c r="GJ320" s="7"/>
      <c r="GK320" s="7"/>
      <c r="GL320" s="7"/>
      <c r="GM320" s="7"/>
      <c r="GN320" s="7"/>
      <c r="GO320" s="7"/>
      <c r="GP320" s="7"/>
      <c r="GQ320" s="7"/>
      <c r="GR320" s="7"/>
      <c r="GS320" s="7"/>
      <c r="GT320" s="7"/>
      <c r="GU320" s="7"/>
      <c r="GV320" s="7"/>
      <c r="GW320" s="7"/>
      <c r="GX320" s="7"/>
      <c r="GY320" s="7"/>
      <c r="GZ320" s="7"/>
      <c r="HA320" s="7"/>
      <c r="HB320" s="7"/>
      <c r="HC320" s="7"/>
      <c r="HD320" s="7"/>
      <c r="HE320" s="7"/>
      <c r="HF320" s="7"/>
      <c r="HG320" s="7"/>
      <c r="HH320" s="7"/>
      <c r="HI320" s="7"/>
      <c r="HJ320" s="7"/>
      <c r="HK320" s="7"/>
      <c r="HL320" s="7"/>
      <c r="HM320" s="7"/>
      <c r="HN320" s="7"/>
      <c r="HO320" s="7"/>
      <c r="HP320" s="7"/>
      <c r="HQ320" s="7"/>
      <c r="HR320" s="7"/>
      <c r="HS320" s="7"/>
      <c r="HT320" s="7"/>
      <c r="HU320" s="7"/>
      <c r="HV320" s="7"/>
      <c r="HW320" s="7"/>
      <c r="HX320" s="7"/>
      <c r="HY320" s="7"/>
      <c r="HZ320" s="7"/>
      <c r="IA320" s="7"/>
      <c r="IB320" s="7"/>
      <c r="IC320" s="7"/>
      <c r="ID320" s="7"/>
      <c r="IE320" s="7"/>
      <c r="IF320" s="7"/>
      <c r="IG320" s="7"/>
      <c r="IH320" s="7"/>
      <c r="II320" s="7"/>
      <c r="IJ320" s="7"/>
      <c r="IK320" s="7"/>
      <c r="IL320" s="7"/>
      <c r="IM320" s="7"/>
      <c r="IN320" s="7"/>
      <c r="IO320" s="7"/>
      <c r="IP320" s="7"/>
      <c r="IQ320" s="7"/>
      <c r="IR320" s="7"/>
      <c r="IS320" s="7"/>
      <c r="IT320" s="7"/>
      <c r="IU320" s="7"/>
    </row>
    <row r="321" spans="1:255" ht="30.75" customHeight="1" x14ac:dyDescent="0.3">
      <c r="A321" s="35" t="s">
        <v>296</v>
      </c>
      <c r="B321" s="36" t="s">
        <v>47</v>
      </c>
      <c r="C321" s="36">
        <v>751</v>
      </c>
      <c r="D321" s="36">
        <v>5203</v>
      </c>
      <c r="E321" s="38">
        <f t="shared" si="88"/>
        <v>11000</v>
      </c>
      <c r="F321" s="38">
        <f t="shared" si="88"/>
        <v>11000</v>
      </c>
      <c r="G321" s="38">
        <f t="shared" si="88"/>
        <v>0</v>
      </c>
      <c r="H321" s="38">
        <v>0</v>
      </c>
      <c r="I321" s="38">
        <v>0</v>
      </c>
      <c r="J321" s="38">
        <f t="shared" si="89"/>
        <v>0</v>
      </c>
      <c r="K321" s="38">
        <v>0</v>
      </c>
      <c r="L321" s="38">
        <v>0</v>
      </c>
      <c r="M321" s="38">
        <f t="shared" si="90"/>
        <v>0</v>
      </c>
      <c r="N321" s="38">
        <f>6000+5000</f>
        <v>11000</v>
      </c>
      <c r="O321" s="38">
        <f>6000+5000</f>
        <v>11000</v>
      </c>
      <c r="P321" s="38">
        <f t="shared" si="91"/>
        <v>0</v>
      </c>
      <c r="Q321" s="38">
        <v>0</v>
      </c>
      <c r="R321" s="38">
        <v>0</v>
      </c>
      <c r="S321" s="38">
        <f t="shared" si="92"/>
        <v>0</v>
      </c>
      <c r="T321" s="38">
        <v>0</v>
      </c>
      <c r="U321" s="38">
        <v>0</v>
      </c>
      <c r="V321" s="38">
        <f t="shared" si="93"/>
        <v>0</v>
      </c>
      <c r="W321" s="38">
        <v>0</v>
      </c>
      <c r="X321" s="38">
        <v>0</v>
      </c>
      <c r="Y321" s="38">
        <f t="shared" si="94"/>
        <v>0</v>
      </c>
      <c r="Z321" s="38">
        <v>0</v>
      </c>
      <c r="AA321" s="38">
        <v>0</v>
      </c>
      <c r="AB321" s="38">
        <f t="shared" si="95"/>
        <v>0</v>
      </c>
      <c r="AC321" s="38">
        <v>0</v>
      </c>
      <c r="AD321" s="38">
        <v>0</v>
      </c>
      <c r="AE321" s="38">
        <f t="shared" si="96"/>
        <v>0</v>
      </c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  <c r="DH321" s="7"/>
      <c r="DI321" s="7"/>
      <c r="DJ321" s="7"/>
      <c r="DK321" s="7"/>
      <c r="DL321" s="7"/>
      <c r="DM321" s="7"/>
      <c r="DN321" s="7"/>
      <c r="DO321" s="7"/>
      <c r="DP321" s="7"/>
      <c r="DQ321" s="7"/>
      <c r="DR321" s="7"/>
      <c r="DS321" s="7"/>
      <c r="DT321" s="7"/>
      <c r="DU321" s="7"/>
      <c r="DV321" s="7"/>
      <c r="DW321" s="7"/>
      <c r="DX321" s="7"/>
      <c r="DY321" s="7"/>
      <c r="DZ321" s="7"/>
      <c r="EA321" s="7"/>
      <c r="EB321" s="7"/>
      <c r="EC321" s="7"/>
      <c r="ED321" s="7"/>
      <c r="EE321" s="7"/>
      <c r="EF321" s="7"/>
      <c r="EG321" s="7"/>
      <c r="EH321" s="7"/>
      <c r="EI321" s="7"/>
      <c r="EJ321" s="7"/>
      <c r="EK321" s="7"/>
      <c r="EL321" s="7"/>
      <c r="EM321" s="7"/>
      <c r="EN321" s="7"/>
      <c r="EO321" s="7"/>
      <c r="EP321" s="7"/>
      <c r="EQ321" s="7"/>
      <c r="ER321" s="7"/>
      <c r="ES321" s="7"/>
      <c r="ET321" s="7"/>
      <c r="EU321" s="7"/>
      <c r="EV321" s="7"/>
      <c r="EW321" s="7"/>
      <c r="EX321" s="7"/>
      <c r="EY321" s="7"/>
      <c r="EZ321" s="7"/>
      <c r="FA321" s="7"/>
      <c r="FB321" s="7"/>
      <c r="FC321" s="7"/>
      <c r="FD321" s="7"/>
      <c r="FE321" s="7"/>
      <c r="FF321" s="7"/>
      <c r="FG321" s="7"/>
      <c r="FH321" s="7"/>
      <c r="FI321" s="7"/>
      <c r="FJ321" s="7"/>
      <c r="FK321" s="7"/>
      <c r="FL321" s="7"/>
      <c r="FM321" s="7"/>
      <c r="FN321" s="7"/>
      <c r="FO321" s="7"/>
      <c r="FP321" s="7"/>
      <c r="FQ321" s="7"/>
      <c r="FR321" s="7"/>
      <c r="FS321" s="7"/>
      <c r="FT321" s="7"/>
      <c r="FU321" s="7"/>
      <c r="FV321" s="7"/>
      <c r="FW321" s="7"/>
      <c r="FX321" s="7"/>
      <c r="FY321" s="7"/>
      <c r="FZ321" s="7"/>
      <c r="GA321" s="7"/>
      <c r="GB321" s="7"/>
      <c r="GC321" s="7"/>
      <c r="GD321" s="7"/>
      <c r="GE321" s="7"/>
      <c r="GF321" s="7"/>
      <c r="GG321" s="7"/>
      <c r="GH321" s="7"/>
      <c r="GI321" s="7"/>
      <c r="GJ321" s="7"/>
      <c r="GK321" s="7"/>
      <c r="GL321" s="7"/>
      <c r="GM321" s="7"/>
      <c r="GN321" s="7"/>
      <c r="GO321" s="7"/>
      <c r="GP321" s="7"/>
      <c r="GQ321" s="7"/>
      <c r="GR321" s="7"/>
      <c r="GS321" s="7"/>
      <c r="GT321" s="7"/>
      <c r="GU321" s="7"/>
      <c r="GV321" s="7"/>
      <c r="GW321" s="7"/>
      <c r="GX321" s="7"/>
      <c r="GY321" s="7"/>
      <c r="GZ321" s="7"/>
      <c r="HA321" s="7"/>
      <c r="HB321" s="7"/>
      <c r="HC321" s="7"/>
      <c r="HD321" s="7"/>
      <c r="HE321" s="7"/>
      <c r="HF321" s="7"/>
      <c r="HG321" s="7"/>
      <c r="HH321" s="7"/>
      <c r="HI321" s="7"/>
      <c r="HJ321" s="7"/>
      <c r="HK321" s="7"/>
      <c r="HL321" s="7"/>
      <c r="HM321" s="7"/>
      <c r="HN321" s="7"/>
      <c r="HO321" s="7"/>
      <c r="HP321" s="7"/>
      <c r="HQ321" s="7"/>
      <c r="HR321" s="7"/>
      <c r="HS321" s="7"/>
      <c r="HT321" s="7"/>
      <c r="HU321" s="7"/>
      <c r="HV321" s="7"/>
      <c r="HW321" s="7"/>
      <c r="HX321" s="7"/>
      <c r="HY321" s="7"/>
      <c r="HZ321" s="7"/>
      <c r="IA321" s="7"/>
      <c r="IB321" s="7"/>
      <c r="IC321" s="7"/>
      <c r="ID321" s="7"/>
      <c r="IE321" s="7"/>
      <c r="IF321" s="7"/>
      <c r="IG321" s="7"/>
      <c r="IH321" s="7"/>
      <c r="II321" s="7"/>
      <c r="IJ321" s="7"/>
      <c r="IK321" s="7"/>
      <c r="IL321" s="7"/>
      <c r="IM321" s="7"/>
      <c r="IN321" s="7"/>
      <c r="IO321" s="7"/>
      <c r="IP321" s="7"/>
      <c r="IQ321" s="7"/>
      <c r="IR321" s="7"/>
      <c r="IS321" s="7"/>
      <c r="IT321" s="7"/>
      <c r="IU321" s="7"/>
    </row>
    <row r="322" spans="1:255" x14ac:dyDescent="0.3">
      <c r="A322" s="35" t="s">
        <v>297</v>
      </c>
      <c r="B322" s="36">
        <v>3</v>
      </c>
      <c r="C322" s="36">
        <v>751</v>
      </c>
      <c r="D322" s="36">
        <v>5203</v>
      </c>
      <c r="E322" s="38">
        <f t="shared" si="88"/>
        <v>1860</v>
      </c>
      <c r="F322" s="38">
        <f t="shared" si="88"/>
        <v>1860</v>
      </c>
      <c r="G322" s="38">
        <f t="shared" si="88"/>
        <v>0</v>
      </c>
      <c r="H322" s="38">
        <v>0</v>
      </c>
      <c r="I322" s="38">
        <v>0</v>
      </c>
      <c r="J322" s="38">
        <f t="shared" si="89"/>
        <v>0</v>
      </c>
      <c r="K322" s="38">
        <v>0</v>
      </c>
      <c r="L322" s="38">
        <v>0</v>
      </c>
      <c r="M322" s="38">
        <f t="shared" si="90"/>
        <v>0</v>
      </c>
      <c r="N322" s="38">
        <v>1860</v>
      </c>
      <c r="O322" s="38">
        <v>1860</v>
      </c>
      <c r="P322" s="38">
        <f t="shared" si="91"/>
        <v>0</v>
      </c>
      <c r="Q322" s="38">
        <v>0</v>
      </c>
      <c r="R322" s="38">
        <v>0</v>
      </c>
      <c r="S322" s="38">
        <f t="shared" si="92"/>
        <v>0</v>
      </c>
      <c r="T322" s="38">
        <v>0</v>
      </c>
      <c r="U322" s="38">
        <v>0</v>
      </c>
      <c r="V322" s="38">
        <f t="shared" si="93"/>
        <v>0</v>
      </c>
      <c r="W322" s="38">
        <v>0</v>
      </c>
      <c r="X322" s="38">
        <v>0</v>
      </c>
      <c r="Y322" s="38">
        <f t="shared" si="94"/>
        <v>0</v>
      </c>
      <c r="Z322" s="38">
        <v>0</v>
      </c>
      <c r="AA322" s="38">
        <v>0</v>
      </c>
      <c r="AB322" s="38">
        <f t="shared" si="95"/>
        <v>0</v>
      </c>
      <c r="AC322" s="38">
        <v>0</v>
      </c>
      <c r="AD322" s="38">
        <v>0</v>
      </c>
      <c r="AE322" s="38">
        <f t="shared" si="96"/>
        <v>0</v>
      </c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  <c r="DH322" s="7"/>
      <c r="DI322" s="7"/>
      <c r="DJ322" s="7"/>
      <c r="DK322" s="7"/>
      <c r="DL322" s="7"/>
      <c r="DM322" s="7"/>
      <c r="DN322" s="7"/>
      <c r="DO322" s="7"/>
      <c r="DP322" s="7"/>
      <c r="DQ322" s="7"/>
      <c r="DR322" s="7"/>
      <c r="DS322" s="7"/>
      <c r="DT322" s="7"/>
      <c r="DU322" s="7"/>
      <c r="DV322" s="7"/>
      <c r="DW322" s="7"/>
      <c r="DX322" s="7"/>
      <c r="DY322" s="7"/>
      <c r="DZ322" s="7"/>
      <c r="EA322" s="7"/>
      <c r="EB322" s="7"/>
      <c r="EC322" s="7"/>
      <c r="ED322" s="7"/>
      <c r="EE322" s="7"/>
      <c r="EF322" s="7"/>
      <c r="EG322" s="7"/>
      <c r="EH322" s="7"/>
      <c r="EI322" s="7"/>
      <c r="EJ322" s="7"/>
      <c r="EK322" s="7"/>
      <c r="EL322" s="7"/>
      <c r="EM322" s="7"/>
      <c r="EN322" s="7"/>
      <c r="EO322" s="7"/>
      <c r="EP322" s="7"/>
      <c r="EQ322" s="7"/>
      <c r="ER322" s="7"/>
      <c r="ES322" s="7"/>
      <c r="ET322" s="7"/>
      <c r="EU322" s="7"/>
      <c r="EV322" s="7"/>
      <c r="EW322" s="7"/>
      <c r="EX322" s="7"/>
      <c r="EY322" s="7"/>
      <c r="EZ322" s="7"/>
      <c r="FA322" s="7"/>
      <c r="FB322" s="7"/>
      <c r="FC322" s="7"/>
      <c r="FD322" s="7"/>
      <c r="FE322" s="7"/>
      <c r="FF322" s="7"/>
      <c r="FG322" s="7"/>
      <c r="FH322" s="7"/>
      <c r="FI322" s="7"/>
      <c r="FJ322" s="7"/>
      <c r="FK322" s="7"/>
      <c r="FL322" s="7"/>
      <c r="FM322" s="7"/>
      <c r="FN322" s="7"/>
      <c r="FO322" s="7"/>
      <c r="FP322" s="7"/>
      <c r="FQ322" s="7"/>
      <c r="FR322" s="7"/>
      <c r="FS322" s="7"/>
      <c r="FT322" s="7"/>
      <c r="FU322" s="7"/>
      <c r="FV322" s="7"/>
      <c r="FW322" s="7"/>
      <c r="FX322" s="7"/>
      <c r="FY322" s="7"/>
      <c r="FZ322" s="7"/>
      <c r="GA322" s="7"/>
      <c r="GB322" s="7"/>
      <c r="GC322" s="7"/>
      <c r="GD322" s="7"/>
      <c r="GE322" s="7"/>
      <c r="GF322" s="7"/>
      <c r="GG322" s="7"/>
      <c r="GH322" s="7"/>
      <c r="GI322" s="7"/>
      <c r="GJ322" s="7"/>
      <c r="GK322" s="7"/>
      <c r="GL322" s="7"/>
      <c r="GM322" s="7"/>
      <c r="GN322" s="7"/>
      <c r="GO322" s="7"/>
      <c r="GP322" s="7"/>
      <c r="GQ322" s="7"/>
      <c r="GR322" s="7"/>
      <c r="GS322" s="7"/>
      <c r="GT322" s="7"/>
      <c r="GU322" s="7"/>
      <c r="GV322" s="7"/>
      <c r="GW322" s="7"/>
      <c r="GX322" s="7"/>
      <c r="GY322" s="7"/>
      <c r="GZ322" s="7"/>
      <c r="HA322" s="7"/>
      <c r="HB322" s="7"/>
      <c r="HC322" s="7"/>
      <c r="HD322" s="7"/>
      <c r="HE322" s="7"/>
      <c r="HF322" s="7"/>
      <c r="HG322" s="7"/>
      <c r="HH322" s="7"/>
      <c r="HI322" s="7"/>
      <c r="HJ322" s="7"/>
      <c r="HK322" s="7"/>
      <c r="HL322" s="7"/>
      <c r="HM322" s="7"/>
      <c r="HN322" s="7"/>
      <c r="HO322" s="7"/>
      <c r="HP322" s="7"/>
      <c r="HQ322" s="7"/>
      <c r="HR322" s="7"/>
      <c r="HS322" s="7"/>
      <c r="HT322" s="7"/>
      <c r="HU322" s="7"/>
      <c r="HV322" s="7"/>
      <c r="HW322" s="7"/>
      <c r="HX322" s="7"/>
      <c r="HY322" s="7"/>
      <c r="HZ322" s="7"/>
      <c r="IA322" s="7"/>
      <c r="IB322" s="7"/>
      <c r="IC322" s="7"/>
      <c r="ID322" s="7"/>
      <c r="IE322" s="7"/>
      <c r="IF322" s="7"/>
      <c r="IG322" s="7"/>
      <c r="IH322" s="7"/>
      <c r="II322" s="7"/>
      <c r="IJ322" s="7"/>
      <c r="IK322" s="7"/>
      <c r="IL322" s="7"/>
      <c r="IM322" s="7"/>
      <c r="IN322" s="7"/>
      <c r="IO322" s="7"/>
      <c r="IP322" s="7"/>
      <c r="IQ322" s="7"/>
      <c r="IR322" s="7"/>
      <c r="IS322" s="7"/>
      <c r="IT322" s="7"/>
      <c r="IU322" s="7"/>
    </row>
    <row r="323" spans="1:255" ht="30.75" customHeight="1" x14ac:dyDescent="0.3">
      <c r="A323" s="35" t="s">
        <v>298</v>
      </c>
      <c r="B323" s="36">
        <v>3</v>
      </c>
      <c r="C323" s="36">
        <v>751</v>
      </c>
      <c r="D323" s="36">
        <v>5203</v>
      </c>
      <c r="E323" s="38">
        <f t="shared" si="88"/>
        <v>5740</v>
      </c>
      <c r="F323" s="38">
        <f t="shared" si="88"/>
        <v>5740</v>
      </c>
      <c r="G323" s="38">
        <f t="shared" si="88"/>
        <v>0</v>
      </c>
      <c r="H323" s="38">
        <v>0</v>
      </c>
      <c r="I323" s="38">
        <v>0</v>
      </c>
      <c r="J323" s="38">
        <f t="shared" si="89"/>
        <v>0</v>
      </c>
      <c r="K323" s="38">
        <v>0</v>
      </c>
      <c r="L323" s="38">
        <v>0</v>
      </c>
      <c r="M323" s="38">
        <f t="shared" si="90"/>
        <v>0</v>
      </c>
      <c r="N323" s="38">
        <v>5740</v>
      </c>
      <c r="O323" s="38">
        <v>5740</v>
      </c>
      <c r="P323" s="38">
        <f t="shared" si="91"/>
        <v>0</v>
      </c>
      <c r="Q323" s="38">
        <v>0</v>
      </c>
      <c r="R323" s="38">
        <v>0</v>
      </c>
      <c r="S323" s="38">
        <f t="shared" si="92"/>
        <v>0</v>
      </c>
      <c r="T323" s="38">
        <v>0</v>
      </c>
      <c r="U323" s="38">
        <v>0</v>
      </c>
      <c r="V323" s="38">
        <f t="shared" si="93"/>
        <v>0</v>
      </c>
      <c r="W323" s="38">
        <v>0</v>
      </c>
      <c r="X323" s="38">
        <v>0</v>
      </c>
      <c r="Y323" s="38">
        <f t="shared" si="94"/>
        <v>0</v>
      </c>
      <c r="Z323" s="38">
        <v>0</v>
      </c>
      <c r="AA323" s="38">
        <v>0</v>
      </c>
      <c r="AB323" s="38">
        <f t="shared" si="95"/>
        <v>0</v>
      </c>
      <c r="AC323" s="38">
        <v>0</v>
      </c>
      <c r="AD323" s="38">
        <v>0</v>
      </c>
      <c r="AE323" s="38">
        <f t="shared" si="96"/>
        <v>0</v>
      </c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  <c r="CS323" s="7"/>
      <c r="CT323" s="7"/>
      <c r="CU323" s="7"/>
      <c r="CV323" s="7"/>
      <c r="CW323" s="7"/>
      <c r="CX323" s="7"/>
      <c r="CY323" s="7"/>
      <c r="CZ323" s="7"/>
      <c r="DA323" s="7"/>
      <c r="DB323" s="7"/>
      <c r="DC323" s="7"/>
      <c r="DD323" s="7"/>
      <c r="DE323" s="7"/>
      <c r="DF323" s="7"/>
      <c r="DG323" s="7"/>
      <c r="DH323" s="7"/>
      <c r="DI323" s="7"/>
      <c r="DJ323" s="7"/>
      <c r="DK323" s="7"/>
      <c r="DL323" s="7"/>
      <c r="DM323" s="7"/>
      <c r="DN323" s="7"/>
      <c r="DO323" s="7"/>
      <c r="DP323" s="7"/>
      <c r="DQ323" s="7"/>
      <c r="DR323" s="7"/>
      <c r="DS323" s="7"/>
      <c r="DT323" s="7"/>
      <c r="DU323" s="7"/>
      <c r="DV323" s="7"/>
      <c r="DW323" s="7"/>
      <c r="DX323" s="7"/>
      <c r="DY323" s="7"/>
      <c r="DZ323" s="7"/>
      <c r="EA323" s="7"/>
      <c r="EB323" s="7"/>
      <c r="EC323" s="7"/>
      <c r="ED323" s="7"/>
      <c r="EE323" s="7"/>
      <c r="EF323" s="7"/>
      <c r="EG323" s="7"/>
      <c r="EH323" s="7"/>
      <c r="EI323" s="7"/>
      <c r="EJ323" s="7"/>
      <c r="EK323" s="7"/>
      <c r="EL323" s="7"/>
      <c r="EM323" s="7"/>
      <c r="EN323" s="7"/>
      <c r="EO323" s="7"/>
      <c r="EP323" s="7"/>
      <c r="EQ323" s="7"/>
      <c r="ER323" s="7"/>
      <c r="ES323" s="7"/>
      <c r="ET323" s="7"/>
      <c r="EU323" s="7"/>
      <c r="EV323" s="7"/>
      <c r="EW323" s="7"/>
      <c r="EX323" s="7"/>
      <c r="EY323" s="7"/>
      <c r="EZ323" s="7"/>
      <c r="FA323" s="7"/>
      <c r="FB323" s="7"/>
      <c r="FC323" s="7"/>
      <c r="FD323" s="7"/>
      <c r="FE323" s="7"/>
      <c r="FF323" s="7"/>
      <c r="FG323" s="7"/>
      <c r="FH323" s="7"/>
      <c r="FI323" s="7"/>
      <c r="FJ323" s="7"/>
      <c r="FK323" s="7"/>
      <c r="FL323" s="7"/>
      <c r="FM323" s="7"/>
      <c r="FN323" s="7"/>
      <c r="FO323" s="7"/>
      <c r="FP323" s="7"/>
      <c r="FQ323" s="7"/>
      <c r="FR323" s="7"/>
      <c r="FS323" s="7"/>
      <c r="FT323" s="7"/>
      <c r="FU323" s="7"/>
      <c r="FV323" s="7"/>
      <c r="FW323" s="7"/>
      <c r="FX323" s="7"/>
      <c r="FY323" s="7"/>
      <c r="FZ323" s="7"/>
      <c r="GA323" s="7"/>
      <c r="GB323" s="7"/>
      <c r="GC323" s="7"/>
      <c r="GD323" s="7"/>
      <c r="GE323" s="7"/>
      <c r="GF323" s="7"/>
      <c r="GG323" s="7"/>
      <c r="GH323" s="7"/>
      <c r="GI323" s="7"/>
      <c r="GJ323" s="7"/>
      <c r="GK323" s="7"/>
      <c r="GL323" s="7"/>
      <c r="GM323" s="7"/>
      <c r="GN323" s="7"/>
      <c r="GO323" s="7"/>
      <c r="GP323" s="7"/>
      <c r="GQ323" s="7"/>
      <c r="GR323" s="7"/>
      <c r="GS323" s="7"/>
      <c r="GT323" s="7"/>
      <c r="GU323" s="7"/>
      <c r="GV323" s="7"/>
      <c r="GW323" s="7"/>
      <c r="GX323" s="7"/>
      <c r="GY323" s="7"/>
      <c r="GZ323" s="7"/>
      <c r="HA323" s="7"/>
      <c r="HB323" s="7"/>
      <c r="HC323" s="7"/>
      <c r="HD323" s="7"/>
      <c r="HE323" s="7"/>
      <c r="HF323" s="7"/>
      <c r="HG323" s="7"/>
      <c r="HH323" s="7"/>
      <c r="HI323" s="7"/>
      <c r="HJ323" s="7"/>
      <c r="HK323" s="7"/>
      <c r="HL323" s="7"/>
      <c r="HM323" s="7"/>
      <c r="HN323" s="7"/>
      <c r="HO323" s="7"/>
      <c r="HP323" s="7"/>
      <c r="HQ323" s="7"/>
      <c r="HR323" s="7"/>
      <c r="HS323" s="7"/>
      <c r="HT323" s="7"/>
      <c r="HU323" s="7"/>
      <c r="HV323" s="7"/>
      <c r="HW323" s="7"/>
      <c r="HX323" s="7"/>
      <c r="HY323" s="7"/>
      <c r="HZ323" s="7"/>
      <c r="IA323" s="7"/>
      <c r="IB323" s="7"/>
      <c r="IC323" s="7"/>
      <c r="ID323" s="7"/>
      <c r="IE323" s="7"/>
      <c r="IF323" s="7"/>
      <c r="IG323" s="7"/>
      <c r="IH323" s="7"/>
      <c r="II323" s="7"/>
      <c r="IJ323" s="7"/>
      <c r="IK323" s="7"/>
      <c r="IL323" s="7"/>
      <c r="IM323" s="7"/>
      <c r="IN323" s="7"/>
      <c r="IO323" s="7"/>
      <c r="IP323" s="7"/>
      <c r="IQ323" s="7"/>
      <c r="IR323" s="7"/>
      <c r="IS323" s="7"/>
      <c r="IT323" s="7"/>
      <c r="IU323" s="7"/>
    </row>
    <row r="324" spans="1:255" ht="30.75" customHeight="1" x14ac:dyDescent="0.3">
      <c r="A324" s="35" t="s">
        <v>299</v>
      </c>
      <c r="B324" s="49" t="s">
        <v>47</v>
      </c>
      <c r="C324" s="36">
        <v>751</v>
      </c>
      <c r="D324" s="36">
        <v>5203</v>
      </c>
      <c r="E324" s="38">
        <f t="shared" si="88"/>
        <v>7560</v>
      </c>
      <c r="F324" s="38">
        <f t="shared" si="88"/>
        <v>7560</v>
      </c>
      <c r="G324" s="38">
        <f t="shared" si="88"/>
        <v>0</v>
      </c>
      <c r="H324" s="38">
        <v>0</v>
      </c>
      <c r="I324" s="38">
        <v>0</v>
      </c>
      <c r="J324" s="38">
        <f t="shared" si="89"/>
        <v>0</v>
      </c>
      <c r="K324" s="38">
        <v>0</v>
      </c>
      <c r="L324" s="38">
        <v>0</v>
      </c>
      <c r="M324" s="38">
        <f t="shared" si="90"/>
        <v>0</v>
      </c>
      <c r="N324" s="38">
        <f>2560+5000</f>
        <v>7560</v>
      </c>
      <c r="O324" s="38">
        <f>2560+5000</f>
        <v>7560</v>
      </c>
      <c r="P324" s="38">
        <f t="shared" si="91"/>
        <v>0</v>
      </c>
      <c r="Q324" s="38">
        <v>0</v>
      </c>
      <c r="R324" s="38">
        <v>0</v>
      </c>
      <c r="S324" s="38">
        <f t="shared" si="92"/>
        <v>0</v>
      </c>
      <c r="T324" s="38">
        <v>0</v>
      </c>
      <c r="U324" s="38">
        <v>0</v>
      </c>
      <c r="V324" s="38">
        <f t="shared" si="93"/>
        <v>0</v>
      </c>
      <c r="W324" s="38">
        <v>0</v>
      </c>
      <c r="X324" s="38">
        <v>0</v>
      </c>
      <c r="Y324" s="38">
        <f t="shared" si="94"/>
        <v>0</v>
      </c>
      <c r="Z324" s="38">
        <v>0</v>
      </c>
      <c r="AA324" s="38">
        <v>0</v>
      </c>
      <c r="AB324" s="38">
        <f t="shared" si="95"/>
        <v>0</v>
      </c>
      <c r="AC324" s="38">
        <v>0</v>
      </c>
      <c r="AD324" s="38">
        <v>0</v>
      </c>
      <c r="AE324" s="38">
        <f t="shared" si="96"/>
        <v>0</v>
      </c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  <c r="DH324" s="7"/>
      <c r="DI324" s="7"/>
      <c r="DJ324" s="7"/>
      <c r="DK324" s="7"/>
      <c r="DL324" s="7"/>
      <c r="DM324" s="7"/>
      <c r="DN324" s="7"/>
      <c r="DO324" s="7"/>
      <c r="DP324" s="7"/>
      <c r="DQ324" s="7"/>
      <c r="DR324" s="7"/>
      <c r="DS324" s="7"/>
      <c r="DT324" s="7"/>
      <c r="DU324" s="7"/>
      <c r="DV324" s="7"/>
      <c r="DW324" s="7"/>
      <c r="DX324" s="7"/>
      <c r="DY324" s="7"/>
      <c r="DZ324" s="7"/>
      <c r="EA324" s="7"/>
      <c r="EB324" s="7"/>
      <c r="EC324" s="7"/>
      <c r="ED324" s="7"/>
      <c r="EE324" s="7"/>
      <c r="EF324" s="7"/>
      <c r="EG324" s="7"/>
      <c r="EH324" s="7"/>
      <c r="EI324" s="7"/>
      <c r="EJ324" s="7"/>
      <c r="EK324" s="7"/>
      <c r="EL324" s="7"/>
      <c r="EM324" s="7"/>
      <c r="EN324" s="7"/>
      <c r="EO324" s="7"/>
      <c r="EP324" s="7"/>
      <c r="EQ324" s="7"/>
      <c r="ER324" s="7"/>
      <c r="ES324" s="7"/>
      <c r="ET324" s="7"/>
      <c r="EU324" s="7"/>
      <c r="EV324" s="7"/>
      <c r="EW324" s="7"/>
      <c r="EX324" s="7"/>
      <c r="EY324" s="7"/>
      <c r="EZ324" s="7"/>
      <c r="FA324" s="7"/>
      <c r="FB324" s="7"/>
      <c r="FC324" s="7"/>
      <c r="FD324" s="7"/>
      <c r="FE324" s="7"/>
      <c r="FF324" s="7"/>
      <c r="FG324" s="7"/>
      <c r="FH324" s="7"/>
      <c r="FI324" s="7"/>
      <c r="FJ324" s="7"/>
      <c r="FK324" s="7"/>
      <c r="FL324" s="7"/>
      <c r="FM324" s="7"/>
      <c r="FN324" s="7"/>
      <c r="FO324" s="7"/>
      <c r="FP324" s="7"/>
      <c r="FQ324" s="7"/>
      <c r="FR324" s="7"/>
      <c r="FS324" s="7"/>
      <c r="FT324" s="7"/>
      <c r="FU324" s="7"/>
      <c r="FV324" s="7"/>
      <c r="FW324" s="7"/>
      <c r="FX324" s="7"/>
      <c r="FY324" s="7"/>
      <c r="FZ324" s="7"/>
      <c r="GA324" s="7"/>
      <c r="GB324" s="7"/>
      <c r="GC324" s="7"/>
      <c r="GD324" s="7"/>
      <c r="GE324" s="7"/>
      <c r="GF324" s="7"/>
      <c r="GG324" s="7"/>
      <c r="GH324" s="7"/>
      <c r="GI324" s="7"/>
      <c r="GJ324" s="7"/>
      <c r="GK324" s="7"/>
      <c r="GL324" s="7"/>
      <c r="GM324" s="7"/>
      <c r="GN324" s="7"/>
      <c r="GO324" s="7"/>
      <c r="GP324" s="7"/>
      <c r="GQ324" s="7"/>
      <c r="GR324" s="7"/>
      <c r="GS324" s="7"/>
      <c r="GT324" s="7"/>
      <c r="GU324" s="7"/>
      <c r="GV324" s="7"/>
      <c r="GW324" s="7"/>
      <c r="GX324" s="7"/>
      <c r="GY324" s="7"/>
      <c r="GZ324" s="7"/>
      <c r="HA324" s="7"/>
      <c r="HB324" s="7"/>
      <c r="HC324" s="7"/>
      <c r="HD324" s="7"/>
      <c r="HE324" s="7"/>
      <c r="HF324" s="7"/>
      <c r="HG324" s="7"/>
      <c r="HH324" s="7"/>
      <c r="HI324" s="7"/>
      <c r="HJ324" s="7"/>
      <c r="HK324" s="7"/>
      <c r="HL324" s="7"/>
      <c r="HM324" s="7"/>
      <c r="HN324" s="7"/>
      <c r="HO324" s="7"/>
      <c r="HP324" s="7"/>
      <c r="HQ324" s="7"/>
      <c r="HR324" s="7"/>
      <c r="HS324" s="7"/>
      <c r="HT324" s="7"/>
      <c r="HU324" s="7"/>
      <c r="HV324" s="7"/>
      <c r="HW324" s="7"/>
      <c r="HX324" s="7"/>
      <c r="HY324" s="7"/>
      <c r="HZ324" s="7"/>
      <c r="IA324" s="7"/>
      <c r="IB324" s="7"/>
      <c r="IC324" s="7"/>
      <c r="ID324" s="7"/>
      <c r="IE324" s="7"/>
      <c r="IF324" s="7"/>
      <c r="IG324" s="7"/>
      <c r="IH324" s="7"/>
      <c r="II324" s="7"/>
      <c r="IJ324" s="7"/>
      <c r="IK324" s="7"/>
      <c r="IL324" s="7"/>
      <c r="IM324" s="7"/>
      <c r="IN324" s="7"/>
      <c r="IO324" s="7"/>
      <c r="IP324" s="7"/>
      <c r="IQ324" s="7"/>
      <c r="IR324" s="7"/>
      <c r="IS324" s="7"/>
      <c r="IT324" s="7"/>
      <c r="IU324" s="7"/>
    </row>
    <row r="325" spans="1:255" ht="30.75" customHeight="1" x14ac:dyDescent="0.3">
      <c r="A325" s="35" t="s">
        <v>300</v>
      </c>
      <c r="B325" s="36">
        <v>1</v>
      </c>
      <c r="C325" s="36">
        <v>739</v>
      </c>
      <c r="D325" s="36">
        <v>5203</v>
      </c>
      <c r="E325" s="38">
        <f t="shared" si="88"/>
        <v>12505</v>
      </c>
      <c r="F325" s="38">
        <f t="shared" si="88"/>
        <v>12505</v>
      </c>
      <c r="G325" s="38">
        <f t="shared" si="88"/>
        <v>0</v>
      </c>
      <c r="H325" s="38">
        <v>0</v>
      </c>
      <c r="I325" s="38">
        <v>0</v>
      </c>
      <c r="J325" s="38">
        <f t="shared" si="89"/>
        <v>0</v>
      </c>
      <c r="K325" s="38">
        <v>0</v>
      </c>
      <c r="L325" s="38">
        <v>0</v>
      </c>
      <c r="M325" s="38">
        <f t="shared" si="90"/>
        <v>0</v>
      </c>
      <c r="N325" s="38">
        <v>12505</v>
      </c>
      <c r="O325" s="38">
        <v>12505</v>
      </c>
      <c r="P325" s="38">
        <f t="shared" si="91"/>
        <v>0</v>
      </c>
      <c r="Q325" s="38">
        <v>0</v>
      </c>
      <c r="R325" s="38">
        <v>0</v>
      </c>
      <c r="S325" s="38">
        <f t="shared" si="92"/>
        <v>0</v>
      </c>
      <c r="T325" s="38">
        <v>0</v>
      </c>
      <c r="U325" s="38">
        <v>0</v>
      </c>
      <c r="V325" s="38">
        <f t="shared" si="93"/>
        <v>0</v>
      </c>
      <c r="W325" s="38">
        <v>0</v>
      </c>
      <c r="X325" s="38">
        <v>0</v>
      </c>
      <c r="Y325" s="38">
        <f t="shared" si="94"/>
        <v>0</v>
      </c>
      <c r="Z325" s="38">
        <v>0</v>
      </c>
      <c r="AA325" s="38">
        <v>0</v>
      </c>
      <c r="AB325" s="38">
        <f t="shared" si="95"/>
        <v>0</v>
      </c>
      <c r="AC325" s="38">
        <v>0</v>
      </c>
      <c r="AD325" s="38">
        <v>0</v>
      </c>
      <c r="AE325" s="38">
        <f t="shared" si="96"/>
        <v>0</v>
      </c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7"/>
      <c r="DC325" s="7"/>
      <c r="DD325" s="7"/>
      <c r="DE325" s="7"/>
      <c r="DF325" s="7"/>
      <c r="DG325" s="7"/>
      <c r="DH325" s="7"/>
      <c r="DI325" s="7"/>
      <c r="DJ325" s="7"/>
      <c r="DK325" s="7"/>
      <c r="DL325" s="7"/>
      <c r="DM325" s="7"/>
      <c r="DN325" s="7"/>
      <c r="DO325" s="7"/>
      <c r="DP325" s="7"/>
      <c r="DQ325" s="7"/>
      <c r="DR325" s="7"/>
      <c r="DS325" s="7"/>
      <c r="DT325" s="7"/>
      <c r="DU325" s="7"/>
      <c r="DV325" s="7"/>
      <c r="DW325" s="7"/>
      <c r="DX325" s="7"/>
      <c r="DY325" s="7"/>
      <c r="DZ325" s="7"/>
      <c r="EA325" s="7"/>
      <c r="EB325" s="7"/>
      <c r="EC325" s="7"/>
      <c r="ED325" s="7"/>
      <c r="EE325" s="7"/>
      <c r="EF325" s="7"/>
      <c r="EG325" s="7"/>
      <c r="EH325" s="7"/>
      <c r="EI325" s="7"/>
      <c r="EJ325" s="7"/>
      <c r="EK325" s="7"/>
      <c r="EL325" s="7"/>
      <c r="EM325" s="7"/>
      <c r="EN325" s="7"/>
      <c r="EO325" s="7"/>
      <c r="EP325" s="7"/>
      <c r="EQ325" s="7"/>
      <c r="ER325" s="7"/>
      <c r="ES325" s="7"/>
      <c r="ET325" s="7"/>
      <c r="EU325" s="7"/>
      <c r="EV325" s="7"/>
      <c r="EW325" s="7"/>
      <c r="EX325" s="7"/>
      <c r="EY325" s="7"/>
      <c r="EZ325" s="7"/>
      <c r="FA325" s="7"/>
      <c r="FB325" s="7"/>
      <c r="FC325" s="7"/>
      <c r="FD325" s="7"/>
      <c r="FE325" s="7"/>
      <c r="FF325" s="7"/>
      <c r="FG325" s="7"/>
      <c r="FH325" s="7"/>
      <c r="FI325" s="7"/>
      <c r="FJ325" s="7"/>
      <c r="FK325" s="7"/>
      <c r="FL325" s="7"/>
      <c r="FM325" s="7"/>
      <c r="FN325" s="7"/>
      <c r="FO325" s="7"/>
      <c r="FP325" s="7"/>
      <c r="FQ325" s="7"/>
      <c r="FR325" s="7"/>
      <c r="FS325" s="7"/>
      <c r="FT325" s="7"/>
      <c r="FU325" s="7"/>
      <c r="FV325" s="7"/>
      <c r="FW325" s="7"/>
      <c r="FX325" s="7"/>
      <c r="FY325" s="7"/>
      <c r="FZ325" s="7"/>
      <c r="GA325" s="7"/>
      <c r="GB325" s="7"/>
      <c r="GC325" s="7"/>
      <c r="GD325" s="7"/>
      <c r="GE325" s="7"/>
      <c r="GF325" s="7"/>
      <c r="GG325" s="7"/>
      <c r="GH325" s="7"/>
      <c r="GI325" s="7"/>
      <c r="GJ325" s="7"/>
      <c r="GK325" s="7"/>
      <c r="GL325" s="7"/>
      <c r="GM325" s="7"/>
      <c r="GN325" s="7"/>
      <c r="GO325" s="7"/>
      <c r="GP325" s="7"/>
      <c r="GQ325" s="7"/>
      <c r="GR325" s="7"/>
      <c r="GS325" s="7"/>
      <c r="GT325" s="7"/>
      <c r="GU325" s="7"/>
      <c r="GV325" s="7"/>
      <c r="GW325" s="7"/>
      <c r="GX325" s="7"/>
      <c r="GY325" s="7"/>
      <c r="GZ325" s="7"/>
      <c r="HA325" s="7"/>
      <c r="HB325" s="7"/>
      <c r="HC325" s="7"/>
      <c r="HD325" s="7"/>
      <c r="HE325" s="7"/>
      <c r="HF325" s="7"/>
      <c r="HG325" s="7"/>
      <c r="HH325" s="7"/>
      <c r="HI325" s="7"/>
      <c r="HJ325" s="7"/>
      <c r="HK325" s="7"/>
      <c r="HL325" s="7"/>
      <c r="HM325" s="7"/>
      <c r="HN325" s="7"/>
      <c r="HO325" s="7"/>
      <c r="HP325" s="7"/>
      <c r="HQ325" s="7"/>
      <c r="HR325" s="7"/>
      <c r="HS325" s="7"/>
      <c r="HT325" s="7"/>
      <c r="HU325" s="7"/>
      <c r="HV325" s="7"/>
      <c r="HW325" s="7"/>
      <c r="HX325" s="7"/>
      <c r="HY325" s="7"/>
      <c r="HZ325" s="7"/>
      <c r="IA325" s="7"/>
      <c r="IB325" s="7"/>
      <c r="IC325" s="7"/>
      <c r="ID325" s="7"/>
      <c r="IE325" s="7"/>
      <c r="IF325" s="7"/>
      <c r="IG325" s="7"/>
      <c r="IH325" s="7"/>
      <c r="II325" s="7"/>
      <c r="IJ325" s="7"/>
      <c r="IK325" s="7"/>
      <c r="IL325" s="7"/>
      <c r="IM325" s="7"/>
      <c r="IN325" s="7"/>
      <c r="IO325" s="7"/>
      <c r="IP325" s="7"/>
      <c r="IQ325" s="7"/>
      <c r="IR325" s="7"/>
      <c r="IS325" s="7"/>
      <c r="IT325" s="7"/>
      <c r="IU325" s="7"/>
    </row>
    <row r="326" spans="1:255" ht="30.75" customHeight="1" x14ac:dyDescent="0.3">
      <c r="A326" s="35" t="s">
        <v>301</v>
      </c>
      <c r="B326" s="36">
        <v>3</v>
      </c>
      <c r="C326" s="36">
        <v>739</v>
      </c>
      <c r="D326" s="36">
        <v>5203</v>
      </c>
      <c r="E326" s="38">
        <f t="shared" si="88"/>
        <v>7380</v>
      </c>
      <c r="F326" s="38">
        <f t="shared" si="88"/>
        <v>7380</v>
      </c>
      <c r="G326" s="38">
        <f t="shared" si="88"/>
        <v>0</v>
      </c>
      <c r="H326" s="38">
        <v>0</v>
      </c>
      <c r="I326" s="38">
        <v>0</v>
      </c>
      <c r="J326" s="38">
        <f t="shared" si="89"/>
        <v>0</v>
      </c>
      <c r="K326" s="38">
        <v>0</v>
      </c>
      <c r="L326" s="38">
        <v>0</v>
      </c>
      <c r="M326" s="38">
        <f t="shared" si="90"/>
        <v>0</v>
      </c>
      <c r="N326" s="38">
        <v>7380</v>
      </c>
      <c r="O326" s="38">
        <v>7380</v>
      </c>
      <c r="P326" s="38">
        <f t="shared" si="91"/>
        <v>0</v>
      </c>
      <c r="Q326" s="38">
        <v>0</v>
      </c>
      <c r="R326" s="38">
        <v>0</v>
      </c>
      <c r="S326" s="38">
        <f t="shared" si="92"/>
        <v>0</v>
      </c>
      <c r="T326" s="38">
        <v>0</v>
      </c>
      <c r="U326" s="38">
        <v>0</v>
      </c>
      <c r="V326" s="38">
        <f t="shared" si="93"/>
        <v>0</v>
      </c>
      <c r="W326" s="38">
        <v>0</v>
      </c>
      <c r="X326" s="38">
        <v>0</v>
      </c>
      <c r="Y326" s="38">
        <f t="shared" si="94"/>
        <v>0</v>
      </c>
      <c r="Z326" s="38">
        <v>0</v>
      </c>
      <c r="AA326" s="38">
        <v>0</v>
      </c>
      <c r="AB326" s="38">
        <f t="shared" si="95"/>
        <v>0</v>
      </c>
      <c r="AC326" s="38">
        <v>0</v>
      </c>
      <c r="AD326" s="38">
        <v>0</v>
      </c>
      <c r="AE326" s="38">
        <f t="shared" si="96"/>
        <v>0</v>
      </c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  <c r="DH326" s="7"/>
      <c r="DI326" s="7"/>
      <c r="DJ326" s="7"/>
      <c r="DK326" s="7"/>
      <c r="DL326" s="7"/>
      <c r="DM326" s="7"/>
      <c r="DN326" s="7"/>
      <c r="DO326" s="7"/>
      <c r="DP326" s="7"/>
      <c r="DQ326" s="7"/>
      <c r="DR326" s="7"/>
      <c r="DS326" s="7"/>
      <c r="DT326" s="7"/>
      <c r="DU326" s="7"/>
      <c r="DV326" s="7"/>
      <c r="DW326" s="7"/>
      <c r="DX326" s="7"/>
      <c r="DY326" s="7"/>
      <c r="DZ326" s="7"/>
      <c r="EA326" s="7"/>
      <c r="EB326" s="7"/>
      <c r="EC326" s="7"/>
      <c r="ED326" s="7"/>
      <c r="EE326" s="7"/>
      <c r="EF326" s="7"/>
      <c r="EG326" s="7"/>
      <c r="EH326" s="7"/>
      <c r="EI326" s="7"/>
      <c r="EJ326" s="7"/>
      <c r="EK326" s="7"/>
      <c r="EL326" s="7"/>
      <c r="EM326" s="7"/>
      <c r="EN326" s="7"/>
      <c r="EO326" s="7"/>
      <c r="EP326" s="7"/>
      <c r="EQ326" s="7"/>
      <c r="ER326" s="7"/>
      <c r="ES326" s="7"/>
      <c r="ET326" s="7"/>
      <c r="EU326" s="7"/>
      <c r="EV326" s="7"/>
      <c r="EW326" s="7"/>
      <c r="EX326" s="7"/>
      <c r="EY326" s="7"/>
      <c r="EZ326" s="7"/>
      <c r="FA326" s="7"/>
      <c r="FB326" s="7"/>
      <c r="FC326" s="7"/>
      <c r="FD326" s="7"/>
      <c r="FE326" s="7"/>
      <c r="FF326" s="7"/>
      <c r="FG326" s="7"/>
      <c r="FH326" s="7"/>
      <c r="FI326" s="7"/>
      <c r="FJ326" s="7"/>
      <c r="FK326" s="7"/>
      <c r="FL326" s="7"/>
      <c r="FM326" s="7"/>
      <c r="FN326" s="7"/>
      <c r="FO326" s="7"/>
      <c r="FP326" s="7"/>
      <c r="FQ326" s="7"/>
      <c r="FR326" s="7"/>
      <c r="FS326" s="7"/>
      <c r="FT326" s="7"/>
      <c r="FU326" s="7"/>
      <c r="FV326" s="7"/>
      <c r="FW326" s="7"/>
      <c r="FX326" s="7"/>
      <c r="FY326" s="7"/>
      <c r="FZ326" s="7"/>
      <c r="GA326" s="7"/>
      <c r="GB326" s="7"/>
      <c r="GC326" s="7"/>
      <c r="GD326" s="7"/>
      <c r="GE326" s="7"/>
      <c r="GF326" s="7"/>
      <c r="GG326" s="7"/>
      <c r="GH326" s="7"/>
      <c r="GI326" s="7"/>
      <c r="GJ326" s="7"/>
      <c r="GK326" s="7"/>
      <c r="GL326" s="7"/>
      <c r="GM326" s="7"/>
      <c r="GN326" s="7"/>
      <c r="GO326" s="7"/>
      <c r="GP326" s="7"/>
      <c r="GQ326" s="7"/>
      <c r="GR326" s="7"/>
      <c r="GS326" s="7"/>
      <c r="GT326" s="7"/>
      <c r="GU326" s="7"/>
      <c r="GV326" s="7"/>
      <c r="GW326" s="7"/>
      <c r="GX326" s="7"/>
      <c r="GY326" s="7"/>
      <c r="GZ326" s="7"/>
      <c r="HA326" s="7"/>
      <c r="HB326" s="7"/>
      <c r="HC326" s="7"/>
      <c r="HD326" s="7"/>
      <c r="HE326" s="7"/>
      <c r="HF326" s="7"/>
      <c r="HG326" s="7"/>
      <c r="HH326" s="7"/>
      <c r="HI326" s="7"/>
      <c r="HJ326" s="7"/>
      <c r="HK326" s="7"/>
      <c r="HL326" s="7"/>
      <c r="HM326" s="7"/>
      <c r="HN326" s="7"/>
      <c r="HO326" s="7"/>
      <c r="HP326" s="7"/>
      <c r="HQ326" s="7"/>
      <c r="HR326" s="7"/>
      <c r="HS326" s="7"/>
      <c r="HT326" s="7"/>
      <c r="HU326" s="7"/>
      <c r="HV326" s="7"/>
      <c r="HW326" s="7"/>
      <c r="HX326" s="7"/>
      <c r="HY326" s="7"/>
      <c r="HZ326" s="7"/>
      <c r="IA326" s="7"/>
      <c r="IB326" s="7"/>
      <c r="IC326" s="7"/>
      <c r="ID326" s="7"/>
      <c r="IE326" s="7"/>
      <c r="IF326" s="7"/>
      <c r="IG326" s="7"/>
      <c r="IH326" s="7"/>
      <c r="II326" s="7"/>
      <c r="IJ326" s="7"/>
      <c r="IK326" s="7"/>
      <c r="IL326" s="7"/>
      <c r="IM326" s="7"/>
      <c r="IN326" s="7"/>
      <c r="IO326" s="7"/>
      <c r="IP326" s="7"/>
      <c r="IQ326" s="7"/>
      <c r="IR326" s="7"/>
      <c r="IS326" s="7"/>
      <c r="IT326" s="7"/>
      <c r="IU326" s="7"/>
    </row>
    <row r="327" spans="1:255" ht="30.75" customHeight="1" x14ac:dyDescent="0.3">
      <c r="A327" s="35" t="s">
        <v>302</v>
      </c>
      <c r="B327" s="36">
        <v>2</v>
      </c>
      <c r="C327" s="36">
        <v>741</v>
      </c>
      <c r="D327" s="36">
        <v>5203</v>
      </c>
      <c r="E327" s="38">
        <f t="shared" si="88"/>
        <v>2195</v>
      </c>
      <c r="F327" s="38">
        <f t="shared" si="88"/>
        <v>2195</v>
      </c>
      <c r="G327" s="38">
        <f t="shared" si="88"/>
        <v>0</v>
      </c>
      <c r="H327" s="38">
        <v>0</v>
      </c>
      <c r="I327" s="38">
        <v>0</v>
      </c>
      <c r="J327" s="38">
        <f t="shared" si="89"/>
        <v>0</v>
      </c>
      <c r="K327" s="38">
        <v>0</v>
      </c>
      <c r="L327" s="38">
        <v>0</v>
      </c>
      <c r="M327" s="38">
        <f t="shared" si="90"/>
        <v>0</v>
      </c>
      <c r="N327" s="38">
        <f>1988+207</f>
        <v>2195</v>
      </c>
      <c r="O327" s="38">
        <f>1988+207</f>
        <v>2195</v>
      </c>
      <c r="P327" s="38">
        <f t="shared" si="91"/>
        <v>0</v>
      </c>
      <c r="Q327" s="38">
        <v>0</v>
      </c>
      <c r="R327" s="38">
        <v>0</v>
      </c>
      <c r="S327" s="38">
        <f t="shared" si="92"/>
        <v>0</v>
      </c>
      <c r="T327" s="38">
        <v>0</v>
      </c>
      <c r="U327" s="38">
        <v>0</v>
      </c>
      <c r="V327" s="38">
        <f t="shared" si="93"/>
        <v>0</v>
      </c>
      <c r="W327" s="38">
        <v>0</v>
      </c>
      <c r="X327" s="38">
        <v>0</v>
      </c>
      <c r="Y327" s="38">
        <f t="shared" si="94"/>
        <v>0</v>
      </c>
      <c r="Z327" s="38">
        <v>0</v>
      </c>
      <c r="AA327" s="38">
        <v>0</v>
      </c>
      <c r="AB327" s="38">
        <f t="shared" si="95"/>
        <v>0</v>
      </c>
      <c r="AC327" s="38">
        <v>0</v>
      </c>
      <c r="AD327" s="38">
        <v>0</v>
      </c>
      <c r="AE327" s="38">
        <f t="shared" si="96"/>
        <v>0</v>
      </c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  <c r="DH327" s="7"/>
      <c r="DI327" s="7"/>
      <c r="DJ327" s="7"/>
      <c r="DK327" s="7"/>
      <c r="DL327" s="7"/>
      <c r="DM327" s="7"/>
      <c r="DN327" s="7"/>
      <c r="DO327" s="7"/>
      <c r="DP327" s="7"/>
      <c r="DQ327" s="7"/>
      <c r="DR327" s="7"/>
      <c r="DS327" s="7"/>
      <c r="DT327" s="7"/>
      <c r="DU327" s="7"/>
      <c r="DV327" s="7"/>
      <c r="DW327" s="7"/>
      <c r="DX327" s="7"/>
      <c r="DY327" s="7"/>
      <c r="DZ327" s="7"/>
      <c r="EA327" s="7"/>
      <c r="EB327" s="7"/>
      <c r="EC327" s="7"/>
      <c r="ED327" s="7"/>
      <c r="EE327" s="7"/>
      <c r="EF327" s="7"/>
      <c r="EG327" s="7"/>
      <c r="EH327" s="7"/>
      <c r="EI327" s="7"/>
      <c r="EJ327" s="7"/>
      <c r="EK327" s="7"/>
      <c r="EL327" s="7"/>
      <c r="EM327" s="7"/>
      <c r="EN327" s="7"/>
      <c r="EO327" s="7"/>
      <c r="EP327" s="7"/>
      <c r="EQ327" s="7"/>
      <c r="ER327" s="7"/>
      <c r="ES327" s="7"/>
      <c r="ET327" s="7"/>
      <c r="EU327" s="7"/>
      <c r="EV327" s="7"/>
      <c r="EW327" s="7"/>
      <c r="EX327" s="7"/>
      <c r="EY327" s="7"/>
      <c r="EZ327" s="7"/>
      <c r="FA327" s="7"/>
      <c r="FB327" s="7"/>
      <c r="FC327" s="7"/>
      <c r="FD327" s="7"/>
      <c r="FE327" s="7"/>
      <c r="FF327" s="7"/>
      <c r="FG327" s="7"/>
      <c r="FH327" s="7"/>
      <c r="FI327" s="7"/>
      <c r="FJ327" s="7"/>
      <c r="FK327" s="7"/>
      <c r="FL327" s="7"/>
      <c r="FM327" s="7"/>
      <c r="FN327" s="7"/>
      <c r="FO327" s="7"/>
      <c r="FP327" s="7"/>
      <c r="FQ327" s="7"/>
      <c r="FR327" s="7"/>
      <c r="FS327" s="7"/>
      <c r="FT327" s="7"/>
      <c r="FU327" s="7"/>
      <c r="FV327" s="7"/>
      <c r="FW327" s="7"/>
      <c r="FX327" s="7"/>
      <c r="FY327" s="7"/>
      <c r="FZ327" s="7"/>
      <c r="GA327" s="7"/>
      <c r="GB327" s="7"/>
      <c r="GC327" s="7"/>
      <c r="GD327" s="7"/>
      <c r="GE327" s="7"/>
      <c r="GF327" s="7"/>
      <c r="GG327" s="7"/>
      <c r="GH327" s="7"/>
      <c r="GI327" s="7"/>
      <c r="GJ327" s="7"/>
      <c r="GK327" s="7"/>
      <c r="GL327" s="7"/>
      <c r="GM327" s="7"/>
      <c r="GN327" s="7"/>
      <c r="GO327" s="7"/>
      <c r="GP327" s="7"/>
      <c r="GQ327" s="7"/>
      <c r="GR327" s="7"/>
      <c r="GS327" s="7"/>
      <c r="GT327" s="7"/>
      <c r="GU327" s="7"/>
      <c r="GV327" s="7"/>
      <c r="GW327" s="7"/>
      <c r="GX327" s="7"/>
      <c r="GY327" s="7"/>
      <c r="GZ327" s="7"/>
      <c r="HA327" s="7"/>
      <c r="HB327" s="7"/>
      <c r="HC327" s="7"/>
      <c r="HD327" s="7"/>
      <c r="HE327" s="7"/>
      <c r="HF327" s="7"/>
      <c r="HG327" s="7"/>
      <c r="HH327" s="7"/>
      <c r="HI327" s="7"/>
      <c r="HJ327" s="7"/>
      <c r="HK327" s="7"/>
      <c r="HL327" s="7"/>
      <c r="HM327" s="7"/>
      <c r="HN327" s="7"/>
      <c r="HO327" s="7"/>
      <c r="HP327" s="7"/>
      <c r="HQ327" s="7"/>
      <c r="HR327" s="7"/>
      <c r="HS327" s="7"/>
      <c r="HT327" s="7"/>
      <c r="HU327" s="7"/>
      <c r="HV327" s="7"/>
      <c r="HW327" s="7"/>
      <c r="HX327" s="7"/>
      <c r="HY327" s="7"/>
      <c r="HZ327" s="7"/>
      <c r="IA327" s="7"/>
      <c r="IB327" s="7"/>
      <c r="IC327" s="7"/>
      <c r="ID327" s="7"/>
      <c r="IE327" s="7"/>
      <c r="IF327" s="7"/>
      <c r="IG327" s="7"/>
      <c r="IH327" s="7"/>
      <c r="II327" s="7"/>
      <c r="IJ327" s="7"/>
      <c r="IK327" s="7"/>
      <c r="IL327" s="7"/>
      <c r="IM327" s="7"/>
      <c r="IN327" s="7"/>
      <c r="IO327" s="7"/>
      <c r="IP327" s="7"/>
      <c r="IQ327" s="7"/>
      <c r="IR327" s="7"/>
      <c r="IS327" s="7"/>
      <c r="IT327" s="7"/>
      <c r="IU327" s="7"/>
    </row>
    <row r="328" spans="1:255" ht="46.8" x14ac:dyDescent="0.3">
      <c r="A328" s="35" t="s">
        <v>303</v>
      </c>
      <c r="B328" s="36">
        <v>2</v>
      </c>
      <c r="C328" s="36">
        <v>759</v>
      </c>
      <c r="D328" s="36">
        <v>5203</v>
      </c>
      <c r="E328" s="38">
        <f t="shared" si="88"/>
        <v>11016</v>
      </c>
      <c r="F328" s="38">
        <f t="shared" si="88"/>
        <v>11016</v>
      </c>
      <c r="G328" s="38">
        <f t="shared" si="88"/>
        <v>0</v>
      </c>
      <c r="H328" s="38">
        <v>0</v>
      </c>
      <c r="I328" s="38">
        <v>0</v>
      </c>
      <c r="J328" s="38">
        <f t="shared" si="89"/>
        <v>0</v>
      </c>
      <c r="K328" s="38">
        <v>0</v>
      </c>
      <c r="L328" s="38">
        <v>0</v>
      </c>
      <c r="M328" s="38">
        <f t="shared" si="90"/>
        <v>0</v>
      </c>
      <c r="N328" s="38">
        <f>10632+384</f>
        <v>11016</v>
      </c>
      <c r="O328" s="38">
        <f>10632+384</f>
        <v>11016</v>
      </c>
      <c r="P328" s="38">
        <f t="shared" si="91"/>
        <v>0</v>
      </c>
      <c r="Q328" s="38">
        <v>0</v>
      </c>
      <c r="R328" s="38">
        <v>0</v>
      </c>
      <c r="S328" s="38">
        <f t="shared" si="92"/>
        <v>0</v>
      </c>
      <c r="T328" s="38">
        <v>0</v>
      </c>
      <c r="U328" s="38">
        <v>0</v>
      </c>
      <c r="V328" s="38">
        <f t="shared" si="93"/>
        <v>0</v>
      </c>
      <c r="W328" s="38">
        <v>0</v>
      </c>
      <c r="X328" s="38">
        <v>0</v>
      </c>
      <c r="Y328" s="38">
        <f t="shared" si="94"/>
        <v>0</v>
      </c>
      <c r="Z328" s="38">
        <v>0</v>
      </c>
      <c r="AA328" s="38">
        <v>0</v>
      </c>
      <c r="AB328" s="38">
        <f t="shared" si="95"/>
        <v>0</v>
      </c>
      <c r="AC328" s="38">
        <v>0</v>
      </c>
      <c r="AD328" s="38">
        <v>0</v>
      </c>
      <c r="AE328" s="38">
        <f t="shared" si="96"/>
        <v>0</v>
      </c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  <c r="DH328" s="7"/>
      <c r="DI328" s="7"/>
      <c r="DJ328" s="7"/>
      <c r="DK328" s="7"/>
      <c r="DL328" s="7"/>
      <c r="DM328" s="7"/>
      <c r="DN328" s="7"/>
      <c r="DO328" s="7"/>
      <c r="DP328" s="7"/>
      <c r="DQ328" s="7"/>
      <c r="DR328" s="7"/>
      <c r="DS328" s="7"/>
      <c r="DT328" s="7"/>
      <c r="DU328" s="7"/>
      <c r="DV328" s="7"/>
      <c r="DW328" s="7"/>
      <c r="DX328" s="7"/>
      <c r="DY328" s="7"/>
      <c r="DZ328" s="7"/>
      <c r="EA328" s="7"/>
      <c r="EB328" s="7"/>
      <c r="EC328" s="7"/>
      <c r="ED328" s="7"/>
      <c r="EE328" s="7"/>
      <c r="EF328" s="7"/>
      <c r="EG328" s="7"/>
      <c r="EH328" s="7"/>
      <c r="EI328" s="7"/>
      <c r="EJ328" s="7"/>
      <c r="EK328" s="7"/>
      <c r="EL328" s="7"/>
      <c r="EM328" s="7"/>
      <c r="EN328" s="7"/>
      <c r="EO328" s="7"/>
      <c r="EP328" s="7"/>
      <c r="EQ328" s="7"/>
      <c r="ER328" s="7"/>
      <c r="ES328" s="7"/>
      <c r="ET328" s="7"/>
      <c r="EU328" s="7"/>
      <c r="EV328" s="7"/>
      <c r="EW328" s="7"/>
      <c r="EX328" s="7"/>
      <c r="EY328" s="7"/>
      <c r="EZ328" s="7"/>
      <c r="FA328" s="7"/>
      <c r="FB328" s="7"/>
      <c r="FC328" s="7"/>
      <c r="FD328" s="7"/>
      <c r="FE328" s="7"/>
      <c r="FF328" s="7"/>
      <c r="FG328" s="7"/>
      <c r="FH328" s="7"/>
      <c r="FI328" s="7"/>
      <c r="FJ328" s="7"/>
      <c r="FK328" s="7"/>
      <c r="FL328" s="7"/>
      <c r="FM328" s="7"/>
      <c r="FN328" s="7"/>
      <c r="FO328" s="7"/>
      <c r="FP328" s="7"/>
      <c r="FQ328" s="7"/>
      <c r="FR328" s="7"/>
      <c r="FS328" s="7"/>
      <c r="FT328" s="7"/>
      <c r="FU328" s="7"/>
      <c r="FV328" s="7"/>
      <c r="FW328" s="7"/>
      <c r="FX328" s="7"/>
      <c r="FY328" s="7"/>
      <c r="FZ328" s="7"/>
      <c r="GA328" s="7"/>
      <c r="GB328" s="7"/>
      <c r="GC328" s="7"/>
      <c r="GD328" s="7"/>
      <c r="GE328" s="7"/>
      <c r="GF328" s="7"/>
      <c r="GG328" s="7"/>
      <c r="GH328" s="7"/>
      <c r="GI328" s="7"/>
      <c r="GJ328" s="7"/>
      <c r="GK328" s="7"/>
      <c r="GL328" s="7"/>
      <c r="GM328" s="7"/>
      <c r="GN328" s="7"/>
      <c r="GO328" s="7"/>
      <c r="GP328" s="7"/>
      <c r="GQ328" s="7"/>
      <c r="GR328" s="7"/>
      <c r="GS328" s="7"/>
      <c r="GT328" s="7"/>
      <c r="GU328" s="7"/>
      <c r="GV328" s="7"/>
      <c r="GW328" s="7"/>
      <c r="GX328" s="7"/>
      <c r="GY328" s="7"/>
      <c r="GZ328" s="7"/>
      <c r="HA328" s="7"/>
      <c r="HB328" s="7"/>
      <c r="HC328" s="7"/>
      <c r="HD328" s="7"/>
      <c r="HE328" s="7"/>
      <c r="HF328" s="7"/>
      <c r="HG328" s="7"/>
      <c r="HH328" s="7"/>
      <c r="HI328" s="7"/>
      <c r="HJ328" s="7"/>
      <c r="HK328" s="7"/>
      <c r="HL328" s="7"/>
      <c r="HM328" s="7"/>
      <c r="HN328" s="7"/>
      <c r="HO328" s="7"/>
      <c r="HP328" s="7"/>
      <c r="HQ328" s="7"/>
      <c r="HR328" s="7"/>
      <c r="HS328" s="7"/>
      <c r="HT328" s="7"/>
      <c r="HU328" s="7"/>
      <c r="HV328" s="7"/>
      <c r="HW328" s="7"/>
      <c r="HX328" s="7"/>
      <c r="HY328" s="7"/>
      <c r="HZ328" s="7"/>
      <c r="IA328" s="7"/>
      <c r="IB328" s="7"/>
      <c r="IC328" s="7"/>
      <c r="ID328" s="7"/>
      <c r="IE328" s="7"/>
      <c r="IF328" s="7"/>
      <c r="IG328" s="7"/>
      <c r="IH328" s="7"/>
      <c r="II328" s="7"/>
      <c r="IJ328" s="7"/>
      <c r="IK328" s="7"/>
      <c r="IL328" s="7"/>
      <c r="IM328" s="7"/>
      <c r="IN328" s="7"/>
      <c r="IO328" s="7"/>
      <c r="IP328" s="7"/>
      <c r="IQ328" s="7"/>
      <c r="IR328" s="7"/>
      <c r="IS328" s="7"/>
      <c r="IT328" s="7"/>
      <c r="IU328" s="7"/>
    </row>
    <row r="329" spans="1:255" ht="31.2" x14ac:dyDescent="0.3">
      <c r="A329" s="35" t="s">
        <v>304</v>
      </c>
      <c r="B329" s="36">
        <v>2</v>
      </c>
      <c r="C329" s="36">
        <v>735</v>
      </c>
      <c r="D329" s="36">
        <v>5203</v>
      </c>
      <c r="E329" s="38">
        <f t="shared" si="88"/>
        <v>13200</v>
      </c>
      <c r="F329" s="38">
        <f t="shared" si="88"/>
        <v>13200</v>
      </c>
      <c r="G329" s="38">
        <f t="shared" si="88"/>
        <v>0</v>
      </c>
      <c r="H329" s="38">
        <v>0</v>
      </c>
      <c r="I329" s="38">
        <v>0</v>
      </c>
      <c r="J329" s="38">
        <f t="shared" si="89"/>
        <v>0</v>
      </c>
      <c r="K329" s="38">
        <v>0</v>
      </c>
      <c r="L329" s="38">
        <v>0</v>
      </c>
      <c r="M329" s="38">
        <f t="shared" si="90"/>
        <v>0</v>
      </c>
      <c r="N329" s="38">
        <v>13200</v>
      </c>
      <c r="O329" s="38">
        <v>13200</v>
      </c>
      <c r="P329" s="38">
        <f t="shared" si="91"/>
        <v>0</v>
      </c>
      <c r="Q329" s="38">
        <v>0</v>
      </c>
      <c r="R329" s="38">
        <v>0</v>
      </c>
      <c r="S329" s="38">
        <f t="shared" si="92"/>
        <v>0</v>
      </c>
      <c r="T329" s="38">
        <v>0</v>
      </c>
      <c r="U329" s="38">
        <v>0</v>
      </c>
      <c r="V329" s="38">
        <f t="shared" si="93"/>
        <v>0</v>
      </c>
      <c r="W329" s="38">
        <v>0</v>
      </c>
      <c r="X329" s="38">
        <v>0</v>
      </c>
      <c r="Y329" s="38">
        <f t="shared" si="94"/>
        <v>0</v>
      </c>
      <c r="Z329" s="38">
        <v>0</v>
      </c>
      <c r="AA329" s="38">
        <v>0</v>
      </c>
      <c r="AB329" s="38">
        <f t="shared" si="95"/>
        <v>0</v>
      </c>
      <c r="AC329" s="38">
        <v>0</v>
      </c>
      <c r="AD329" s="38">
        <v>0</v>
      </c>
      <c r="AE329" s="38">
        <f t="shared" si="96"/>
        <v>0</v>
      </c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  <c r="CS329" s="7"/>
      <c r="CT329" s="7"/>
      <c r="CU329" s="7"/>
      <c r="CV329" s="7"/>
      <c r="CW329" s="7"/>
      <c r="CX329" s="7"/>
      <c r="CY329" s="7"/>
      <c r="CZ329" s="7"/>
      <c r="DA329" s="7"/>
      <c r="DB329" s="7"/>
      <c r="DC329" s="7"/>
      <c r="DD329" s="7"/>
      <c r="DE329" s="7"/>
      <c r="DF329" s="7"/>
      <c r="DG329" s="7"/>
      <c r="DH329" s="7"/>
      <c r="DI329" s="7"/>
      <c r="DJ329" s="7"/>
      <c r="DK329" s="7"/>
      <c r="DL329" s="7"/>
      <c r="DM329" s="7"/>
      <c r="DN329" s="7"/>
      <c r="DO329" s="7"/>
      <c r="DP329" s="7"/>
      <c r="DQ329" s="7"/>
      <c r="DR329" s="7"/>
      <c r="DS329" s="7"/>
      <c r="DT329" s="7"/>
      <c r="DU329" s="7"/>
      <c r="DV329" s="7"/>
      <c r="DW329" s="7"/>
      <c r="DX329" s="7"/>
      <c r="DY329" s="7"/>
      <c r="DZ329" s="7"/>
      <c r="EA329" s="7"/>
      <c r="EB329" s="7"/>
      <c r="EC329" s="7"/>
      <c r="ED329" s="7"/>
      <c r="EE329" s="7"/>
      <c r="EF329" s="7"/>
      <c r="EG329" s="7"/>
      <c r="EH329" s="7"/>
      <c r="EI329" s="7"/>
      <c r="EJ329" s="7"/>
      <c r="EK329" s="7"/>
      <c r="EL329" s="7"/>
      <c r="EM329" s="7"/>
      <c r="EN329" s="7"/>
      <c r="EO329" s="7"/>
      <c r="EP329" s="7"/>
      <c r="EQ329" s="7"/>
      <c r="ER329" s="7"/>
      <c r="ES329" s="7"/>
      <c r="ET329" s="7"/>
      <c r="EU329" s="7"/>
      <c r="EV329" s="7"/>
      <c r="EW329" s="7"/>
      <c r="EX329" s="7"/>
      <c r="EY329" s="7"/>
      <c r="EZ329" s="7"/>
      <c r="FA329" s="7"/>
      <c r="FB329" s="7"/>
      <c r="FC329" s="7"/>
      <c r="FD329" s="7"/>
      <c r="FE329" s="7"/>
      <c r="FF329" s="7"/>
      <c r="FG329" s="7"/>
      <c r="FH329" s="7"/>
      <c r="FI329" s="7"/>
      <c r="FJ329" s="7"/>
      <c r="FK329" s="7"/>
      <c r="FL329" s="7"/>
      <c r="FM329" s="7"/>
      <c r="FN329" s="7"/>
      <c r="FO329" s="7"/>
      <c r="FP329" s="7"/>
      <c r="FQ329" s="7"/>
      <c r="FR329" s="7"/>
      <c r="FS329" s="7"/>
      <c r="FT329" s="7"/>
      <c r="FU329" s="7"/>
      <c r="FV329" s="7"/>
      <c r="FW329" s="7"/>
      <c r="FX329" s="7"/>
      <c r="FY329" s="7"/>
      <c r="FZ329" s="7"/>
      <c r="GA329" s="7"/>
      <c r="GB329" s="7"/>
      <c r="GC329" s="7"/>
      <c r="GD329" s="7"/>
      <c r="GE329" s="7"/>
      <c r="GF329" s="7"/>
      <c r="GG329" s="7"/>
      <c r="GH329" s="7"/>
      <c r="GI329" s="7"/>
      <c r="GJ329" s="7"/>
      <c r="GK329" s="7"/>
      <c r="GL329" s="7"/>
      <c r="GM329" s="7"/>
      <c r="GN329" s="7"/>
      <c r="GO329" s="7"/>
      <c r="GP329" s="7"/>
      <c r="GQ329" s="7"/>
      <c r="GR329" s="7"/>
      <c r="GS329" s="7"/>
      <c r="GT329" s="7"/>
      <c r="GU329" s="7"/>
      <c r="GV329" s="7"/>
      <c r="GW329" s="7"/>
      <c r="GX329" s="7"/>
      <c r="GY329" s="7"/>
      <c r="GZ329" s="7"/>
      <c r="HA329" s="7"/>
      <c r="HB329" s="7"/>
      <c r="HC329" s="7"/>
      <c r="HD329" s="7"/>
      <c r="HE329" s="7"/>
      <c r="HF329" s="7"/>
      <c r="HG329" s="7"/>
      <c r="HH329" s="7"/>
      <c r="HI329" s="7"/>
      <c r="HJ329" s="7"/>
      <c r="HK329" s="7"/>
      <c r="HL329" s="7"/>
      <c r="HM329" s="7"/>
      <c r="HN329" s="7"/>
      <c r="HO329" s="7"/>
      <c r="HP329" s="7"/>
      <c r="HQ329" s="7"/>
      <c r="HR329" s="7"/>
      <c r="HS329" s="7"/>
      <c r="HT329" s="7"/>
      <c r="HU329" s="7"/>
      <c r="HV329" s="7"/>
      <c r="HW329" s="7"/>
      <c r="HX329" s="7"/>
      <c r="HY329" s="7"/>
      <c r="HZ329" s="7"/>
      <c r="IA329" s="7"/>
      <c r="IB329" s="7"/>
      <c r="IC329" s="7"/>
      <c r="ID329" s="7"/>
      <c r="IE329" s="7"/>
      <c r="IF329" s="7"/>
      <c r="IG329" s="7"/>
      <c r="IH329" s="7"/>
      <c r="II329" s="7"/>
      <c r="IJ329" s="7"/>
      <c r="IK329" s="7"/>
      <c r="IL329" s="7"/>
      <c r="IM329" s="7"/>
      <c r="IN329" s="7"/>
      <c r="IO329" s="7"/>
      <c r="IP329" s="7"/>
      <c r="IQ329" s="7"/>
      <c r="IR329" s="7"/>
      <c r="IS329" s="7"/>
      <c r="IT329" s="7"/>
      <c r="IU329" s="7"/>
    </row>
    <row r="330" spans="1:255" ht="29.25" customHeight="1" x14ac:dyDescent="0.3">
      <c r="A330" s="35" t="s">
        <v>305</v>
      </c>
      <c r="B330" s="36">
        <v>2</v>
      </c>
      <c r="C330" s="36">
        <v>759</v>
      </c>
      <c r="D330" s="36">
        <v>5203</v>
      </c>
      <c r="E330" s="38">
        <f t="shared" si="88"/>
        <v>2313</v>
      </c>
      <c r="F330" s="38">
        <f t="shared" si="88"/>
        <v>2313</v>
      </c>
      <c r="G330" s="38">
        <f t="shared" si="88"/>
        <v>0</v>
      </c>
      <c r="H330" s="38">
        <v>0</v>
      </c>
      <c r="I330" s="38">
        <v>0</v>
      </c>
      <c r="J330" s="38">
        <f t="shared" si="89"/>
        <v>0</v>
      </c>
      <c r="K330" s="38">
        <v>0</v>
      </c>
      <c r="L330" s="38">
        <v>0</v>
      </c>
      <c r="M330" s="38">
        <f t="shared" si="90"/>
        <v>0</v>
      </c>
      <c r="N330" s="38">
        <v>2313</v>
      </c>
      <c r="O330" s="38">
        <v>2313</v>
      </c>
      <c r="P330" s="38">
        <f t="shared" si="91"/>
        <v>0</v>
      </c>
      <c r="Q330" s="38">
        <v>0</v>
      </c>
      <c r="R330" s="38">
        <v>0</v>
      </c>
      <c r="S330" s="38">
        <f t="shared" si="92"/>
        <v>0</v>
      </c>
      <c r="T330" s="38">
        <v>0</v>
      </c>
      <c r="U330" s="38">
        <v>0</v>
      </c>
      <c r="V330" s="38">
        <f t="shared" si="93"/>
        <v>0</v>
      </c>
      <c r="W330" s="38">
        <v>0</v>
      </c>
      <c r="X330" s="38">
        <v>0</v>
      </c>
      <c r="Y330" s="38">
        <f t="shared" si="94"/>
        <v>0</v>
      </c>
      <c r="Z330" s="38">
        <v>0</v>
      </c>
      <c r="AA330" s="38">
        <v>0</v>
      </c>
      <c r="AB330" s="38">
        <f t="shared" si="95"/>
        <v>0</v>
      </c>
      <c r="AC330" s="38">
        <v>0</v>
      </c>
      <c r="AD330" s="38">
        <v>0</v>
      </c>
      <c r="AE330" s="38">
        <f t="shared" si="96"/>
        <v>0</v>
      </c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  <c r="CU330" s="7"/>
      <c r="CV330" s="7"/>
      <c r="CW330" s="7"/>
      <c r="CX330" s="7"/>
      <c r="CY330" s="7"/>
      <c r="CZ330" s="7"/>
      <c r="DA330" s="7"/>
      <c r="DB330" s="7"/>
      <c r="DC330" s="7"/>
      <c r="DD330" s="7"/>
      <c r="DE330" s="7"/>
      <c r="DF330" s="7"/>
      <c r="DG330" s="7"/>
      <c r="DH330" s="7"/>
      <c r="DI330" s="7"/>
      <c r="DJ330" s="7"/>
      <c r="DK330" s="7"/>
      <c r="DL330" s="7"/>
      <c r="DM330" s="7"/>
      <c r="DN330" s="7"/>
      <c r="DO330" s="7"/>
      <c r="DP330" s="7"/>
      <c r="DQ330" s="7"/>
      <c r="DR330" s="7"/>
      <c r="DS330" s="7"/>
      <c r="DT330" s="7"/>
      <c r="DU330" s="7"/>
      <c r="DV330" s="7"/>
      <c r="DW330" s="7"/>
      <c r="DX330" s="7"/>
      <c r="DY330" s="7"/>
      <c r="DZ330" s="7"/>
      <c r="EA330" s="7"/>
      <c r="EB330" s="7"/>
      <c r="EC330" s="7"/>
      <c r="ED330" s="7"/>
      <c r="EE330" s="7"/>
      <c r="EF330" s="7"/>
      <c r="EG330" s="7"/>
      <c r="EH330" s="7"/>
      <c r="EI330" s="7"/>
      <c r="EJ330" s="7"/>
      <c r="EK330" s="7"/>
      <c r="EL330" s="7"/>
      <c r="EM330" s="7"/>
      <c r="EN330" s="7"/>
      <c r="EO330" s="7"/>
      <c r="EP330" s="7"/>
      <c r="EQ330" s="7"/>
      <c r="ER330" s="7"/>
      <c r="ES330" s="7"/>
      <c r="ET330" s="7"/>
      <c r="EU330" s="7"/>
      <c r="EV330" s="7"/>
      <c r="EW330" s="7"/>
      <c r="EX330" s="7"/>
      <c r="EY330" s="7"/>
      <c r="EZ330" s="7"/>
      <c r="FA330" s="7"/>
      <c r="FB330" s="7"/>
      <c r="FC330" s="7"/>
      <c r="FD330" s="7"/>
      <c r="FE330" s="7"/>
      <c r="FF330" s="7"/>
      <c r="FG330" s="7"/>
      <c r="FH330" s="7"/>
      <c r="FI330" s="7"/>
      <c r="FJ330" s="7"/>
      <c r="FK330" s="7"/>
      <c r="FL330" s="7"/>
      <c r="FM330" s="25"/>
      <c r="FN330" s="25"/>
      <c r="FO330" s="25"/>
      <c r="FP330" s="25"/>
      <c r="FQ330" s="25"/>
      <c r="FR330" s="25"/>
      <c r="FS330" s="25"/>
      <c r="FT330" s="25"/>
      <c r="FU330" s="25"/>
      <c r="FV330" s="25"/>
      <c r="FW330" s="25"/>
      <c r="FX330" s="25"/>
      <c r="FY330" s="25"/>
      <c r="FZ330" s="25"/>
      <c r="GA330" s="25"/>
      <c r="GB330" s="25"/>
      <c r="GC330" s="25"/>
      <c r="GD330" s="25"/>
      <c r="GE330" s="25"/>
      <c r="GF330" s="25"/>
      <c r="GG330" s="7"/>
      <c r="GH330" s="7"/>
      <c r="GI330" s="7"/>
      <c r="GJ330" s="7"/>
      <c r="GK330" s="7"/>
      <c r="GL330" s="7"/>
      <c r="GM330" s="7"/>
      <c r="GN330" s="7"/>
      <c r="GO330" s="7"/>
      <c r="GP330" s="7"/>
      <c r="GQ330" s="7"/>
      <c r="GR330" s="7"/>
      <c r="GS330" s="7"/>
      <c r="GT330" s="7"/>
      <c r="GU330" s="7"/>
      <c r="GV330" s="7"/>
      <c r="GW330" s="7"/>
      <c r="GX330" s="7"/>
      <c r="GY330" s="7"/>
      <c r="GZ330" s="7"/>
      <c r="HA330" s="7"/>
      <c r="HB330" s="7"/>
      <c r="HC330" s="7"/>
      <c r="HD330" s="7"/>
      <c r="HE330" s="7"/>
      <c r="HF330" s="7"/>
      <c r="HG330" s="7"/>
      <c r="HH330" s="7"/>
      <c r="HI330" s="7"/>
      <c r="HJ330" s="7"/>
      <c r="HK330" s="7"/>
      <c r="HL330" s="7"/>
      <c r="HM330" s="7"/>
      <c r="HN330" s="7"/>
      <c r="HO330" s="7"/>
      <c r="HP330" s="7"/>
      <c r="HQ330" s="7"/>
      <c r="HR330" s="7"/>
      <c r="HS330" s="7"/>
      <c r="HT330" s="7"/>
      <c r="HU330" s="7"/>
      <c r="HV330" s="7"/>
      <c r="HW330" s="7"/>
      <c r="HX330" s="7"/>
      <c r="HY330" s="7"/>
      <c r="HZ330" s="7"/>
      <c r="IA330" s="7"/>
      <c r="IB330" s="7"/>
      <c r="IC330" s="7"/>
      <c r="ID330" s="7"/>
      <c r="IE330" s="7"/>
      <c r="IF330" s="7"/>
      <c r="IG330" s="7"/>
      <c r="IH330" s="7"/>
      <c r="II330" s="7"/>
      <c r="IJ330" s="7"/>
      <c r="IK330" s="7"/>
      <c r="IL330" s="7"/>
      <c r="IM330" s="7"/>
      <c r="IN330" s="7"/>
      <c r="IO330" s="7"/>
      <c r="IP330" s="7"/>
      <c r="IQ330" s="7"/>
      <c r="IR330" s="7"/>
      <c r="IS330" s="7"/>
      <c r="IT330" s="7"/>
      <c r="IU330" s="7"/>
    </row>
    <row r="331" spans="1:255" ht="29.25" customHeight="1" x14ac:dyDescent="0.3">
      <c r="A331" s="35" t="s">
        <v>354</v>
      </c>
      <c r="B331" s="36">
        <v>2</v>
      </c>
      <c r="C331" s="36">
        <v>759</v>
      </c>
      <c r="D331" s="36">
        <v>5203</v>
      </c>
      <c r="E331" s="38">
        <f t="shared" si="88"/>
        <v>0</v>
      </c>
      <c r="F331" s="38">
        <f t="shared" si="88"/>
        <v>7280</v>
      </c>
      <c r="G331" s="38">
        <f t="shared" si="88"/>
        <v>7280</v>
      </c>
      <c r="H331" s="38">
        <v>0</v>
      </c>
      <c r="I331" s="38">
        <v>0</v>
      </c>
      <c r="J331" s="38">
        <f t="shared" si="89"/>
        <v>0</v>
      </c>
      <c r="K331" s="38">
        <v>0</v>
      </c>
      <c r="L331" s="38">
        <v>0</v>
      </c>
      <c r="M331" s="38">
        <f t="shared" si="90"/>
        <v>0</v>
      </c>
      <c r="N331" s="38"/>
      <c r="O331" s="38">
        <v>7280</v>
      </c>
      <c r="P331" s="38">
        <f t="shared" si="91"/>
        <v>7280</v>
      </c>
      <c r="Q331" s="38">
        <v>0</v>
      </c>
      <c r="R331" s="38">
        <v>0</v>
      </c>
      <c r="S331" s="38">
        <f t="shared" si="92"/>
        <v>0</v>
      </c>
      <c r="T331" s="38">
        <v>0</v>
      </c>
      <c r="U331" s="38">
        <v>0</v>
      </c>
      <c r="V331" s="38">
        <f t="shared" si="93"/>
        <v>0</v>
      </c>
      <c r="W331" s="38">
        <v>0</v>
      </c>
      <c r="X331" s="38">
        <v>0</v>
      </c>
      <c r="Y331" s="38">
        <f t="shared" si="94"/>
        <v>0</v>
      </c>
      <c r="Z331" s="38">
        <v>0</v>
      </c>
      <c r="AA331" s="38">
        <v>0</v>
      </c>
      <c r="AB331" s="38">
        <f t="shared" si="95"/>
        <v>0</v>
      </c>
      <c r="AC331" s="38">
        <v>0</v>
      </c>
      <c r="AD331" s="38">
        <v>0</v>
      </c>
      <c r="AE331" s="38">
        <f t="shared" si="96"/>
        <v>0</v>
      </c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  <c r="CS331" s="7"/>
      <c r="CT331" s="7"/>
      <c r="CU331" s="7"/>
      <c r="CV331" s="7"/>
      <c r="CW331" s="7"/>
      <c r="CX331" s="7"/>
      <c r="CY331" s="7"/>
      <c r="CZ331" s="7"/>
      <c r="DA331" s="7"/>
      <c r="DB331" s="7"/>
      <c r="DC331" s="7"/>
      <c r="DD331" s="7"/>
      <c r="DE331" s="7"/>
      <c r="DF331" s="7"/>
      <c r="DG331" s="7"/>
      <c r="DH331" s="7"/>
      <c r="DI331" s="7"/>
      <c r="DJ331" s="7"/>
      <c r="DK331" s="7"/>
      <c r="DL331" s="7"/>
      <c r="DM331" s="7"/>
      <c r="DN331" s="7"/>
      <c r="DO331" s="7"/>
      <c r="DP331" s="7"/>
      <c r="DQ331" s="7"/>
      <c r="DR331" s="7"/>
      <c r="DS331" s="7"/>
      <c r="DT331" s="7"/>
      <c r="DU331" s="7"/>
      <c r="DV331" s="7"/>
      <c r="DW331" s="7"/>
      <c r="DX331" s="7"/>
      <c r="DY331" s="7"/>
      <c r="DZ331" s="7"/>
      <c r="EA331" s="7"/>
      <c r="EB331" s="7"/>
      <c r="EC331" s="7"/>
      <c r="ED331" s="7"/>
      <c r="EE331" s="7"/>
      <c r="EF331" s="7"/>
      <c r="EG331" s="7"/>
      <c r="EH331" s="7"/>
      <c r="EI331" s="7"/>
      <c r="EJ331" s="7"/>
      <c r="EK331" s="7"/>
      <c r="EL331" s="7"/>
      <c r="EM331" s="7"/>
      <c r="EN331" s="7"/>
      <c r="EO331" s="7"/>
      <c r="EP331" s="7"/>
      <c r="EQ331" s="7"/>
      <c r="ER331" s="7"/>
      <c r="ES331" s="7"/>
      <c r="ET331" s="7"/>
      <c r="EU331" s="7"/>
      <c r="EV331" s="7"/>
      <c r="EW331" s="7"/>
      <c r="EX331" s="7"/>
      <c r="EY331" s="7"/>
      <c r="EZ331" s="7"/>
      <c r="FA331" s="7"/>
      <c r="FB331" s="7"/>
      <c r="FC331" s="7"/>
      <c r="FD331" s="7"/>
      <c r="FE331" s="7"/>
      <c r="FF331" s="7"/>
      <c r="FG331" s="7"/>
      <c r="FH331" s="7"/>
      <c r="FI331" s="7"/>
      <c r="FJ331" s="7"/>
      <c r="FK331" s="7"/>
      <c r="FL331" s="7"/>
      <c r="FM331" s="25"/>
      <c r="FN331" s="25"/>
      <c r="FO331" s="25"/>
      <c r="FP331" s="25"/>
      <c r="FQ331" s="25"/>
      <c r="FR331" s="25"/>
      <c r="FS331" s="25"/>
      <c r="FT331" s="25"/>
      <c r="FU331" s="25"/>
      <c r="FV331" s="25"/>
      <c r="FW331" s="25"/>
      <c r="FX331" s="25"/>
      <c r="FY331" s="25"/>
      <c r="FZ331" s="25"/>
      <c r="GA331" s="25"/>
      <c r="GB331" s="25"/>
      <c r="GC331" s="25"/>
      <c r="GD331" s="25"/>
      <c r="GE331" s="25"/>
      <c r="GF331" s="25"/>
      <c r="GG331" s="7"/>
      <c r="GH331" s="7"/>
      <c r="GI331" s="7"/>
      <c r="GJ331" s="7"/>
      <c r="GK331" s="7"/>
      <c r="GL331" s="7"/>
      <c r="GM331" s="7"/>
      <c r="GN331" s="7"/>
      <c r="GO331" s="7"/>
      <c r="GP331" s="7"/>
      <c r="GQ331" s="7"/>
      <c r="GR331" s="7"/>
      <c r="GS331" s="7"/>
      <c r="GT331" s="7"/>
      <c r="GU331" s="7"/>
      <c r="GV331" s="7"/>
      <c r="GW331" s="7"/>
      <c r="GX331" s="7"/>
      <c r="GY331" s="7"/>
      <c r="GZ331" s="7"/>
      <c r="HA331" s="7"/>
      <c r="HB331" s="7"/>
      <c r="HC331" s="7"/>
      <c r="HD331" s="7"/>
      <c r="HE331" s="7"/>
      <c r="HF331" s="7"/>
      <c r="HG331" s="7"/>
      <c r="HH331" s="7"/>
      <c r="HI331" s="7"/>
      <c r="HJ331" s="7"/>
      <c r="HK331" s="7"/>
      <c r="HL331" s="7"/>
      <c r="HM331" s="7"/>
      <c r="HN331" s="7"/>
      <c r="HO331" s="7"/>
      <c r="HP331" s="7"/>
      <c r="HQ331" s="7"/>
      <c r="HR331" s="7"/>
      <c r="HS331" s="7"/>
      <c r="HT331" s="7"/>
      <c r="HU331" s="7"/>
      <c r="HV331" s="7"/>
      <c r="HW331" s="7"/>
      <c r="HX331" s="7"/>
      <c r="HY331" s="7"/>
      <c r="HZ331" s="7"/>
      <c r="IA331" s="7"/>
      <c r="IB331" s="7"/>
      <c r="IC331" s="7"/>
      <c r="ID331" s="7"/>
      <c r="IE331" s="7"/>
      <c r="IF331" s="7"/>
      <c r="IG331" s="7"/>
      <c r="IH331" s="7"/>
      <c r="II331" s="7"/>
      <c r="IJ331" s="7"/>
      <c r="IK331" s="7"/>
      <c r="IL331" s="7"/>
      <c r="IM331" s="7"/>
      <c r="IN331" s="7"/>
      <c r="IO331" s="7"/>
      <c r="IP331" s="7"/>
      <c r="IQ331" s="7"/>
      <c r="IR331" s="7"/>
      <c r="IS331" s="7"/>
      <c r="IT331" s="7"/>
      <c r="IU331" s="7"/>
    </row>
    <row r="332" spans="1:255" ht="29.25" customHeight="1" x14ac:dyDescent="0.3">
      <c r="A332" s="35" t="s">
        <v>306</v>
      </c>
      <c r="B332" s="36">
        <v>2</v>
      </c>
      <c r="C332" s="36">
        <v>759</v>
      </c>
      <c r="D332" s="36">
        <v>5203</v>
      </c>
      <c r="E332" s="38">
        <f t="shared" si="88"/>
        <v>9797</v>
      </c>
      <c r="F332" s="38">
        <f t="shared" si="88"/>
        <v>9797</v>
      </c>
      <c r="G332" s="38">
        <f t="shared" si="88"/>
        <v>0</v>
      </c>
      <c r="H332" s="38">
        <v>0</v>
      </c>
      <c r="I332" s="38">
        <v>0</v>
      </c>
      <c r="J332" s="38">
        <f t="shared" si="89"/>
        <v>0</v>
      </c>
      <c r="K332" s="38">
        <v>0</v>
      </c>
      <c r="L332" s="38">
        <v>0</v>
      </c>
      <c r="M332" s="38">
        <f t="shared" si="90"/>
        <v>0</v>
      </c>
      <c r="N332" s="38">
        <f>4900-403+5300</f>
        <v>9797</v>
      </c>
      <c r="O332" s="38">
        <f>4900-403+5300</f>
        <v>9797</v>
      </c>
      <c r="P332" s="38">
        <f t="shared" si="91"/>
        <v>0</v>
      </c>
      <c r="Q332" s="38">
        <v>0</v>
      </c>
      <c r="R332" s="38">
        <v>0</v>
      </c>
      <c r="S332" s="38">
        <f t="shared" si="92"/>
        <v>0</v>
      </c>
      <c r="T332" s="38">
        <v>0</v>
      </c>
      <c r="U332" s="38">
        <v>0</v>
      </c>
      <c r="V332" s="38">
        <f t="shared" si="93"/>
        <v>0</v>
      </c>
      <c r="W332" s="38">
        <v>0</v>
      </c>
      <c r="X332" s="38">
        <v>0</v>
      </c>
      <c r="Y332" s="38">
        <f t="shared" si="94"/>
        <v>0</v>
      </c>
      <c r="Z332" s="38">
        <v>0</v>
      </c>
      <c r="AA332" s="38">
        <v>0</v>
      </c>
      <c r="AB332" s="38">
        <f t="shared" si="95"/>
        <v>0</v>
      </c>
      <c r="AC332" s="38">
        <v>0</v>
      </c>
      <c r="AD332" s="38">
        <v>0</v>
      </c>
      <c r="AE332" s="38">
        <f t="shared" si="96"/>
        <v>0</v>
      </c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7"/>
      <c r="DC332" s="7"/>
      <c r="DD332" s="7"/>
      <c r="DE332" s="7"/>
      <c r="DF332" s="7"/>
      <c r="DG332" s="7"/>
      <c r="DH332" s="7"/>
      <c r="DI332" s="7"/>
      <c r="DJ332" s="7"/>
      <c r="DK332" s="7"/>
      <c r="DL332" s="7"/>
      <c r="DM332" s="7"/>
      <c r="DN332" s="7"/>
      <c r="DO332" s="7"/>
      <c r="DP332" s="7"/>
      <c r="DQ332" s="7"/>
      <c r="DR332" s="7"/>
      <c r="DS332" s="7"/>
      <c r="DT332" s="7"/>
      <c r="DU332" s="7"/>
      <c r="DV332" s="7"/>
      <c r="DW332" s="7"/>
      <c r="DX332" s="7"/>
      <c r="DY332" s="7"/>
      <c r="DZ332" s="7"/>
      <c r="EA332" s="7"/>
      <c r="EB332" s="7"/>
      <c r="EC332" s="7"/>
      <c r="ED332" s="7"/>
      <c r="EE332" s="7"/>
      <c r="EF332" s="7"/>
      <c r="EG332" s="7"/>
      <c r="EH332" s="7"/>
      <c r="EI332" s="7"/>
      <c r="EJ332" s="7"/>
      <c r="EK332" s="7"/>
      <c r="EL332" s="7"/>
      <c r="EM332" s="7"/>
      <c r="EN332" s="7"/>
      <c r="EO332" s="7"/>
      <c r="EP332" s="7"/>
      <c r="EQ332" s="7"/>
      <c r="ER332" s="7"/>
      <c r="ES332" s="7"/>
      <c r="ET332" s="7"/>
      <c r="EU332" s="7"/>
      <c r="EV332" s="7"/>
      <c r="EW332" s="7"/>
      <c r="EX332" s="7"/>
      <c r="EY332" s="7"/>
      <c r="EZ332" s="7"/>
      <c r="FA332" s="7"/>
      <c r="FB332" s="7"/>
      <c r="FC332" s="7"/>
      <c r="FD332" s="7"/>
      <c r="FE332" s="7"/>
      <c r="FF332" s="7"/>
      <c r="FG332" s="7"/>
      <c r="FH332" s="7"/>
      <c r="FI332" s="7"/>
      <c r="FJ332" s="7"/>
      <c r="FK332" s="7"/>
      <c r="FL332" s="7"/>
      <c r="FM332" s="25"/>
      <c r="FN332" s="25"/>
      <c r="FO332" s="25"/>
      <c r="FP332" s="25"/>
      <c r="FQ332" s="25"/>
      <c r="FR332" s="25"/>
      <c r="FS332" s="25"/>
      <c r="FT332" s="25"/>
      <c r="FU332" s="25"/>
      <c r="FV332" s="25"/>
      <c r="FW332" s="25"/>
      <c r="FX332" s="25"/>
      <c r="FY332" s="25"/>
      <c r="FZ332" s="25"/>
      <c r="GA332" s="25"/>
      <c r="GB332" s="25"/>
      <c r="GC332" s="25"/>
      <c r="GD332" s="25"/>
      <c r="GE332" s="25"/>
      <c r="GF332" s="25"/>
      <c r="GG332" s="7"/>
      <c r="GH332" s="7"/>
      <c r="GI332" s="7"/>
      <c r="GJ332" s="7"/>
      <c r="GK332" s="7"/>
      <c r="GL332" s="7"/>
      <c r="GM332" s="7"/>
      <c r="GN332" s="7"/>
      <c r="GO332" s="7"/>
      <c r="GP332" s="7"/>
      <c r="GQ332" s="7"/>
      <c r="GR332" s="7"/>
      <c r="GS332" s="7"/>
      <c r="GT332" s="7"/>
      <c r="GU332" s="7"/>
      <c r="GV332" s="7"/>
      <c r="GW332" s="7"/>
      <c r="GX332" s="7"/>
      <c r="GY332" s="7"/>
      <c r="GZ332" s="7"/>
      <c r="HA332" s="7"/>
      <c r="HB332" s="7"/>
      <c r="HC332" s="7"/>
      <c r="HD332" s="7"/>
      <c r="HE332" s="7"/>
      <c r="HF332" s="7"/>
      <c r="HG332" s="7"/>
      <c r="HH332" s="7"/>
      <c r="HI332" s="7"/>
      <c r="HJ332" s="7"/>
      <c r="HK332" s="7"/>
      <c r="HL332" s="7"/>
      <c r="HM332" s="7"/>
      <c r="HN332" s="7"/>
      <c r="HO332" s="7"/>
      <c r="HP332" s="7"/>
      <c r="HQ332" s="7"/>
      <c r="HR332" s="7"/>
      <c r="HS332" s="7"/>
      <c r="HT332" s="7"/>
      <c r="HU332" s="7"/>
      <c r="HV332" s="7"/>
      <c r="HW332" s="7"/>
      <c r="HX332" s="7"/>
      <c r="HY332" s="7"/>
      <c r="HZ332" s="7"/>
      <c r="IA332" s="7"/>
      <c r="IB332" s="7"/>
      <c r="IC332" s="7"/>
      <c r="ID332" s="7"/>
      <c r="IE332" s="7"/>
      <c r="IF332" s="7"/>
      <c r="IG332" s="7"/>
      <c r="IH332" s="7"/>
      <c r="II332" s="7"/>
      <c r="IJ332" s="7"/>
      <c r="IK332" s="7"/>
      <c r="IL332" s="7"/>
      <c r="IM332" s="7"/>
      <c r="IN332" s="7"/>
      <c r="IO332" s="7"/>
      <c r="IP332" s="7"/>
      <c r="IQ332" s="7"/>
      <c r="IR332" s="7"/>
      <c r="IS332" s="7"/>
      <c r="IT332" s="7"/>
      <c r="IU332" s="7"/>
    </row>
    <row r="333" spans="1:255" x14ac:dyDescent="0.3">
      <c r="A333" s="26" t="s">
        <v>130</v>
      </c>
      <c r="B333" s="34"/>
      <c r="C333" s="34"/>
      <c r="D333" s="34"/>
      <c r="E333" s="27">
        <f t="shared" si="88"/>
        <v>0</v>
      </c>
      <c r="F333" s="27">
        <f t="shared" si="88"/>
        <v>60000</v>
      </c>
      <c r="G333" s="27">
        <f t="shared" si="88"/>
        <v>60000</v>
      </c>
      <c r="H333" s="27">
        <f>SUM(H334:H334)</f>
        <v>0</v>
      </c>
      <c r="I333" s="27">
        <f>SUM(I334:I334)</f>
        <v>0</v>
      </c>
      <c r="J333" s="27">
        <f t="shared" si="89"/>
        <v>0</v>
      </c>
      <c r="K333" s="27">
        <f>SUM(K334:K334)</f>
        <v>0</v>
      </c>
      <c r="L333" s="27">
        <f>SUM(L334:L334)</f>
        <v>0</v>
      </c>
      <c r="M333" s="27">
        <f t="shared" si="90"/>
        <v>0</v>
      </c>
      <c r="N333" s="27">
        <f>SUM(N334:N334)</f>
        <v>0</v>
      </c>
      <c r="O333" s="27">
        <f>SUM(O334:O334)</f>
        <v>60000</v>
      </c>
      <c r="P333" s="27">
        <f t="shared" si="91"/>
        <v>60000</v>
      </c>
      <c r="Q333" s="27">
        <f>SUM(Q334:Q334)</f>
        <v>0</v>
      </c>
      <c r="R333" s="27">
        <f>SUM(R334:R334)</f>
        <v>0</v>
      </c>
      <c r="S333" s="27">
        <f t="shared" si="92"/>
        <v>0</v>
      </c>
      <c r="T333" s="27">
        <f>SUM(T334:T334)</f>
        <v>0</v>
      </c>
      <c r="U333" s="27">
        <f>SUM(U334:U334)</f>
        <v>0</v>
      </c>
      <c r="V333" s="27">
        <f t="shared" si="93"/>
        <v>0</v>
      </c>
      <c r="W333" s="27">
        <f>SUM(W334:W334)</f>
        <v>0</v>
      </c>
      <c r="X333" s="27">
        <f>SUM(X334:X334)</f>
        <v>0</v>
      </c>
      <c r="Y333" s="27">
        <f t="shared" si="94"/>
        <v>0</v>
      </c>
      <c r="Z333" s="27">
        <f>SUM(Z334:Z334)</f>
        <v>0</v>
      </c>
      <c r="AA333" s="27">
        <f>SUM(AA334:AA334)</f>
        <v>0</v>
      </c>
      <c r="AB333" s="27">
        <f t="shared" si="95"/>
        <v>0</v>
      </c>
      <c r="AC333" s="27">
        <f>SUM(AC334:AC334)</f>
        <v>0</v>
      </c>
      <c r="AD333" s="27">
        <f>SUM(AD334:AD334)</f>
        <v>0</v>
      </c>
      <c r="AE333" s="27">
        <f t="shared" si="96"/>
        <v>0</v>
      </c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5"/>
      <c r="AW333" s="25"/>
      <c r="AX333" s="25"/>
      <c r="AY333" s="25"/>
      <c r="AZ333" s="25"/>
      <c r="BA333" s="25"/>
      <c r="BB333" s="25"/>
      <c r="BC333" s="25"/>
      <c r="BD333" s="25"/>
      <c r="BE333" s="25"/>
      <c r="BF333" s="25"/>
      <c r="BG333" s="25"/>
      <c r="BH333" s="25"/>
      <c r="BI333" s="25"/>
      <c r="BJ333" s="25"/>
      <c r="BK333" s="25"/>
      <c r="BL333" s="25"/>
      <c r="BM333" s="25"/>
      <c r="BN333" s="25"/>
      <c r="BO333" s="25"/>
      <c r="BP333" s="25"/>
      <c r="BQ333" s="25"/>
      <c r="BR333" s="25"/>
      <c r="BS333" s="25"/>
      <c r="BT333" s="25"/>
      <c r="BU333" s="25"/>
      <c r="BV333" s="25"/>
      <c r="BW333" s="25"/>
      <c r="BX333" s="25"/>
      <c r="BY333" s="25"/>
      <c r="BZ333" s="25"/>
      <c r="CA333" s="25"/>
      <c r="CB333" s="25"/>
      <c r="CC333" s="25"/>
      <c r="CD333" s="25"/>
      <c r="CE333" s="25"/>
      <c r="CF333" s="25"/>
      <c r="CG333" s="25"/>
      <c r="CH333" s="25"/>
      <c r="CI333" s="25"/>
      <c r="CJ333" s="25"/>
      <c r="CK333" s="25"/>
      <c r="CL333" s="25"/>
      <c r="CM333" s="25"/>
      <c r="CN333" s="25"/>
      <c r="CO333" s="25"/>
      <c r="CP333" s="25"/>
      <c r="CQ333" s="25"/>
      <c r="CR333" s="25"/>
      <c r="CS333" s="25"/>
      <c r="CT333" s="25"/>
      <c r="CU333" s="25"/>
      <c r="CV333" s="25"/>
      <c r="CW333" s="25"/>
      <c r="CX333" s="25"/>
      <c r="CY333" s="25"/>
      <c r="CZ333" s="25"/>
      <c r="DA333" s="25"/>
      <c r="DB333" s="25"/>
      <c r="DC333" s="25"/>
      <c r="DD333" s="25"/>
      <c r="DE333" s="25"/>
      <c r="DF333" s="25"/>
      <c r="DG333" s="25"/>
      <c r="DH333" s="25"/>
      <c r="DI333" s="25"/>
      <c r="DJ333" s="25"/>
      <c r="DK333" s="25"/>
      <c r="DL333" s="25"/>
      <c r="DM333" s="25"/>
      <c r="DN333" s="25"/>
      <c r="DO333" s="25"/>
      <c r="DP333" s="25"/>
      <c r="DQ333" s="25"/>
      <c r="DR333" s="25"/>
      <c r="DS333" s="25"/>
      <c r="DT333" s="25"/>
      <c r="DU333" s="25"/>
      <c r="DV333" s="25"/>
      <c r="DW333" s="25"/>
      <c r="DX333" s="25"/>
      <c r="DY333" s="25"/>
      <c r="DZ333" s="25"/>
      <c r="EA333" s="25"/>
      <c r="EB333" s="25"/>
      <c r="EC333" s="25"/>
      <c r="ED333" s="25"/>
      <c r="EE333" s="25"/>
      <c r="EF333" s="25"/>
      <c r="EG333" s="25"/>
      <c r="EH333" s="25"/>
      <c r="EI333" s="25"/>
      <c r="EJ333" s="25"/>
      <c r="EK333" s="25"/>
      <c r="EL333" s="25"/>
      <c r="EM333" s="25"/>
      <c r="EN333" s="25"/>
      <c r="EO333" s="25"/>
      <c r="EP333" s="25"/>
      <c r="EQ333" s="25"/>
      <c r="ER333" s="25"/>
      <c r="ES333" s="25"/>
      <c r="ET333" s="25"/>
      <c r="EU333" s="25"/>
      <c r="EV333" s="25"/>
      <c r="EW333" s="25"/>
      <c r="EX333" s="25"/>
      <c r="EY333" s="25"/>
      <c r="EZ333" s="25"/>
      <c r="FA333" s="25"/>
      <c r="FB333" s="25"/>
      <c r="FC333" s="25"/>
      <c r="FD333" s="25"/>
      <c r="FE333" s="25"/>
      <c r="FF333" s="25"/>
      <c r="FG333" s="25"/>
      <c r="FH333" s="25"/>
      <c r="FI333" s="25"/>
      <c r="FJ333" s="25"/>
      <c r="FK333" s="25"/>
      <c r="FL333" s="25"/>
      <c r="FM333" s="25"/>
      <c r="FN333" s="25"/>
      <c r="FO333" s="25"/>
      <c r="FP333" s="25"/>
      <c r="FQ333" s="25"/>
      <c r="FR333" s="25"/>
      <c r="FS333" s="25"/>
      <c r="FT333" s="25"/>
      <c r="FU333" s="25"/>
      <c r="FV333" s="25"/>
      <c r="FW333" s="25"/>
      <c r="FX333" s="25"/>
      <c r="FY333" s="25"/>
      <c r="FZ333" s="25"/>
      <c r="GA333" s="25"/>
      <c r="GB333" s="25"/>
      <c r="GC333" s="25"/>
      <c r="GD333" s="25"/>
      <c r="GE333" s="25"/>
      <c r="GF333" s="25"/>
      <c r="GG333" s="7"/>
      <c r="GH333" s="7"/>
      <c r="GI333" s="7"/>
      <c r="GJ333" s="7"/>
      <c r="GK333" s="7"/>
      <c r="GL333" s="7"/>
      <c r="GM333" s="7"/>
      <c r="GN333" s="7"/>
      <c r="GO333" s="7"/>
      <c r="GP333" s="7"/>
      <c r="GQ333" s="7"/>
      <c r="GR333" s="7"/>
      <c r="GS333" s="7"/>
      <c r="GT333" s="7"/>
      <c r="GU333" s="7"/>
      <c r="GV333" s="7"/>
      <c r="GW333" s="7"/>
      <c r="GX333" s="7"/>
      <c r="GY333" s="7"/>
      <c r="GZ333" s="7"/>
      <c r="HA333" s="7"/>
      <c r="HB333" s="7"/>
      <c r="HC333" s="7"/>
      <c r="HD333" s="7"/>
      <c r="HE333" s="7"/>
      <c r="HF333" s="7"/>
      <c r="HG333" s="7"/>
      <c r="HH333" s="7"/>
      <c r="HI333" s="7"/>
      <c r="HJ333" s="7"/>
      <c r="HK333" s="7"/>
      <c r="HL333" s="7"/>
      <c r="HM333" s="7"/>
      <c r="HN333" s="7"/>
      <c r="HO333" s="7"/>
      <c r="HP333" s="7"/>
      <c r="HQ333" s="7"/>
      <c r="HR333" s="7"/>
      <c r="HS333" s="7"/>
      <c r="HT333" s="7"/>
      <c r="HU333" s="7"/>
      <c r="HV333" s="7"/>
      <c r="HW333" s="7"/>
      <c r="HX333" s="7"/>
      <c r="HY333" s="7"/>
      <c r="HZ333" s="7"/>
      <c r="IA333" s="7"/>
      <c r="IB333" s="7"/>
      <c r="IC333" s="7"/>
      <c r="ID333" s="7"/>
      <c r="IE333" s="7"/>
      <c r="IF333" s="7"/>
      <c r="IG333" s="7"/>
      <c r="IH333" s="7"/>
      <c r="II333" s="7"/>
      <c r="IJ333" s="7"/>
      <c r="IK333" s="7"/>
      <c r="IL333" s="7"/>
      <c r="IM333" s="7"/>
      <c r="IN333" s="7"/>
      <c r="IO333" s="7"/>
      <c r="IP333" s="7"/>
      <c r="IQ333" s="7"/>
      <c r="IR333" s="7"/>
      <c r="IS333" s="7"/>
      <c r="IT333" s="7"/>
      <c r="IU333" s="7"/>
    </row>
    <row r="334" spans="1:255" x14ac:dyDescent="0.3">
      <c r="A334" s="35" t="s">
        <v>307</v>
      </c>
      <c r="B334" s="36">
        <v>1</v>
      </c>
      <c r="C334" s="36">
        <v>739</v>
      </c>
      <c r="D334" s="40">
        <v>5204</v>
      </c>
      <c r="E334" s="38">
        <f t="shared" si="88"/>
        <v>0</v>
      </c>
      <c r="F334" s="38">
        <f t="shared" si="88"/>
        <v>60000</v>
      </c>
      <c r="G334" s="38">
        <f t="shared" si="88"/>
        <v>60000</v>
      </c>
      <c r="H334" s="38"/>
      <c r="I334" s="38"/>
      <c r="J334" s="38">
        <f t="shared" si="89"/>
        <v>0</v>
      </c>
      <c r="K334" s="38"/>
      <c r="L334" s="38"/>
      <c r="M334" s="38">
        <f t="shared" si="90"/>
        <v>0</v>
      </c>
      <c r="N334" s="38"/>
      <c r="O334" s="38">
        <v>60000</v>
      </c>
      <c r="P334" s="38">
        <f t="shared" si="91"/>
        <v>60000</v>
      </c>
      <c r="Q334" s="38"/>
      <c r="R334" s="38"/>
      <c r="S334" s="38">
        <f t="shared" si="92"/>
        <v>0</v>
      </c>
      <c r="T334" s="38"/>
      <c r="U334" s="38"/>
      <c r="V334" s="38">
        <f t="shared" si="93"/>
        <v>0</v>
      </c>
      <c r="W334" s="38"/>
      <c r="X334" s="38"/>
      <c r="Y334" s="38">
        <f t="shared" si="94"/>
        <v>0</v>
      </c>
      <c r="Z334" s="38"/>
      <c r="AA334" s="38"/>
      <c r="AB334" s="38">
        <f t="shared" si="95"/>
        <v>0</v>
      </c>
      <c r="AC334" s="38"/>
      <c r="AD334" s="38"/>
      <c r="AE334" s="38">
        <f t="shared" si="96"/>
        <v>0</v>
      </c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  <c r="CS334" s="7"/>
      <c r="CT334" s="7"/>
      <c r="CU334" s="7"/>
      <c r="CV334" s="7"/>
      <c r="CW334" s="7"/>
      <c r="CX334" s="7"/>
      <c r="CY334" s="7"/>
      <c r="CZ334" s="7"/>
      <c r="DA334" s="7"/>
      <c r="DB334" s="7"/>
      <c r="DC334" s="7"/>
      <c r="DD334" s="7"/>
      <c r="DE334" s="7"/>
      <c r="DF334" s="7"/>
      <c r="DG334" s="7"/>
      <c r="DH334" s="7"/>
      <c r="DI334" s="7"/>
      <c r="DJ334" s="7"/>
      <c r="DK334" s="7"/>
      <c r="DL334" s="7"/>
      <c r="DM334" s="7"/>
      <c r="DN334" s="7"/>
      <c r="DO334" s="7"/>
      <c r="DP334" s="7"/>
      <c r="DQ334" s="7"/>
      <c r="DR334" s="7"/>
      <c r="DS334" s="7"/>
      <c r="DT334" s="7"/>
      <c r="DU334" s="7"/>
      <c r="DV334" s="7"/>
      <c r="DW334" s="7"/>
      <c r="DX334" s="7"/>
      <c r="DY334" s="7"/>
      <c r="DZ334" s="7"/>
      <c r="EA334" s="7"/>
      <c r="EB334" s="7"/>
      <c r="EC334" s="7"/>
      <c r="ED334" s="7"/>
      <c r="EE334" s="7"/>
      <c r="EF334" s="7"/>
      <c r="EG334" s="7"/>
      <c r="EH334" s="7"/>
      <c r="EI334" s="7"/>
      <c r="EJ334" s="7"/>
      <c r="EK334" s="7"/>
      <c r="EL334" s="7"/>
      <c r="EM334" s="7"/>
      <c r="EN334" s="7"/>
      <c r="EO334" s="7"/>
      <c r="EP334" s="7"/>
      <c r="EQ334" s="7"/>
      <c r="ER334" s="7"/>
      <c r="ES334" s="7"/>
      <c r="ET334" s="7"/>
      <c r="EU334" s="7"/>
      <c r="EV334" s="7"/>
      <c r="EW334" s="7"/>
      <c r="EX334" s="7"/>
      <c r="EY334" s="7"/>
      <c r="EZ334" s="7"/>
      <c r="FA334" s="7"/>
      <c r="FB334" s="7"/>
      <c r="FC334" s="7"/>
      <c r="FD334" s="7"/>
      <c r="FE334" s="7"/>
      <c r="FF334" s="7"/>
      <c r="FG334" s="7"/>
      <c r="FH334" s="7"/>
      <c r="FI334" s="7"/>
      <c r="FJ334" s="7"/>
      <c r="FK334" s="7"/>
      <c r="FL334" s="7"/>
      <c r="FM334" s="25"/>
      <c r="FN334" s="25"/>
      <c r="FO334" s="25"/>
      <c r="FP334" s="25"/>
      <c r="FQ334" s="25"/>
      <c r="FR334" s="25"/>
      <c r="FS334" s="25"/>
      <c r="FT334" s="25"/>
      <c r="FU334" s="25"/>
      <c r="FV334" s="25"/>
      <c r="FW334" s="25"/>
      <c r="FX334" s="25"/>
      <c r="FY334" s="25"/>
      <c r="FZ334" s="25"/>
      <c r="GA334" s="25"/>
      <c r="GB334" s="25"/>
      <c r="GC334" s="25"/>
      <c r="GD334" s="25"/>
      <c r="GE334" s="25"/>
      <c r="GF334" s="25"/>
      <c r="GG334" s="7"/>
      <c r="GH334" s="7"/>
      <c r="GI334" s="7"/>
      <c r="GJ334" s="7"/>
      <c r="GK334" s="7"/>
      <c r="GL334" s="7"/>
      <c r="GM334" s="7"/>
      <c r="GN334" s="7"/>
      <c r="GO334" s="7"/>
      <c r="GP334" s="7"/>
      <c r="GQ334" s="7"/>
      <c r="GR334" s="7"/>
      <c r="GS334" s="7"/>
      <c r="GT334" s="7"/>
      <c r="GU334" s="7"/>
      <c r="GV334" s="7"/>
      <c r="GW334" s="7"/>
      <c r="GX334" s="7"/>
      <c r="GY334" s="7"/>
      <c r="GZ334" s="7"/>
      <c r="HA334" s="7"/>
      <c r="HB334" s="7"/>
      <c r="HC334" s="7"/>
      <c r="HD334" s="7"/>
      <c r="HE334" s="7"/>
      <c r="HF334" s="7"/>
      <c r="HG334" s="7"/>
      <c r="HH334" s="7"/>
      <c r="HI334" s="7"/>
      <c r="HJ334" s="7"/>
      <c r="HK334" s="7"/>
      <c r="HL334" s="7"/>
      <c r="HM334" s="7"/>
      <c r="HN334" s="7"/>
      <c r="HO334" s="7"/>
      <c r="HP334" s="7"/>
      <c r="HQ334" s="7"/>
      <c r="HR334" s="7"/>
      <c r="HS334" s="7"/>
      <c r="HT334" s="7"/>
      <c r="HU334" s="7"/>
      <c r="HV334" s="7"/>
      <c r="HW334" s="7"/>
      <c r="HX334" s="7"/>
      <c r="HY334" s="7"/>
      <c r="HZ334" s="7"/>
      <c r="IA334" s="7"/>
      <c r="IB334" s="7"/>
      <c r="IC334" s="7"/>
      <c r="ID334" s="7"/>
      <c r="IE334" s="7"/>
      <c r="IF334" s="7"/>
      <c r="IG334" s="7"/>
      <c r="IH334" s="7"/>
      <c r="II334" s="7"/>
      <c r="IJ334" s="7"/>
      <c r="IK334" s="7"/>
      <c r="IL334" s="7"/>
      <c r="IM334" s="7"/>
      <c r="IN334" s="7"/>
      <c r="IO334" s="7"/>
      <c r="IP334" s="7"/>
      <c r="IQ334" s="7"/>
      <c r="IR334" s="7"/>
      <c r="IS334" s="7"/>
      <c r="IT334" s="7"/>
      <c r="IU334" s="7"/>
    </row>
    <row r="335" spans="1:255" x14ac:dyDescent="0.3">
      <c r="A335" s="26" t="s">
        <v>131</v>
      </c>
      <c r="B335" s="34"/>
      <c r="C335" s="34"/>
      <c r="D335" s="34"/>
      <c r="E335" s="27">
        <f t="shared" si="88"/>
        <v>259005</v>
      </c>
      <c r="F335" s="27">
        <f t="shared" si="88"/>
        <v>277395</v>
      </c>
      <c r="G335" s="27">
        <f t="shared" si="88"/>
        <v>18390</v>
      </c>
      <c r="H335" s="27">
        <f>SUM(H339:H340)</f>
        <v>0</v>
      </c>
      <c r="I335" s="27">
        <f>SUM(I339:I340)</f>
        <v>0</v>
      </c>
      <c r="J335" s="27">
        <f t="shared" si="89"/>
        <v>0</v>
      </c>
      <c r="K335" s="27">
        <f>SUM(K336:K340)</f>
        <v>0</v>
      </c>
      <c r="L335" s="27">
        <f>SUM(L336:L340)</f>
        <v>0</v>
      </c>
      <c r="M335" s="27">
        <f t="shared" si="90"/>
        <v>0</v>
      </c>
      <c r="N335" s="27">
        <f t="shared" ref="N335:O335" si="104">SUM(N336:N340)</f>
        <v>4260</v>
      </c>
      <c r="O335" s="27">
        <f t="shared" si="104"/>
        <v>22650</v>
      </c>
      <c r="P335" s="27">
        <f t="shared" si="91"/>
        <v>18390</v>
      </c>
      <c r="Q335" s="27">
        <f t="shared" ref="Q335:R335" si="105">SUM(Q336:Q340)</f>
        <v>254745</v>
      </c>
      <c r="R335" s="27">
        <f t="shared" si="105"/>
        <v>254745</v>
      </c>
      <c r="S335" s="27">
        <f t="shared" si="92"/>
        <v>0</v>
      </c>
      <c r="T335" s="27">
        <f t="shared" ref="T335:U335" si="106">SUM(T336:T340)</f>
        <v>0</v>
      </c>
      <c r="U335" s="27">
        <f t="shared" si="106"/>
        <v>0</v>
      </c>
      <c r="V335" s="27">
        <f t="shared" si="93"/>
        <v>0</v>
      </c>
      <c r="W335" s="27">
        <f t="shared" ref="W335:X335" si="107">SUM(W336:W340)</f>
        <v>0</v>
      </c>
      <c r="X335" s="27">
        <f t="shared" si="107"/>
        <v>0</v>
      </c>
      <c r="Y335" s="27">
        <f t="shared" si="94"/>
        <v>0</v>
      </c>
      <c r="Z335" s="27">
        <f t="shared" ref="Z335:AA335" si="108">SUM(Z336:Z340)</f>
        <v>0</v>
      </c>
      <c r="AA335" s="27">
        <f t="shared" si="108"/>
        <v>0</v>
      </c>
      <c r="AB335" s="27">
        <f t="shared" si="95"/>
        <v>0</v>
      </c>
      <c r="AC335" s="27">
        <f t="shared" ref="AC335:AD335" si="109">SUM(AC336:AC340)</f>
        <v>0</v>
      </c>
      <c r="AD335" s="27">
        <f t="shared" si="109"/>
        <v>0</v>
      </c>
      <c r="AE335" s="27">
        <f t="shared" si="96"/>
        <v>0</v>
      </c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25"/>
      <c r="BJ335" s="25"/>
      <c r="BK335" s="25"/>
      <c r="BL335" s="25"/>
      <c r="BM335" s="25"/>
      <c r="BN335" s="25"/>
      <c r="BO335" s="25"/>
      <c r="BP335" s="25"/>
      <c r="BQ335" s="25"/>
      <c r="BR335" s="25"/>
      <c r="BS335" s="25"/>
      <c r="BT335" s="25"/>
      <c r="BU335" s="25"/>
      <c r="BV335" s="25"/>
      <c r="BW335" s="25"/>
      <c r="BX335" s="25"/>
      <c r="BY335" s="25"/>
      <c r="BZ335" s="25"/>
      <c r="CA335" s="25"/>
      <c r="CB335" s="25"/>
      <c r="CC335" s="25"/>
      <c r="CD335" s="25"/>
      <c r="CE335" s="25"/>
      <c r="CF335" s="25"/>
      <c r="CG335" s="25"/>
      <c r="CH335" s="25"/>
      <c r="CI335" s="25"/>
      <c r="CJ335" s="25"/>
      <c r="CK335" s="25"/>
      <c r="CL335" s="25"/>
      <c r="CM335" s="25"/>
      <c r="CN335" s="25"/>
      <c r="CO335" s="25"/>
      <c r="CP335" s="25"/>
      <c r="CQ335" s="25"/>
      <c r="CR335" s="25"/>
      <c r="CS335" s="25"/>
      <c r="CT335" s="25"/>
      <c r="CU335" s="25"/>
      <c r="CV335" s="25"/>
      <c r="CW335" s="25"/>
      <c r="CX335" s="25"/>
      <c r="CY335" s="25"/>
      <c r="CZ335" s="25"/>
      <c r="DA335" s="25"/>
      <c r="DB335" s="25"/>
      <c r="DC335" s="25"/>
      <c r="DD335" s="25"/>
      <c r="DE335" s="25"/>
      <c r="DF335" s="25"/>
      <c r="DG335" s="25"/>
      <c r="DH335" s="25"/>
      <c r="DI335" s="25"/>
      <c r="DJ335" s="25"/>
      <c r="DK335" s="25"/>
      <c r="DL335" s="25"/>
      <c r="DM335" s="25"/>
      <c r="DN335" s="25"/>
      <c r="DO335" s="25"/>
      <c r="DP335" s="25"/>
      <c r="DQ335" s="25"/>
      <c r="DR335" s="25"/>
      <c r="DS335" s="25"/>
      <c r="DT335" s="25"/>
      <c r="DU335" s="25"/>
      <c r="DV335" s="25"/>
      <c r="DW335" s="25"/>
      <c r="DX335" s="25"/>
      <c r="DY335" s="25"/>
      <c r="DZ335" s="25"/>
      <c r="EA335" s="25"/>
      <c r="EB335" s="25"/>
      <c r="EC335" s="25"/>
      <c r="ED335" s="25"/>
      <c r="EE335" s="25"/>
      <c r="EF335" s="25"/>
      <c r="EG335" s="25"/>
      <c r="EH335" s="25"/>
      <c r="EI335" s="25"/>
      <c r="EJ335" s="25"/>
      <c r="EK335" s="25"/>
      <c r="EL335" s="25"/>
      <c r="EM335" s="25"/>
      <c r="EN335" s="25"/>
      <c r="EO335" s="25"/>
      <c r="EP335" s="25"/>
      <c r="EQ335" s="25"/>
      <c r="ER335" s="25"/>
      <c r="ES335" s="25"/>
      <c r="ET335" s="25"/>
      <c r="EU335" s="25"/>
      <c r="EV335" s="25"/>
      <c r="EW335" s="25"/>
      <c r="EX335" s="25"/>
      <c r="EY335" s="25"/>
      <c r="EZ335" s="25"/>
      <c r="FA335" s="25"/>
      <c r="FB335" s="25"/>
      <c r="FC335" s="25"/>
      <c r="FD335" s="25"/>
      <c r="FE335" s="25"/>
      <c r="FF335" s="25"/>
      <c r="FG335" s="25"/>
      <c r="FH335" s="25"/>
      <c r="FI335" s="25"/>
      <c r="FJ335" s="25"/>
      <c r="FK335" s="25"/>
      <c r="FL335" s="25"/>
      <c r="FM335" s="25"/>
      <c r="FN335" s="25"/>
      <c r="FO335" s="25"/>
      <c r="FP335" s="25"/>
      <c r="FQ335" s="25"/>
      <c r="FR335" s="25"/>
      <c r="FS335" s="25"/>
      <c r="FT335" s="25"/>
      <c r="FU335" s="25"/>
      <c r="FV335" s="25"/>
      <c r="FW335" s="25"/>
      <c r="FX335" s="25"/>
      <c r="FY335" s="25"/>
      <c r="FZ335" s="25"/>
      <c r="GA335" s="25"/>
      <c r="GB335" s="25"/>
      <c r="GC335" s="25"/>
      <c r="GD335" s="25"/>
      <c r="GE335" s="25"/>
      <c r="GF335" s="25"/>
      <c r="GG335" s="7"/>
      <c r="GH335" s="7"/>
      <c r="GI335" s="7"/>
      <c r="GJ335" s="7"/>
      <c r="GK335" s="7"/>
      <c r="GL335" s="7"/>
      <c r="GM335" s="7"/>
      <c r="GN335" s="7"/>
      <c r="GO335" s="7"/>
      <c r="GP335" s="7"/>
      <c r="GQ335" s="7"/>
      <c r="GR335" s="7"/>
      <c r="GS335" s="7"/>
      <c r="GT335" s="7"/>
      <c r="GU335" s="7"/>
      <c r="GV335" s="7"/>
      <c r="GW335" s="7"/>
      <c r="GX335" s="7"/>
      <c r="GY335" s="7"/>
      <c r="GZ335" s="7"/>
      <c r="HA335" s="7"/>
      <c r="HB335" s="7"/>
      <c r="HC335" s="7"/>
      <c r="HD335" s="7"/>
      <c r="HE335" s="7"/>
      <c r="HF335" s="7"/>
      <c r="HG335" s="7"/>
      <c r="HH335" s="7"/>
      <c r="HI335" s="7"/>
      <c r="HJ335" s="7"/>
      <c r="HK335" s="7"/>
      <c r="HL335" s="7"/>
      <c r="HM335" s="7"/>
      <c r="HN335" s="7"/>
      <c r="HO335" s="7"/>
      <c r="HP335" s="7"/>
      <c r="HQ335" s="7"/>
      <c r="HR335" s="7"/>
      <c r="HS335" s="7"/>
      <c r="HT335" s="7"/>
      <c r="HU335" s="7"/>
      <c r="HV335" s="7"/>
      <c r="HW335" s="7"/>
      <c r="HX335" s="7"/>
      <c r="HY335" s="7"/>
      <c r="HZ335" s="7"/>
      <c r="IA335" s="7"/>
      <c r="IB335" s="7"/>
      <c r="IC335" s="7"/>
      <c r="ID335" s="7"/>
      <c r="IE335" s="7"/>
      <c r="IF335" s="7"/>
      <c r="IG335" s="7"/>
      <c r="IH335" s="7"/>
      <c r="II335" s="7"/>
      <c r="IJ335" s="7"/>
      <c r="IK335" s="7"/>
      <c r="IL335" s="7"/>
      <c r="IM335" s="7"/>
      <c r="IN335" s="7"/>
      <c r="IO335" s="7"/>
      <c r="IP335" s="7"/>
      <c r="IQ335" s="7"/>
      <c r="IR335" s="7"/>
      <c r="IS335" s="7"/>
      <c r="IT335" s="7"/>
      <c r="IU335" s="7"/>
    </row>
    <row r="336" spans="1:255" x14ac:dyDescent="0.3">
      <c r="A336" s="35" t="s">
        <v>308</v>
      </c>
      <c r="B336" s="36">
        <v>2</v>
      </c>
      <c r="C336" s="36">
        <v>735</v>
      </c>
      <c r="D336" s="36">
        <v>5205</v>
      </c>
      <c r="E336" s="38">
        <f t="shared" si="88"/>
        <v>2472</v>
      </c>
      <c r="F336" s="38">
        <f t="shared" si="88"/>
        <v>2472</v>
      </c>
      <c r="G336" s="38">
        <f t="shared" si="88"/>
        <v>0</v>
      </c>
      <c r="H336" s="38"/>
      <c r="I336" s="38"/>
      <c r="J336" s="38">
        <f t="shared" si="89"/>
        <v>0</v>
      </c>
      <c r="K336" s="38"/>
      <c r="L336" s="38"/>
      <c r="M336" s="38">
        <f t="shared" si="90"/>
        <v>0</v>
      </c>
      <c r="N336" s="38">
        <v>2472</v>
      </c>
      <c r="O336" s="38">
        <v>2472</v>
      </c>
      <c r="P336" s="38">
        <f t="shared" si="91"/>
        <v>0</v>
      </c>
      <c r="Q336" s="38"/>
      <c r="R336" s="38"/>
      <c r="S336" s="38">
        <f t="shared" si="92"/>
        <v>0</v>
      </c>
      <c r="T336" s="38"/>
      <c r="U336" s="38"/>
      <c r="V336" s="38">
        <f t="shared" si="93"/>
        <v>0</v>
      </c>
      <c r="W336" s="38"/>
      <c r="X336" s="38"/>
      <c r="Y336" s="38">
        <f t="shared" si="94"/>
        <v>0</v>
      </c>
      <c r="Z336" s="38"/>
      <c r="AA336" s="38"/>
      <c r="AB336" s="38">
        <f t="shared" si="95"/>
        <v>0</v>
      </c>
      <c r="AC336" s="38"/>
      <c r="AD336" s="38"/>
      <c r="AE336" s="38">
        <f t="shared" si="96"/>
        <v>0</v>
      </c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  <c r="CS336" s="7"/>
      <c r="CT336" s="7"/>
      <c r="CU336" s="7"/>
      <c r="CV336" s="7"/>
      <c r="CW336" s="7"/>
      <c r="CX336" s="7"/>
      <c r="CY336" s="7"/>
      <c r="CZ336" s="7"/>
      <c r="DA336" s="7"/>
      <c r="DB336" s="7"/>
      <c r="DC336" s="7"/>
      <c r="DD336" s="7"/>
      <c r="DE336" s="7"/>
      <c r="DF336" s="7"/>
      <c r="DG336" s="7"/>
      <c r="DH336" s="7"/>
      <c r="DI336" s="7"/>
      <c r="DJ336" s="7"/>
      <c r="DK336" s="7"/>
      <c r="DL336" s="7"/>
      <c r="DM336" s="7"/>
      <c r="DN336" s="7"/>
      <c r="DO336" s="7"/>
      <c r="DP336" s="7"/>
      <c r="DQ336" s="7"/>
      <c r="DR336" s="7"/>
      <c r="DS336" s="7"/>
      <c r="DT336" s="7"/>
      <c r="DU336" s="7"/>
      <c r="DV336" s="7"/>
      <c r="DW336" s="7"/>
      <c r="DX336" s="7"/>
      <c r="DY336" s="7"/>
      <c r="DZ336" s="7"/>
      <c r="EA336" s="7"/>
      <c r="EB336" s="7"/>
      <c r="EC336" s="7"/>
      <c r="ED336" s="7"/>
      <c r="EE336" s="7"/>
      <c r="EF336" s="7"/>
      <c r="EG336" s="7"/>
      <c r="EH336" s="7"/>
      <c r="EI336" s="7"/>
      <c r="EJ336" s="7"/>
      <c r="EK336" s="7"/>
      <c r="EL336" s="7"/>
      <c r="EM336" s="7"/>
      <c r="EN336" s="7"/>
      <c r="EO336" s="7"/>
      <c r="EP336" s="7"/>
      <c r="EQ336" s="7"/>
      <c r="ER336" s="7"/>
      <c r="ES336" s="7"/>
      <c r="ET336" s="7"/>
      <c r="EU336" s="7"/>
      <c r="EV336" s="7"/>
      <c r="EW336" s="7"/>
      <c r="EX336" s="7"/>
      <c r="EY336" s="7"/>
      <c r="EZ336" s="7"/>
      <c r="FA336" s="7"/>
      <c r="FB336" s="7"/>
      <c r="FC336" s="7"/>
      <c r="FD336" s="7"/>
      <c r="FE336" s="7"/>
      <c r="FF336" s="7"/>
      <c r="FG336" s="7"/>
      <c r="FH336" s="7"/>
      <c r="FI336" s="7"/>
      <c r="FJ336" s="7"/>
      <c r="FK336" s="7"/>
      <c r="FL336" s="7"/>
      <c r="FM336" s="25"/>
      <c r="FN336" s="25"/>
      <c r="FO336" s="25"/>
      <c r="FP336" s="25"/>
      <c r="FQ336" s="25"/>
      <c r="FR336" s="25"/>
      <c r="FS336" s="25"/>
      <c r="FT336" s="25"/>
      <c r="FU336" s="25"/>
      <c r="FV336" s="25"/>
      <c r="FW336" s="25"/>
      <c r="FX336" s="25"/>
      <c r="FY336" s="25"/>
      <c r="FZ336" s="25"/>
      <c r="GA336" s="25"/>
      <c r="GB336" s="25"/>
      <c r="GC336" s="25"/>
      <c r="GD336" s="25"/>
      <c r="GE336" s="25"/>
      <c r="GF336" s="25"/>
      <c r="GG336" s="7"/>
      <c r="GH336" s="7"/>
      <c r="GI336" s="7"/>
      <c r="GJ336" s="7"/>
      <c r="GK336" s="7"/>
      <c r="GL336" s="7"/>
      <c r="GM336" s="7"/>
      <c r="GN336" s="7"/>
      <c r="GO336" s="7"/>
      <c r="GP336" s="7"/>
      <c r="GQ336" s="7"/>
      <c r="GR336" s="7"/>
      <c r="GS336" s="7"/>
      <c r="GT336" s="7"/>
      <c r="GU336" s="7"/>
      <c r="GV336" s="7"/>
      <c r="GW336" s="7"/>
      <c r="GX336" s="7"/>
      <c r="GY336" s="7"/>
      <c r="GZ336" s="7"/>
      <c r="HA336" s="7"/>
      <c r="HB336" s="7"/>
      <c r="HC336" s="7"/>
      <c r="HD336" s="7"/>
      <c r="HE336" s="7"/>
      <c r="HF336" s="7"/>
      <c r="HG336" s="7"/>
      <c r="HH336" s="7"/>
      <c r="HI336" s="7"/>
      <c r="HJ336" s="7"/>
      <c r="HK336" s="7"/>
      <c r="HL336" s="7"/>
      <c r="HM336" s="7"/>
      <c r="HN336" s="7"/>
      <c r="HO336" s="7"/>
      <c r="HP336" s="7"/>
      <c r="HQ336" s="7"/>
      <c r="HR336" s="7"/>
      <c r="HS336" s="7"/>
      <c r="HT336" s="7"/>
      <c r="HU336" s="7"/>
      <c r="HV336" s="7"/>
      <c r="HW336" s="7"/>
      <c r="HX336" s="7"/>
      <c r="HY336" s="7"/>
      <c r="HZ336" s="7"/>
      <c r="IA336" s="7"/>
      <c r="IB336" s="7"/>
      <c r="IC336" s="7"/>
      <c r="ID336" s="7"/>
      <c r="IE336" s="7"/>
      <c r="IF336" s="7"/>
      <c r="IG336" s="7"/>
      <c r="IH336" s="7"/>
      <c r="II336" s="7"/>
      <c r="IJ336" s="7"/>
      <c r="IK336" s="7"/>
      <c r="IL336" s="7"/>
      <c r="IM336" s="7"/>
      <c r="IN336" s="7"/>
      <c r="IO336" s="7"/>
      <c r="IP336" s="7"/>
      <c r="IQ336" s="7"/>
      <c r="IR336" s="7"/>
      <c r="IS336" s="7"/>
      <c r="IT336" s="7"/>
      <c r="IU336" s="7"/>
    </row>
    <row r="337" spans="1:255" x14ac:dyDescent="0.3">
      <c r="A337" s="42" t="s">
        <v>309</v>
      </c>
      <c r="B337" s="36">
        <v>3</v>
      </c>
      <c r="C337" s="36">
        <v>739</v>
      </c>
      <c r="D337" s="36">
        <v>5205</v>
      </c>
      <c r="E337" s="38">
        <f t="shared" si="88"/>
        <v>0</v>
      </c>
      <c r="F337" s="38">
        <f t="shared" si="88"/>
        <v>7590</v>
      </c>
      <c r="G337" s="38">
        <f t="shared" si="88"/>
        <v>7590</v>
      </c>
      <c r="H337" s="38">
        <v>0</v>
      </c>
      <c r="I337" s="38">
        <v>0</v>
      </c>
      <c r="J337" s="38">
        <f t="shared" si="89"/>
        <v>0</v>
      </c>
      <c r="K337" s="38">
        <v>0</v>
      </c>
      <c r="L337" s="38">
        <v>0</v>
      </c>
      <c r="M337" s="38">
        <f t="shared" si="90"/>
        <v>0</v>
      </c>
      <c r="N337" s="38">
        <v>0</v>
      </c>
      <c r="O337" s="38">
        <v>7590</v>
      </c>
      <c r="P337" s="38">
        <f t="shared" si="91"/>
        <v>7590</v>
      </c>
      <c r="Q337" s="38">
        <v>0</v>
      </c>
      <c r="R337" s="38">
        <v>0</v>
      </c>
      <c r="S337" s="38">
        <f t="shared" si="92"/>
        <v>0</v>
      </c>
      <c r="T337" s="38">
        <v>0</v>
      </c>
      <c r="U337" s="38">
        <v>0</v>
      </c>
      <c r="V337" s="38">
        <f t="shared" si="93"/>
        <v>0</v>
      </c>
      <c r="W337" s="38">
        <v>0</v>
      </c>
      <c r="X337" s="38">
        <v>0</v>
      </c>
      <c r="Y337" s="38">
        <f t="shared" si="94"/>
        <v>0</v>
      </c>
      <c r="Z337" s="38">
        <v>0</v>
      </c>
      <c r="AA337" s="38">
        <v>0</v>
      </c>
      <c r="AB337" s="38">
        <f t="shared" si="95"/>
        <v>0</v>
      </c>
      <c r="AC337" s="38">
        <v>0</v>
      </c>
      <c r="AD337" s="38">
        <v>0</v>
      </c>
      <c r="AE337" s="38">
        <f t="shared" si="96"/>
        <v>0</v>
      </c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  <c r="CS337" s="7"/>
      <c r="CT337" s="7"/>
      <c r="CU337" s="7"/>
      <c r="CV337" s="7"/>
      <c r="CW337" s="7"/>
      <c r="CX337" s="7"/>
      <c r="CY337" s="7"/>
      <c r="CZ337" s="7"/>
      <c r="DA337" s="7"/>
      <c r="DB337" s="7"/>
      <c r="DC337" s="7"/>
      <c r="DD337" s="7"/>
      <c r="DE337" s="7"/>
      <c r="DF337" s="7"/>
      <c r="DG337" s="7"/>
      <c r="DH337" s="7"/>
      <c r="DI337" s="7"/>
      <c r="DJ337" s="7"/>
      <c r="DK337" s="7"/>
      <c r="DL337" s="7"/>
      <c r="DM337" s="7"/>
      <c r="DN337" s="7"/>
      <c r="DO337" s="7"/>
      <c r="DP337" s="7"/>
      <c r="DQ337" s="7"/>
      <c r="DR337" s="7"/>
      <c r="DS337" s="7"/>
      <c r="DT337" s="7"/>
      <c r="DU337" s="7"/>
      <c r="DV337" s="7"/>
      <c r="DW337" s="7"/>
      <c r="DX337" s="7"/>
      <c r="DY337" s="7"/>
      <c r="DZ337" s="7"/>
      <c r="EA337" s="7"/>
      <c r="EB337" s="7"/>
      <c r="EC337" s="7"/>
      <c r="ED337" s="7"/>
      <c r="EE337" s="7"/>
      <c r="EF337" s="7"/>
      <c r="EG337" s="7"/>
      <c r="EH337" s="7"/>
      <c r="EI337" s="7"/>
      <c r="EJ337" s="7"/>
      <c r="EK337" s="7"/>
      <c r="EL337" s="7"/>
      <c r="EM337" s="7"/>
      <c r="EN337" s="7"/>
      <c r="EO337" s="7"/>
      <c r="EP337" s="7"/>
      <c r="EQ337" s="7"/>
      <c r="ER337" s="7"/>
      <c r="ES337" s="7"/>
      <c r="ET337" s="7"/>
      <c r="EU337" s="7"/>
      <c r="EV337" s="7"/>
      <c r="EW337" s="7"/>
      <c r="EX337" s="7"/>
      <c r="EY337" s="7"/>
      <c r="EZ337" s="7"/>
      <c r="FA337" s="7"/>
      <c r="FB337" s="7"/>
      <c r="FC337" s="7"/>
      <c r="FD337" s="7"/>
      <c r="FE337" s="7"/>
      <c r="FF337" s="7"/>
      <c r="FG337" s="7"/>
      <c r="FH337" s="7"/>
      <c r="FI337" s="7"/>
      <c r="FJ337" s="7"/>
      <c r="FK337" s="7"/>
      <c r="FL337" s="7"/>
      <c r="FM337" s="7"/>
      <c r="FN337" s="7"/>
      <c r="FO337" s="7"/>
      <c r="FP337" s="7"/>
      <c r="FQ337" s="7"/>
      <c r="FR337" s="7"/>
      <c r="FS337" s="7"/>
      <c r="FT337" s="7"/>
      <c r="FU337" s="7"/>
      <c r="FV337" s="7"/>
      <c r="FW337" s="7"/>
      <c r="FX337" s="7"/>
      <c r="FY337" s="7"/>
      <c r="FZ337" s="7"/>
      <c r="GA337" s="7"/>
      <c r="GB337" s="7"/>
      <c r="GC337" s="7"/>
      <c r="GD337" s="7"/>
      <c r="GE337" s="7"/>
      <c r="GF337" s="7"/>
      <c r="GG337" s="7"/>
      <c r="GH337" s="7"/>
      <c r="GI337" s="7"/>
      <c r="GJ337" s="7"/>
      <c r="GK337" s="7"/>
      <c r="GL337" s="7"/>
      <c r="GM337" s="7"/>
      <c r="GN337" s="7"/>
      <c r="GO337" s="7"/>
      <c r="GP337" s="7"/>
      <c r="GQ337" s="7"/>
      <c r="GR337" s="7"/>
      <c r="GS337" s="7"/>
      <c r="GT337" s="7"/>
      <c r="GU337" s="7"/>
      <c r="GV337" s="7"/>
      <c r="GW337" s="7"/>
      <c r="GX337" s="7"/>
      <c r="GY337" s="7"/>
      <c r="GZ337" s="7"/>
      <c r="HA337" s="7"/>
      <c r="HB337" s="7"/>
      <c r="HC337" s="7"/>
      <c r="HD337" s="7"/>
      <c r="HE337" s="7"/>
      <c r="HF337" s="7"/>
      <c r="HG337" s="7"/>
      <c r="HH337" s="7"/>
      <c r="HI337" s="7"/>
      <c r="HJ337" s="7"/>
      <c r="HK337" s="7"/>
      <c r="HL337" s="7"/>
      <c r="HM337" s="7"/>
      <c r="HN337" s="7"/>
      <c r="HO337" s="7"/>
      <c r="HP337" s="7"/>
      <c r="HQ337" s="7"/>
      <c r="HR337" s="7"/>
      <c r="HS337" s="7"/>
      <c r="HT337" s="7"/>
      <c r="HU337" s="7"/>
      <c r="HV337" s="7"/>
      <c r="HW337" s="7"/>
      <c r="HX337" s="7"/>
      <c r="HY337" s="7"/>
      <c r="HZ337" s="7"/>
      <c r="IA337" s="7"/>
      <c r="IB337" s="7"/>
      <c r="IC337" s="7"/>
      <c r="ID337" s="7"/>
      <c r="IE337" s="7"/>
      <c r="IF337" s="7"/>
      <c r="IG337" s="7"/>
      <c r="IH337" s="7"/>
      <c r="II337" s="7"/>
      <c r="IJ337" s="7"/>
      <c r="IK337" s="7"/>
      <c r="IL337" s="7"/>
      <c r="IM337" s="7"/>
      <c r="IN337" s="7"/>
      <c r="IO337" s="7"/>
      <c r="IP337" s="7"/>
      <c r="IQ337" s="7"/>
      <c r="IR337" s="7"/>
      <c r="IS337" s="7"/>
      <c r="IT337" s="7"/>
      <c r="IU337" s="7"/>
    </row>
    <row r="338" spans="1:255" x14ac:dyDescent="0.3">
      <c r="A338" s="42" t="s">
        <v>310</v>
      </c>
      <c r="B338" s="36">
        <v>3</v>
      </c>
      <c r="C338" s="36">
        <v>739</v>
      </c>
      <c r="D338" s="36">
        <v>5205</v>
      </c>
      <c r="E338" s="38">
        <f t="shared" si="88"/>
        <v>0</v>
      </c>
      <c r="F338" s="38">
        <f t="shared" si="88"/>
        <v>10800</v>
      </c>
      <c r="G338" s="38">
        <f t="shared" si="88"/>
        <v>10800</v>
      </c>
      <c r="H338" s="38">
        <v>0</v>
      </c>
      <c r="I338" s="38">
        <v>0</v>
      </c>
      <c r="J338" s="38">
        <f t="shared" si="89"/>
        <v>0</v>
      </c>
      <c r="K338" s="38">
        <v>0</v>
      </c>
      <c r="L338" s="38">
        <v>0</v>
      </c>
      <c r="M338" s="38">
        <f t="shared" si="90"/>
        <v>0</v>
      </c>
      <c r="N338" s="38">
        <v>0</v>
      </c>
      <c r="O338" s="38">
        <v>10800</v>
      </c>
      <c r="P338" s="38">
        <f t="shared" si="91"/>
        <v>10800</v>
      </c>
      <c r="Q338" s="38">
        <v>0</v>
      </c>
      <c r="R338" s="38">
        <v>0</v>
      </c>
      <c r="S338" s="38">
        <f t="shared" si="92"/>
        <v>0</v>
      </c>
      <c r="T338" s="38">
        <v>0</v>
      </c>
      <c r="U338" s="38">
        <v>0</v>
      </c>
      <c r="V338" s="38">
        <f t="shared" si="93"/>
        <v>0</v>
      </c>
      <c r="W338" s="38">
        <v>0</v>
      </c>
      <c r="X338" s="38">
        <v>0</v>
      </c>
      <c r="Y338" s="38">
        <f t="shared" si="94"/>
        <v>0</v>
      </c>
      <c r="Z338" s="38">
        <v>0</v>
      </c>
      <c r="AA338" s="38">
        <v>0</v>
      </c>
      <c r="AB338" s="38">
        <f t="shared" si="95"/>
        <v>0</v>
      </c>
      <c r="AC338" s="38">
        <v>0</v>
      </c>
      <c r="AD338" s="38">
        <v>0</v>
      </c>
      <c r="AE338" s="38">
        <f t="shared" si="96"/>
        <v>0</v>
      </c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  <c r="CS338" s="7"/>
      <c r="CT338" s="7"/>
      <c r="CU338" s="7"/>
      <c r="CV338" s="7"/>
      <c r="CW338" s="7"/>
      <c r="CX338" s="7"/>
      <c r="CY338" s="7"/>
      <c r="CZ338" s="7"/>
      <c r="DA338" s="7"/>
      <c r="DB338" s="7"/>
      <c r="DC338" s="7"/>
      <c r="DD338" s="7"/>
      <c r="DE338" s="7"/>
      <c r="DF338" s="7"/>
      <c r="DG338" s="7"/>
      <c r="DH338" s="7"/>
      <c r="DI338" s="7"/>
      <c r="DJ338" s="7"/>
      <c r="DK338" s="7"/>
      <c r="DL338" s="7"/>
      <c r="DM338" s="7"/>
      <c r="DN338" s="7"/>
      <c r="DO338" s="7"/>
      <c r="DP338" s="7"/>
      <c r="DQ338" s="7"/>
      <c r="DR338" s="7"/>
      <c r="DS338" s="7"/>
      <c r="DT338" s="7"/>
      <c r="DU338" s="7"/>
      <c r="DV338" s="7"/>
      <c r="DW338" s="7"/>
      <c r="DX338" s="7"/>
      <c r="DY338" s="7"/>
      <c r="DZ338" s="7"/>
      <c r="EA338" s="7"/>
      <c r="EB338" s="7"/>
      <c r="EC338" s="7"/>
      <c r="ED338" s="7"/>
      <c r="EE338" s="7"/>
      <c r="EF338" s="7"/>
      <c r="EG338" s="7"/>
      <c r="EH338" s="7"/>
      <c r="EI338" s="7"/>
      <c r="EJ338" s="7"/>
      <c r="EK338" s="7"/>
      <c r="EL338" s="7"/>
      <c r="EM338" s="7"/>
      <c r="EN338" s="7"/>
      <c r="EO338" s="7"/>
      <c r="EP338" s="7"/>
      <c r="EQ338" s="7"/>
      <c r="ER338" s="7"/>
      <c r="ES338" s="7"/>
      <c r="ET338" s="7"/>
      <c r="EU338" s="7"/>
      <c r="EV338" s="7"/>
      <c r="EW338" s="7"/>
      <c r="EX338" s="7"/>
      <c r="EY338" s="7"/>
      <c r="EZ338" s="7"/>
      <c r="FA338" s="7"/>
      <c r="FB338" s="7"/>
      <c r="FC338" s="7"/>
      <c r="FD338" s="7"/>
      <c r="FE338" s="7"/>
      <c r="FF338" s="7"/>
      <c r="FG338" s="7"/>
      <c r="FH338" s="7"/>
      <c r="FI338" s="7"/>
      <c r="FJ338" s="7"/>
      <c r="FK338" s="7"/>
      <c r="FL338" s="7"/>
      <c r="FM338" s="7"/>
      <c r="FN338" s="7"/>
      <c r="FO338" s="7"/>
      <c r="FP338" s="7"/>
      <c r="FQ338" s="7"/>
      <c r="FR338" s="7"/>
      <c r="FS338" s="7"/>
      <c r="FT338" s="7"/>
      <c r="FU338" s="7"/>
      <c r="FV338" s="7"/>
      <c r="FW338" s="7"/>
      <c r="FX338" s="7"/>
      <c r="FY338" s="7"/>
      <c r="FZ338" s="7"/>
      <c r="GA338" s="7"/>
      <c r="GB338" s="7"/>
      <c r="GC338" s="7"/>
      <c r="GD338" s="7"/>
      <c r="GE338" s="7"/>
      <c r="GF338" s="7"/>
      <c r="GG338" s="7"/>
      <c r="GH338" s="7"/>
      <c r="GI338" s="7"/>
      <c r="GJ338" s="7"/>
      <c r="GK338" s="7"/>
      <c r="GL338" s="7"/>
      <c r="GM338" s="7"/>
      <c r="GN338" s="7"/>
      <c r="GO338" s="7"/>
      <c r="GP338" s="7"/>
      <c r="GQ338" s="7"/>
      <c r="GR338" s="7"/>
      <c r="GS338" s="7"/>
      <c r="GT338" s="7"/>
      <c r="GU338" s="7"/>
      <c r="GV338" s="7"/>
      <c r="GW338" s="7"/>
      <c r="GX338" s="7"/>
      <c r="GY338" s="7"/>
      <c r="GZ338" s="7"/>
      <c r="HA338" s="7"/>
      <c r="HB338" s="7"/>
      <c r="HC338" s="7"/>
      <c r="HD338" s="7"/>
      <c r="HE338" s="7"/>
      <c r="HF338" s="7"/>
      <c r="HG338" s="7"/>
      <c r="HH338" s="7"/>
      <c r="HI338" s="7"/>
      <c r="HJ338" s="7"/>
      <c r="HK338" s="7"/>
      <c r="HL338" s="7"/>
      <c r="HM338" s="7"/>
      <c r="HN338" s="7"/>
      <c r="HO338" s="7"/>
      <c r="HP338" s="7"/>
      <c r="HQ338" s="7"/>
      <c r="HR338" s="7"/>
      <c r="HS338" s="7"/>
      <c r="HT338" s="7"/>
      <c r="HU338" s="7"/>
      <c r="HV338" s="7"/>
      <c r="HW338" s="7"/>
      <c r="HX338" s="7"/>
      <c r="HY338" s="7"/>
      <c r="HZ338" s="7"/>
      <c r="IA338" s="7"/>
      <c r="IB338" s="7"/>
      <c r="IC338" s="7"/>
      <c r="ID338" s="7"/>
      <c r="IE338" s="7"/>
      <c r="IF338" s="7"/>
      <c r="IG338" s="7"/>
      <c r="IH338" s="7"/>
      <c r="II338" s="7"/>
      <c r="IJ338" s="7"/>
      <c r="IK338" s="7"/>
      <c r="IL338" s="7"/>
      <c r="IM338" s="7"/>
      <c r="IN338" s="7"/>
      <c r="IO338" s="7"/>
      <c r="IP338" s="7"/>
      <c r="IQ338" s="7"/>
      <c r="IR338" s="7"/>
      <c r="IS338" s="7"/>
      <c r="IT338" s="7"/>
      <c r="IU338" s="7"/>
    </row>
    <row r="339" spans="1:255" ht="31.2" x14ac:dyDescent="0.3">
      <c r="A339" s="29" t="s">
        <v>311</v>
      </c>
      <c r="B339" s="36">
        <v>3</v>
      </c>
      <c r="C339" s="36">
        <v>739</v>
      </c>
      <c r="D339" s="36">
        <v>5205</v>
      </c>
      <c r="E339" s="38">
        <f t="shared" si="88"/>
        <v>1788</v>
      </c>
      <c r="F339" s="38">
        <f t="shared" si="88"/>
        <v>1788</v>
      </c>
      <c r="G339" s="38">
        <f t="shared" si="88"/>
        <v>0</v>
      </c>
      <c r="H339" s="38">
        <v>0</v>
      </c>
      <c r="I339" s="38">
        <v>0</v>
      </c>
      <c r="J339" s="38">
        <f t="shared" si="89"/>
        <v>0</v>
      </c>
      <c r="K339" s="38">
        <v>0</v>
      </c>
      <c r="L339" s="38">
        <v>0</v>
      </c>
      <c r="M339" s="38">
        <f t="shared" si="90"/>
        <v>0</v>
      </c>
      <c r="N339" s="38">
        <v>1788</v>
      </c>
      <c r="O339" s="38">
        <v>1788</v>
      </c>
      <c r="P339" s="38">
        <f t="shared" si="91"/>
        <v>0</v>
      </c>
      <c r="Q339" s="38">
        <v>0</v>
      </c>
      <c r="R339" s="38">
        <v>0</v>
      </c>
      <c r="S339" s="38">
        <f t="shared" si="92"/>
        <v>0</v>
      </c>
      <c r="T339" s="38">
        <v>0</v>
      </c>
      <c r="U339" s="38">
        <v>0</v>
      </c>
      <c r="V339" s="38">
        <f t="shared" si="93"/>
        <v>0</v>
      </c>
      <c r="W339" s="38">
        <v>0</v>
      </c>
      <c r="X339" s="38">
        <v>0</v>
      </c>
      <c r="Y339" s="38">
        <f t="shared" si="94"/>
        <v>0</v>
      </c>
      <c r="Z339" s="38">
        <v>0</v>
      </c>
      <c r="AA339" s="38">
        <v>0</v>
      </c>
      <c r="AB339" s="38">
        <f t="shared" si="95"/>
        <v>0</v>
      </c>
      <c r="AC339" s="38">
        <v>0</v>
      </c>
      <c r="AD339" s="38">
        <v>0</v>
      </c>
      <c r="AE339" s="38">
        <f t="shared" si="96"/>
        <v>0</v>
      </c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  <c r="CS339" s="7"/>
      <c r="CT339" s="7"/>
      <c r="CU339" s="7"/>
      <c r="CV339" s="7"/>
      <c r="CW339" s="7"/>
      <c r="CX339" s="7"/>
      <c r="CY339" s="7"/>
      <c r="CZ339" s="7"/>
      <c r="DA339" s="7"/>
      <c r="DB339" s="7"/>
      <c r="DC339" s="7"/>
      <c r="DD339" s="7"/>
      <c r="DE339" s="7"/>
      <c r="DF339" s="7"/>
      <c r="DG339" s="7"/>
      <c r="DH339" s="7"/>
      <c r="DI339" s="7"/>
      <c r="DJ339" s="7"/>
      <c r="DK339" s="7"/>
      <c r="DL339" s="7"/>
      <c r="DM339" s="7"/>
      <c r="DN339" s="7"/>
      <c r="DO339" s="7"/>
      <c r="DP339" s="7"/>
      <c r="DQ339" s="7"/>
      <c r="DR339" s="7"/>
      <c r="DS339" s="7"/>
      <c r="DT339" s="7"/>
      <c r="DU339" s="7"/>
      <c r="DV339" s="7"/>
      <c r="DW339" s="7"/>
      <c r="DX339" s="7"/>
      <c r="DY339" s="7"/>
      <c r="DZ339" s="7"/>
      <c r="EA339" s="7"/>
      <c r="EB339" s="7"/>
      <c r="EC339" s="7"/>
      <c r="ED339" s="7"/>
      <c r="EE339" s="7"/>
      <c r="EF339" s="7"/>
      <c r="EG339" s="7"/>
      <c r="EH339" s="7"/>
      <c r="EI339" s="7"/>
      <c r="EJ339" s="7"/>
      <c r="EK339" s="7"/>
      <c r="EL339" s="7"/>
      <c r="EM339" s="7"/>
      <c r="EN339" s="7"/>
      <c r="EO339" s="7"/>
      <c r="EP339" s="7"/>
      <c r="EQ339" s="7"/>
      <c r="ER339" s="7"/>
      <c r="ES339" s="7"/>
      <c r="ET339" s="7"/>
      <c r="EU339" s="7"/>
      <c r="EV339" s="7"/>
      <c r="EW339" s="7"/>
      <c r="EX339" s="7"/>
      <c r="EY339" s="7"/>
      <c r="EZ339" s="7"/>
      <c r="FA339" s="7"/>
      <c r="FB339" s="7"/>
      <c r="FC339" s="7"/>
      <c r="FD339" s="7"/>
      <c r="FE339" s="7"/>
      <c r="FF339" s="7"/>
      <c r="FG339" s="7"/>
      <c r="FH339" s="7"/>
      <c r="FI339" s="7"/>
      <c r="FJ339" s="7"/>
      <c r="FK339" s="7"/>
      <c r="FL339" s="7"/>
      <c r="FM339" s="25"/>
      <c r="FN339" s="25"/>
      <c r="FO339" s="25"/>
      <c r="FP339" s="25"/>
      <c r="FQ339" s="25"/>
      <c r="FR339" s="25"/>
      <c r="FS339" s="25"/>
      <c r="FT339" s="25"/>
      <c r="FU339" s="25"/>
      <c r="FV339" s="25"/>
      <c r="FW339" s="25"/>
      <c r="FX339" s="25"/>
      <c r="FY339" s="25"/>
      <c r="FZ339" s="25"/>
      <c r="GA339" s="25"/>
      <c r="GB339" s="25"/>
      <c r="GC339" s="25"/>
      <c r="GD339" s="25"/>
      <c r="GE339" s="25"/>
      <c r="GF339" s="25"/>
      <c r="GG339" s="7"/>
      <c r="GH339" s="7"/>
      <c r="GI339" s="7"/>
      <c r="GJ339" s="7"/>
      <c r="GK339" s="7"/>
      <c r="GL339" s="7"/>
      <c r="GM339" s="7"/>
      <c r="GN339" s="7"/>
      <c r="GO339" s="7"/>
      <c r="GP339" s="7"/>
      <c r="GQ339" s="7"/>
      <c r="GR339" s="7"/>
      <c r="GS339" s="7"/>
      <c r="GT339" s="7"/>
      <c r="GU339" s="7"/>
      <c r="GV339" s="7"/>
      <c r="GW339" s="7"/>
      <c r="GX339" s="7"/>
      <c r="GY339" s="7"/>
      <c r="GZ339" s="7"/>
      <c r="HA339" s="7"/>
      <c r="HB339" s="7"/>
      <c r="HC339" s="7"/>
      <c r="HD339" s="7"/>
      <c r="HE339" s="7"/>
      <c r="HF339" s="7"/>
      <c r="HG339" s="7"/>
      <c r="HH339" s="7"/>
      <c r="HI339" s="7"/>
      <c r="HJ339" s="7"/>
      <c r="HK339" s="7"/>
      <c r="HL339" s="7"/>
      <c r="HM339" s="7"/>
      <c r="HN339" s="7"/>
      <c r="HO339" s="7"/>
      <c r="HP339" s="7"/>
      <c r="HQ339" s="7"/>
      <c r="HR339" s="7"/>
      <c r="HS339" s="7"/>
      <c r="HT339" s="7"/>
      <c r="HU339" s="7"/>
      <c r="HV339" s="7"/>
      <c r="HW339" s="7"/>
      <c r="HX339" s="7"/>
      <c r="HY339" s="7"/>
      <c r="HZ339" s="7"/>
      <c r="IA339" s="7"/>
      <c r="IB339" s="7"/>
      <c r="IC339" s="7"/>
      <c r="ID339" s="7"/>
      <c r="IE339" s="7"/>
      <c r="IF339" s="7"/>
      <c r="IG339" s="7"/>
      <c r="IH339" s="7"/>
      <c r="II339" s="7"/>
      <c r="IJ339" s="7"/>
      <c r="IK339" s="7"/>
      <c r="IL339" s="7"/>
      <c r="IM339" s="7"/>
      <c r="IN339" s="7"/>
      <c r="IO339" s="7"/>
      <c r="IP339" s="7"/>
      <c r="IQ339" s="7"/>
      <c r="IR339" s="7"/>
      <c r="IS339" s="7"/>
      <c r="IT339" s="7"/>
      <c r="IU339" s="7"/>
    </row>
    <row r="340" spans="1:255" ht="62.4" x14ac:dyDescent="0.3">
      <c r="A340" s="35" t="s">
        <v>312</v>
      </c>
      <c r="B340" s="36"/>
      <c r="C340" s="36"/>
      <c r="D340" s="36"/>
      <c r="E340" s="38">
        <f t="shared" si="88"/>
        <v>254745</v>
      </c>
      <c r="F340" s="38">
        <f t="shared" si="88"/>
        <v>254745</v>
      </c>
      <c r="G340" s="38">
        <f t="shared" si="88"/>
        <v>0</v>
      </c>
      <c r="H340" s="38">
        <v>0</v>
      </c>
      <c r="I340" s="38">
        <v>0</v>
      </c>
      <c r="J340" s="38">
        <f t="shared" si="89"/>
        <v>0</v>
      </c>
      <c r="K340" s="38">
        <v>0</v>
      </c>
      <c r="L340" s="38">
        <v>0</v>
      </c>
      <c r="M340" s="38">
        <f t="shared" si="90"/>
        <v>0</v>
      </c>
      <c r="N340" s="38">
        <v>0</v>
      </c>
      <c r="O340" s="38">
        <v>0</v>
      </c>
      <c r="P340" s="38">
        <f t="shared" si="91"/>
        <v>0</v>
      </c>
      <c r="Q340" s="38">
        <v>254745</v>
      </c>
      <c r="R340" s="38">
        <v>254745</v>
      </c>
      <c r="S340" s="38">
        <f t="shared" si="92"/>
        <v>0</v>
      </c>
      <c r="T340" s="38">
        <v>0</v>
      </c>
      <c r="U340" s="38">
        <v>0</v>
      </c>
      <c r="V340" s="38">
        <f t="shared" si="93"/>
        <v>0</v>
      </c>
      <c r="W340" s="38">
        <v>0</v>
      </c>
      <c r="X340" s="38">
        <v>0</v>
      </c>
      <c r="Y340" s="38">
        <f t="shared" si="94"/>
        <v>0</v>
      </c>
      <c r="Z340" s="38">
        <v>0</v>
      </c>
      <c r="AA340" s="38">
        <v>0</v>
      </c>
      <c r="AB340" s="38">
        <f t="shared" si="95"/>
        <v>0</v>
      </c>
      <c r="AC340" s="38">
        <v>0</v>
      </c>
      <c r="AD340" s="38">
        <v>0</v>
      </c>
      <c r="AE340" s="38">
        <f t="shared" si="96"/>
        <v>0</v>
      </c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  <c r="CS340" s="7"/>
      <c r="CT340" s="7"/>
      <c r="CU340" s="7"/>
      <c r="CV340" s="7"/>
      <c r="CW340" s="7"/>
      <c r="CX340" s="7"/>
      <c r="CY340" s="7"/>
      <c r="CZ340" s="7"/>
      <c r="DA340" s="7"/>
      <c r="DB340" s="7"/>
      <c r="DC340" s="7"/>
      <c r="DD340" s="7"/>
      <c r="DE340" s="7"/>
      <c r="DF340" s="7"/>
      <c r="DG340" s="7"/>
      <c r="DH340" s="7"/>
      <c r="DI340" s="7"/>
      <c r="DJ340" s="7"/>
      <c r="DK340" s="7"/>
      <c r="DL340" s="7"/>
      <c r="DM340" s="7"/>
      <c r="DN340" s="7"/>
      <c r="DO340" s="7"/>
      <c r="DP340" s="7"/>
      <c r="DQ340" s="7"/>
      <c r="DR340" s="7"/>
      <c r="DS340" s="7"/>
      <c r="DT340" s="7"/>
      <c r="DU340" s="7"/>
      <c r="DV340" s="7"/>
      <c r="DW340" s="7"/>
      <c r="DX340" s="7"/>
      <c r="DY340" s="7"/>
      <c r="DZ340" s="7"/>
      <c r="EA340" s="7"/>
      <c r="EB340" s="7"/>
      <c r="EC340" s="7"/>
      <c r="ED340" s="7"/>
      <c r="EE340" s="7"/>
      <c r="EF340" s="7"/>
      <c r="EG340" s="7"/>
      <c r="EH340" s="7"/>
      <c r="EI340" s="7"/>
      <c r="EJ340" s="7"/>
      <c r="EK340" s="7"/>
      <c r="EL340" s="7"/>
      <c r="EM340" s="7"/>
      <c r="EN340" s="7"/>
      <c r="EO340" s="7"/>
      <c r="EP340" s="7"/>
      <c r="EQ340" s="7"/>
      <c r="ER340" s="7"/>
      <c r="ES340" s="7"/>
      <c r="ET340" s="7"/>
      <c r="EU340" s="7"/>
      <c r="EV340" s="7"/>
      <c r="EW340" s="7"/>
      <c r="EX340" s="7"/>
      <c r="EY340" s="7"/>
      <c r="EZ340" s="7"/>
      <c r="FA340" s="7"/>
      <c r="FB340" s="7"/>
      <c r="FC340" s="7"/>
      <c r="FD340" s="7"/>
      <c r="FE340" s="7"/>
      <c r="FF340" s="7"/>
      <c r="FG340" s="7"/>
      <c r="FH340" s="7"/>
      <c r="FI340" s="7"/>
      <c r="FJ340" s="7"/>
      <c r="FK340" s="7"/>
      <c r="FL340" s="7"/>
      <c r="FM340" s="7"/>
      <c r="FN340" s="7"/>
      <c r="FO340" s="7"/>
      <c r="FP340" s="7"/>
      <c r="FQ340" s="7"/>
      <c r="FR340" s="7"/>
      <c r="FS340" s="7"/>
      <c r="FT340" s="7"/>
      <c r="FU340" s="7"/>
      <c r="FV340" s="7"/>
      <c r="FW340" s="7"/>
      <c r="FX340" s="7"/>
      <c r="FY340" s="7"/>
      <c r="FZ340" s="7"/>
      <c r="GA340" s="7"/>
      <c r="GB340" s="7"/>
      <c r="GC340" s="7"/>
      <c r="GD340" s="7"/>
      <c r="GE340" s="7"/>
      <c r="GF340" s="7"/>
      <c r="GG340" s="7"/>
      <c r="GH340" s="7"/>
      <c r="GI340" s="7"/>
      <c r="GJ340" s="7"/>
      <c r="GK340" s="7"/>
      <c r="GL340" s="7"/>
      <c r="GM340" s="7"/>
      <c r="GN340" s="7"/>
      <c r="GO340" s="7"/>
      <c r="GP340" s="7"/>
      <c r="GQ340" s="7"/>
      <c r="GR340" s="7"/>
      <c r="GS340" s="7"/>
      <c r="GT340" s="7"/>
      <c r="GU340" s="7"/>
      <c r="GV340" s="7"/>
      <c r="GW340" s="7"/>
      <c r="GX340" s="7"/>
      <c r="GY340" s="7"/>
      <c r="GZ340" s="7"/>
      <c r="HA340" s="7"/>
      <c r="HB340" s="7"/>
      <c r="HC340" s="7"/>
      <c r="HD340" s="7"/>
      <c r="HE340" s="7"/>
      <c r="HF340" s="7"/>
      <c r="HG340" s="7"/>
      <c r="HH340" s="7"/>
      <c r="HI340" s="7"/>
      <c r="HJ340" s="7"/>
      <c r="HK340" s="7"/>
      <c r="HL340" s="7"/>
      <c r="HM340" s="7"/>
      <c r="HN340" s="7"/>
      <c r="HO340" s="7"/>
      <c r="HP340" s="7"/>
      <c r="HQ340" s="7"/>
      <c r="HR340" s="7"/>
      <c r="HS340" s="7"/>
      <c r="HT340" s="7"/>
      <c r="HU340" s="7"/>
      <c r="HV340" s="7"/>
      <c r="HW340" s="7"/>
      <c r="HX340" s="7"/>
      <c r="HY340" s="7"/>
      <c r="HZ340" s="7"/>
      <c r="IA340" s="7"/>
      <c r="IB340" s="7"/>
      <c r="IC340" s="7"/>
      <c r="ID340" s="7"/>
      <c r="IE340" s="7"/>
      <c r="IF340" s="7"/>
      <c r="IG340" s="7"/>
      <c r="IH340" s="7"/>
      <c r="II340" s="7"/>
      <c r="IJ340" s="7"/>
      <c r="IK340" s="7"/>
      <c r="IL340" s="7"/>
      <c r="IM340" s="7"/>
      <c r="IN340" s="7"/>
      <c r="IO340" s="7"/>
      <c r="IP340" s="7"/>
      <c r="IQ340" s="7"/>
      <c r="IR340" s="7"/>
      <c r="IS340" s="7"/>
      <c r="IT340" s="7"/>
      <c r="IU340" s="7"/>
    </row>
    <row r="341" spans="1:255" x14ac:dyDescent="0.3">
      <c r="A341" s="26" t="s">
        <v>245</v>
      </c>
      <c r="B341" s="34"/>
      <c r="C341" s="34"/>
      <c r="D341" s="34"/>
      <c r="E341" s="27">
        <f t="shared" si="88"/>
        <v>198251</v>
      </c>
      <c r="F341" s="27">
        <f t="shared" si="88"/>
        <v>196399</v>
      </c>
      <c r="G341" s="27">
        <f t="shared" si="88"/>
        <v>-1852</v>
      </c>
      <c r="H341" s="27">
        <f>SUM(H342:H343)</f>
        <v>190604</v>
      </c>
      <c r="I341" s="27">
        <f>SUM(I342:I343)</f>
        <v>190604</v>
      </c>
      <c r="J341" s="27">
        <f t="shared" si="89"/>
        <v>0</v>
      </c>
      <c r="K341" s="27">
        <f t="shared" ref="K341:L341" si="110">SUM(K342:K343)</f>
        <v>0</v>
      </c>
      <c r="L341" s="27">
        <f t="shared" si="110"/>
        <v>0</v>
      </c>
      <c r="M341" s="27">
        <f t="shared" si="90"/>
        <v>0</v>
      </c>
      <c r="N341" s="27">
        <f t="shared" ref="N341:O341" si="111">SUM(N342:N343)</f>
        <v>0</v>
      </c>
      <c r="O341" s="27">
        <f t="shared" si="111"/>
        <v>0</v>
      </c>
      <c r="P341" s="27">
        <f t="shared" si="91"/>
        <v>0</v>
      </c>
      <c r="Q341" s="27">
        <f t="shared" ref="Q341:R341" si="112">SUM(Q342:Q343)</f>
        <v>0</v>
      </c>
      <c r="R341" s="27">
        <f t="shared" si="112"/>
        <v>0</v>
      </c>
      <c r="S341" s="27">
        <f t="shared" si="92"/>
        <v>0</v>
      </c>
      <c r="T341" s="27">
        <f t="shared" ref="T341:U341" si="113">SUM(T342:T343)</f>
        <v>0</v>
      </c>
      <c r="U341" s="27">
        <f t="shared" si="113"/>
        <v>0</v>
      </c>
      <c r="V341" s="27">
        <f t="shared" si="93"/>
        <v>0</v>
      </c>
      <c r="W341" s="27">
        <f t="shared" ref="W341:X341" si="114">SUM(W342:W343)</f>
        <v>7647</v>
      </c>
      <c r="X341" s="27">
        <f t="shared" si="114"/>
        <v>5795</v>
      </c>
      <c r="Y341" s="27">
        <f t="shared" si="94"/>
        <v>-1852</v>
      </c>
      <c r="Z341" s="27">
        <f t="shared" ref="Z341:AA341" si="115">SUM(Z342:Z343)</f>
        <v>0</v>
      </c>
      <c r="AA341" s="27">
        <f t="shared" si="115"/>
        <v>0</v>
      </c>
      <c r="AB341" s="27">
        <f t="shared" si="95"/>
        <v>0</v>
      </c>
      <c r="AC341" s="27">
        <f t="shared" ref="AC341:AD341" si="116">SUM(AC342:AC343)</f>
        <v>0</v>
      </c>
      <c r="AD341" s="27">
        <f t="shared" si="116"/>
        <v>0</v>
      </c>
      <c r="AE341" s="27">
        <f t="shared" si="96"/>
        <v>0</v>
      </c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5"/>
      <c r="AW341" s="25"/>
      <c r="AX341" s="25"/>
      <c r="AY341" s="25"/>
      <c r="AZ341" s="25"/>
      <c r="BA341" s="25"/>
      <c r="BB341" s="25"/>
      <c r="BC341" s="25"/>
      <c r="BD341" s="25"/>
      <c r="BE341" s="25"/>
      <c r="BF341" s="25"/>
      <c r="BG341" s="25"/>
      <c r="BH341" s="25"/>
      <c r="BI341" s="25"/>
      <c r="BJ341" s="25"/>
      <c r="BK341" s="25"/>
      <c r="BL341" s="25"/>
      <c r="BM341" s="25"/>
      <c r="BN341" s="25"/>
      <c r="BO341" s="25"/>
      <c r="BP341" s="25"/>
      <c r="BQ341" s="25"/>
      <c r="BR341" s="25"/>
      <c r="BS341" s="25"/>
      <c r="BT341" s="25"/>
      <c r="BU341" s="25"/>
      <c r="BV341" s="25"/>
      <c r="BW341" s="25"/>
      <c r="BX341" s="25"/>
      <c r="BY341" s="25"/>
      <c r="BZ341" s="25"/>
      <c r="CA341" s="25"/>
      <c r="CB341" s="25"/>
      <c r="CC341" s="25"/>
      <c r="CD341" s="25"/>
      <c r="CE341" s="25"/>
      <c r="CF341" s="25"/>
      <c r="CG341" s="25"/>
      <c r="CH341" s="25"/>
      <c r="CI341" s="25"/>
      <c r="CJ341" s="25"/>
      <c r="CK341" s="25"/>
      <c r="CL341" s="25"/>
      <c r="CM341" s="25"/>
      <c r="CN341" s="25"/>
      <c r="CO341" s="25"/>
      <c r="CP341" s="25"/>
      <c r="CQ341" s="25"/>
      <c r="CR341" s="25"/>
      <c r="CS341" s="25"/>
      <c r="CT341" s="25"/>
      <c r="CU341" s="25"/>
      <c r="CV341" s="25"/>
      <c r="CW341" s="25"/>
      <c r="CX341" s="25"/>
      <c r="CY341" s="25"/>
      <c r="CZ341" s="25"/>
      <c r="DA341" s="25"/>
      <c r="DB341" s="25"/>
      <c r="DC341" s="25"/>
      <c r="DD341" s="25"/>
      <c r="DE341" s="25"/>
      <c r="DF341" s="25"/>
      <c r="DG341" s="25"/>
      <c r="DH341" s="25"/>
      <c r="DI341" s="25"/>
      <c r="DJ341" s="25"/>
      <c r="DK341" s="25"/>
      <c r="DL341" s="25"/>
      <c r="DM341" s="25"/>
      <c r="DN341" s="25"/>
      <c r="DO341" s="25"/>
      <c r="DP341" s="25"/>
      <c r="DQ341" s="25"/>
      <c r="DR341" s="25"/>
      <c r="DS341" s="25"/>
      <c r="DT341" s="25"/>
      <c r="DU341" s="25"/>
      <c r="DV341" s="25"/>
      <c r="DW341" s="25"/>
      <c r="DX341" s="25"/>
      <c r="DY341" s="25"/>
      <c r="DZ341" s="25"/>
      <c r="EA341" s="25"/>
      <c r="EB341" s="25"/>
      <c r="EC341" s="25"/>
      <c r="ED341" s="25"/>
      <c r="EE341" s="25"/>
      <c r="EF341" s="25"/>
      <c r="EG341" s="25"/>
      <c r="EH341" s="25"/>
      <c r="EI341" s="25"/>
      <c r="EJ341" s="25"/>
      <c r="EK341" s="25"/>
      <c r="EL341" s="25"/>
      <c r="EM341" s="25"/>
      <c r="EN341" s="25"/>
      <c r="EO341" s="25"/>
      <c r="EP341" s="25"/>
      <c r="EQ341" s="25"/>
      <c r="ER341" s="25"/>
      <c r="ES341" s="25"/>
      <c r="ET341" s="25"/>
      <c r="EU341" s="25"/>
      <c r="EV341" s="25"/>
      <c r="EW341" s="25"/>
      <c r="EX341" s="25"/>
      <c r="EY341" s="25"/>
      <c r="EZ341" s="25"/>
      <c r="FA341" s="25"/>
      <c r="FB341" s="25"/>
      <c r="FC341" s="25"/>
      <c r="FD341" s="25"/>
      <c r="FE341" s="25"/>
      <c r="FF341" s="25"/>
      <c r="FG341" s="25"/>
      <c r="FH341" s="25"/>
      <c r="FI341" s="25"/>
      <c r="FJ341" s="25"/>
      <c r="FK341" s="25"/>
      <c r="FL341" s="25"/>
      <c r="FM341" s="25"/>
      <c r="FN341" s="25"/>
      <c r="FO341" s="25"/>
      <c r="FP341" s="25"/>
      <c r="FQ341" s="25"/>
      <c r="FR341" s="25"/>
      <c r="FS341" s="25"/>
      <c r="FT341" s="25"/>
      <c r="FU341" s="25"/>
      <c r="FV341" s="25"/>
      <c r="FW341" s="25"/>
      <c r="FX341" s="25"/>
      <c r="FY341" s="25"/>
      <c r="FZ341" s="25"/>
      <c r="GA341" s="25"/>
      <c r="GB341" s="25"/>
      <c r="GC341" s="25"/>
      <c r="GD341" s="25"/>
      <c r="GE341" s="25"/>
      <c r="GF341" s="25"/>
      <c r="GG341" s="7"/>
      <c r="GH341" s="7"/>
      <c r="GI341" s="7"/>
      <c r="GJ341" s="7"/>
      <c r="GK341" s="7"/>
      <c r="GL341" s="7"/>
      <c r="GM341" s="7"/>
      <c r="GN341" s="7"/>
      <c r="GO341" s="7"/>
      <c r="GP341" s="7"/>
      <c r="GQ341" s="7"/>
      <c r="GR341" s="7"/>
      <c r="GS341" s="7"/>
      <c r="GT341" s="7"/>
      <c r="GU341" s="7"/>
      <c r="GV341" s="7"/>
      <c r="GW341" s="7"/>
      <c r="GX341" s="7"/>
      <c r="GY341" s="7"/>
      <c r="GZ341" s="7"/>
      <c r="HA341" s="7"/>
      <c r="HB341" s="7"/>
      <c r="HC341" s="7"/>
      <c r="HD341" s="7"/>
      <c r="HE341" s="7"/>
      <c r="HF341" s="7"/>
      <c r="HG341" s="7"/>
      <c r="HH341" s="7"/>
      <c r="HI341" s="7"/>
      <c r="HJ341" s="7"/>
      <c r="HK341" s="7"/>
      <c r="HL341" s="7"/>
      <c r="HM341" s="7"/>
      <c r="HN341" s="7"/>
      <c r="HO341" s="7"/>
      <c r="HP341" s="7"/>
      <c r="HQ341" s="7"/>
      <c r="HR341" s="7"/>
      <c r="HS341" s="7"/>
      <c r="HT341" s="7"/>
      <c r="HU341" s="7"/>
      <c r="HV341" s="7"/>
      <c r="HW341" s="7"/>
      <c r="HX341" s="7"/>
      <c r="HY341" s="7"/>
      <c r="HZ341" s="7"/>
      <c r="IA341" s="7"/>
      <c r="IB341" s="7"/>
      <c r="IC341" s="7"/>
      <c r="ID341" s="7"/>
      <c r="IE341" s="7"/>
      <c r="IF341" s="7"/>
      <c r="IG341" s="7"/>
      <c r="IH341" s="7"/>
      <c r="II341" s="7"/>
      <c r="IJ341" s="7"/>
      <c r="IK341" s="7"/>
      <c r="IL341" s="7"/>
      <c r="IM341" s="7"/>
      <c r="IN341" s="7"/>
      <c r="IO341" s="7"/>
      <c r="IP341" s="7"/>
      <c r="IQ341" s="7"/>
      <c r="IR341" s="7"/>
      <c r="IS341" s="7"/>
      <c r="IT341" s="7"/>
      <c r="IU341" s="7"/>
    </row>
    <row r="342" spans="1:255" ht="42.75" customHeight="1" x14ac:dyDescent="0.3">
      <c r="A342" s="35" t="s">
        <v>313</v>
      </c>
      <c r="B342" s="36">
        <v>2</v>
      </c>
      <c r="C342" s="36">
        <v>714</v>
      </c>
      <c r="D342" s="36">
        <v>5206</v>
      </c>
      <c r="E342" s="38">
        <f t="shared" si="88"/>
        <v>7647</v>
      </c>
      <c r="F342" s="38">
        <f t="shared" si="88"/>
        <v>5795</v>
      </c>
      <c r="G342" s="38">
        <f t="shared" si="88"/>
        <v>-1852</v>
      </c>
      <c r="H342" s="38">
        <v>0</v>
      </c>
      <c r="I342" s="38">
        <v>0</v>
      </c>
      <c r="J342" s="38">
        <f t="shared" si="89"/>
        <v>0</v>
      </c>
      <c r="K342" s="38">
        <v>0</v>
      </c>
      <c r="L342" s="38">
        <v>0</v>
      </c>
      <c r="M342" s="38">
        <f t="shared" si="90"/>
        <v>0</v>
      </c>
      <c r="N342" s="38">
        <v>0</v>
      </c>
      <c r="O342" s="38">
        <v>0</v>
      </c>
      <c r="P342" s="38">
        <f t="shared" si="91"/>
        <v>0</v>
      </c>
      <c r="Q342" s="38">
        <v>0</v>
      </c>
      <c r="R342" s="38">
        <v>0</v>
      </c>
      <c r="S342" s="38">
        <f t="shared" si="92"/>
        <v>0</v>
      </c>
      <c r="T342" s="38">
        <v>0</v>
      </c>
      <c r="U342" s="38">
        <v>0</v>
      </c>
      <c r="V342" s="38">
        <f t="shared" si="93"/>
        <v>0</v>
      </c>
      <c r="W342" s="38">
        <v>7647</v>
      </c>
      <c r="X342" s="38">
        <f>7647-1852</f>
        <v>5795</v>
      </c>
      <c r="Y342" s="38">
        <f t="shared" si="94"/>
        <v>-1852</v>
      </c>
      <c r="Z342" s="38">
        <v>0</v>
      </c>
      <c r="AA342" s="38">
        <v>0</v>
      </c>
      <c r="AB342" s="38">
        <f t="shared" si="95"/>
        <v>0</v>
      </c>
      <c r="AC342" s="38">
        <v>0</v>
      </c>
      <c r="AD342" s="38">
        <v>0</v>
      </c>
      <c r="AE342" s="38">
        <f t="shared" si="96"/>
        <v>0</v>
      </c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  <c r="CS342" s="7"/>
      <c r="CT342" s="7"/>
      <c r="CU342" s="7"/>
      <c r="CV342" s="7"/>
      <c r="CW342" s="7"/>
      <c r="CX342" s="7"/>
      <c r="CY342" s="7"/>
      <c r="CZ342" s="7"/>
      <c r="DA342" s="7"/>
      <c r="DB342" s="7"/>
      <c r="DC342" s="7"/>
      <c r="DD342" s="7"/>
      <c r="DE342" s="7"/>
      <c r="DF342" s="7"/>
      <c r="DG342" s="7"/>
      <c r="DH342" s="7"/>
      <c r="DI342" s="7"/>
      <c r="DJ342" s="7"/>
      <c r="DK342" s="7"/>
      <c r="DL342" s="7"/>
      <c r="DM342" s="7"/>
      <c r="DN342" s="7"/>
      <c r="DO342" s="7"/>
      <c r="DP342" s="7"/>
      <c r="DQ342" s="7"/>
      <c r="DR342" s="7"/>
      <c r="DS342" s="7"/>
      <c r="DT342" s="7"/>
      <c r="DU342" s="7"/>
      <c r="DV342" s="7"/>
      <c r="DW342" s="7"/>
      <c r="DX342" s="7"/>
      <c r="DY342" s="7"/>
      <c r="DZ342" s="7"/>
      <c r="EA342" s="7"/>
      <c r="EB342" s="7"/>
      <c r="EC342" s="7"/>
      <c r="ED342" s="7"/>
      <c r="EE342" s="7"/>
      <c r="EF342" s="7"/>
      <c r="EG342" s="7"/>
      <c r="EH342" s="7"/>
      <c r="EI342" s="7"/>
      <c r="EJ342" s="7"/>
      <c r="EK342" s="7"/>
      <c r="EL342" s="7"/>
      <c r="EM342" s="7"/>
      <c r="EN342" s="7"/>
      <c r="EO342" s="7"/>
      <c r="EP342" s="7"/>
      <c r="EQ342" s="7"/>
      <c r="ER342" s="7"/>
      <c r="ES342" s="7"/>
      <c r="ET342" s="7"/>
      <c r="EU342" s="7"/>
      <c r="EV342" s="7"/>
      <c r="EW342" s="7"/>
      <c r="EX342" s="7"/>
      <c r="EY342" s="7"/>
      <c r="EZ342" s="7"/>
      <c r="FA342" s="7"/>
      <c r="FB342" s="7"/>
      <c r="FC342" s="7"/>
      <c r="FD342" s="7"/>
      <c r="FE342" s="7"/>
      <c r="FF342" s="7"/>
      <c r="FG342" s="7"/>
      <c r="FH342" s="7"/>
      <c r="FI342" s="7"/>
      <c r="FJ342" s="7"/>
      <c r="FK342" s="7"/>
      <c r="FL342" s="7"/>
      <c r="FM342" s="25"/>
      <c r="FN342" s="25"/>
      <c r="FO342" s="25"/>
      <c r="FP342" s="25"/>
      <c r="FQ342" s="25"/>
      <c r="FR342" s="25"/>
      <c r="FS342" s="25"/>
      <c r="FT342" s="25"/>
      <c r="FU342" s="25"/>
      <c r="FV342" s="25"/>
      <c r="FW342" s="25"/>
      <c r="FX342" s="25"/>
      <c r="FY342" s="25"/>
      <c r="FZ342" s="25"/>
      <c r="GA342" s="25"/>
      <c r="GB342" s="25"/>
      <c r="GC342" s="25"/>
      <c r="GD342" s="25"/>
      <c r="GE342" s="25"/>
      <c r="GF342" s="25"/>
      <c r="GG342" s="7"/>
      <c r="GH342" s="7"/>
      <c r="GI342" s="7"/>
      <c r="GJ342" s="7"/>
      <c r="GK342" s="7"/>
      <c r="GL342" s="7"/>
      <c r="GM342" s="7"/>
      <c r="GN342" s="7"/>
      <c r="GO342" s="7"/>
      <c r="GP342" s="7"/>
      <c r="GQ342" s="7"/>
      <c r="GR342" s="7"/>
      <c r="GS342" s="7"/>
      <c r="GT342" s="7"/>
      <c r="GU342" s="7"/>
      <c r="GV342" s="7"/>
      <c r="GW342" s="7"/>
      <c r="GX342" s="7"/>
      <c r="GY342" s="7"/>
      <c r="GZ342" s="7"/>
      <c r="HA342" s="7"/>
      <c r="HB342" s="7"/>
      <c r="HC342" s="7"/>
      <c r="HD342" s="7"/>
      <c r="HE342" s="7"/>
      <c r="HF342" s="7"/>
      <c r="HG342" s="7"/>
      <c r="HH342" s="7"/>
      <c r="HI342" s="7"/>
      <c r="HJ342" s="7"/>
      <c r="HK342" s="7"/>
      <c r="HL342" s="7"/>
      <c r="HM342" s="7"/>
      <c r="HN342" s="7"/>
      <c r="HO342" s="7"/>
      <c r="HP342" s="7"/>
      <c r="HQ342" s="7"/>
      <c r="HR342" s="7"/>
      <c r="HS342" s="7"/>
      <c r="HT342" s="7"/>
      <c r="HU342" s="7"/>
      <c r="HV342" s="7"/>
      <c r="HW342" s="7"/>
      <c r="HX342" s="7"/>
      <c r="HY342" s="7"/>
      <c r="HZ342" s="7"/>
      <c r="IA342" s="7"/>
      <c r="IB342" s="7"/>
      <c r="IC342" s="7"/>
      <c r="ID342" s="7"/>
      <c r="IE342" s="7"/>
      <c r="IF342" s="7"/>
      <c r="IG342" s="7"/>
      <c r="IH342" s="7"/>
      <c r="II342" s="7"/>
      <c r="IJ342" s="7"/>
      <c r="IK342" s="7"/>
      <c r="IL342" s="7"/>
      <c r="IM342" s="7"/>
      <c r="IN342" s="7"/>
      <c r="IO342" s="7"/>
      <c r="IP342" s="7"/>
      <c r="IQ342" s="7"/>
      <c r="IR342" s="7"/>
      <c r="IS342" s="7"/>
      <c r="IT342" s="7"/>
      <c r="IU342" s="7"/>
    </row>
    <row r="343" spans="1:255" ht="46.8" x14ac:dyDescent="0.3">
      <c r="A343" s="35" t="s">
        <v>314</v>
      </c>
      <c r="B343" s="36">
        <v>2</v>
      </c>
      <c r="C343" s="36">
        <v>714</v>
      </c>
      <c r="D343" s="36">
        <v>5206</v>
      </c>
      <c r="E343" s="38">
        <f t="shared" si="88"/>
        <v>190604</v>
      </c>
      <c r="F343" s="38">
        <f t="shared" si="88"/>
        <v>190604</v>
      </c>
      <c r="G343" s="38">
        <f t="shared" si="88"/>
        <v>0</v>
      </c>
      <c r="H343" s="38">
        <v>190604</v>
      </c>
      <c r="I343" s="38">
        <v>190604</v>
      </c>
      <c r="J343" s="38">
        <f t="shared" si="89"/>
        <v>0</v>
      </c>
      <c r="K343" s="38">
        <v>0</v>
      </c>
      <c r="L343" s="38">
        <v>0</v>
      </c>
      <c r="M343" s="38">
        <f t="shared" si="90"/>
        <v>0</v>
      </c>
      <c r="N343" s="38">
        <v>0</v>
      </c>
      <c r="O343" s="38">
        <v>0</v>
      </c>
      <c r="P343" s="38">
        <f t="shared" si="91"/>
        <v>0</v>
      </c>
      <c r="Q343" s="38">
        <v>0</v>
      </c>
      <c r="R343" s="38">
        <v>0</v>
      </c>
      <c r="S343" s="38">
        <f t="shared" si="92"/>
        <v>0</v>
      </c>
      <c r="T343" s="38">
        <v>0</v>
      </c>
      <c r="U343" s="38">
        <v>0</v>
      </c>
      <c r="V343" s="38">
        <f t="shared" si="93"/>
        <v>0</v>
      </c>
      <c r="W343" s="38"/>
      <c r="X343" s="38"/>
      <c r="Y343" s="38">
        <f t="shared" si="94"/>
        <v>0</v>
      </c>
      <c r="Z343" s="38">
        <v>0</v>
      </c>
      <c r="AA343" s="38">
        <v>0</v>
      </c>
      <c r="AB343" s="38">
        <f t="shared" si="95"/>
        <v>0</v>
      </c>
      <c r="AC343" s="38">
        <v>0</v>
      </c>
      <c r="AD343" s="38">
        <v>0</v>
      </c>
      <c r="AE343" s="38">
        <f t="shared" si="96"/>
        <v>0</v>
      </c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  <c r="CS343" s="7"/>
      <c r="CT343" s="7"/>
      <c r="CU343" s="7"/>
      <c r="CV343" s="7"/>
      <c r="CW343" s="7"/>
      <c r="CX343" s="7"/>
      <c r="CY343" s="7"/>
      <c r="CZ343" s="7"/>
      <c r="DA343" s="7"/>
      <c r="DB343" s="7"/>
      <c r="DC343" s="7"/>
      <c r="DD343" s="7"/>
      <c r="DE343" s="7"/>
      <c r="DF343" s="7"/>
      <c r="DG343" s="7"/>
      <c r="DH343" s="7"/>
      <c r="DI343" s="7"/>
      <c r="DJ343" s="7"/>
      <c r="DK343" s="7"/>
      <c r="DL343" s="7"/>
      <c r="DM343" s="7"/>
      <c r="DN343" s="7"/>
      <c r="DO343" s="7"/>
      <c r="DP343" s="7"/>
      <c r="DQ343" s="7"/>
      <c r="DR343" s="7"/>
      <c r="DS343" s="7"/>
      <c r="DT343" s="7"/>
      <c r="DU343" s="7"/>
      <c r="DV343" s="7"/>
      <c r="DW343" s="7"/>
      <c r="DX343" s="7"/>
      <c r="DY343" s="7"/>
      <c r="DZ343" s="7"/>
      <c r="EA343" s="7"/>
      <c r="EB343" s="7"/>
      <c r="EC343" s="7"/>
      <c r="ED343" s="7"/>
      <c r="EE343" s="7"/>
      <c r="EF343" s="7"/>
      <c r="EG343" s="7"/>
      <c r="EH343" s="7"/>
      <c r="EI343" s="7"/>
      <c r="EJ343" s="7"/>
      <c r="EK343" s="7"/>
      <c r="EL343" s="7"/>
      <c r="EM343" s="7"/>
      <c r="EN343" s="7"/>
      <c r="EO343" s="7"/>
      <c r="EP343" s="7"/>
      <c r="EQ343" s="7"/>
      <c r="ER343" s="7"/>
      <c r="ES343" s="7"/>
      <c r="ET343" s="7"/>
      <c r="EU343" s="7"/>
      <c r="EV343" s="7"/>
      <c r="EW343" s="7"/>
      <c r="EX343" s="7"/>
      <c r="EY343" s="7"/>
      <c r="EZ343" s="7"/>
      <c r="FA343" s="7"/>
      <c r="FB343" s="7"/>
      <c r="FC343" s="7"/>
      <c r="FD343" s="7"/>
      <c r="FE343" s="7"/>
      <c r="FF343" s="7"/>
      <c r="FG343" s="7"/>
      <c r="FH343" s="7"/>
      <c r="FI343" s="7"/>
      <c r="FJ343" s="7"/>
      <c r="FK343" s="7"/>
      <c r="FL343" s="7"/>
      <c r="FM343" s="25"/>
      <c r="FN343" s="25"/>
      <c r="FO343" s="25"/>
      <c r="FP343" s="25"/>
      <c r="FQ343" s="25"/>
      <c r="FR343" s="25"/>
      <c r="FS343" s="25"/>
      <c r="FT343" s="25"/>
      <c r="FU343" s="25"/>
      <c r="FV343" s="25"/>
      <c r="FW343" s="25"/>
      <c r="FX343" s="25"/>
      <c r="FY343" s="25"/>
      <c r="FZ343" s="25"/>
      <c r="GA343" s="25"/>
      <c r="GB343" s="25"/>
      <c r="GC343" s="25"/>
      <c r="GD343" s="25"/>
      <c r="GE343" s="25"/>
      <c r="GF343" s="25"/>
      <c r="GG343" s="7"/>
      <c r="GH343" s="7"/>
      <c r="GI343" s="7"/>
      <c r="GJ343" s="7"/>
      <c r="GK343" s="7"/>
      <c r="GL343" s="7"/>
      <c r="GM343" s="7"/>
      <c r="GN343" s="7"/>
      <c r="GO343" s="7"/>
      <c r="GP343" s="7"/>
      <c r="GQ343" s="7"/>
      <c r="GR343" s="7"/>
      <c r="GS343" s="7"/>
      <c r="GT343" s="7"/>
      <c r="GU343" s="7"/>
      <c r="GV343" s="7"/>
      <c r="GW343" s="7"/>
      <c r="GX343" s="7"/>
      <c r="GY343" s="7"/>
      <c r="GZ343" s="7"/>
      <c r="HA343" s="7"/>
      <c r="HB343" s="7"/>
      <c r="HC343" s="7"/>
      <c r="HD343" s="7"/>
      <c r="HE343" s="7"/>
      <c r="HF343" s="7"/>
      <c r="HG343" s="7"/>
      <c r="HH343" s="7"/>
      <c r="HI343" s="7"/>
      <c r="HJ343" s="7"/>
      <c r="HK343" s="7"/>
      <c r="HL343" s="7"/>
      <c r="HM343" s="7"/>
      <c r="HN343" s="7"/>
      <c r="HO343" s="7"/>
      <c r="HP343" s="7"/>
      <c r="HQ343" s="7"/>
      <c r="HR343" s="7"/>
      <c r="HS343" s="7"/>
      <c r="HT343" s="7"/>
      <c r="HU343" s="7"/>
      <c r="HV343" s="7"/>
      <c r="HW343" s="7"/>
      <c r="HX343" s="7"/>
      <c r="HY343" s="7"/>
      <c r="HZ343" s="7"/>
      <c r="IA343" s="7"/>
      <c r="IB343" s="7"/>
      <c r="IC343" s="7"/>
      <c r="ID343" s="7"/>
      <c r="IE343" s="7"/>
      <c r="IF343" s="7"/>
      <c r="IG343" s="7"/>
      <c r="IH343" s="7"/>
      <c r="II343" s="7"/>
      <c r="IJ343" s="7"/>
      <c r="IK343" s="7"/>
      <c r="IL343" s="7"/>
      <c r="IM343" s="7"/>
      <c r="IN343" s="7"/>
      <c r="IO343" s="7"/>
      <c r="IP343" s="7"/>
      <c r="IQ343" s="7"/>
      <c r="IR343" s="7"/>
      <c r="IS343" s="7"/>
      <c r="IT343" s="7"/>
      <c r="IU343" s="7"/>
    </row>
    <row r="344" spans="1:255" ht="25.5" customHeight="1" x14ac:dyDescent="0.3">
      <c r="A344" s="26" t="s">
        <v>185</v>
      </c>
      <c r="B344" s="34"/>
      <c r="C344" s="34"/>
      <c r="D344" s="34"/>
      <c r="E344" s="27">
        <f t="shared" si="88"/>
        <v>35880</v>
      </c>
      <c r="F344" s="27">
        <f t="shared" si="88"/>
        <v>35880</v>
      </c>
      <c r="G344" s="27">
        <f t="shared" si="88"/>
        <v>0</v>
      </c>
      <c r="H344" s="27">
        <f>SUM(H345:H346)</f>
        <v>0</v>
      </c>
      <c r="I344" s="27">
        <f>SUM(I345:I346)</f>
        <v>0</v>
      </c>
      <c r="J344" s="27">
        <f t="shared" si="89"/>
        <v>0</v>
      </c>
      <c r="K344" s="27">
        <f>SUM(K345:K346)</f>
        <v>0</v>
      </c>
      <c r="L344" s="27">
        <f>SUM(L345:L346)</f>
        <v>0</v>
      </c>
      <c r="M344" s="27">
        <f t="shared" si="90"/>
        <v>0</v>
      </c>
      <c r="N344" s="27">
        <f>SUM(N345:N346)</f>
        <v>33281</v>
      </c>
      <c r="O344" s="27">
        <f>SUM(O345:O346)</f>
        <v>33281</v>
      </c>
      <c r="P344" s="27">
        <f t="shared" si="91"/>
        <v>0</v>
      </c>
      <c r="Q344" s="27">
        <f>SUM(Q345:Q346)</f>
        <v>0</v>
      </c>
      <c r="R344" s="27">
        <f>SUM(R345:R346)</f>
        <v>0</v>
      </c>
      <c r="S344" s="27">
        <f t="shared" si="92"/>
        <v>0</v>
      </c>
      <c r="T344" s="27">
        <f>SUM(T345:T346)</f>
        <v>2599</v>
      </c>
      <c r="U344" s="27">
        <f>SUM(U345:U346)</f>
        <v>2599</v>
      </c>
      <c r="V344" s="27">
        <f t="shared" si="93"/>
        <v>0</v>
      </c>
      <c r="W344" s="27">
        <f>SUM(W345:W346)</f>
        <v>0</v>
      </c>
      <c r="X344" s="27">
        <f>SUM(X345:X346)</f>
        <v>0</v>
      </c>
      <c r="Y344" s="27">
        <f t="shared" si="94"/>
        <v>0</v>
      </c>
      <c r="Z344" s="27">
        <f>SUM(Z345:Z346)</f>
        <v>0</v>
      </c>
      <c r="AA344" s="27">
        <f>SUM(AA345:AA346)</f>
        <v>0</v>
      </c>
      <c r="AB344" s="27">
        <f t="shared" si="95"/>
        <v>0</v>
      </c>
      <c r="AC344" s="27">
        <f>SUM(AC345:AC346)</f>
        <v>0</v>
      </c>
      <c r="AD344" s="27">
        <f>SUM(AD345:AD346)</f>
        <v>0</v>
      </c>
      <c r="AE344" s="27">
        <f t="shared" si="96"/>
        <v>0</v>
      </c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  <c r="BM344" s="25"/>
      <c r="BN344" s="25"/>
      <c r="BO344" s="25"/>
      <c r="BP344" s="25"/>
      <c r="BQ344" s="25"/>
      <c r="BR344" s="25"/>
      <c r="BS344" s="25"/>
      <c r="BT344" s="25"/>
      <c r="BU344" s="25"/>
      <c r="BV344" s="25"/>
      <c r="BW344" s="25"/>
      <c r="BX344" s="25"/>
      <c r="BY344" s="25"/>
      <c r="BZ344" s="25"/>
      <c r="CA344" s="25"/>
      <c r="CB344" s="25"/>
      <c r="CC344" s="25"/>
      <c r="CD344" s="25"/>
      <c r="CE344" s="25"/>
      <c r="CF344" s="25"/>
      <c r="CG344" s="25"/>
      <c r="CH344" s="25"/>
      <c r="CI344" s="25"/>
      <c r="CJ344" s="25"/>
      <c r="CK344" s="25"/>
      <c r="CL344" s="25"/>
      <c r="CM344" s="25"/>
      <c r="CN344" s="25"/>
      <c r="CO344" s="25"/>
      <c r="CP344" s="25"/>
      <c r="CQ344" s="25"/>
      <c r="CR344" s="25"/>
      <c r="CS344" s="25"/>
      <c r="CT344" s="25"/>
      <c r="CU344" s="25"/>
      <c r="CV344" s="25"/>
      <c r="CW344" s="25"/>
      <c r="CX344" s="25"/>
      <c r="CY344" s="25"/>
      <c r="CZ344" s="25"/>
      <c r="DA344" s="25"/>
      <c r="DB344" s="25"/>
      <c r="DC344" s="25"/>
      <c r="DD344" s="25"/>
      <c r="DE344" s="25"/>
      <c r="DF344" s="25"/>
      <c r="DG344" s="25"/>
      <c r="DH344" s="25"/>
      <c r="DI344" s="25"/>
      <c r="DJ344" s="25"/>
      <c r="DK344" s="25"/>
      <c r="DL344" s="25"/>
      <c r="DM344" s="25"/>
      <c r="DN344" s="25"/>
      <c r="DO344" s="25"/>
      <c r="DP344" s="25"/>
      <c r="DQ344" s="25"/>
      <c r="DR344" s="25"/>
      <c r="DS344" s="25"/>
      <c r="DT344" s="25"/>
      <c r="DU344" s="25"/>
      <c r="DV344" s="25"/>
      <c r="DW344" s="25"/>
      <c r="DX344" s="25"/>
      <c r="DY344" s="25"/>
      <c r="DZ344" s="25"/>
      <c r="EA344" s="25"/>
      <c r="EB344" s="25"/>
      <c r="EC344" s="25"/>
      <c r="ED344" s="25"/>
      <c r="EE344" s="25"/>
      <c r="EF344" s="25"/>
      <c r="EG344" s="25"/>
      <c r="EH344" s="25"/>
      <c r="EI344" s="25"/>
      <c r="EJ344" s="25"/>
      <c r="EK344" s="25"/>
      <c r="EL344" s="25"/>
      <c r="EM344" s="25"/>
      <c r="EN344" s="25"/>
      <c r="EO344" s="25"/>
      <c r="EP344" s="25"/>
      <c r="EQ344" s="25"/>
      <c r="ER344" s="25"/>
      <c r="ES344" s="25"/>
      <c r="ET344" s="25"/>
      <c r="EU344" s="25"/>
      <c r="EV344" s="25"/>
      <c r="EW344" s="25"/>
      <c r="EX344" s="25"/>
      <c r="EY344" s="25"/>
      <c r="EZ344" s="25"/>
      <c r="FA344" s="25"/>
      <c r="FB344" s="25"/>
      <c r="FC344" s="25"/>
      <c r="FD344" s="25"/>
      <c r="FE344" s="25"/>
      <c r="FF344" s="25"/>
      <c r="FG344" s="25"/>
      <c r="FH344" s="25"/>
      <c r="FI344" s="25"/>
      <c r="FJ344" s="25"/>
      <c r="FK344" s="25"/>
      <c r="FL344" s="25"/>
      <c r="FM344" s="25"/>
      <c r="FN344" s="25"/>
      <c r="FO344" s="25"/>
      <c r="FP344" s="25"/>
      <c r="FQ344" s="25"/>
      <c r="FR344" s="25"/>
      <c r="FS344" s="25"/>
      <c r="FT344" s="25"/>
      <c r="FU344" s="25"/>
      <c r="FV344" s="25"/>
      <c r="FW344" s="25"/>
      <c r="FX344" s="25"/>
      <c r="FY344" s="25"/>
      <c r="FZ344" s="25"/>
      <c r="GA344" s="25"/>
      <c r="GB344" s="25"/>
      <c r="GC344" s="25"/>
      <c r="GD344" s="25"/>
      <c r="GE344" s="25"/>
      <c r="GF344" s="25"/>
      <c r="GG344" s="7"/>
      <c r="GH344" s="7"/>
      <c r="GI344" s="7"/>
      <c r="GJ344" s="7"/>
      <c r="GK344" s="7"/>
      <c r="GL344" s="7"/>
      <c r="GM344" s="7"/>
      <c r="GN344" s="7"/>
      <c r="GO344" s="7"/>
      <c r="GP344" s="7"/>
      <c r="GQ344" s="7"/>
      <c r="GR344" s="7"/>
      <c r="GS344" s="7"/>
      <c r="GT344" s="7"/>
      <c r="GU344" s="7"/>
      <c r="GV344" s="7"/>
      <c r="GW344" s="7"/>
      <c r="GX344" s="7"/>
      <c r="GY344" s="7"/>
      <c r="GZ344" s="7"/>
      <c r="HA344" s="7"/>
      <c r="HB344" s="7"/>
      <c r="HC344" s="7"/>
      <c r="HD344" s="7"/>
      <c r="HE344" s="7"/>
      <c r="HF344" s="7"/>
      <c r="HG344" s="7"/>
      <c r="HH344" s="7"/>
      <c r="HI344" s="7"/>
      <c r="HJ344" s="7"/>
      <c r="HK344" s="7"/>
      <c r="HL344" s="7"/>
      <c r="HM344" s="7"/>
      <c r="HN344" s="7"/>
      <c r="HO344" s="7"/>
      <c r="HP344" s="7"/>
      <c r="HQ344" s="7"/>
      <c r="HR344" s="7"/>
      <c r="HS344" s="7"/>
      <c r="HT344" s="7"/>
      <c r="HU344" s="7"/>
      <c r="HV344" s="7"/>
      <c r="HW344" s="7"/>
      <c r="HX344" s="7"/>
      <c r="HY344" s="7"/>
      <c r="HZ344" s="7"/>
      <c r="IA344" s="7"/>
      <c r="IB344" s="7"/>
      <c r="IC344" s="7"/>
      <c r="ID344" s="7"/>
      <c r="IE344" s="7"/>
      <c r="IF344" s="7"/>
      <c r="IG344" s="7"/>
      <c r="IH344" s="7"/>
      <c r="II344" s="7"/>
      <c r="IJ344" s="7"/>
      <c r="IK344" s="7"/>
      <c r="IL344" s="7"/>
      <c r="IM344" s="7"/>
      <c r="IN344" s="7"/>
      <c r="IO344" s="7"/>
      <c r="IP344" s="7"/>
      <c r="IQ344" s="7"/>
      <c r="IR344" s="7"/>
      <c r="IS344" s="7"/>
      <c r="IT344" s="7"/>
      <c r="IU344" s="7"/>
    </row>
    <row r="345" spans="1:255" ht="29.25" customHeight="1" x14ac:dyDescent="0.3">
      <c r="A345" s="35" t="s">
        <v>315</v>
      </c>
      <c r="B345" s="49" t="s">
        <v>316</v>
      </c>
      <c r="C345" s="36">
        <v>759</v>
      </c>
      <c r="D345" s="36">
        <v>5219</v>
      </c>
      <c r="E345" s="38">
        <f t="shared" si="88"/>
        <v>5880</v>
      </c>
      <c r="F345" s="38">
        <f t="shared" si="88"/>
        <v>5880</v>
      </c>
      <c r="G345" s="38">
        <f t="shared" si="88"/>
        <v>0</v>
      </c>
      <c r="H345" s="38">
        <v>0</v>
      </c>
      <c r="I345" s="38">
        <v>0</v>
      </c>
      <c r="J345" s="38">
        <f t="shared" si="89"/>
        <v>0</v>
      </c>
      <c r="K345" s="38">
        <v>0</v>
      </c>
      <c r="L345" s="38">
        <v>0</v>
      </c>
      <c r="M345" s="38">
        <f t="shared" si="90"/>
        <v>0</v>
      </c>
      <c r="N345" s="38">
        <v>3281</v>
      </c>
      <c r="O345" s="38">
        <v>3281</v>
      </c>
      <c r="P345" s="38">
        <f t="shared" si="91"/>
        <v>0</v>
      </c>
      <c r="Q345" s="38">
        <v>0</v>
      </c>
      <c r="R345" s="38">
        <v>0</v>
      </c>
      <c r="S345" s="38">
        <f t="shared" si="92"/>
        <v>0</v>
      </c>
      <c r="T345" s="38">
        <v>2599</v>
      </c>
      <c r="U345" s="38">
        <v>2599</v>
      </c>
      <c r="V345" s="38">
        <f t="shared" si="93"/>
        <v>0</v>
      </c>
      <c r="W345" s="38">
        <v>0</v>
      </c>
      <c r="X345" s="38">
        <v>0</v>
      </c>
      <c r="Y345" s="38">
        <f t="shared" si="94"/>
        <v>0</v>
      </c>
      <c r="Z345" s="38">
        <v>0</v>
      </c>
      <c r="AA345" s="38">
        <v>0</v>
      </c>
      <c r="AB345" s="38">
        <f t="shared" si="95"/>
        <v>0</v>
      </c>
      <c r="AC345" s="38">
        <v>0</v>
      </c>
      <c r="AD345" s="38">
        <v>0</v>
      </c>
      <c r="AE345" s="38">
        <f t="shared" si="96"/>
        <v>0</v>
      </c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  <c r="CS345" s="7"/>
      <c r="CT345" s="7"/>
      <c r="CU345" s="7"/>
      <c r="CV345" s="7"/>
      <c r="CW345" s="7"/>
      <c r="CX345" s="7"/>
      <c r="CY345" s="7"/>
      <c r="CZ345" s="7"/>
      <c r="DA345" s="7"/>
      <c r="DB345" s="7"/>
      <c r="DC345" s="7"/>
      <c r="DD345" s="7"/>
      <c r="DE345" s="7"/>
      <c r="DF345" s="7"/>
      <c r="DG345" s="7"/>
      <c r="DH345" s="7"/>
      <c r="DI345" s="7"/>
      <c r="DJ345" s="7"/>
      <c r="DK345" s="7"/>
      <c r="DL345" s="7"/>
      <c r="DM345" s="7"/>
      <c r="DN345" s="7"/>
      <c r="DO345" s="7"/>
      <c r="DP345" s="7"/>
      <c r="DQ345" s="7"/>
      <c r="DR345" s="7"/>
      <c r="DS345" s="7"/>
      <c r="DT345" s="7"/>
      <c r="DU345" s="7"/>
      <c r="DV345" s="7"/>
      <c r="DW345" s="7"/>
      <c r="DX345" s="7"/>
      <c r="DY345" s="7"/>
      <c r="DZ345" s="7"/>
      <c r="EA345" s="7"/>
      <c r="EB345" s="7"/>
      <c r="EC345" s="7"/>
      <c r="ED345" s="7"/>
      <c r="EE345" s="7"/>
      <c r="EF345" s="7"/>
      <c r="EG345" s="7"/>
      <c r="EH345" s="7"/>
      <c r="EI345" s="7"/>
      <c r="EJ345" s="7"/>
      <c r="EK345" s="7"/>
      <c r="EL345" s="7"/>
      <c r="EM345" s="7"/>
      <c r="EN345" s="7"/>
      <c r="EO345" s="7"/>
      <c r="EP345" s="7"/>
      <c r="EQ345" s="7"/>
      <c r="ER345" s="7"/>
      <c r="ES345" s="7"/>
      <c r="ET345" s="7"/>
      <c r="EU345" s="7"/>
      <c r="EV345" s="7"/>
      <c r="EW345" s="7"/>
      <c r="EX345" s="7"/>
      <c r="EY345" s="7"/>
      <c r="EZ345" s="7"/>
      <c r="FA345" s="7"/>
      <c r="FB345" s="7"/>
      <c r="FC345" s="7"/>
      <c r="FD345" s="7"/>
      <c r="FE345" s="7"/>
      <c r="FF345" s="7"/>
      <c r="FG345" s="7"/>
      <c r="FH345" s="7"/>
      <c r="FI345" s="7"/>
      <c r="FJ345" s="7"/>
      <c r="FK345" s="7"/>
      <c r="FL345" s="7"/>
      <c r="FM345" s="25"/>
      <c r="FN345" s="25"/>
      <c r="FO345" s="25"/>
      <c r="FP345" s="25"/>
      <c r="FQ345" s="25"/>
      <c r="FR345" s="25"/>
      <c r="FS345" s="25"/>
      <c r="FT345" s="25"/>
      <c r="FU345" s="25"/>
      <c r="FV345" s="25"/>
      <c r="FW345" s="25"/>
      <c r="FX345" s="25"/>
      <c r="FY345" s="25"/>
      <c r="FZ345" s="25"/>
      <c r="GA345" s="25"/>
      <c r="GB345" s="25"/>
      <c r="GC345" s="25"/>
      <c r="GD345" s="25"/>
      <c r="GE345" s="25"/>
      <c r="GF345" s="25"/>
      <c r="GG345" s="7"/>
      <c r="GH345" s="7"/>
      <c r="GI345" s="7"/>
      <c r="GJ345" s="7"/>
      <c r="GK345" s="7"/>
      <c r="GL345" s="7"/>
      <c r="GM345" s="7"/>
      <c r="GN345" s="7"/>
      <c r="GO345" s="7"/>
      <c r="GP345" s="7"/>
      <c r="GQ345" s="7"/>
      <c r="GR345" s="7"/>
      <c r="GS345" s="7"/>
      <c r="GT345" s="7"/>
      <c r="GU345" s="7"/>
      <c r="GV345" s="7"/>
      <c r="GW345" s="7"/>
      <c r="GX345" s="7"/>
      <c r="GY345" s="7"/>
      <c r="GZ345" s="7"/>
      <c r="HA345" s="7"/>
      <c r="HB345" s="7"/>
      <c r="HC345" s="7"/>
      <c r="HD345" s="7"/>
      <c r="HE345" s="7"/>
      <c r="HF345" s="7"/>
      <c r="HG345" s="7"/>
      <c r="HH345" s="7"/>
      <c r="HI345" s="7"/>
      <c r="HJ345" s="7"/>
      <c r="HK345" s="7"/>
      <c r="HL345" s="7"/>
      <c r="HM345" s="7"/>
      <c r="HN345" s="7"/>
      <c r="HO345" s="7"/>
      <c r="HP345" s="7"/>
      <c r="HQ345" s="7"/>
      <c r="HR345" s="7"/>
      <c r="HS345" s="7"/>
      <c r="HT345" s="7"/>
      <c r="HU345" s="7"/>
      <c r="HV345" s="7"/>
      <c r="HW345" s="7"/>
      <c r="HX345" s="7"/>
      <c r="HY345" s="7"/>
      <c r="HZ345" s="7"/>
      <c r="IA345" s="7"/>
      <c r="IB345" s="7"/>
      <c r="IC345" s="7"/>
      <c r="ID345" s="7"/>
      <c r="IE345" s="7"/>
      <c r="IF345" s="7"/>
      <c r="IG345" s="7"/>
      <c r="IH345" s="7"/>
      <c r="II345" s="7"/>
      <c r="IJ345" s="7"/>
      <c r="IK345" s="7"/>
      <c r="IL345" s="7"/>
      <c r="IM345" s="7"/>
      <c r="IN345" s="7"/>
      <c r="IO345" s="7"/>
      <c r="IP345" s="7"/>
      <c r="IQ345" s="7"/>
      <c r="IR345" s="7"/>
      <c r="IS345" s="7"/>
      <c r="IT345" s="7"/>
      <c r="IU345" s="7"/>
    </row>
    <row r="346" spans="1:255" ht="62.4" x14ac:dyDescent="0.3">
      <c r="A346" s="29" t="s">
        <v>317</v>
      </c>
      <c r="B346" s="36">
        <v>2</v>
      </c>
      <c r="C346" s="36">
        <v>759</v>
      </c>
      <c r="D346" s="36">
        <v>5219</v>
      </c>
      <c r="E346" s="38">
        <f t="shared" si="88"/>
        <v>30000</v>
      </c>
      <c r="F346" s="38">
        <f t="shared" si="88"/>
        <v>30000</v>
      </c>
      <c r="G346" s="38">
        <f t="shared" si="88"/>
        <v>0</v>
      </c>
      <c r="H346" s="38">
        <v>0</v>
      </c>
      <c r="I346" s="38">
        <v>0</v>
      </c>
      <c r="J346" s="38">
        <f t="shared" si="89"/>
        <v>0</v>
      </c>
      <c r="K346" s="38">
        <v>0</v>
      </c>
      <c r="L346" s="38">
        <v>0</v>
      </c>
      <c r="M346" s="38">
        <f t="shared" si="90"/>
        <v>0</v>
      </c>
      <c r="N346" s="38">
        <v>30000</v>
      </c>
      <c r="O346" s="38">
        <v>30000</v>
      </c>
      <c r="P346" s="38">
        <f t="shared" si="91"/>
        <v>0</v>
      </c>
      <c r="Q346" s="38">
        <v>0</v>
      </c>
      <c r="R346" s="38">
        <v>0</v>
      </c>
      <c r="S346" s="38">
        <f t="shared" si="92"/>
        <v>0</v>
      </c>
      <c r="T346" s="38">
        <v>0</v>
      </c>
      <c r="U346" s="38">
        <v>0</v>
      </c>
      <c r="V346" s="38">
        <f t="shared" si="93"/>
        <v>0</v>
      </c>
      <c r="W346" s="38">
        <v>0</v>
      </c>
      <c r="X346" s="38">
        <v>0</v>
      </c>
      <c r="Y346" s="38">
        <f t="shared" si="94"/>
        <v>0</v>
      </c>
      <c r="Z346" s="38">
        <v>0</v>
      </c>
      <c r="AA346" s="38">
        <v>0</v>
      </c>
      <c r="AB346" s="38">
        <f t="shared" si="95"/>
        <v>0</v>
      </c>
      <c r="AC346" s="38">
        <v>0</v>
      </c>
      <c r="AD346" s="38">
        <v>0</v>
      </c>
      <c r="AE346" s="38">
        <f t="shared" si="96"/>
        <v>0</v>
      </c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  <c r="CU346" s="7"/>
      <c r="CV346" s="7"/>
      <c r="CW346" s="7"/>
      <c r="CX346" s="7"/>
      <c r="CY346" s="7"/>
      <c r="CZ346" s="7"/>
      <c r="DA346" s="7"/>
      <c r="DB346" s="7"/>
      <c r="DC346" s="7"/>
      <c r="DD346" s="7"/>
      <c r="DE346" s="7"/>
      <c r="DF346" s="7"/>
      <c r="DG346" s="7"/>
      <c r="DH346" s="7"/>
      <c r="DI346" s="7"/>
      <c r="DJ346" s="7"/>
      <c r="DK346" s="7"/>
      <c r="DL346" s="7"/>
      <c r="DM346" s="7"/>
      <c r="DN346" s="7"/>
      <c r="DO346" s="7"/>
      <c r="DP346" s="7"/>
      <c r="DQ346" s="7"/>
      <c r="DR346" s="7"/>
      <c r="DS346" s="7"/>
      <c r="DT346" s="7"/>
      <c r="DU346" s="7"/>
      <c r="DV346" s="7"/>
      <c r="DW346" s="7"/>
      <c r="DX346" s="7"/>
      <c r="DY346" s="7"/>
      <c r="DZ346" s="7"/>
      <c r="EA346" s="7"/>
      <c r="EB346" s="7"/>
      <c r="EC346" s="7"/>
      <c r="ED346" s="7"/>
      <c r="EE346" s="7"/>
      <c r="EF346" s="7"/>
      <c r="EG346" s="7"/>
      <c r="EH346" s="7"/>
      <c r="EI346" s="7"/>
      <c r="EJ346" s="7"/>
      <c r="EK346" s="7"/>
      <c r="EL346" s="7"/>
      <c r="EM346" s="7"/>
      <c r="EN346" s="7"/>
      <c r="EO346" s="7"/>
      <c r="EP346" s="7"/>
      <c r="EQ346" s="7"/>
      <c r="ER346" s="7"/>
      <c r="ES346" s="7"/>
      <c r="ET346" s="7"/>
      <c r="EU346" s="7"/>
      <c r="EV346" s="7"/>
      <c r="EW346" s="7"/>
      <c r="EX346" s="7"/>
      <c r="EY346" s="7"/>
      <c r="EZ346" s="7"/>
      <c r="FA346" s="7"/>
      <c r="FB346" s="7"/>
      <c r="FC346" s="7"/>
      <c r="FD346" s="7"/>
      <c r="FE346" s="7"/>
      <c r="FF346" s="7"/>
      <c r="FG346" s="7"/>
      <c r="FH346" s="7"/>
      <c r="FI346" s="7"/>
      <c r="FJ346" s="7"/>
      <c r="FK346" s="7"/>
      <c r="FL346" s="7"/>
      <c r="FM346" s="25"/>
      <c r="FN346" s="25"/>
      <c r="FO346" s="25"/>
      <c r="FP346" s="25"/>
      <c r="FQ346" s="25"/>
      <c r="FR346" s="25"/>
      <c r="FS346" s="25"/>
      <c r="FT346" s="25"/>
      <c r="FU346" s="25"/>
      <c r="FV346" s="25"/>
      <c r="FW346" s="25"/>
      <c r="FX346" s="25"/>
      <c r="FY346" s="25"/>
      <c r="FZ346" s="25"/>
      <c r="GA346" s="25"/>
      <c r="GB346" s="25"/>
      <c r="GC346" s="25"/>
      <c r="GD346" s="25"/>
      <c r="GE346" s="25"/>
      <c r="GF346" s="25"/>
      <c r="GG346" s="7"/>
      <c r="GH346" s="7"/>
      <c r="GI346" s="7"/>
      <c r="GJ346" s="7"/>
      <c r="GK346" s="7"/>
      <c r="GL346" s="7"/>
      <c r="GM346" s="7"/>
      <c r="GN346" s="7"/>
      <c r="GO346" s="7"/>
      <c r="GP346" s="7"/>
      <c r="GQ346" s="7"/>
      <c r="GR346" s="7"/>
      <c r="GS346" s="7"/>
      <c r="GT346" s="7"/>
      <c r="GU346" s="7"/>
      <c r="GV346" s="7"/>
      <c r="GW346" s="7"/>
      <c r="GX346" s="7"/>
      <c r="GY346" s="7"/>
      <c r="GZ346" s="7"/>
      <c r="HA346" s="7"/>
      <c r="HB346" s="7"/>
      <c r="HC346" s="7"/>
      <c r="HD346" s="7"/>
      <c r="HE346" s="7"/>
      <c r="HF346" s="7"/>
      <c r="HG346" s="7"/>
      <c r="HH346" s="7"/>
      <c r="HI346" s="7"/>
      <c r="HJ346" s="7"/>
      <c r="HK346" s="7"/>
      <c r="HL346" s="7"/>
      <c r="HM346" s="7"/>
      <c r="HN346" s="7"/>
      <c r="HO346" s="7"/>
      <c r="HP346" s="7"/>
      <c r="HQ346" s="7"/>
      <c r="HR346" s="7"/>
      <c r="HS346" s="7"/>
      <c r="HT346" s="7"/>
      <c r="HU346" s="7"/>
      <c r="HV346" s="7"/>
      <c r="HW346" s="7"/>
      <c r="HX346" s="7"/>
      <c r="HY346" s="7"/>
      <c r="HZ346" s="7"/>
      <c r="IA346" s="7"/>
      <c r="IB346" s="7"/>
      <c r="IC346" s="7"/>
      <c r="ID346" s="7"/>
      <c r="IE346" s="7"/>
      <c r="IF346" s="7"/>
      <c r="IG346" s="7"/>
      <c r="IH346" s="7"/>
      <c r="II346" s="7"/>
      <c r="IJ346" s="7"/>
      <c r="IK346" s="7"/>
      <c r="IL346" s="7"/>
      <c r="IM346" s="7"/>
      <c r="IN346" s="7"/>
      <c r="IO346" s="7"/>
      <c r="IP346" s="7"/>
      <c r="IQ346" s="7"/>
      <c r="IR346" s="7"/>
      <c r="IS346" s="7"/>
      <c r="IT346" s="7"/>
      <c r="IU346" s="7"/>
    </row>
    <row r="347" spans="1:255" x14ac:dyDescent="0.3">
      <c r="A347" s="26" t="s">
        <v>107</v>
      </c>
      <c r="B347" s="34"/>
      <c r="C347" s="34"/>
      <c r="D347" s="34"/>
      <c r="E347" s="27">
        <f t="shared" si="88"/>
        <v>2168827</v>
      </c>
      <c r="F347" s="27">
        <f t="shared" si="88"/>
        <v>2174827</v>
      </c>
      <c r="G347" s="27">
        <f t="shared" si="88"/>
        <v>6000</v>
      </c>
      <c r="H347" s="27">
        <f>SUM(H348,H350,H357,H363)</f>
        <v>615143</v>
      </c>
      <c r="I347" s="27">
        <f>SUM(I348,I350,I357,I363)</f>
        <v>615143</v>
      </c>
      <c r="J347" s="27">
        <f t="shared" si="89"/>
        <v>0</v>
      </c>
      <c r="K347" s="27">
        <f>SUM(K348,K350,K357,K363)</f>
        <v>0</v>
      </c>
      <c r="L347" s="27">
        <f>SUM(L348,L350,L357,L363)</f>
        <v>0</v>
      </c>
      <c r="M347" s="27">
        <f t="shared" si="90"/>
        <v>0</v>
      </c>
      <c r="N347" s="27">
        <f>SUM(N348,N350,N357,N363)</f>
        <v>187572</v>
      </c>
      <c r="O347" s="27">
        <f>SUM(O348,O350,O357,O363)</f>
        <v>193572</v>
      </c>
      <c r="P347" s="27">
        <f t="shared" si="91"/>
        <v>6000</v>
      </c>
      <c r="Q347" s="27">
        <f>SUM(Q348,Q350,Q357,Q363)</f>
        <v>1366112</v>
      </c>
      <c r="R347" s="27">
        <f>SUM(R348,R350,R357,R363)</f>
        <v>1366112</v>
      </c>
      <c r="S347" s="27">
        <f t="shared" si="92"/>
        <v>0</v>
      </c>
      <c r="T347" s="27">
        <f>SUM(T348,T350,T357,T363)</f>
        <v>0</v>
      </c>
      <c r="U347" s="27">
        <f>SUM(U348,U350,U357,U363)</f>
        <v>0</v>
      </c>
      <c r="V347" s="27">
        <f t="shared" si="93"/>
        <v>0</v>
      </c>
      <c r="W347" s="27">
        <f>SUM(W348,W350,W357,W363)</f>
        <v>0</v>
      </c>
      <c r="X347" s="27">
        <f>SUM(X348,X350,X357,X363)</f>
        <v>0</v>
      </c>
      <c r="Y347" s="27">
        <f t="shared" si="94"/>
        <v>0</v>
      </c>
      <c r="Z347" s="27">
        <f>SUM(Z348,Z350,Z357,Z363)</f>
        <v>0</v>
      </c>
      <c r="AA347" s="27">
        <f>SUM(AA348,AA350,AA357,AA363)</f>
        <v>0</v>
      </c>
      <c r="AB347" s="27">
        <f t="shared" si="95"/>
        <v>0</v>
      </c>
      <c r="AC347" s="27">
        <f>SUM(AC348,AC350,AC357,AC363)</f>
        <v>0</v>
      </c>
      <c r="AD347" s="27">
        <f>SUM(AD348,AD350,AD357,AD363)</f>
        <v>0</v>
      </c>
      <c r="AE347" s="27">
        <f t="shared" si="96"/>
        <v>0</v>
      </c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  <c r="CS347" s="7"/>
      <c r="CT347" s="7"/>
      <c r="CU347" s="7"/>
      <c r="CV347" s="7"/>
      <c r="CW347" s="7"/>
      <c r="CX347" s="7"/>
      <c r="CY347" s="7"/>
      <c r="CZ347" s="7"/>
      <c r="DA347" s="7"/>
      <c r="DB347" s="7"/>
      <c r="DC347" s="7"/>
      <c r="DD347" s="7"/>
      <c r="DE347" s="7"/>
      <c r="DF347" s="7"/>
      <c r="DG347" s="7"/>
      <c r="DH347" s="7"/>
      <c r="DI347" s="7"/>
      <c r="DJ347" s="7"/>
      <c r="DK347" s="7"/>
      <c r="DL347" s="7"/>
      <c r="DM347" s="7"/>
      <c r="DN347" s="7"/>
      <c r="DO347" s="7"/>
      <c r="DP347" s="7"/>
      <c r="DQ347" s="7"/>
      <c r="DR347" s="7"/>
      <c r="DS347" s="7"/>
      <c r="DT347" s="7"/>
      <c r="DU347" s="7"/>
      <c r="DV347" s="7"/>
      <c r="DW347" s="7"/>
      <c r="DX347" s="7"/>
      <c r="DY347" s="7"/>
      <c r="DZ347" s="7"/>
      <c r="EA347" s="7"/>
      <c r="EB347" s="7"/>
      <c r="EC347" s="7"/>
      <c r="ED347" s="7"/>
      <c r="EE347" s="7"/>
      <c r="EF347" s="7"/>
      <c r="EG347" s="7"/>
      <c r="EH347" s="7"/>
      <c r="EI347" s="7"/>
      <c r="EJ347" s="7"/>
      <c r="EK347" s="7"/>
      <c r="EL347" s="7"/>
      <c r="EM347" s="7"/>
      <c r="EN347" s="7"/>
      <c r="EO347" s="7"/>
      <c r="EP347" s="7"/>
      <c r="EQ347" s="7"/>
      <c r="ER347" s="7"/>
      <c r="ES347" s="7"/>
      <c r="ET347" s="7"/>
      <c r="EU347" s="7"/>
      <c r="EV347" s="7"/>
      <c r="EW347" s="7"/>
      <c r="EX347" s="7"/>
      <c r="EY347" s="7"/>
      <c r="EZ347" s="7"/>
      <c r="FA347" s="7"/>
      <c r="FB347" s="7"/>
      <c r="FC347" s="7"/>
      <c r="FD347" s="7"/>
      <c r="FE347" s="7"/>
      <c r="FF347" s="7"/>
      <c r="FG347" s="7"/>
      <c r="FH347" s="7"/>
      <c r="FI347" s="7"/>
      <c r="FJ347" s="7"/>
      <c r="FK347" s="7"/>
      <c r="FL347" s="7"/>
      <c r="FM347" s="25"/>
      <c r="FN347" s="25"/>
      <c r="FO347" s="25"/>
      <c r="FP347" s="25"/>
      <c r="FQ347" s="25"/>
      <c r="FR347" s="25"/>
      <c r="FS347" s="25"/>
      <c r="FT347" s="25"/>
      <c r="FU347" s="25"/>
      <c r="FV347" s="25"/>
      <c r="FW347" s="25"/>
      <c r="FX347" s="25"/>
      <c r="FY347" s="25"/>
      <c r="FZ347" s="25"/>
      <c r="GA347" s="25"/>
      <c r="GB347" s="25"/>
      <c r="GC347" s="25"/>
      <c r="GD347" s="25"/>
      <c r="GE347" s="25"/>
      <c r="GF347" s="25"/>
      <c r="GG347" s="7"/>
      <c r="GH347" s="7"/>
      <c r="GI347" s="7"/>
      <c r="GJ347" s="7"/>
      <c r="GK347" s="7"/>
      <c r="GL347" s="7"/>
      <c r="GM347" s="7"/>
      <c r="GN347" s="7"/>
      <c r="GO347" s="7"/>
      <c r="GP347" s="7"/>
      <c r="GQ347" s="7"/>
      <c r="GR347" s="7"/>
      <c r="GS347" s="7"/>
      <c r="GT347" s="7"/>
      <c r="GU347" s="7"/>
      <c r="GV347" s="7"/>
      <c r="GW347" s="7"/>
      <c r="GX347" s="7"/>
      <c r="GY347" s="7"/>
      <c r="GZ347" s="7"/>
      <c r="HA347" s="7"/>
      <c r="HB347" s="7"/>
      <c r="HC347" s="7"/>
      <c r="HD347" s="7"/>
      <c r="HE347" s="7"/>
      <c r="HF347" s="7"/>
      <c r="HG347" s="7"/>
      <c r="HH347" s="7"/>
      <c r="HI347" s="7"/>
      <c r="HJ347" s="7"/>
      <c r="HK347" s="7"/>
      <c r="HL347" s="7"/>
      <c r="HM347" s="7"/>
      <c r="HN347" s="7"/>
      <c r="HO347" s="7"/>
      <c r="HP347" s="7"/>
      <c r="HQ347" s="7"/>
      <c r="HR347" s="7"/>
      <c r="HS347" s="7"/>
      <c r="HT347" s="7"/>
      <c r="HU347" s="7"/>
      <c r="HV347" s="7"/>
      <c r="HW347" s="7"/>
      <c r="HX347" s="7"/>
      <c r="HY347" s="7"/>
      <c r="HZ347" s="7"/>
      <c r="IA347" s="7"/>
      <c r="IB347" s="7"/>
      <c r="IC347" s="7"/>
      <c r="ID347" s="7"/>
      <c r="IE347" s="7"/>
      <c r="IF347" s="7"/>
      <c r="IG347" s="7"/>
      <c r="IH347" s="7"/>
      <c r="II347" s="7"/>
      <c r="IJ347" s="7"/>
      <c r="IK347" s="7"/>
      <c r="IL347" s="7"/>
      <c r="IM347" s="7"/>
      <c r="IN347" s="7"/>
      <c r="IO347" s="7"/>
      <c r="IP347" s="7"/>
      <c r="IQ347" s="7"/>
      <c r="IR347" s="7"/>
      <c r="IS347" s="7"/>
      <c r="IT347" s="7"/>
      <c r="IU347" s="7"/>
    </row>
    <row r="348" spans="1:255" x14ac:dyDescent="0.3">
      <c r="A348" s="26" t="s">
        <v>113</v>
      </c>
      <c r="B348" s="34"/>
      <c r="C348" s="34"/>
      <c r="D348" s="34"/>
      <c r="E348" s="27">
        <f t="shared" si="88"/>
        <v>3000</v>
      </c>
      <c r="F348" s="27">
        <f t="shared" si="88"/>
        <v>3000</v>
      </c>
      <c r="G348" s="27">
        <f t="shared" si="88"/>
        <v>0</v>
      </c>
      <c r="H348" s="27">
        <f>SUM(H349)</f>
        <v>0</v>
      </c>
      <c r="I348" s="27">
        <f>SUM(I349)</f>
        <v>0</v>
      </c>
      <c r="J348" s="27">
        <f t="shared" si="89"/>
        <v>0</v>
      </c>
      <c r="K348" s="27">
        <f>SUM(K349)</f>
        <v>0</v>
      </c>
      <c r="L348" s="27">
        <f>SUM(L349)</f>
        <v>0</v>
      </c>
      <c r="M348" s="27">
        <f t="shared" si="90"/>
        <v>0</v>
      </c>
      <c r="N348" s="27">
        <f>SUM(N349)</f>
        <v>3000</v>
      </c>
      <c r="O348" s="27">
        <f>SUM(O349)</f>
        <v>3000</v>
      </c>
      <c r="P348" s="27">
        <f t="shared" si="91"/>
        <v>0</v>
      </c>
      <c r="Q348" s="27">
        <f>SUM(Q349)</f>
        <v>0</v>
      </c>
      <c r="R348" s="27">
        <f>SUM(R349)</f>
        <v>0</v>
      </c>
      <c r="S348" s="27">
        <f t="shared" si="92"/>
        <v>0</v>
      </c>
      <c r="T348" s="27">
        <f>SUM(T349)</f>
        <v>0</v>
      </c>
      <c r="U348" s="27">
        <f>SUM(U349)</f>
        <v>0</v>
      </c>
      <c r="V348" s="27">
        <f t="shared" si="93"/>
        <v>0</v>
      </c>
      <c r="W348" s="27">
        <f>SUM(W349)</f>
        <v>0</v>
      </c>
      <c r="X348" s="27">
        <f>SUM(X349)</f>
        <v>0</v>
      </c>
      <c r="Y348" s="27">
        <f t="shared" si="94"/>
        <v>0</v>
      </c>
      <c r="Z348" s="27">
        <f>SUM(Z349)</f>
        <v>0</v>
      </c>
      <c r="AA348" s="27">
        <f>SUM(AA349)</f>
        <v>0</v>
      </c>
      <c r="AB348" s="27">
        <f t="shared" si="95"/>
        <v>0</v>
      </c>
      <c r="AC348" s="27">
        <f>SUM(AC349)</f>
        <v>0</v>
      </c>
      <c r="AD348" s="27">
        <f>SUM(AD349)</f>
        <v>0</v>
      </c>
      <c r="AE348" s="27">
        <f t="shared" si="96"/>
        <v>0</v>
      </c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  <c r="BM348" s="25"/>
      <c r="BN348" s="25"/>
      <c r="BO348" s="25"/>
      <c r="BP348" s="25"/>
      <c r="BQ348" s="25"/>
      <c r="BR348" s="25"/>
      <c r="BS348" s="25"/>
      <c r="BT348" s="25"/>
      <c r="BU348" s="25"/>
      <c r="BV348" s="25"/>
      <c r="BW348" s="25"/>
      <c r="BX348" s="25"/>
      <c r="BY348" s="25"/>
      <c r="BZ348" s="25"/>
      <c r="CA348" s="25"/>
      <c r="CB348" s="25"/>
      <c r="CC348" s="25"/>
      <c r="CD348" s="25"/>
      <c r="CE348" s="25"/>
      <c r="CF348" s="25"/>
      <c r="CG348" s="25"/>
      <c r="CH348" s="25"/>
      <c r="CI348" s="25"/>
      <c r="CJ348" s="25"/>
      <c r="CK348" s="25"/>
      <c r="CL348" s="25"/>
      <c r="CM348" s="25"/>
      <c r="CN348" s="25"/>
      <c r="CO348" s="25"/>
      <c r="CP348" s="25"/>
      <c r="CQ348" s="25"/>
      <c r="CR348" s="25"/>
      <c r="CS348" s="25"/>
      <c r="CT348" s="25"/>
      <c r="CU348" s="25"/>
      <c r="CV348" s="25"/>
      <c r="CW348" s="25"/>
      <c r="CX348" s="25"/>
      <c r="CY348" s="25"/>
      <c r="CZ348" s="25"/>
      <c r="DA348" s="25"/>
      <c r="DB348" s="25"/>
      <c r="DC348" s="25"/>
      <c r="DD348" s="25"/>
      <c r="DE348" s="25"/>
      <c r="DF348" s="25"/>
      <c r="DG348" s="25"/>
      <c r="DH348" s="25"/>
      <c r="DI348" s="25"/>
      <c r="DJ348" s="25"/>
      <c r="DK348" s="25"/>
      <c r="DL348" s="25"/>
      <c r="DM348" s="25"/>
      <c r="DN348" s="25"/>
      <c r="DO348" s="25"/>
      <c r="DP348" s="25"/>
      <c r="DQ348" s="25"/>
      <c r="DR348" s="25"/>
      <c r="DS348" s="25"/>
      <c r="DT348" s="25"/>
      <c r="DU348" s="25"/>
      <c r="DV348" s="25"/>
      <c r="DW348" s="25"/>
      <c r="DX348" s="25"/>
      <c r="DY348" s="25"/>
      <c r="DZ348" s="25"/>
      <c r="EA348" s="25"/>
      <c r="EB348" s="25"/>
      <c r="EC348" s="25"/>
      <c r="ED348" s="25"/>
      <c r="EE348" s="25"/>
      <c r="EF348" s="25"/>
      <c r="EG348" s="25"/>
      <c r="EH348" s="25"/>
      <c r="EI348" s="25"/>
      <c r="EJ348" s="25"/>
      <c r="EK348" s="25"/>
      <c r="EL348" s="25"/>
      <c r="EM348" s="25"/>
      <c r="EN348" s="25"/>
      <c r="EO348" s="25"/>
      <c r="EP348" s="25"/>
      <c r="EQ348" s="25"/>
      <c r="ER348" s="25"/>
      <c r="ES348" s="25"/>
      <c r="ET348" s="25"/>
      <c r="EU348" s="25"/>
      <c r="EV348" s="25"/>
      <c r="EW348" s="25"/>
      <c r="EX348" s="25"/>
      <c r="EY348" s="25"/>
      <c r="EZ348" s="25"/>
      <c r="FA348" s="25"/>
      <c r="FB348" s="25"/>
      <c r="FC348" s="25"/>
      <c r="FD348" s="25"/>
      <c r="FE348" s="25"/>
      <c r="FF348" s="25"/>
      <c r="FG348" s="25"/>
      <c r="FH348" s="25"/>
      <c r="FI348" s="25"/>
      <c r="FJ348" s="25"/>
      <c r="FK348" s="25"/>
      <c r="FL348" s="25"/>
      <c r="FM348" s="25"/>
      <c r="FN348" s="25"/>
      <c r="FO348" s="25"/>
      <c r="FP348" s="25"/>
      <c r="FQ348" s="25"/>
      <c r="FR348" s="25"/>
      <c r="FS348" s="25"/>
      <c r="FT348" s="25"/>
      <c r="FU348" s="25"/>
      <c r="FV348" s="25"/>
      <c r="FW348" s="25"/>
      <c r="FX348" s="25"/>
      <c r="FY348" s="25"/>
      <c r="FZ348" s="25"/>
      <c r="GA348" s="25"/>
      <c r="GB348" s="25"/>
      <c r="GC348" s="25"/>
      <c r="GD348" s="25"/>
      <c r="GE348" s="25"/>
      <c r="GF348" s="25"/>
      <c r="GG348" s="7"/>
      <c r="GH348" s="7"/>
      <c r="GI348" s="7"/>
      <c r="GJ348" s="7"/>
      <c r="GK348" s="7"/>
      <c r="GL348" s="7"/>
      <c r="GM348" s="7"/>
      <c r="GN348" s="7"/>
      <c r="GO348" s="7"/>
      <c r="GP348" s="7"/>
      <c r="GQ348" s="7"/>
      <c r="GR348" s="7"/>
      <c r="GS348" s="7"/>
      <c r="GT348" s="7"/>
      <c r="GU348" s="7"/>
      <c r="GV348" s="7"/>
      <c r="GW348" s="7"/>
      <c r="GX348" s="7"/>
      <c r="GY348" s="7"/>
      <c r="GZ348" s="7"/>
      <c r="HA348" s="7"/>
      <c r="HB348" s="7"/>
      <c r="HC348" s="7"/>
      <c r="HD348" s="7"/>
      <c r="HE348" s="7"/>
      <c r="HF348" s="7"/>
      <c r="HG348" s="7"/>
      <c r="HH348" s="7"/>
      <c r="HI348" s="7"/>
      <c r="HJ348" s="7"/>
      <c r="HK348" s="7"/>
      <c r="HL348" s="7"/>
      <c r="HM348" s="7"/>
      <c r="HN348" s="7"/>
      <c r="HO348" s="7"/>
      <c r="HP348" s="7"/>
      <c r="HQ348" s="7"/>
      <c r="HR348" s="7"/>
      <c r="HS348" s="7"/>
      <c r="HT348" s="7"/>
      <c r="HU348" s="7"/>
      <c r="HV348" s="7"/>
      <c r="HW348" s="7"/>
      <c r="HX348" s="7"/>
      <c r="HY348" s="7"/>
      <c r="HZ348" s="7"/>
      <c r="IA348" s="7"/>
      <c r="IB348" s="7"/>
      <c r="IC348" s="7"/>
      <c r="ID348" s="7"/>
      <c r="IE348" s="7"/>
      <c r="IF348" s="7"/>
      <c r="IG348" s="7"/>
      <c r="IH348" s="7"/>
      <c r="II348" s="7"/>
      <c r="IJ348" s="7"/>
      <c r="IK348" s="7"/>
      <c r="IL348" s="7"/>
      <c r="IM348" s="7"/>
      <c r="IN348" s="7"/>
      <c r="IO348" s="7"/>
      <c r="IP348" s="7"/>
      <c r="IQ348" s="7"/>
      <c r="IR348" s="7"/>
      <c r="IS348" s="7"/>
      <c r="IT348" s="7"/>
      <c r="IU348" s="7"/>
    </row>
    <row r="349" spans="1:255" x14ac:dyDescent="0.3">
      <c r="A349" s="35" t="s">
        <v>318</v>
      </c>
      <c r="B349" s="36">
        <v>2</v>
      </c>
      <c r="C349" s="36">
        <v>898</v>
      </c>
      <c r="D349" s="36">
        <v>5201</v>
      </c>
      <c r="E349" s="38">
        <f t="shared" si="88"/>
        <v>3000</v>
      </c>
      <c r="F349" s="38">
        <f t="shared" si="88"/>
        <v>3000</v>
      </c>
      <c r="G349" s="38">
        <f t="shared" si="88"/>
        <v>0</v>
      </c>
      <c r="H349" s="38">
        <v>0</v>
      </c>
      <c r="I349" s="38">
        <v>0</v>
      </c>
      <c r="J349" s="38">
        <f t="shared" si="89"/>
        <v>0</v>
      </c>
      <c r="K349" s="38">
        <v>0</v>
      </c>
      <c r="L349" s="38">
        <v>0</v>
      </c>
      <c r="M349" s="38">
        <f t="shared" si="90"/>
        <v>0</v>
      </c>
      <c r="N349" s="38">
        <v>3000</v>
      </c>
      <c r="O349" s="38">
        <v>3000</v>
      </c>
      <c r="P349" s="38">
        <f t="shared" si="91"/>
        <v>0</v>
      </c>
      <c r="Q349" s="38">
        <v>0</v>
      </c>
      <c r="R349" s="38">
        <v>0</v>
      </c>
      <c r="S349" s="38">
        <f t="shared" si="92"/>
        <v>0</v>
      </c>
      <c r="T349" s="38">
        <v>0</v>
      </c>
      <c r="U349" s="38">
        <v>0</v>
      </c>
      <c r="V349" s="38">
        <f t="shared" si="93"/>
        <v>0</v>
      </c>
      <c r="W349" s="38">
        <v>0</v>
      </c>
      <c r="X349" s="38">
        <v>0</v>
      </c>
      <c r="Y349" s="38">
        <f t="shared" si="94"/>
        <v>0</v>
      </c>
      <c r="Z349" s="38">
        <v>0</v>
      </c>
      <c r="AA349" s="38">
        <v>0</v>
      </c>
      <c r="AB349" s="38">
        <f t="shared" si="95"/>
        <v>0</v>
      </c>
      <c r="AC349" s="38">
        <v>0</v>
      </c>
      <c r="AD349" s="38">
        <v>0</v>
      </c>
      <c r="AE349" s="38">
        <f t="shared" si="96"/>
        <v>0</v>
      </c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  <c r="CS349" s="7"/>
      <c r="CT349" s="7"/>
      <c r="CU349" s="7"/>
      <c r="CV349" s="7"/>
      <c r="CW349" s="7"/>
      <c r="CX349" s="7"/>
      <c r="CY349" s="7"/>
      <c r="CZ349" s="7"/>
      <c r="DA349" s="7"/>
      <c r="DB349" s="7"/>
      <c r="DC349" s="7"/>
      <c r="DD349" s="7"/>
      <c r="DE349" s="7"/>
      <c r="DF349" s="7"/>
      <c r="DG349" s="7"/>
      <c r="DH349" s="7"/>
      <c r="DI349" s="7"/>
      <c r="DJ349" s="7"/>
      <c r="DK349" s="7"/>
      <c r="DL349" s="7"/>
      <c r="DM349" s="7"/>
      <c r="DN349" s="7"/>
      <c r="DO349" s="7"/>
      <c r="DP349" s="7"/>
      <c r="DQ349" s="7"/>
      <c r="DR349" s="7"/>
      <c r="DS349" s="7"/>
      <c r="DT349" s="7"/>
      <c r="DU349" s="7"/>
      <c r="DV349" s="7"/>
      <c r="DW349" s="7"/>
      <c r="DX349" s="7"/>
      <c r="DY349" s="7"/>
      <c r="DZ349" s="7"/>
      <c r="EA349" s="7"/>
      <c r="EB349" s="7"/>
      <c r="EC349" s="7"/>
      <c r="ED349" s="7"/>
      <c r="EE349" s="7"/>
      <c r="EF349" s="7"/>
      <c r="EG349" s="7"/>
      <c r="EH349" s="7"/>
      <c r="EI349" s="7"/>
      <c r="EJ349" s="7"/>
      <c r="EK349" s="7"/>
      <c r="EL349" s="7"/>
      <c r="EM349" s="7"/>
      <c r="EN349" s="7"/>
      <c r="EO349" s="7"/>
      <c r="EP349" s="7"/>
      <c r="EQ349" s="7"/>
      <c r="ER349" s="7"/>
      <c r="ES349" s="7"/>
      <c r="ET349" s="7"/>
      <c r="EU349" s="7"/>
      <c r="EV349" s="7"/>
      <c r="EW349" s="7"/>
      <c r="EX349" s="7"/>
      <c r="EY349" s="7"/>
      <c r="EZ349" s="7"/>
      <c r="FA349" s="7"/>
      <c r="FB349" s="7"/>
      <c r="FC349" s="7"/>
      <c r="FD349" s="7"/>
      <c r="FE349" s="7"/>
      <c r="FF349" s="7"/>
      <c r="FG349" s="7"/>
      <c r="FH349" s="7"/>
      <c r="FI349" s="7"/>
      <c r="FJ349" s="7"/>
      <c r="FK349" s="7"/>
      <c r="FL349" s="7"/>
      <c r="FM349" s="25"/>
      <c r="FN349" s="25"/>
      <c r="FO349" s="25"/>
      <c r="FP349" s="25"/>
      <c r="FQ349" s="25"/>
      <c r="FR349" s="25"/>
      <c r="FS349" s="25"/>
      <c r="FT349" s="25"/>
      <c r="FU349" s="25"/>
      <c r="FV349" s="25"/>
      <c r="FW349" s="25"/>
      <c r="FX349" s="25"/>
      <c r="FY349" s="25"/>
      <c r="FZ349" s="25"/>
      <c r="GA349" s="25"/>
      <c r="GB349" s="25"/>
      <c r="GC349" s="25"/>
      <c r="GD349" s="25"/>
      <c r="GE349" s="25"/>
      <c r="GF349" s="25"/>
      <c r="GG349" s="7"/>
      <c r="GH349" s="7"/>
      <c r="GI349" s="7"/>
      <c r="GJ349" s="7"/>
      <c r="GK349" s="7"/>
      <c r="GL349" s="7"/>
      <c r="GM349" s="7"/>
      <c r="GN349" s="7"/>
      <c r="GO349" s="7"/>
      <c r="GP349" s="7"/>
      <c r="GQ349" s="7"/>
      <c r="GR349" s="7"/>
      <c r="GS349" s="7"/>
      <c r="GT349" s="7"/>
      <c r="GU349" s="7"/>
      <c r="GV349" s="7"/>
      <c r="GW349" s="7"/>
      <c r="GX349" s="7"/>
      <c r="GY349" s="7"/>
      <c r="GZ349" s="7"/>
      <c r="HA349" s="7"/>
      <c r="HB349" s="7"/>
      <c r="HC349" s="7"/>
      <c r="HD349" s="7"/>
      <c r="HE349" s="7"/>
      <c r="HF349" s="7"/>
      <c r="HG349" s="7"/>
      <c r="HH349" s="7"/>
      <c r="HI349" s="7"/>
      <c r="HJ349" s="7"/>
      <c r="HK349" s="7"/>
      <c r="HL349" s="7"/>
      <c r="HM349" s="7"/>
      <c r="HN349" s="7"/>
      <c r="HO349" s="7"/>
      <c r="HP349" s="7"/>
      <c r="HQ349" s="7"/>
      <c r="HR349" s="7"/>
      <c r="HS349" s="7"/>
      <c r="HT349" s="7"/>
      <c r="HU349" s="7"/>
      <c r="HV349" s="7"/>
      <c r="HW349" s="7"/>
      <c r="HX349" s="7"/>
      <c r="HY349" s="7"/>
      <c r="HZ349" s="7"/>
      <c r="IA349" s="7"/>
      <c r="IB349" s="7"/>
      <c r="IC349" s="7"/>
      <c r="ID349" s="7"/>
      <c r="IE349" s="7"/>
      <c r="IF349" s="7"/>
      <c r="IG349" s="7"/>
      <c r="IH349" s="7"/>
      <c r="II349" s="7"/>
      <c r="IJ349" s="7"/>
      <c r="IK349" s="7"/>
      <c r="IL349" s="7"/>
      <c r="IM349" s="7"/>
      <c r="IN349" s="7"/>
      <c r="IO349" s="7"/>
      <c r="IP349" s="7"/>
      <c r="IQ349" s="7"/>
      <c r="IR349" s="7"/>
      <c r="IS349" s="7"/>
      <c r="IT349" s="7"/>
      <c r="IU349" s="7"/>
    </row>
    <row r="350" spans="1:255" ht="31.2" x14ac:dyDescent="0.3">
      <c r="A350" s="26" t="s">
        <v>121</v>
      </c>
      <c r="B350" s="34"/>
      <c r="C350" s="34"/>
      <c r="D350" s="34"/>
      <c r="E350" s="27">
        <f t="shared" si="88"/>
        <v>611527</v>
      </c>
      <c r="F350" s="27">
        <f t="shared" si="88"/>
        <v>617527</v>
      </c>
      <c r="G350" s="27">
        <f t="shared" si="88"/>
        <v>6000</v>
      </c>
      <c r="H350" s="27">
        <f>SUM(H351:H356)</f>
        <v>113722</v>
      </c>
      <c r="I350" s="27">
        <f>SUM(I351:I356)</f>
        <v>113722</v>
      </c>
      <c r="J350" s="27">
        <f t="shared" si="89"/>
        <v>0</v>
      </c>
      <c r="K350" s="27">
        <f>SUM(K351:K356)</f>
        <v>0</v>
      </c>
      <c r="L350" s="27">
        <f>SUM(L351:L356)</f>
        <v>0</v>
      </c>
      <c r="M350" s="27">
        <f t="shared" si="90"/>
        <v>0</v>
      </c>
      <c r="N350" s="27">
        <f>SUM(N351:N356)</f>
        <v>42916</v>
      </c>
      <c r="O350" s="27">
        <f>SUM(O351:O356)</f>
        <v>48916</v>
      </c>
      <c r="P350" s="27">
        <f t="shared" si="91"/>
        <v>6000</v>
      </c>
      <c r="Q350" s="27">
        <f>SUM(Q351:Q356)</f>
        <v>454889</v>
      </c>
      <c r="R350" s="27">
        <f>SUM(R351:R356)</f>
        <v>454889</v>
      </c>
      <c r="S350" s="27">
        <f t="shared" si="92"/>
        <v>0</v>
      </c>
      <c r="T350" s="27">
        <f>SUM(T351:T356)</f>
        <v>0</v>
      </c>
      <c r="U350" s="27">
        <f>SUM(U351:U356)</f>
        <v>0</v>
      </c>
      <c r="V350" s="27">
        <f t="shared" si="93"/>
        <v>0</v>
      </c>
      <c r="W350" s="27">
        <f>SUM(W351:W356)</f>
        <v>0</v>
      </c>
      <c r="X350" s="27">
        <f>SUM(X351:X356)</f>
        <v>0</v>
      </c>
      <c r="Y350" s="27">
        <f t="shared" si="94"/>
        <v>0</v>
      </c>
      <c r="Z350" s="27">
        <f>SUM(Z351:Z356)</f>
        <v>0</v>
      </c>
      <c r="AA350" s="27">
        <f>SUM(AA351:AA356)</f>
        <v>0</v>
      </c>
      <c r="AB350" s="27">
        <f t="shared" si="95"/>
        <v>0</v>
      </c>
      <c r="AC350" s="27">
        <f>SUM(AC351:AC356)</f>
        <v>0</v>
      </c>
      <c r="AD350" s="27">
        <f>SUM(AD351:AD356)</f>
        <v>0</v>
      </c>
      <c r="AE350" s="27">
        <f t="shared" si="96"/>
        <v>0</v>
      </c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5"/>
      <c r="AX350" s="25"/>
      <c r="AY350" s="25"/>
      <c r="AZ350" s="25"/>
      <c r="BA350" s="25"/>
      <c r="BB350" s="25"/>
      <c r="BC350" s="25"/>
      <c r="BD350" s="25"/>
      <c r="BE350" s="25"/>
      <c r="BF350" s="25"/>
      <c r="BG350" s="25"/>
      <c r="BH350" s="25"/>
      <c r="BI350" s="25"/>
      <c r="BJ350" s="25"/>
      <c r="BK350" s="25"/>
      <c r="BL350" s="25"/>
      <c r="BM350" s="25"/>
      <c r="BN350" s="25"/>
      <c r="BO350" s="25"/>
      <c r="BP350" s="25"/>
      <c r="BQ350" s="25"/>
      <c r="BR350" s="25"/>
      <c r="BS350" s="25"/>
      <c r="BT350" s="25"/>
      <c r="BU350" s="25"/>
      <c r="BV350" s="25"/>
      <c r="BW350" s="25"/>
      <c r="BX350" s="25"/>
      <c r="BY350" s="25"/>
      <c r="BZ350" s="25"/>
      <c r="CA350" s="25"/>
      <c r="CB350" s="25"/>
      <c r="CC350" s="25"/>
      <c r="CD350" s="25"/>
      <c r="CE350" s="25"/>
      <c r="CF350" s="25"/>
      <c r="CG350" s="25"/>
      <c r="CH350" s="25"/>
      <c r="CI350" s="25"/>
      <c r="CJ350" s="25"/>
      <c r="CK350" s="25"/>
      <c r="CL350" s="25"/>
      <c r="CM350" s="25"/>
      <c r="CN350" s="25"/>
      <c r="CO350" s="25"/>
      <c r="CP350" s="25"/>
      <c r="CQ350" s="25"/>
      <c r="CR350" s="25"/>
      <c r="CS350" s="25"/>
      <c r="CT350" s="25"/>
      <c r="CU350" s="25"/>
      <c r="CV350" s="25"/>
      <c r="CW350" s="25"/>
      <c r="CX350" s="25"/>
      <c r="CY350" s="25"/>
      <c r="CZ350" s="25"/>
      <c r="DA350" s="25"/>
      <c r="DB350" s="25"/>
      <c r="DC350" s="25"/>
      <c r="DD350" s="25"/>
      <c r="DE350" s="25"/>
      <c r="DF350" s="25"/>
      <c r="DG350" s="25"/>
      <c r="DH350" s="25"/>
      <c r="DI350" s="25"/>
      <c r="DJ350" s="25"/>
      <c r="DK350" s="25"/>
      <c r="DL350" s="25"/>
      <c r="DM350" s="25"/>
      <c r="DN350" s="25"/>
      <c r="DO350" s="25"/>
      <c r="DP350" s="25"/>
      <c r="DQ350" s="25"/>
      <c r="DR350" s="25"/>
      <c r="DS350" s="25"/>
      <c r="DT350" s="25"/>
      <c r="DU350" s="25"/>
      <c r="DV350" s="25"/>
      <c r="DW350" s="25"/>
      <c r="DX350" s="25"/>
      <c r="DY350" s="25"/>
      <c r="DZ350" s="25"/>
      <c r="EA350" s="25"/>
      <c r="EB350" s="25"/>
      <c r="EC350" s="25"/>
      <c r="ED350" s="25"/>
      <c r="EE350" s="25"/>
      <c r="EF350" s="25"/>
      <c r="EG350" s="25"/>
      <c r="EH350" s="25"/>
      <c r="EI350" s="25"/>
      <c r="EJ350" s="25"/>
      <c r="EK350" s="25"/>
      <c r="EL350" s="25"/>
      <c r="EM350" s="25"/>
      <c r="EN350" s="25"/>
      <c r="EO350" s="25"/>
      <c r="EP350" s="25"/>
      <c r="EQ350" s="25"/>
      <c r="ER350" s="25"/>
      <c r="ES350" s="25"/>
      <c r="ET350" s="25"/>
      <c r="EU350" s="25"/>
      <c r="EV350" s="25"/>
      <c r="EW350" s="25"/>
      <c r="EX350" s="25"/>
      <c r="EY350" s="25"/>
      <c r="EZ350" s="25"/>
      <c r="FA350" s="25"/>
      <c r="FB350" s="25"/>
      <c r="FC350" s="25"/>
      <c r="FD350" s="25"/>
      <c r="FE350" s="25"/>
      <c r="FF350" s="25"/>
      <c r="FG350" s="25"/>
      <c r="FH350" s="25"/>
      <c r="FI350" s="25"/>
      <c r="FJ350" s="25"/>
      <c r="FK350" s="25"/>
      <c r="FL350" s="25"/>
      <c r="FM350" s="7"/>
      <c r="FN350" s="7"/>
      <c r="FO350" s="7"/>
      <c r="FP350" s="7"/>
      <c r="FQ350" s="7"/>
      <c r="FR350" s="7"/>
      <c r="FS350" s="7"/>
      <c r="FT350" s="7"/>
      <c r="FU350" s="7"/>
      <c r="FV350" s="7"/>
      <c r="FW350" s="7"/>
      <c r="FX350" s="7"/>
      <c r="FY350" s="7"/>
      <c r="FZ350" s="7"/>
      <c r="GA350" s="7"/>
      <c r="GB350" s="7"/>
      <c r="GC350" s="7"/>
      <c r="GD350" s="7"/>
      <c r="GE350" s="7"/>
      <c r="GF350" s="7"/>
      <c r="GG350" s="7"/>
      <c r="GH350" s="7"/>
      <c r="GI350" s="7"/>
      <c r="GJ350" s="7"/>
      <c r="GK350" s="7"/>
      <c r="GL350" s="7"/>
      <c r="GM350" s="7"/>
      <c r="GN350" s="7"/>
      <c r="GO350" s="7"/>
      <c r="GP350" s="7"/>
      <c r="GQ350" s="7"/>
      <c r="GR350" s="7"/>
      <c r="GS350" s="7"/>
      <c r="GT350" s="7"/>
      <c r="GU350" s="7"/>
      <c r="GV350" s="7"/>
      <c r="GW350" s="7"/>
      <c r="GX350" s="7"/>
      <c r="GY350" s="7"/>
      <c r="GZ350" s="7"/>
      <c r="HA350" s="7"/>
      <c r="HB350" s="7"/>
      <c r="HC350" s="7"/>
      <c r="HD350" s="7"/>
      <c r="HE350" s="7"/>
      <c r="HF350" s="7"/>
      <c r="HG350" s="7"/>
      <c r="HH350" s="7"/>
      <c r="HI350" s="7"/>
      <c r="HJ350" s="7"/>
      <c r="HK350" s="7"/>
      <c r="HL350" s="7"/>
      <c r="HM350" s="7"/>
      <c r="HN350" s="7"/>
      <c r="HO350" s="7"/>
      <c r="HP350" s="7"/>
      <c r="HQ350" s="7"/>
      <c r="HR350" s="7"/>
      <c r="HS350" s="7"/>
      <c r="HT350" s="7"/>
      <c r="HU350" s="7"/>
      <c r="HV350" s="7"/>
      <c r="HW350" s="7"/>
      <c r="HX350" s="7"/>
      <c r="HY350" s="7"/>
      <c r="HZ350" s="7"/>
      <c r="IA350" s="7"/>
      <c r="IB350" s="7"/>
      <c r="IC350" s="7"/>
      <c r="ID350" s="7"/>
      <c r="IE350" s="7"/>
      <c r="IF350" s="7"/>
      <c r="IG350" s="7"/>
      <c r="IH350" s="7"/>
      <c r="II350" s="7"/>
      <c r="IJ350" s="7"/>
      <c r="IK350" s="7"/>
      <c r="IL350" s="7"/>
      <c r="IM350" s="7"/>
      <c r="IN350" s="7"/>
      <c r="IO350" s="7"/>
      <c r="IP350" s="7"/>
      <c r="IQ350" s="7"/>
      <c r="IR350" s="7"/>
      <c r="IS350" s="7"/>
      <c r="IT350" s="7"/>
      <c r="IU350" s="7"/>
    </row>
    <row r="351" spans="1:255" ht="78" x14ac:dyDescent="0.3">
      <c r="A351" s="35" t="s">
        <v>319</v>
      </c>
      <c r="B351" s="36">
        <v>2</v>
      </c>
      <c r="C351" s="36">
        <v>849</v>
      </c>
      <c r="D351" s="40">
        <v>5203</v>
      </c>
      <c r="E351" s="38">
        <f t="shared" si="88"/>
        <v>568611</v>
      </c>
      <c r="F351" s="38">
        <f t="shared" si="88"/>
        <v>568611</v>
      </c>
      <c r="G351" s="38">
        <f t="shared" si="88"/>
        <v>0</v>
      </c>
      <c r="H351" s="38">
        <v>113722</v>
      </c>
      <c r="I351" s="38">
        <v>113722</v>
      </c>
      <c r="J351" s="38">
        <f t="shared" si="89"/>
        <v>0</v>
      </c>
      <c r="K351" s="38">
        <v>0</v>
      </c>
      <c r="L351" s="38">
        <v>0</v>
      </c>
      <c r="M351" s="38">
        <f t="shared" si="90"/>
        <v>0</v>
      </c>
      <c r="N351" s="38">
        <v>0</v>
      </c>
      <c r="O351" s="38">
        <v>0</v>
      </c>
      <c r="P351" s="38">
        <f t="shared" si="91"/>
        <v>0</v>
      </c>
      <c r="Q351" s="38">
        <f>568611-113722</f>
        <v>454889</v>
      </c>
      <c r="R351" s="38">
        <f>568611-113722</f>
        <v>454889</v>
      </c>
      <c r="S351" s="38">
        <f t="shared" si="92"/>
        <v>0</v>
      </c>
      <c r="T351" s="38">
        <v>0</v>
      </c>
      <c r="U351" s="38">
        <v>0</v>
      </c>
      <c r="V351" s="38">
        <f t="shared" si="93"/>
        <v>0</v>
      </c>
      <c r="W351" s="38">
        <v>0</v>
      </c>
      <c r="X351" s="38">
        <v>0</v>
      </c>
      <c r="Y351" s="38">
        <f t="shared" si="94"/>
        <v>0</v>
      </c>
      <c r="Z351" s="38">
        <v>0</v>
      </c>
      <c r="AA351" s="38">
        <v>0</v>
      </c>
      <c r="AB351" s="38">
        <f t="shared" si="95"/>
        <v>0</v>
      </c>
      <c r="AC351" s="38">
        <v>0</v>
      </c>
      <c r="AD351" s="38">
        <v>0</v>
      </c>
      <c r="AE351" s="38">
        <f t="shared" si="96"/>
        <v>0</v>
      </c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  <c r="CS351" s="7"/>
      <c r="CT351" s="7"/>
      <c r="CU351" s="7"/>
      <c r="CV351" s="7"/>
      <c r="CW351" s="7"/>
      <c r="CX351" s="7"/>
      <c r="CY351" s="7"/>
      <c r="CZ351" s="7"/>
      <c r="DA351" s="7"/>
      <c r="DB351" s="7"/>
      <c r="DC351" s="7"/>
      <c r="DD351" s="7"/>
      <c r="DE351" s="7"/>
      <c r="DF351" s="7"/>
      <c r="DG351" s="7"/>
      <c r="DH351" s="7"/>
      <c r="DI351" s="7"/>
      <c r="DJ351" s="7"/>
      <c r="DK351" s="7"/>
      <c r="DL351" s="7"/>
      <c r="DM351" s="7"/>
      <c r="DN351" s="7"/>
      <c r="DO351" s="7"/>
      <c r="DP351" s="7"/>
      <c r="DQ351" s="7"/>
      <c r="DR351" s="7"/>
      <c r="DS351" s="7"/>
      <c r="DT351" s="7"/>
      <c r="DU351" s="7"/>
      <c r="DV351" s="7"/>
      <c r="DW351" s="7"/>
      <c r="DX351" s="7"/>
      <c r="DY351" s="7"/>
      <c r="DZ351" s="7"/>
      <c r="EA351" s="7"/>
      <c r="EB351" s="7"/>
      <c r="EC351" s="7"/>
      <c r="ED351" s="7"/>
      <c r="EE351" s="7"/>
      <c r="EF351" s="7"/>
      <c r="EG351" s="7"/>
      <c r="EH351" s="7"/>
      <c r="EI351" s="7"/>
      <c r="EJ351" s="7"/>
      <c r="EK351" s="7"/>
      <c r="EL351" s="7"/>
      <c r="EM351" s="7"/>
      <c r="EN351" s="7"/>
      <c r="EO351" s="7"/>
      <c r="EP351" s="7"/>
      <c r="EQ351" s="7"/>
      <c r="ER351" s="7"/>
      <c r="ES351" s="7"/>
      <c r="ET351" s="7"/>
      <c r="EU351" s="7"/>
      <c r="EV351" s="7"/>
      <c r="EW351" s="7"/>
      <c r="EX351" s="7"/>
      <c r="EY351" s="7"/>
      <c r="EZ351" s="7"/>
      <c r="FA351" s="7"/>
      <c r="FB351" s="7"/>
      <c r="FC351" s="7"/>
      <c r="FD351" s="7"/>
      <c r="FE351" s="7"/>
      <c r="FF351" s="7"/>
      <c r="FG351" s="7"/>
      <c r="FH351" s="7"/>
      <c r="FI351" s="7"/>
      <c r="FJ351" s="7"/>
      <c r="FK351" s="7"/>
      <c r="FL351" s="7"/>
      <c r="FM351" s="25"/>
      <c r="FN351" s="25"/>
      <c r="FO351" s="25"/>
      <c r="FP351" s="25"/>
      <c r="FQ351" s="25"/>
      <c r="FR351" s="25"/>
      <c r="FS351" s="25"/>
      <c r="FT351" s="25"/>
      <c r="FU351" s="25"/>
      <c r="FV351" s="25"/>
      <c r="FW351" s="25"/>
      <c r="FX351" s="25"/>
      <c r="FY351" s="25"/>
      <c r="FZ351" s="25"/>
      <c r="GA351" s="25"/>
      <c r="GB351" s="25"/>
      <c r="GC351" s="25"/>
      <c r="GD351" s="25"/>
      <c r="GE351" s="25"/>
      <c r="GF351" s="25"/>
      <c r="GG351" s="7"/>
      <c r="GH351" s="7"/>
      <c r="GI351" s="7"/>
      <c r="GJ351" s="7"/>
      <c r="GK351" s="7"/>
      <c r="GL351" s="7"/>
      <c r="GM351" s="7"/>
      <c r="GN351" s="7"/>
      <c r="GO351" s="7"/>
      <c r="GP351" s="7"/>
      <c r="GQ351" s="7"/>
      <c r="GR351" s="7"/>
      <c r="GS351" s="7"/>
      <c r="GT351" s="7"/>
      <c r="GU351" s="7"/>
      <c r="GV351" s="7"/>
      <c r="GW351" s="7"/>
      <c r="GX351" s="7"/>
      <c r="GY351" s="7"/>
      <c r="GZ351" s="7"/>
      <c r="HA351" s="7"/>
      <c r="HB351" s="7"/>
      <c r="HC351" s="7"/>
      <c r="HD351" s="7"/>
      <c r="HE351" s="7"/>
      <c r="HF351" s="7"/>
      <c r="HG351" s="7"/>
      <c r="HH351" s="7"/>
      <c r="HI351" s="7"/>
      <c r="HJ351" s="7"/>
      <c r="HK351" s="7"/>
      <c r="HL351" s="7"/>
      <c r="HM351" s="7"/>
      <c r="HN351" s="7"/>
      <c r="HO351" s="7"/>
      <c r="HP351" s="7"/>
      <c r="HQ351" s="7"/>
      <c r="HR351" s="7"/>
      <c r="HS351" s="7"/>
      <c r="HT351" s="7"/>
      <c r="HU351" s="7"/>
      <c r="HV351" s="7"/>
      <c r="HW351" s="7"/>
      <c r="HX351" s="7"/>
      <c r="HY351" s="7"/>
      <c r="HZ351" s="7"/>
      <c r="IA351" s="7"/>
      <c r="IB351" s="7"/>
      <c r="IC351" s="7"/>
      <c r="ID351" s="7"/>
      <c r="IE351" s="7"/>
      <c r="IF351" s="7"/>
      <c r="IG351" s="7"/>
      <c r="IH351" s="7"/>
      <c r="II351" s="7"/>
      <c r="IJ351" s="7"/>
      <c r="IK351" s="7"/>
      <c r="IL351" s="7"/>
      <c r="IM351" s="7"/>
      <c r="IN351" s="7"/>
      <c r="IO351" s="7"/>
      <c r="IP351" s="7"/>
      <c r="IQ351" s="7"/>
      <c r="IR351" s="7"/>
      <c r="IS351" s="7"/>
      <c r="IT351" s="7"/>
      <c r="IU351" s="7"/>
    </row>
    <row r="352" spans="1:255" ht="31.2" x14ac:dyDescent="0.3">
      <c r="A352" s="35" t="s">
        <v>320</v>
      </c>
      <c r="B352" s="36">
        <v>2</v>
      </c>
      <c r="C352" s="36">
        <v>849</v>
      </c>
      <c r="D352" s="36">
        <v>5203</v>
      </c>
      <c r="E352" s="38">
        <f t="shared" si="88"/>
        <v>35148</v>
      </c>
      <c r="F352" s="38">
        <f t="shared" si="88"/>
        <v>35148</v>
      </c>
      <c r="G352" s="38">
        <f t="shared" si="88"/>
        <v>0</v>
      </c>
      <c r="H352" s="38">
        <v>0</v>
      </c>
      <c r="I352" s="38">
        <v>0</v>
      </c>
      <c r="J352" s="38">
        <f t="shared" si="89"/>
        <v>0</v>
      </c>
      <c r="K352" s="38">
        <v>0</v>
      </c>
      <c r="L352" s="38">
        <v>0</v>
      </c>
      <c r="M352" s="38">
        <f t="shared" si="90"/>
        <v>0</v>
      </c>
      <c r="N352" s="38">
        <v>35148</v>
      </c>
      <c r="O352" s="38">
        <v>35148</v>
      </c>
      <c r="P352" s="38">
        <f t="shared" si="91"/>
        <v>0</v>
      </c>
      <c r="Q352" s="38">
        <v>0</v>
      </c>
      <c r="R352" s="38">
        <v>0</v>
      </c>
      <c r="S352" s="38">
        <f t="shared" si="92"/>
        <v>0</v>
      </c>
      <c r="T352" s="38">
        <v>0</v>
      </c>
      <c r="U352" s="38">
        <v>0</v>
      </c>
      <c r="V352" s="38">
        <f t="shared" si="93"/>
        <v>0</v>
      </c>
      <c r="W352" s="38">
        <v>0</v>
      </c>
      <c r="X352" s="38">
        <v>0</v>
      </c>
      <c r="Y352" s="38">
        <f t="shared" si="94"/>
        <v>0</v>
      </c>
      <c r="Z352" s="38">
        <v>0</v>
      </c>
      <c r="AA352" s="38">
        <v>0</v>
      </c>
      <c r="AB352" s="38">
        <f t="shared" si="95"/>
        <v>0</v>
      </c>
      <c r="AC352" s="38">
        <v>0</v>
      </c>
      <c r="AD352" s="38">
        <v>0</v>
      </c>
      <c r="AE352" s="38">
        <f t="shared" si="96"/>
        <v>0</v>
      </c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  <c r="CU352" s="7"/>
      <c r="CV352" s="7"/>
      <c r="CW352" s="7"/>
      <c r="CX352" s="7"/>
      <c r="CY352" s="7"/>
      <c r="CZ352" s="7"/>
      <c r="DA352" s="7"/>
      <c r="DB352" s="7"/>
      <c r="DC352" s="7"/>
      <c r="DD352" s="7"/>
      <c r="DE352" s="7"/>
      <c r="DF352" s="7"/>
      <c r="DG352" s="7"/>
      <c r="DH352" s="7"/>
      <c r="DI352" s="7"/>
      <c r="DJ352" s="7"/>
      <c r="DK352" s="7"/>
      <c r="DL352" s="7"/>
      <c r="DM352" s="7"/>
      <c r="DN352" s="7"/>
      <c r="DO352" s="7"/>
      <c r="DP352" s="7"/>
      <c r="DQ352" s="7"/>
      <c r="DR352" s="7"/>
      <c r="DS352" s="7"/>
      <c r="DT352" s="7"/>
      <c r="DU352" s="7"/>
      <c r="DV352" s="7"/>
      <c r="DW352" s="7"/>
      <c r="DX352" s="7"/>
      <c r="DY352" s="7"/>
      <c r="DZ352" s="7"/>
      <c r="EA352" s="7"/>
      <c r="EB352" s="7"/>
      <c r="EC352" s="7"/>
      <c r="ED352" s="7"/>
      <c r="EE352" s="7"/>
      <c r="EF352" s="7"/>
      <c r="EG352" s="7"/>
      <c r="EH352" s="7"/>
      <c r="EI352" s="7"/>
      <c r="EJ352" s="7"/>
      <c r="EK352" s="7"/>
      <c r="EL352" s="7"/>
      <c r="EM352" s="7"/>
      <c r="EN352" s="7"/>
      <c r="EO352" s="7"/>
      <c r="EP352" s="7"/>
      <c r="EQ352" s="7"/>
      <c r="ER352" s="7"/>
      <c r="ES352" s="7"/>
      <c r="ET352" s="7"/>
      <c r="EU352" s="7"/>
      <c r="EV352" s="7"/>
      <c r="EW352" s="7"/>
      <c r="EX352" s="7"/>
      <c r="EY352" s="7"/>
      <c r="EZ352" s="7"/>
      <c r="FA352" s="7"/>
      <c r="FB352" s="7"/>
      <c r="FC352" s="7"/>
      <c r="FD352" s="7"/>
      <c r="FE352" s="7"/>
      <c r="FF352" s="7"/>
      <c r="FG352" s="7"/>
      <c r="FH352" s="7"/>
      <c r="FI352" s="7"/>
      <c r="FJ352" s="7"/>
      <c r="FK352" s="7"/>
      <c r="FL352" s="7"/>
      <c r="FM352" s="25"/>
      <c r="FN352" s="25"/>
      <c r="FO352" s="25"/>
      <c r="FP352" s="25"/>
      <c r="FQ352" s="25"/>
      <c r="FR352" s="25"/>
      <c r="FS352" s="25"/>
      <c r="FT352" s="25"/>
      <c r="FU352" s="25"/>
      <c r="FV352" s="25"/>
      <c r="FW352" s="25"/>
      <c r="FX352" s="25"/>
      <c r="FY352" s="25"/>
      <c r="FZ352" s="25"/>
      <c r="GA352" s="25"/>
      <c r="GB352" s="25"/>
      <c r="GC352" s="25"/>
      <c r="GD352" s="25"/>
      <c r="GE352" s="25"/>
      <c r="GF352" s="25"/>
      <c r="GG352" s="7"/>
      <c r="GH352" s="7"/>
      <c r="GI352" s="7"/>
      <c r="GJ352" s="7"/>
      <c r="GK352" s="7"/>
      <c r="GL352" s="7"/>
      <c r="GM352" s="7"/>
      <c r="GN352" s="7"/>
      <c r="GO352" s="7"/>
      <c r="GP352" s="7"/>
      <c r="GQ352" s="7"/>
      <c r="GR352" s="7"/>
      <c r="GS352" s="7"/>
      <c r="GT352" s="7"/>
      <c r="GU352" s="7"/>
      <c r="GV352" s="7"/>
      <c r="GW352" s="7"/>
      <c r="GX352" s="7"/>
      <c r="GY352" s="7"/>
      <c r="GZ352" s="7"/>
      <c r="HA352" s="7"/>
      <c r="HB352" s="7"/>
      <c r="HC352" s="7"/>
      <c r="HD352" s="7"/>
      <c r="HE352" s="7"/>
      <c r="HF352" s="7"/>
      <c r="HG352" s="7"/>
      <c r="HH352" s="7"/>
      <c r="HI352" s="7"/>
      <c r="HJ352" s="7"/>
      <c r="HK352" s="7"/>
      <c r="HL352" s="7"/>
      <c r="HM352" s="7"/>
      <c r="HN352" s="7"/>
      <c r="HO352" s="7"/>
      <c r="HP352" s="7"/>
      <c r="HQ352" s="7"/>
      <c r="HR352" s="7"/>
      <c r="HS352" s="7"/>
      <c r="HT352" s="7"/>
      <c r="HU352" s="7"/>
      <c r="HV352" s="7"/>
      <c r="HW352" s="7"/>
      <c r="HX352" s="7"/>
      <c r="HY352" s="7"/>
      <c r="HZ352" s="7"/>
      <c r="IA352" s="7"/>
      <c r="IB352" s="7"/>
      <c r="IC352" s="7"/>
      <c r="ID352" s="7"/>
      <c r="IE352" s="7"/>
      <c r="IF352" s="7"/>
      <c r="IG352" s="7"/>
      <c r="IH352" s="7"/>
      <c r="II352" s="7"/>
      <c r="IJ352" s="7"/>
      <c r="IK352" s="7"/>
      <c r="IL352" s="7"/>
      <c r="IM352" s="7"/>
      <c r="IN352" s="7"/>
      <c r="IO352" s="7"/>
      <c r="IP352" s="7"/>
      <c r="IQ352" s="7"/>
      <c r="IR352" s="7"/>
      <c r="IS352" s="7"/>
      <c r="IT352" s="7"/>
      <c r="IU352" s="7"/>
    </row>
    <row r="353" spans="1:255" ht="31.2" x14ac:dyDescent="0.3">
      <c r="A353" s="35" t="s">
        <v>321</v>
      </c>
      <c r="B353" s="36">
        <v>2</v>
      </c>
      <c r="C353" s="36">
        <v>878</v>
      </c>
      <c r="D353" s="36">
        <v>5203</v>
      </c>
      <c r="E353" s="38">
        <f t="shared" si="88"/>
        <v>0</v>
      </c>
      <c r="F353" s="38">
        <f t="shared" si="88"/>
        <v>2500</v>
      </c>
      <c r="G353" s="38">
        <f t="shared" si="88"/>
        <v>2500</v>
      </c>
      <c r="H353" s="38">
        <v>0</v>
      </c>
      <c r="I353" s="38">
        <v>0</v>
      </c>
      <c r="J353" s="38">
        <f t="shared" si="89"/>
        <v>0</v>
      </c>
      <c r="K353" s="38">
        <v>0</v>
      </c>
      <c r="L353" s="38">
        <v>0</v>
      </c>
      <c r="M353" s="38">
        <f t="shared" si="90"/>
        <v>0</v>
      </c>
      <c r="N353" s="38">
        <v>0</v>
      </c>
      <c r="O353" s="38">
        <v>2500</v>
      </c>
      <c r="P353" s="38">
        <f t="shared" si="91"/>
        <v>2500</v>
      </c>
      <c r="Q353" s="38">
        <v>0</v>
      </c>
      <c r="R353" s="38">
        <v>0</v>
      </c>
      <c r="S353" s="38">
        <f t="shared" si="92"/>
        <v>0</v>
      </c>
      <c r="T353" s="38">
        <v>0</v>
      </c>
      <c r="U353" s="38">
        <v>0</v>
      </c>
      <c r="V353" s="38">
        <f t="shared" si="93"/>
        <v>0</v>
      </c>
      <c r="W353" s="38">
        <v>0</v>
      </c>
      <c r="X353" s="38">
        <v>0</v>
      </c>
      <c r="Y353" s="38">
        <f t="shared" si="94"/>
        <v>0</v>
      </c>
      <c r="Z353" s="38">
        <v>0</v>
      </c>
      <c r="AA353" s="38">
        <v>0</v>
      </c>
      <c r="AB353" s="38">
        <f t="shared" si="95"/>
        <v>0</v>
      </c>
      <c r="AC353" s="38">
        <v>0</v>
      </c>
      <c r="AD353" s="38">
        <v>0</v>
      </c>
      <c r="AE353" s="38">
        <f t="shared" si="96"/>
        <v>0</v>
      </c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  <c r="CU353" s="7"/>
      <c r="CV353" s="7"/>
      <c r="CW353" s="7"/>
      <c r="CX353" s="7"/>
      <c r="CY353" s="7"/>
      <c r="CZ353" s="7"/>
      <c r="DA353" s="7"/>
      <c r="DB353" s="7"/>
      <c r="DC353" s="7"/>
      <c r="DD353" s="7"/>
      <c r="DE353" s="7"/>
      <c r="DF353" s="7"/>
      <c r="DG353" s="7"/>
      <c r="DH353" s="7"/>
      <c r="DI353" s="7"/>
      <c r="DJ353" s="7"/>
      <c r="DK353" s="7"/>
      <c r="DL353" s="7"/>
      <c r="DM353" s="7"/>
      <c r="DN353" s="7"/>
      <c r="DO353" s="7"/>
      <c r="DP353" s="7"/>
      <c r="DQ353" s="7"/>
      <c r="DR353" s="7"/>
      <c r="DS353" s="7"/>
      <c r="DT353" s="7"/>
      <c r="DU353" s="7"/>
      <c r="DV353" s="7"/>
      <c r="DW353" s="7"/>
      <c r="DX353" s="7"/>
      <c r="DY353" s="7"/>
      <c r="DZ353" s="7"/>
      <c r="EA353" s="7"/>
      <c r="EB353" s="7"/>
      <c r="EC353" s="7"/>
      <c r="ED353" s="7"/>
      <c r="EE353" s="7"/>
      <c r="EF353" s="7"/>
      <c r="EG353" s="7"/>
      <c r="EH353" s="7"/>
      <c r="EI353" s="7"/>
      <c r="EJ353" s="7"/>
      <c r="EK353" s="7"/>
      <c r="EL353" s="7"/>
      <c r="EM353" s="7"/>
      <c r="EN353" s="7"/>
      <c r="EO353" s="7"/>
      <c r="EP353" s="7"/>
      <c r="EQ353" s="7"/>
      <c r="ER353" s="7"/>
      <c r="ES353" s="7"/>
      <c r="ET353" s="7"/>
      <c r="EU353" s="7"/>
      <c r="EV353" s="7"/>
      <c r="EW353" s="7"/>
      <c r="EX353" s="7"/>
      <c r="EY353" s="7"/>
      <c r="EZ353" s="7"/>
      <c r="FA353" s="7"/>
      <c r="FB353" s="7"/>
      <c r="FC353" s="7"/>
      <c r="FD353" s="7"/>
      <c r="FE353" s="7"/>
      <c r="FF353" s="7"/>
      <c r="FG353" s="7"/>
      <c r="FH353" s="7"/>
      <c r="FI353" s="7"/>
      <c r="FJ353" s="7"/>
      <c r="FK353" s="7"/>
      <c r="FL353" s="7"/>
      <c r="FM353" s="7"/>
      <c r="FN353" s="7"/>
      <c r="FO353" s="7"/>
      <c r="FP353" s="7"/>
      <c r="FQ353" s="7"/>
      <c r="FR353" s="7"/>
      <c r="FS353" s="7"/>
      <c r="FT353" s="7"/>
      <c r="FU353" s="7"/>
      <c r="FV353" s="7"/>
      <c r="FW353" s="7"/>
      <c r="FX353" s="7"/>
      <c r="FY353" s="7"/>
      <c r="FZ353" s="7"/>
      <c r="GA353" s="7"/>
      <c r="GB353" s="7"/>
      <c r="GC353" s="7"/>
      <c r="GD353" s="7"/>
      <c r="GE353" s="7"/>
      <c r="GF353" s="7"/>
      <c r="GG353" s="7"/>
      <c r="GH353" s="7"/>
      <c r="GI353" s="7"/>
      <c r="GJ353" s="7"/>
      <c r="GK353" s="7"/>
      <c r="GL353" s="7"/>
      <c r="GM353" s="7"/>
      <c r="GN353" s="7"/>
      <c r="GO353" s="7"/>
      <c r="GP353" s="7"/>
      <c r="GQ353" s="7"/>
      <c r="GR353" s="7"/>
      <c r="GS353" s="7"/>
      <c r="GT353" s="7"/>
      <c r="GU353" s="7"/>
      <c r="GV353" s="7"/>
      <c r="GW353" s="7"/>
      <c r="GX353" s="7"/>
      <c r="GY353" s="7"/>
      <c r="GZ353" s="7"/>
      <c r="HA353" s="7"/>
      <c r="HB353" s="7"/>
      <c r="HC353" s="7"/>
      <c r="HD353" s="7"/>
      <c r="HE353" s="7"/>
      <c r="HF353" s="7"/>
      <c r="HG353" s="7"/>
      <c r="HH353" s="7"/>
      <c r="HI353" s="7"/>
      <c r="HJ353" s="7"/>
      <c r="HK353" s="7"/>
      <c r="HL353" s="7"/>
      <c r="HM353" s="7"/>
      <c r="HN353" s="7"/>
      <c r="HO353" s="7"/>
      <c r="HP353" s="7"/>
      <c r="HQ353" s="7"/>
      <c r="HR353" s="7"/>
      <c r="HS353" s="7"/>
      <c r="HT353" s="7"/>
      <c r="HU353" s="7"/>
      <c r="HV353" s="7"/>
      <c r="HW353" s="7"/>
      <c r="HX353" s="7"/>
      <c r="HY353" s="7"/>
      <c r="HZ353" s="7"/>
      <c r="IA353" s="7"/>
      <c r="IB353" s="7"/>
      <c r="IC353" s="7"/>
      <c r="ID353" s="7"/>
      <c r="IE353" s="7"/>
      <c r="IF353" s="7"/>
      <c r="IG353" s="7"/>
      <c r="IH353" s="7"/>
      <c r="II353" s="7"/>
      <c r="IJ353" s="7"/>
      <c r="IK353" s="7"/>
      <c r="IL353" s="7"/>
      <c r="IM353" s="7"/>
      <c r="IN353" s="7"/>
      <c r="IO353" s="7"/>
      <c r="IP353" s="7"/>
      <c r="IQ353" s="7"/>
      <c r="IR353" s="7"/>
      <c r="IS353" s="7"/>
      <c r="IT353" s="7"/>
      <c r="IU353" s="7"/>
    </row>
    <row r="354" spans="1:255" ht="31.2" x14ac:dyDescent="0.3">
      <c r="A354" s="35" t="s">
        <v>322</v>
      </c>
      <c r="B354" s="36">
        <v>2</v>
      </c>
      <c r="C354" s="36">
        <v>878</v>
      </c>
      <c r="D354" s="36">
        <v>5203</v>
      </c>
      <c r="E354" s="38">
        <f t="shared" si="88"/>
        <v>0</v>
      </c>
      <c r="F354" s="38">
        <f t="shared" si="88"/>
        <v>3500</v>
      </c>
      <c r="G354" s="38">
        <f t="shared" si="88"/>
        <v>3500</v>
      </c>
      <c r="H354" s="38">
        <v>0</v>
      </c>
      <c r="I354" s="38">
        <v>0</v>
      </c>
      <c r="J354" s="38">
        <f t="shared" si="89"/>
        <v>0</v>
      </c>
      <c r="K354" s="38">
        <v>0</v>
      </c>
      <c r="L354" s="38">
        <v>0</v>
      </c>
      <c r="M354" s="38">
        <f t="shared" si="90"/>
        <v>0</v>
      </c>
      <c r="N354" s="38">
        <v>0</v>
      </c>
      <c r="O354" s="38">
        <v>3500</v>
      </c>
      <c r="P354" s="38">
        <f t="shared" si="91"/>
        <v>3500</v>
      </c>
      <c r="Q354" s="38">
        <v>0</v>
      </c>
      <c r="R354" s="38">
        <v>0</v>
      </c>
      <c r="S354" s="38">
        <f t="shared" si="92"/>
        <v>0</v>
      </c>
      <c r="T354" s="38">
        <v>0</v>
      </c>
      <c r="U354" s="38">
        <v>0</v>
      </c>
      <c r="V354" s="38">
        <f t="shared" si="93"/>
        <v>0</v>
      </c>
      <c r="W354" s="38">
        <v>0</v>
      </c>
      <c r="X354" s="38">
        <v>0</v>
      </c>
      <c r="Y354" s="38">
        <f t="shared" si="94"/>
        <v>0</v>
      </c>
      <c r="Z354" s="38">
        <v>0</v>
      </c>
      <c r="AA354" s="38">
        <v>0</v>
      </c>
      <c r="AB354" s="38">
        <f t="shared" si="95"/>
        <v>0</v>
      </c>
      <c r="AC354" s="38">
        <v>0</v>
      </c>
      <c r="AD354" s="38">
        <v>0</v>
      </c>
      <c r="AE354" s="38">
        <f t="shared" si="96"/>
        <v>0</v>
      </c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  <c r="CU354" s="7"/>
      <c r="CV354" s="7"/>
      <c r="CW354" s="7"/>
      <c r="CX354" s="7"/>
      <c r="CY354" s="7"/>
      <c r="CZ354" s="7"/>
      <c r="DA354" s="7"/>
      <c r="DB354" s="7"/>
      <c r="DC354" s="7"/>
      <c r="DD354" s="7"/>
      <c r="DE354" s="7"/>
      <c r="DF354" s="7"/>
      <c r="DG354" s="7"/>
      <c r="DH354" s="7"/>
      <c r="DI354" s="7"/>
      <c r="DJ354" s="7"/>
      <c r="DK354" s="7"/>
      <c r="DL354" s="7"/>
      <c r="DM354" s="7"/>
      <c r="DN354" s="7"/>
      <c r="DO354" s="7"/>
      <c r="DP354" s="7"/>
      <c r="DQ354" s="7"/>
      <c r="DR354" s="7"/>
      <c r="DS354" s="7"/>
      <c r="DT354" s="7"/>
      <c r="DU354" s="7"/>
      <c r="DV354" s="7"/>
      <c r="DW354" s="7"/>
      <c r="DX354" s="7"/>
      <c r="DY354" s="7"/>
      <c r="DZ354" s="7"/>
      <c r="EA354" s="7"/>
      <c r="EB354" s="7"/>
      <c r="EC354" s="7"/>
      <c r="ED354" s="7"/>
      <c r="EE354" s="7"/>
      <c r="EF354" s="7"/>
      <c r="EG354" s="7"/>
      <c r="EH354" s="7"/>
      <c r="EI354" s="7"/>
      <c r="EJ354" s="7"/>
      <c r="EK354" s="7"/>
      <c r="EL354" s="7"/>
      <c r="EM354" s="7"/>
      <c r="EN354" s="7"/>
      <c r="EO354" s="7"/>
      <c r="EP354" s="7"/>
      <c r="EQ354" s="7"/>
      <c r="ER354" s="7"/>
      <c r="ES354" s="7"/>
      <c r="ET354" s="7"/>
      <c r="EU354" s="7"/>
      <c r="EV354" s="7"/>
      <c r="EW354" s="7"/>
      <c r="EX354" s="7"/>
      <c r="EY354" s="7"/>
      <c r="EZ354" s="7"/>
      <c r="FA354" s="7"/>
      <c r="FB354" s="7"/>
      <c r="FC354" s="7"/>
      <c r="FD354" s="7"/>
      <c r="FE354" s="7"/>
      <c r="FF354" s="7"/>
      <c r="FG354" s="7"/>
      <c r="FH354" s="7"/>
      <c r="FI354" s="7"/>
      <c r="FJ354" s="7"/>
      <c r="FK354" s="7"/>
      <c r="FL354" s="7"/>
      <c r="FM354" s="7"/>
      <c r="FN354" s="7"/>
      <c r="FO354" s="7"/>
      <c r="FP354" s="7"/>
      <c r="FQ354" s="7"/>
      <c r="FR354" s="7"/>
      <c r="FS354" s="7"/>
      <c r="FT354" s="7"/>
      <c r="FU354" s="7"/>
      <c r="FV354" s="7"/>
      <c r="FW354" s="7"/>
      <c r="FX354" s="7"/>
      <c r="FY354" s="7"/>
      <c r="FZ354" s="7"/>
      <c r="GA354" s="7"/>
      <c r="GB354" s="7"/>
      <c r="GC354" s="7"/>
      <c r="GD354" s="7"/>
      <c r="GE354" s="7"/>
      <c r="GF354" s="7"/>
      <c r="GG354" s="7"/>
      <c r="GH354" s="7"/>
      <c r="GI354" s="7"/>
      <c r="GJ354" s="7"/>
      <c r="GK354" s="7"/>
      <c r="GL354" s="7"/>
      <c r="GM354" s="7"/>
      <c r="GN354" s="7"/>
      <c r="GO354" s="7"/>
      <c r="GP354" s="7"/>
      <c r="GQ354" s="7"/>
      <c r="GR354" s="7"/>
      <c r="GS354" s="7"/>
      <c r="GT354" s="7"/>
      <c r="GU354" s="7"/>
      <c r="GV354" s="7"/>
      <c r="GW354" s="7"/>
      <c r="GX354" s="7"/>
      <c r="GY354" s="7"/>
      <c r="GZ354" s="7"/>
      <c r="HA354" s="7"/>
      <c r="HB354" s="7"/>
      <c r="HC354" s="7"/>
      <c r="HD354" s="7"/>
      <c r="HE354" s="7"/>
      <c r="HF354" s="7"/>
      <c r="HG354" s="7"/>
      <c r="HH354" s="7"/>
      <c r="HI354" s="7"/>
      <c r="HJ354" s="7"/>
      <c r="HK354" s="7"/>
      <c r="HL354" s="7"/>
      <c r="HM354" s="7"/>
      <c r="HN354" s="7"/>
      <c r="HO354" s="7"/>
      <c r="HP354" s="7"/>
      <c r="HQ354" s="7"/>
      <c r="HR354" s="7"/>
      <c r="HS354" s="7"/>
      <c r="HT354" s="7"/>
      <c r="HU354" s="7"/>
      <c r="HV354" s="7"/>
      <c r="HW354" s="7"/>
      <c r="HX354" s="7"/>
      <c r="HY354" s="7"/>
      <c r="HZ354" s="7"/>
      <c r="IA354" s="7"/>
      <c r="IB354" s="7"/>
      <c r="IC354" s="7"/>
      <c r="ID354" s="7"/>
      <c r="IE354" s="7"/>
      <c r="IF354" s="7"/>
      <c r="IG354" s="7"/>
      <c r="IH354" s="7"/>
      <c r="II354" s="7"/>
      <c r="IJ354" s="7"/>
      <c r="IK354" s="7"/>
      <c r="IL354" s="7"/>
      <c r="IM354" s="7"/>
      <c r="IN354" s="7"/>
      <c r="IO354" s="7"/>
      <c r="IP354" s="7"/>
      <c r="IQ354" s="7"/>
      <c r="IR354" s="7"/>
      <c r="IS354" s="7"/>
      <c r="IT354" s="7"/>
      <c r="IU354" s="7"/>
    </row>
    <row r="355" spans="1:255" x14ac:dyDescent="0.3">
      <c r="A355" s="35" t="s">
        <v>323</v>
      </c>
      <c r="B355" s="36">
        <v>2</v>
      </c>
      <c r="C355" s="36">
        <v>898</v>
      </c>
      <c r="D355" s="36">
        <v>5203</v>
      </c>
      <c r="E355" s="38">
        <f t="shared" si="88"/>
        <v>4768</v>
      </c>
      <c r="F355" s="38">
        <f t="shared" si="88"/>
        <v>4768</v>
      </c>
      <c r="G355" s="38">
        <f t="shared" si="88"/>
        <v>0</v>
      </c>
      <c r="H355" s="38">
        <v>0</v>
      </c>
      <c r="I355" s="38">
        <v>0</v>
      </c>
      <c r="J355" s="38">
        <f t="shared" si="89"/>
        <v>0</v>
      </c>
      <c r="K355" s="38">
        <v>0</v>
      </c>
      <c r="L355" s="38">
        <v>0</v>
      </c>
      <c r="M355" s="38">
        <f t="shared" si="90"/>
        <v>0</v>
      </c>
      <c r="N355" s="38">
        <v>4768</v>
      </c>
      <c r="O355" s="38">
        <v>4768</v>
      </c>
      <c r="P355" s="38">
        <f t="shared" si="91"/>
        <v>0</v>
      </c>
      <c r="Q355" s="38">
        <v>0</v>
      </c>
      <c r="R355" s="38">
        <v>0</v>
      </c>
      <c r="S355" s="38">
        <f t="shared" si="92"/>
        <v>0</v>
      </c>
      <c r="T355" s="38">
        <v>0</v>
      </c>
      <c r="U355" s="38">
        <v>0</v>
      </c>
      <c r="V355" s="38">
        <f t="shared" si="93"/>
        <v>0</v>
      </c>
      <c r="W355" s="38">
        <v>0</v>
      </c>
      <c r="X355" s="38">
        <v>0</v>
      </c>
      <c r="Y355" s="38">
        <f t="shared" si="94"/>
        <v>0</v>
      </c>
      <c r="Z355" s="38">
        <v>0</v>
      </c>
      <c r="AA355" s="38">
        <v>0</v>
      </c>
      <c r="AB355" s="38">
        <f t="shared" si="95"/>
        <v>0</v>
      </c>
      <c r="AC355" s="38">
        <v>0</v>
      </c>
      <c r="AD355" s="38">
        <v>0</v>
      </c>
      <c r="AE355" s="38">
        <f t="shared" si="96"/>
        <v>0</v>
      </c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  <c r="CS355" s="7"/>
      <c r="CT355" s="7"/>
      <c r="CU355" s="7"/>
      <c r="CV355" s="7"/>
      <c r="CW355" s="7"/>
      <c r="CX355" s="7"/>
      <c r="CY355" s="7"/>
      <c r="CZ355" s="7"/>
      <c r="DA355" s="7"/>
      <c r="DB355" s="7"/>
      <c r="DC355" s="7"/>
      <c r="DD355" s="7"/>
      <c r="DE355" s="7"/>
      <c r="DF355" s="7"/>
      <c r="DG355" s="7"/>
      <c r="DH355" s="7"/>
      <c r="DI355" s="7"/>
      <c r="DJ355" s="7"/>
      <c r="DK355" s="7"/>
      <c r="DL355" s="7"/>
      <c r="DM355" s="7"/>
      <c r="DN355" s="7"/>
      <c r="DO355" s="7"/>
      <c r="DP355" s="7"/>
      <c r="DQ355" s="7"/>
      <c r="DR355" s="7"/>
      <c r="DS355" s="7"/>
      <c r="DT355" s="7"/>
      <c r="DU355" s="7"/>
      <c r="DV355" s="7"/>
      <c r="DW355" s="7"/>
      <c r="DX355" s="7"/>
      <c r="DY355" s="7"/>
      <c r="DZ355" s="7"/>
      <c r="EA355" s="7"/>
      <c r="EB355" s="7"/>
      <c r="EC355" s="7"/>
      <c r="ED355" s="7"/>
      <c r="EE355" s="7"/>
      <c r="EF355" s="7"/>
      <c r="EG355" s="7"/>
      <c r="EH355" s="7"/>
      <c r="EI355" s="7"/>
      <c r="EJ355" s="7"/>
      <c r="EK355" s="7"/>
      <c r="EL355" s="7"/>
      <c r="EM355" s="7"/>
      <c r="EN355" s="7"/>
      <c r="EO355" s="7"/>
      <c r="EP355" s="7"/>
      <c r="EQ355" s="7"/>
      <c r="ER355" s="7"/>
      <c r="ES355" s="7"/>
      <c r="ET355" s="7"/>
      <c r="EU355" s="7"/>
      <c r="EV355" s="7"/>
      <c r="EW355" s="7"/>
      <c r="EX355" s="7"/>
      <c r="EY355" s="7"/>
      <c r="EZ355" s="7"/>
      <c r="FA355" s="7"/>
      <c r="FB355" s="7"/>
      <c r="FC355" s="7"/>
      <c r="FD355" s="7"/>
      <c r="FE355" s="7"/>
      <c r="FF355" s="7"/>
      <c r="FG355" s="7"/>
      <c r="FH355" s="7"/>
      <c r="FI355" s="7"/>
      <c r="FJ355" s="7"/>
      <c r="FK355" s="7"/>
      <c r="FL355" s="7"/>
      <c r="FM355" s="25"/>
      <c r="FN355" s="25"/>
      <c r="FO355" s="25"/>
      <c r="FP355" s="25"/>
      <c r="FQ355" s="25"/>
      <c r="FR355" s="25"/>
      <c r="FS355" s="25"/>
      <c r="FT355" s="25"/>
      <c r="FU355" s="25"/>
      <c r="FV355" s="25"/>
      <c r="FW355" s="25"/>
      <c r="FX355" s="25"/>
      <c r="FY355" s="25"/>
      <c r="FZ355" s="25"/>
      <c r="GA355" s="25"/>
      <c r="GB355" s="25"/>
      <c r="GC355" s="25"/>
      <c r="GD355" s="25"/>
      <c r="GE355" s="25"/>
      <c r="GF355" s="25"/>
      <c r="GG355" s="7"/>
      <c r="GH355" s="7"/>
      <c r="GI355" s="7"/>
      <c r="GJ355" s="7"/>
      <c r="GK355" s="7"/>
      <c r="GL355" s="7"/>
      <c r="GM355" s="7"/>
      <c r="GN355" s="7"/>
      <c r="GO355" s="7"/>
      <c r="GP355" s="7"/>
      <c r="GQ355" s="7"/>
      <c r="GR355" s="7"/>
      <c r="GS355" s="7"/>
      <c r="GT355" s="7"/>
      <c r="GU355" s="7"/>
      <c r="GV355" s="7"/>
      <c r="GW355" s="7"/>
      <c r="GX355" s="7"/>
      <c r="GY355" s="7"/>
      <c r="GZ355" s="7"/>
      <c r="HA355" s="7"/>
      <c r="HB355" s="7"/>
      <c r="HC355" s="7"/>
      <c r="HD355" s="7"/>
      <c r="HE355" s="7"/>
      <c r="HF355" s="7"/>
      <c r="HG355" s="7"/>
      <c r="HH355" s="7"/>
      <c r="HI355" s="7"/>
      <c r="HJ355" s="7"/>
      <c r="HK355" s="7"/>
      <c r="HL355" s="7"/>
      <c r="HM355" s="7"/>
      <c r="HN355" s="7"/>
      <c r="HO355" s="7"/>
      <c r="HP355" s="7"/>
      <c r="HQ355" s="7"/>
      <c r="HR355" s="7"/>
      <c r="HS355" s="7"/>
      <c r="HT355" s="7"/>
      <c r="HU355" s="7"/>
      <c r="HV355" s="7"/>
      <c r="HW355" s="7"/>
      <c r="HX355" s="7"/>
      <c r="HY355" s="7"/>
      <c r="HZ355" s="7"/>
      <c r="IA355" s="7"/>
      <c r="IB355" s="7"/>
      <c r="IC355" s="7"/>
      <c r="ID355" s="7"/>
      <c r="IE355" s="7"/>
      <c r="IF355" s="7"/>
      <c r="IG355" s="7"/>
      <c r="IH355" s="7"/>
      <c r="II355" s="7"/>
      <c r="IJ355" s="7"/>
      <c r="IK355" s="7"/>
      <c r="IL355" s="7"/>
      <c r="IM355" s="7"/>
      <c r="IN355" s="7"/>
      <c r="IO355" s="7"/>
      <c r="IP355" s="7"/>
      <c r="IQ355" s="7"/>
      <c r="IR355" s="7"/>
      <c r="IS355" s="7"/>
      <c r="IT355" s="7"/>
      <c r="IU355" s="7"/>
    </row>
    <row r="356" spans="1:255" ht="31.2" x14ac:dyDescent="0.3">
      <c r="A356" s="35" t="s">
        <v>324</v>
      </c>
      <c r="B356" s="36">
        <v>2</v>
      </c>
      <c r="C356" s="36">
        <v>898</v>
      </c>
      <c r="D356" s="36">
        <v>5203</v>
      </c>
      <c r="E356" s="38">
        <f t="shared" si="88"/>
        <v>3000</v>
      </c>
      <c r="F356" s="38">
        <f t="shared" si="88"/>
        <v>3000</v>
      </c>
      <c r="G356" s="38">
        <f t="shared" si="88"/>
        <v>0</v>
      </c>
      <c r="H356" s="38">
        <v>0</v>
      </c>
      <c r="I356" s="38">
        <v>0</v>
      </c>
      <c r="J356" s="38">
        <f t="shared" si="89"/>
        <v>0</v>
      </c>
      <c r="K356" s="38">
        <v>0</v>
      </c>
      <c r="L356" s="38">
        <v>0</v>
      </c>
      <c r="M356" s="38">
        <f t="shared" si="90"/>
        <v>0</v>
      </c>
      <c r="N356" s="38">
        <v>3000</v>
      </c>
      <c r="O356" s="38">
        <v>3000</v>
      </c>
      <c r="P356" s="38">
        <f t="shared" si="91"/>
        <v>0</v>
      </c>
      <c r="Q356" s="38">
        <v>0</v>
      </c>
      <c r="R356" s="38">
        <v>0</v>
      </c>
      <c r="S356" s="38">
        <f t="shared" si="92"/>
        <v>0</v>
      </c>
      <c r="T356" s="38">
        <v>0</v>
      </c>
      <c r="U356" s="38">
        <v>0</v>
      </c>
      <c r="V356" s="38">
        <f t="shared" si="93"/>
        <v>0</v>
      </c>
      <c r="W356" s="38">
        <v>0</v>
      </c>
      <c r="X356" s="38">
        <v>0</v>
      </c>
      <c r="Y356" s="38">
        <f t="shared" si="94"/>
        <v>0</v>
      </c>
      <c r="Z356" s="38">
        <v>0</v>
      </c>
      <c r="AA356" s="38">
        <v>0</v>
      </c>
      <c r="AB356" s="38">
        <f t="shared" si="95"/>
        <v>0</v>
      </c>
      <c r="AC356" s="38">
        <v>0</v>
      </c>
      <c r="AD356" s="38">
        <v>0</v>
      </c>
      <c r="AE356" s="38">
        <f t="shared" si="96"/>
        <v>0</v>
      </c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  <c r="CS356" s="7"/>
      <c r="CT356" s="7"/>
      <c r="CU356" s="7"/>
      <c r="CV356" s="7"/>
      <c r="CW356" s="7"/>
      <c r="CX356" s="7"/>
      <c r="CY356" s="7"/>
      <c r="CZ356" s="7"/>
      <c r="DA356" s="7"/>
      <c r="DB356" s="7"/>
      <c r="DC356" s="7"/>
      <c r="DD356" s="7"/>
      <c r="DE356" s="7"/>
      <c r="DF356" s="7"/>
      <c r="DG356" s="7"/>
      <c r="DH356" s="7"/>
      <c r="DI356" s="7"/>
      <c r="DJ356" s="7"/>
      <c r="DK356" s="7"/>
      <c r="DL356" s="7"/>
      <c r="DM356" s="7"/>
      <c r="DN356" s="7"/>
      <c r="DO356" s="7"/>
      <c r="DP356" s="7"/>
      <c r="DQ356" s="7"/>
      <c r="DR356" s="7"/>
      <c r="DS356" s="7"/>
      <c r="DT356" s="7"/>
      <c r="DU356" s="7"/>
      <c r="DV356" s="7"/>
      <c r="DW356" s="7"/>
      <c r="DX356" s="7"/>
      <c r="DY356" s="7"/>
      <c r="DZ356" s="7"/>
      <c r="EA356" s="7"/>
      <c r="EB356" s="7"/>
      <c r="EC356" s="7"/>
      <c r="ED356" s="7"/>
      <c r="EE356" s="7"/>
      <c r="EF356" s="7"/>
      <c r="EG356" s="7"/>
      <c r="EH356" s="7"/>
      <c r="EI356" s="7"/>
      <c r="EJ356" s="7"/>
      <c r="EK356" s="7"/>
      <c r="EL356" s="7"/>
      <c r="EM356" s="7"/>
      <c r="EN356" s="7"/>
      <c r="EO356" s="7"/>
      <c r="EP356" s="7"/>
      <c r="EQ356" s="7"/>
      <c r="ER356" s="7"/>
      <c r="ES356" s="7"/>
      <c r="ET356" s="7"/>
      <c r="EU356" s="7"/>
      <c r="EV356" s="7"/>
      <c r="EW356" s="7"/>
      <c r="EX356" s="7"/>
      <c r="EY356" s="7"/>
      <c r="EZ356" s="7"/>
      <c r="FA356" s="7"/>
      <c r="FB356" s="7"/>
      <c r="FC356" s="7"/>
      <c r="FD356" s="7"/>
      <c r="FE356" s="7"/>
      <c r="FF356" s="7"/>
      <c r="FG356" s="7"/>
      <c r="FH356" s="7"/>
      <c r="FI356" s="7"/>
      <c r="FJ356" s="7"/>
      <c r="FK356" s="7"/>
      <c r="FL356" s="7"/>
      <c r="FM356" s="25"/>
      <c r="FN356" s="25"/>
      <c r="FO356" s="25"/>
      <c r="FP356" s="25"/>
      <c r="FQ356" s="25"/>
      <c r="FR356" s="25"/>
      <c r="FS356" s="25"/>
      <c r="FT356" s="25"/>
      <c r="FU356" s="25"/>
      <c r="FV356" s="25"/>
      <c r="FW356" s="25"/>
      <c r="FX356" s="25"/>
      <c r="FY356" s="25"/>
      <c r="FZ356" s="25"/>
      <c r="GA356" s="25"/>
      <c r="GB356" s="25"/>
      <c r="GC356" s="25"/>
      <c r="GD356" s="25"/>
      <c r="GE356" s="25"/>
      <c r="GF356" s="25"/>
      <c r="GG356" s="7"/>
      <c r="GH356" s="7"/>
      <c r="GI356" s="7"/>
      <c r="GJ356" s="7"/>
      <c r="GK356" s="7"/>
      <c r="GL356" s="7"/>
      <c r="GM356" s="7"/>
      <c r="GN356" s="7"/>
      <c r="GO356" s="7"/>
      <c r="GP356" s="7"/>
      <c r="GQ356" s="7"/>
      <c r="GR356" s="7"/>
      <c r="GS356" s="7"/>
      <c r="GT356" s="7"/>
      <c r="GU356" s="7"/>
      <c r="GV356" s="7"/>
      <c r="GW356" s="7"/>
      <c r="GX356" s="7"/>
      <c r="GY356" s="7"/>
      <c r="GZ356" s="7"/>
      <c r="HA356" s="7"/>
      <c r="HB356" s="7"/>
      <c r="HC356" s="7"/>
      <c r="HD356" s="7"/>
      <c r="HE356" s="7"/>
      <c r="HF356" s="7"/>
      <c r="HG356" s="7"/>
      <c r="HH356" s="7"/>
      <c r="HI356" s="7"/>
      <c r="HJ356" s="7"/>
      <c r="HK356" s="7"/>
      <c r="HL356" s="7"/>
      <c r="HM356" s="7"/>
      <c r="HN356" s="7"/>
      <c r="HO356" s="7"/>
      <c r="HP356" s="7"/>
      <c r="HQ356" s="7"/>
      <c r="HR356" s="7"/>
      <c r="HS356" s="7"/>
      <c r="HT356" s="7"/>
      <c r="HU356" s="7"/>
      <c r="HV356" s="7"/>
      <c r="HW356" s="7"/>
      <c r="HX356" s="7"/>
      <c r="HY356" s="7"/>
      <c r="HZ356" s="7"/>
      <c r="IA356" s="7"/>
      <c r="IB356" s="7"/>
      <c r="IC356" s="7"/>
      <c r="ID356" s="7"/>
      <c r="IE356" s="7"/>
      <c r="IF356" s="7"/>
      <c r="IG356" s="7"/>
      <c r="IH356" s="7"/>
      <c r="II356" s="7"/>
      <c r="IJ356" s="7"/>
      <c r="IK356" s="7"/>
      <c r="IL356" s="7"/>
      <c r="IM356" s="7"/>
      <c r="IN356" s="7"/>
      <c r="IO356" s="7"/>
      <c r="IP356" s="7"/>
      <c r="IQ356" s="7"/>
      <c r="IR356" s="7"/>
      <c r="IS356" s="7"/>
      <c r="IT356" s="7"/>
      <c r="IU356" s="7"/>
    </row>
    <row r="357" spans="1:255" x14ac:dyDescent="0.3">
      <c r="A357" s="26" t="s">
        <v>245</v>
      </c>
      <c r="B357" s="34"/>
      <c r="C357" s="34"/>
      <c r="D357" s="34"/>
      <c r="E357" s="27">
        <f t="shared" si="88"/>
        <v>219805</v>
      </c>
      <c r="F357" s="27">
        <f t="shared" si="88"/>
        <v>1554300</v>
      </c>
      <c r="G357" s="27">
        <f t="shared" si="88"/>
        <v>1334495</v>
      </c>
      <c r="H357" s="27">
        <f>SUM(H358:H362)</f>
        <v>0</v>
      </c>
      <c r="I357" s="27">
        <f>SUM(I358:I362)</f>
        <v>501421</v>
      </c>
      <c r="J357" s="27">
        <f t="shared" si="89"/>
        <v>501421</v>
      </c>
      <c r="K357" s="27">
        <f>SUM(K358:K362)</f>
        <v>0</v>
      </c>
      <c r="L357" s="27">
        <f>SUM(L358:L362)</f>
        <v>0</v>
      </c>
      <c r="M357" s="27">
        <f t="shared" si="90"/>
        <v>0</v>
      </c>
      <c r="N357" s="27">
        <f>SUM(N358:N362)</f>
        <v>141656</v>
      </c>
      <c r="O357" s="27">
        <f>SUM(O358:O362)</f>
        <v>141656</v>
      </c>
      <c r="P357" s="27">
        <f t="shared" si="91"/>
        <v>0</v>
      </c>
      <c r="Q357" s="27">
        <f>SUM(Q358:Q362)</f>
        <v>78149</v>
      </c>
      <c r="R357" s="27">
        <f>SUM(R358:R362)</f>
        <v>911223</v>
      </c>
      <c r="S357" s="27">
        <f t="shared" si="92"/>
        <v>833074</v>
      </c>
      <c r="T357" s="27">
        <f>SUM(T358:T362)</f>
        <v>0</v>
      </c>
      <c r="U357" s="27">
        <f>SUM(U358:U362)</f>
        <v>0</v>
      </c>
      <c r="V357" s="27">
        <f t="shared" si="93"/>
        <v>0</v>
      </c>
      <c r="W357" s="27">
        <f>SUM(W358:W362)</f>
        <v>0</v>
      </c>
      <c r="X357" s="27">
        <f>SUM(X358:X362)</f>
        <v>0</v>
      </c>
      <c r="Y357" s="27">
        <f t="shared" si="94"/>
        <v>0</v>
      </c>
      <c r="Z357" s="27">
        <f>SUM(Z358:Z362)</f>
        <v>0</v>
      </c>
      <c r="AA357" s="27">
        <f>SUM(AA358:AA362)</f>
        <v>0</v>
      </c>
      <c r="AB357" s="27">
        <f t="shared" si="95"/>
        <v>0</v>
      </c>
      <c r="AC357" s="27">
        <f>SUM(AC358:AC362)</f>
        <v>0</v>
      </c>
      <c r="AD357" s="27">
        <f>SUM(AD358:AD362)</f>
        <v>0</v>
      </c>
      <c r="AE357" s="27">
        <f t="shared" si="96"/>
        <v>0</v>
      </c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5"/>
      <c r="AV357" s="25"/>
      <c r="AW357" s="25"/>
      <c r="AX357" s="25"/>
      <c r="AY357" s="25"/>
      <c r="AZ357" s="25"/>
      <c r="BA357" s="25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  <c r="BM357" s="25"/>
      <c r="BN357" s="25"/>
      <c r="BO357" s="25"/>
      <c r="BP357" s="25"/>
      <c r="BQ357" s="25"/>
      <c r="BR357" s="25"/>
      <c r="BS357" s="25"/>
      <c r="BT357" s="25"/>
      <c r="BU357" s="25"/>
      <c r="BV357" s="25"/>
      <c r="BW357" s="25"/>
      <c r="BX357" s="25"/>
      <c r="BY357" s="25"/>
      <c r="BZ357" s="25"/>
      <c r="CA357" s="25"/>
      <c r="CB357" s="25"/>
      <c r="CC357" s="25"/>
      <c r="CD357" s="25"/>
      <c r="CE357" s="25"/>
      <c r="CF357" s="25"/>
      <c r="CG357" s="25"/>
      <c r="CH357" s="25"/>
      <c r="CI357" s="25"/>
      <c r="CJ357" s="25"/>
      <c r="CK357" s="25"/>
      <c r="CL357" s="25"/>
      <c r="CM357" s="25"/>
      <c r="CN357" s="25"/>
      <c r="CO357" s="25"/>
      <c r="CP357" s="25"/>
      <c r="CQ357" s="25"/>
      <c r="CR357" s="25"/>
      <c r="CS357" s="25"/>
      <c r="CT357" s="25"/>
      <c r="CU357" s="25"/>
      <c r="CV357" s="25"/>
      <c r="CW357" s="25"/>
      <c r="CX357" s="25"/>
      <c r="CY357" s="25"/>
      <c r="CZ357" s="25"/>
      <c r="DA357" s="25"/>
      <c r="DB357" s="25"/>
      <c r="DC357" s="25"/>
      <c r="DD357" s="25"/>
      <c r="DE357" s="25"/>
      <c r="DF357" s="25"/>
      <c r="DG357" s="25"/>
      <c r="DH357" s="25"/>
      <c r="DI357" s="25"/>
      <c r="DJ357" s="25"/>
      <c r="DK357" s="25"/>
      <c r="DL357" s="25"/>
      <c r="DM357" s="25"/>
      <c r="DN357" s="25"/>
      <c r="DO357" s="25"/>
      <c r="DP357" s="25"/>
      <c r="DQ357" s="25"/>
      <c r="DR357" s="25"/>
      <c r="DS357" s="25"/>
      <c r="DT357" s="25"/>
      <c r="DU357" s="25"/>
      <c r="DV357" s="25"/>
      <c r="DW357" s="25"/>
      <c r="DX357" s="25"/>
      <c r="DY357" s="25"/>
      <c r="DZ357" s="25"/>
      <c r="EA357" s="25"/>
      <c r="EB357" s="25"/>
      <c r="EC357" s="25"/>
      <c r="ED357" s="25"/>
      <c r="EE357" s="25"/>
      <c r="EF357" s="25"/>
      <c r="EG357" s="25"/>
      <c r="EH357" s="25"/>
      <c r="EI357" s="25"/>
      <c r="EJ357" s="25"/>
      <c r="EK357" s="25"/>
      <c r="EL357" s="25"/>
      <c r="EM357" s="25"/>
      <c r="EN357" s="25"/>
      <c r="EO357" s="25"/>
      <c r="EP357" s="25"/>
      <c r="EQ357" s="25"/>
      <c r="ER357" s="25"/>
      <c r="ES357" s="25"/>
      <c r="ET357" s="25"/>
      <c r="EU357" s="25"/>
      <c r="EV357" s="25"/>
      <c r="EW357" s="25"/>
      <c r="EX357" s="25"/>
      <c r="EY357" s="25"/>
      <c r="EZ357" s="25"/>
      <c r="FA357" s="25"/>
      <c r="FB357" s="25"/>
      <c r="FC357" s="25"/>
      <c r="FD357" s="25"/>
      <c r="FE357" s="25"/>
      <c r="FF357" s="25"/>
      <c r="FG357" s="25"/>
      <c r="FH357" s="25"/>
      <c r="FI357" s="25"/>
      <c r="FJ357" s="25"/>
      <c r="FK357" s="25"/>
      <c r="FL357" s="25"/>
      <c r="FM357" s="25"/>
      <c r="FN357" s="25"/>
      <c r="FO357" s="25"/>
      <c r="FP357" s="25"/>
      <c r="FQ357" s="25"/>
      <c r="FR357" s="25"/>
      <c r="FS357" s="25"/>
      <c r="FT357" s="25"/>
      <c r="FU357" s="25"/>
      <c r="FV357" s="25"/>
      <c r="FW357" s="25"/>
      <c r="FX357" s="25"/>
      <c r="FY357" s="25"/>
      <c r="FZ357" s="25"/>
      <c r="GA357" s="25"/>
      <c r="GB357" s="25"/>
      <c r="GC357" s="25"/>
      <c r="GD357" s="25"/>
      <c r="GE357" s="25"/>
      <c r="GF357" s="25"/>
      <c r="GG357" s="7"/>
      <c r="GH357" s="7"/>
      <c r="GI357" s="7"/>
      <c r="GJ357" s="7"/>
      <c r="GK357" s="7"/>
      <c r="GL357" s="7"/>
      <c r="GM357" s="7"/>
      <c r="GN357" s="7"/>
      <c r="GO357" s="7"/>
      <c r="GP357" s="7"/>
      <c r="GQ357" s="7"/>
      <c r="GR357" s="7"/>
      <c r="GS357" s="7"/>
      <c r="GT357" s="7"/>
      <c r="GU357" s="7"/>
      <c r="GV357" s="7"/>
      <c r="GW357" s="7"/>
      <c r="GX357" s="7"/>
      <c r="GY357" s="7"/>
      <c r="GZ357" s="7"/>
      <c r="HA357" s="7"/>
      <c r="HB357" s="7"/>
      <c r="HC357" s="7"/>
      <c r="HD357" s="7"/>
      <c r="HE357" s="7"/>
      <c r="HF357" s="7"/>
      <c r="HG357" s="7"/>
      <c r="HH357" s="7"/>
      <c r="HI357" s="7"/>
      <c r="HJ357" s="7"/>
      <c r="HK357" s="7"/>
      <c r="HL357" s="7"/>
      <c r="HM357" s="7"/>
      <c r="HN357" s="7"/>
      <c r="HO357" s="7"/>
      <c r="HP357" s="7"/>
      <c r="HQ357" s="7"/>
      <c r="HR357" s="7"/>
      <c r="HS357" s="7"/>
      <c r="HT357" s="7"/>
      <c r="HU357" s="7"/>
      <c r="HV357" s="7"/>
      <c r="HW357" s="7"/>
      <c r="HX357" s="7"/>
      <c r="HY357" s="7"/>
      <c r="HZ357" s="7"/>
      <c r="IA357" s="7"/>
      <c r="IB357" s="7"/>
      <c r="IC357" s="7"/>
      <c r="ID357" s="7"/>
      <c r="IE357" s="7"/>
      <c r="IF357" s="7"/>
      <c r="IG357" s="7"/>
      <c r="IH357" s="7"/>
      <c r="II357" s="7"/>
      <c r="IJ357" s="7"/>
      <c r="IK357" s="7"/>
      <c r="IL357" s="7"/>
      <c r="IM357" s="7"/>
      <c r="IN357" s="7"/>
      <c r="IO357" s="7"/>
      <c r="IP357" s="7"/>
      <c r="IQ357" s="7"/>
      <c r="IR357" s="7"/>
      <c r="IS357" s="7"/>
      <c r="IT357" s="7"/>
      <c r="IU357" s="7"/>
    </row>
    <row r="358" spans="1:255" ht="93.6" x14ac:dyDescent="0.3">
      <c r="A358" s="35" t="s">
        <v>325</v>
      </c>
      <c r="B358" s="36"/>
      <c r="C358" s="36"/>
      <c r="D358" s="40"/>
      <c r="E358" s="38">
        <f t="shared" si="88"/>
        <v>78149</v>
      </c>
      <c r="F358" s="38">
        <f t="shared" si="88"/>
        <v>78149</v>
      </c>
      <c r="G358" s="38">
        <f t="shared" si="88"/>
        <v>0</v>
      </c>
      <c r="H358" s="38">
        <v>0</v>
      </c>
      <c r="I358" s="38">
        <v>0</v>
      </c>
      <c r="J358" s="38">
        <f t="shared" si="89"/>
        <v>0</v>
      </c>
      <c r="K358" s="38">
        <v>0</v>
      </c>
      <c r="L358" s="38">
        <v>0</v>
      </c>
      <c r="M358" s="38">
        <f t="shared" si="90"/>
        <v>0</v>
      </c>
      <c r="N358" s="38">
        <v>0</v>
      </c>
      <c r="O358" s="38">
        <v>0</v>
      </c>
      <c r="P358" s="38">
        <f t="shared" si="91"/>
        <v>0</v>
      </c>
      <c r="Q358" s="38">
        <v>78149</v>
      </c>
      <c r="R358" s="38">
        <v>78149</v>
      </c>
      <c r="S358" s="38">
        <f t="shared" si="92"/>
        <v>0</v>
      </c>
      <c r="T358" s="38">
        <v>0</v>
      </c>
      <c r="U358" s="38">
        <v>0</v>
      </c>
      <c r="V358" s="38">
        <f t="shared" si="93"/>
        <v>0</v>
      </c>
      <c r="W358" s="38">
        <v>0</v>
      </c>
      <c r="X358" s="38">
        <v>0</v>
      </c>
      <c r="Y358" s="38">
        <f t="shared" si="94"/>
        <v>0</v>
      </c>
      <c r="Z358" s="38">
        <v>0</v>
      </c>
      <c r="AA358" s="38">
        <v>0</v>
      </c>
      <c r="AB358" s="38">
        <f t="shared" si="95"/>
        <v>0</v>
      </c>
      <c r="AC358" s="38">
        <v>0</v>
      </c>
      <c r="AD358" s="38">
        <v>0</v>
      </c>
      <c r="AE358" s="38">
        <f t="shared" si="96"/>
        <v>0</v>
      </c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/>
      <c r="CU358" s="7"/>
      <c r="CV358" s="7"/>
      <c r="CW358" s="7"/>
      <c r="CX358" s="7"/>
      <c r="CY358" s="7"/>
      <c r="CZ358" s="7"/>
      <c r="DA358" s="7"/>
      <c r="DB358" s="7"/>
      <c r="DC358" s="7"/>
      <c r="DD358" s="7"/>
      <c r="DE358" s="7"/>
      <c r="DF358" s="7"/>
      <c r="DG358" s="7"/>
      <c r="DH358" s="7"/>
      <c r="DI358" s="7"/>
      <c r="DJ358" s="7"/>
      <c r="DK358" s="7"/>
      <c r="DL358" s="7"/>
      <c r="DM358" s="7"/>
      <c r="DN358" s="7"/>
      <c r="DO358" s="7"/>
      <c r="DP358" s="7"/>
      <c r="DQ358" s="7"/>
      <c r="DR358" s="7"/>
      <c r="DS358" s="7"/>
      <c r="DT358" s="7"/>
      <c r="DU358" s="7"/>
      <c r="DV358" s="7"/>
      <c r="DW358" s="7"/>
      <c r="DX358" s="7"/>
      <c r="DY358" s="7"/>
      <c r="DZ358" s="7"/>
      <c r="EA358" s="7"/>
      <c r="EB358" s="7"/>
      <c r="EC358" s="7"/>
      <c r="ED358" s="7"/>
      <c r="EE358" s="7"/>
      <c r="EF358" s="7"/>
      <c r="EG358" s="7"/>
      <c r="EH358" s="7"/>
      <c r="EI358" s="7"/>
      <c r="EJ358" s="7"/>
      <c r="EK358" s="7"/>
      <c r="EL358" s="7"/>
      <c r="EM358" s="7"/>
      <c r="EN358" s="7"/>
      <c r="EO358" s="7"/>
      <c r="EP358" s="7"/>
      <c r="EQ358" s="7"/>
      <c r="ER358" s="7"/>
      <c r="ES358" s="7"/>
      <c r="ET358" s="7"/>
      <c r="EU358" s="7"/>
      <c r="EV358" s="7"/>
      <c r="EW358" s="7"/>
      <c r="EX358" s="7"/>
      <c r="EY358" s="7"/>
      <c r="EZ358" s="7"/>
      <c r="FA358" s="7"/>
      <c r="FB358" s="7"/>
      <c r="FC358" s="7"/>
      <c r="FD358" s="7"/>
      <c r="FE358" s="7"/>
      <c r="FF358" s="7"/>
      <c r="FG358" s="7"/>
      <c r="FH358" s="7"/>
      <c r="FI358" s="7"/>
      <c r="FJ358" s="7"/>
      <c r="FK358" s="7"/>
      <c r="FL358" s="7"/>
      <c r="FM358" s="25"/>
      <c r="FN358" s="25"/>
      <c r="FO358" s="25"/>
      <c r="FP358" s="25"/>
      <c r="FQ358" s="25"/>
      <c r="FR358" s="25"/>
      <c r="FS358" s="25"/>
      <c r="FT358" s="25"/>
      <c r="FU358" s="25"/>
      <c r="FV358" s="25"/>
      <c r="FW358" s="25"/>
      <c r="FX358" s="25"/>
      <c r="FY358" s="25"/>
      <c r="FZ358" s="25"/>
      <c r="GA358" s="25"/>
      <c r="GB358" s="25"/>
      <c r="GC358" s="25"/>
      <c r="GD358" s="25"/>
      <c r="GE358" s="25"/>
      <c r="GF358" s="25"/>
      <c r="GG358" s="7"/>
      <c r="GH358" s="7"/>
      <c r="GI358" s="7"/>
      <c r="GJ358" s="7"/>
      <c r="GK358" s="7"/>
      <c r="GL358" s="7"/>
      <c r="GM358" s="7"/>
      <c r="GN358" s="7"/>
      <c r="GO358" s="7"/>
      <c r="GP358" s="7"/>
      <c r="GQ358" s="7"/>
      <c r="GR358" s="7"/>
      <c r="GS358" s="7"/>
      <c r="GT358" s="7"/>
      <c r="GU358" s="7"/>
      <c r="GV358" s="7"/>
      <c r="GW358" s="7"/>
      <c r="GX358" s="7"/>
      <c r="GY358" s="7"/>
      <c r="GZ358" s="7"/>
      <c r="HA358" s="7"/>
      <c r="HB358" s="7"/>
      <c r="HC358" s="7"/>
      <c r="HD358" s="7"/>
      <c r="HE358" s="7"/>
      <c r="HF358" s="7"/>
      <c r="HG358" s="7"/>
      <c r="HH358" s="7"/>
      <c r="HI358" s="7"/>
      <c r="HJ358" s="7"/>
      <c r="HK358" s="7"/>
      <c r="HL358" s="7"/>
      <c r="HM358" s="7"/>
      <c r="HN358" s="7"/>
      <c r="HO358" s="7"/>
      <c r="HP358" s="7"/>
      <c r="HQ358" s="7"/>
      <c r="HR358" s="7"/>
      <c r="HS358" s="7"/>
      <c r="HT358" s="7"/>
      <c r="HU358" s="7"/>
      <c r="HV358" s="7"/>
      <c r="HW358" s="7"/>
      <c r="HX358" s="7"/>
      <c r="HY358" s="7"/>
      <c r="HZ358" s="7"/>
      <c r="IA358" s="7"/>
      <c r="IB358" s="7"/>
      <c r="IC358" s="7"/>
      <c r="ID358" s="7"/>
      <c r="IE358" s="7"/>
      <c r="IF358" s="7"/>
      <c r="IG358" s="7"/>
      <c r="IH358" s="7"/>
      <c r="II358" s="7"/>
      <c r="IJ358" s="7"/>
      <c r="IK358" s="7"/>
      <c r="IL358" s="7"/>
      <c r="IM358" s="7"/>
      <c r="IN358" s="7"/>
      <c r="IO358" s="7"/>
      <c r="IP358" s="7"/>
      <c r="IQ358" s="7"/>
      <c r="IR358" s="7"/>
      <c r="IS358" s="7"/>
      <c r="IT358" s="7"/>
      <c r="IU358" s="7"/>
    </row>
    <row r="359" spans="1:255" ht="31.2" x14ac:dyDescent="0.3">
      <c r="A359" s="35" t="s">
        <v>326</v>
      </c>
      <c r="B359" s="36">
        <v>2</v>
      </c>
      <c r="C359" s="36">
        <v>849</v>
      </c>
      <c r="D359" s="36">
        <v>5206</v>
      </c>
      <c r="E359" s="38">
        <f t="shared" si="88"/>
        <v>61656</v>
      </c>
      <c r="F359" s="38">
        <f t="shared" si="88"/>
        <v>61656</v>
      </c>
      <c r="G359" s="38">
        <f t="shared" si="88"/>
        <v>0</v>
      </c>
      <c r="H359" s="38">
        <v>0</v>
      </c>
      <c r="I359" s="38">
        <v>0</v>
      </c>
      <c r="J359" s="38">
        <f t="shared" si="89"/>
        <v>0</v>
      </c>
      <c r="K359" s="38">
        <v>0</v>
      </c>
      <c r="L359" s="38">
        <v>0</v>
      </c>
      <c r="M359" s="38">
        <f t="shared" si="90"/>
        <v>0</v>
      </c>
      <c r="N359" s="38">
        <v>61656</v>
      </c>
      <c r="O359" s="38">
        <v>61656</v>
      </c>
      <c r="P359" s="38">
        <f t="shared" si="91"/>
        <v>0</v>
      </c>
      <c r="Q359" s="38">
        <v>0</v>
      </c>
      <c r="R359" s="38">
        <v>0</v>
      </c>
      <c r="S359" s="38">
        <f t="shared" si="92"/>
        <v>0</v>
      </c>
      <c r="T359" s="38">
        <v>0</v>
      </c>
      <c r="U359" s="38">
        <v>0</v>
      </c>
      <c r="V359" s="38">
        <f t="shared" si="93"/>
        <v>0</v>
      </c>
      <c r="W359" s="38">
        <v>0</v>
      </c>
      <c r="X359" s="38">
        <v>0</v>
      </c>
      <c r="Y359" s="38">
        <f t="shared" si="94"/>
        <v>0</v>
      </c>
      <c r="Z359" s="38">
        <v>0</v>
      </c>
      <c r="AA359" s="38">
        <v>0</v>
      </c>
      <c r="AB359" s="38">
        <f t="shared" si="95"/>
        <v>0</v>
      </c>
      <c r="AC359" s="38">
        <v>0</v>
      </c>
      <c r="AD359" s="38">
        <v>0</v>
      </c>
      <c r="AE359" s="38">
        <f t="shared" si="96"/>
        <v>0</v>
      </c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  <c r="CS359" s="7"/>
      <c r="CT359" s="7"/>
      <c r="CU359" s="7"/>
      <c r="CV359" s="7"/>
      <c r="CW359" s="7"/>
      <c r="CX359" s="7"/>
      <c r="CY359" s="7"/>
      <c r="CZ359" s="7"/>
      <c r="DA359" s="7"/>
      <c r="DB359" s="7"/>
      <c r="DC359" s="7"/>
      <c r="DD359" s="7"/>
      <c r="DE359" s="7"/>
      <c r="DF359" s="7"/>
      <c r="DG359" s="7"/>
      <c r="DH359" s="7"/>
      <c r="DI359" s="7"/>
      <c r="DJ359" s="7"/>
      <c r="DK359" s="7"/>
      <c r="DL359" s="7"/>
      <c r="DM359" s="7"/>
      <c r="DN359" s="7"/>
      <c r="DO359" s="7"/>
      <c r="DP359" s="7"/>
      <c r="DQ359" s="7"/>
      <c r="DR359" s="7"/>
      <c r="DS359" s="7"/>
      <c r="DT359" s="7"/>
      <c r="DU359" s="7"/>
      <c r="DV359" s="7"/>
      <c r="DW359" s="7"/>
      <c r="DX359" s="7"/>
      <c r="DY359" s="7"/>
      <c r="DZ359" s="7"/>
      <c r="EA359" s="7"/>
      <c r="EB359" s="7"/>
      <c r="EC359" s="7"/>
      <c r="ED359" s="7"/>
      <c r="EE359" s="7"/>
      <c r="EF359" s="7"/>
      <c r="EG359" s="7"/>
      <c r="EH359" s="7"/>
      <c r="EI359" s="7"/>
      <c r="EJ359" s="7"/>
      <c r="EK359" s="7"/>
      <c r="EL359" s="7"/>
      <c r="EM359" s="7"/>
      <c r="EN359" s="7"/>
      <c r="EO359" s="7"/>
      <c r="EP359" s="7"/>
      <c r="EQ359" s="7"/>
      <c r="ER359" s="7"/>
      <c r="ES359" s="7"/>
      <c r="ET359" s="7"/>
      <c r="EU359" s="7"/>
      <c r="EV359" s="7"/>
      <c r="EW359" s="7"/>
      <c r="EX359" s="7"/>
      <c r="EY359" s="7"/>
      <c r="EZ359" s="7"/>
      <c r="FA359" s="7"/>
      <c r="FB359" s="7"/>
      <c r="FC359" s="7"/>
      <c r="FD359" s="7"/>
      <c r="FE359" s="7"/>
      <c r="FF359" s="7"/>
      <c r="FG359" s="7"/>
      <c r="FH359" s="7"/>
      <c r="FI359" s="7"/>
      <c r="FJ359" s="7"/>
      <c r="FK359" s="7"/>
      <c r="FL359" s="7"/>
      <c r="FM359" s="25"/>
      <c r="FN359" s="25"/>
      <c r="FO359" s="25"/>
      <c r="FP359" s="25"/>
      <c r="FQ359" s="25"/>
      <c r="FR359" s="25"/>
      <c r="FS359" s="25"/>
      <c r="FT359" s="25"/>
      <c r="FU359" s="25"/>
      <c r="FV359" s="25"/>
      <c r="FW359" s="25"/>
      <c r="FX359" s="25"/>
      <c r="FY359" s="25"/>
      <c r="FZ359" s="25"/>
      <c r="GA359" s="25"/>
      <c r="GB359" s="25"/>
      <c r="GC359" s="25"/>
      <c r="GD359" s="25"/>
      <c r="GE359" s="25"/>
      <c r="GF359" s="25"/>
      <c r="GG359" s="7"/>
      <c r="GH359" s="7"/>
      <c r="GI359" s="7"/>
      <c r="GJ359" s="7"/>
      <c r="GK359" s="7"/>
      <c r="GL359" s="7"/>
      <c r="GM359" s="7"/>
      <c r="GN359" s="7"/>
      <c r="GO359" s="7"/>
      <c r="GP359" s="7"/>
      <c r="GQ359" s="7"/>
      <c r="GR359" s="7"/>
      <c r="GS359" s="7"/>
      <c r="GT359" s="7"/>
      <c r="GU359" s="7"/>
      <c r="GV359" s="7"/>
      <c r="GW359" s="7"/>
      <c r="GX359" s="7"/>
      <c r="GY359" s="7"/>
      <c r="GZ359" s="7"/>
      <c r="HA359" s="7"/>
      <c r="HB359" s="7"/>
      <c r="HC359" s="7"/>
      <c r="HD359" s="7"/>
      <c r="HE359" s="7"/>
      <c r="HF359" s="7"/>
      <c r="HG359" s="7"/>
      <c r="HH359" s="7"/>
      <c r="HI359" s="7"/>
      <c r="HJ359" s="7"/>
      <c r="HK359" s="7"/>
      <c r="HL359" s="7"/>
      <c r="HM359" s="7"/>
      <c r="HN359" s="7"/>
      <c r="HO359" s="7"/>
      <c r="HP359" s="7"/>
      <c r="HQ359" s="7"/>
      <c r="HR359" s="7"/>
      <c r="HS359" s="7"/>
      <c r="HT359" s="7"/>
      <c r="HU359" s="7"/>
      <c r="HV359" s="7"/>
      <c r="HW359" s="7"/>
      <c r="HX359" s="7"/>
      <c r="HY359" s="7"/>
      <c r="HZ359" s="7"/>
      <c r="IA359" s="7"/>
      <c r="IB359" s="7"/>
      <c r="IC359" s="7"/>
      <c r="ID359" s="7"/>
      <c r="IE359" s="7"/>
      <c r="IF359" s="7"/>
      <c r="IG359" s="7"/>
      <c r="IH359" s="7"/>
      <c r="II359" s="7"/>
      <c r="IJ359" s="7"/>
      <c r="IK359" s="7"/>
      <c r="IL359" s="7"/>
      <c r="IM359" s="7"/>
      <c r="IN359" s="7"/>
      <c r="IO359" s="7"/>
      <c r="IP359" s="7"/>
      <c r="IQ359" s="7"/>
      <c r="IR359" s="7"/>
      <c r="IS359" s="7"/>
      <c r="IT359" s="7"/>
      <c r="IU359" s="7"/>
    </row>
    <row r="360" spans="1:255" ht="62.4" x14ac:dyDescent="0.3">
      <c r="A360" s="35" t="s">
        <v>327</v>
      </c>
      <c r="B360" s="36">
        <v>2</v>
      </c>
      <c r="C360" s="36">
        <v>849</v>
      </c>
      <c r="D360" s="40">
        <v>5206</v>
      </c>
      <c r="E360" s="38">
        <f t="shared" si="88"/>
        <v>0</v>
      </c>
      <c r="F360" s="38">
        <f t="shared" si="88"/>
        <v>260660</v>
      </c>
      <c r="G360" s="38">
        <f t="shared" si="88"/>
        <v>260660</v>
      </c>
      <c r="H360" s="38">
        <v>0</v>
      </c>
      <c r="I360" s="38">
        <v>47615</v>
      </c>
      <c r="J360" s="38">
        <f t="shared" si="89"/>
        <v>47615</v>
      </c>
      <c r="K360" s="38">
        <v>0</v>
      </c>
      <c r="L360" s="38">
        <v>0</v>
      </c>
      <c r="M360" s="38">
        <f t="shared" si="90"/>
        <v>0</v>
      </c>
      <c r="N360" s="38">
        <v>0</v>
      </c>
      <c r="O360" s="38">
        <v>0</v>
      </c>
      <c r="P360" s="38">
        <f t="shared" si="91"/>
        <v>0</v>
      </c>
      <c r="Q360" s="38">
        <v>0</v>
      </c>
      <c r="R360" s="38">
        <f>260660-47615</f>
        <v>213045</v>
      </c>
      <c r="S360" s="38">
        <f t="shared" si="92"/>
        <v>213045</v>
      </c>
      <c r="T360" s="38">
        <v>0</v>
      </c>
      <c r="U360" s="38">
        <v>0</v>
      </c>
      <c r="V360" s="38">
        <f t="shared" si="93"/>
        <v>0</v>
      </c>
      <c r="W360" s="38">
        <v>0</v>
      </c>
      <c r="X360" s="38">
        <v>0</v>
      </c>
      <c r="Y360" s="38">
        <f t="shared" si="94"/>
        <v>0</v>
      </c>
      <c r="Z360" s="38">
        <v>0</v>
      </c>
      <c r="AA360" s="38">
        <v>0</v>
      </c>
      <c r="AB360" s="38">
        <f t="shared" si="95"/>
        <v>0</v>
      </c>
      <c r="AC360" s="38">
        <v>0</v>
      </c>
      <c r="AD360" s="38">
        <v>0</v>
      </c>
      <c r="AE360" s="38">
        <f t="shared" si="96"/>
        <v>0</v>
      </c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  <c r="CS360" s="7"/>
      <c r="CT360" s="7"/>
      <c r="CU360" s="7"/>
      <c r="CV360" s="7"/>
      <c r="CW360" s="7"/>
      <c r="CX360" s="7"/>
      <c r="CY360" s="7"/>
      <c r="CZ360" s="7"/>
      <c r="DA360" s="7"/>
      <c r="DB360" s="7"/>
      <c r="DC360" s="7"/>
      <c r="DD360" s="7"/>
      <c r="DE360" s="7"/>
      <c r="DF360" s="7"/>
      <c r="DG360" s="7"/>
      <c r="DH360" s="7"/>
      <c r="DI360" s="7"/>
      <c r="DJ360" s="7"/>
      <c r="DK360" s="7"/>
      <c r="DL360" s="7"/>
      <c r="DM360" s="7"/>
      <c r="DN360" s="7"/>
      <c r="DO360" s="7"/>
      <c r="DP360" s="7"/>
      <c r="DQ360" s="7"/>
      <c r="DR360" s="7"/>
      <c r="DS360" s="7"/>
      <c r="DT360" s="7"/>
      <c r="DU360" s="7"/>
      <c r="DV360" s="7"/>
      <c r="DW360" s="7"/>
      <c r="DX360" s="7"/>
      <c r="DY360" s="7"/>
      <c r="DZ360" s="7"/>
      <c r="EA360" s="7"/>
      <c r="EB360" s="7"/>
      <c r="EC360" s="7"/>
      <c r="ED360" s="7"/>
      <c r="EE360" s="7"/>
      <c r="EF360" s="7"/>
      <c r="EG360" s="7"/>
      <c r="EH360" s="7"/>
      <c r="EI360" s="7"/>
      <c r="EJ360" s="7"/>
      <c r="EK360" s="7"/>
      <c r="EL360" s="7"/>
      <c r="EM360" s="7"/>
      <c r="EN360" s="7"/>
      <c r="EO360" s="7"/>
      <c r="EP360" s="7"/>
      <c r="EQ360" s="7"/>
      <c r="ER360" s="7"/>
      <c r="ES360" s="7"/>
      <c r="ET360" s="7"/>
      <c r="EU360" s="7"/>
      <c r="EV360" s="7"/>
      <c r="EW360" s="7"/>
      <c r="EX360" s="7"/>
      <c r="EY360" s="7"/>
      <c r="EZ360" s="7"/>
      <c r="FA360" s="7"/>
      <c r="FB360" s="7"/>
      <c r="FC360" s="7"/>
      <c r="FD360" s="7"/>
      <c r="FE360" s="7"/>
      <c r="FF360" s="7"/>
      <c r="FG360" s="7"/>
      <c r="FH360" s="7"/>
      <c r="FI360" s="7"/>
      <c r="FJ360" s="7"/>
      <c r="FK360" s="7"/>
      <c r="FL360" s="7"/>
      <c r="FM360" s="25"/>
      <c r="FN360" s="25"/>
      <c r="FO360" s="25"/>
      <c r="FP360" s="25"/>
      <c r="FQ360" s="25"/>
      <c r="FR360" s="25"/>
      <c r="FS360" s="25"/>
      <c r="FT360" s="25"/>
      <c r="FU360" s="25"/>
      <c r="FV360" s="25"/>
      <c r="FW360" s="25"/>
      <c r="FX360" s="25"/>
      <c r="FY360" s="25"/>
      <c r="FZ360" s="25"/>
      <c r="GA360" s="25"/>
      <c r="GB360" s="25"/>
      <c r="GC360" s="25"/>
      <c r="GD360" s="25"/>
      <c r="GE360" s="25"/>
      <c r="GF360" s="25"/>
      <c r="GG360" s="7"/>
      <c r="GH360" s="7"/>
      <c r="GI360" s="7"/>
      <c r="GJ360" s="7"/>
      <c r="GK360" s="7"/>
      <c r="GL360" s="7"/>
      <c r="GM360" s="7"/>
      <c r="GN360" s="7"/>
      <c r="GO360" s="7"/>
      <c r="GP360" s="7"/>
      <c r="GQ360" s="7"/>
      <c r="GR360" s="7"/>
      <c r="GS360" s="7"/>
      <c r="GT360" s="7"/>
      <c r="GU360" s="7"/>
      <c r="GV360" s="7"/>
      <c r="GW360" s="7"/>
      <c r="GX360" s="7"/>
      <c r="GY360" s="7"/>
      <c r="GZ360" s="7"/>
      <c r="HA360" s="7"/>
      <c r="HB360" s="7"/>
      <c r="HC360" s="7"/>
      <c r="HD360" s="7"/>
      <c r="HE360" s="7"/>
      <c r="HF360" s="7"/>
      <c r="HG360" s="7"/>
      <c r="HH360" s="7"/>
      <c r="HI360" s="7"/>
      <c r="HJ360" s="7"/>
      <c r="HK360" s="7"/>
      <c r="HL360" s="7"/>
      <c r="HM360" s="7"/>
      <c r="HN360" s="7"/>
      <c r="HO360" s="7"/>
      <c r="HP360" s="7"/>
      <c r="HQ360" s="7"/>
      <c r="HR360" s="7"/>
      <c r="HS360" s="7"/>
      <c r="HT360" s="7"/>
      <c r="HU360" s="7"/>
      <c r="HV360" s="7"/>
      <c r="HW360" s="7"/>
      <c r="HX360" s="7"/>
      <c r="HY360" s="7"/>
      <c r="HZ360" s="7"/>
      <c r="IA360" s="7"/>
      <c r="IB360" s="7"/>
      <c r="IC360" s="7"/>
      <c r="ID360" s="7"/>
      <c r="IE360" s="7"/>
      <c r="IF360" s="7"/>
      <c r="IG360" s="7"/>
      <c r="IH360" s="7"/>
      <c r="II360" s="7"/>
      <c r="IJ360" s="7"/>
      <c r="IK360" s="7"/>
      <c r="IL360" s="7"/>
      <c r="IM360" s="7"/>
      <c r="IN360" s="7"/>
      <c r="IO360" s="7"/>
      <c r="IP360" s="7"/>
      <c r="IQ360" s="7"/>
      <c r="IR360" s="7"/>
      <c r="IS360" s="7"/>
      <c r="IT360" s="7"/>
      <c r="IU360" s="7"/>
    </row>
    <row r="361" spans="1:255" ht="78" x14ac:dyDescent="0.3">
      <c r="A361" s="35" t="s">
        <v>328</v>
      </c>
      <c r="B361" s="36">
        <v>2</v>
      </c>
      <c r="C361" s="36">
        <v>849</v>
      </c>
      <c r="D361" s="40">
        <v>5206</v>
      </c>
      <c r="E361" s="38">
        <f t="shared" si="88"/>
        <v>0</v>
      </c>
      <c r="F361" s="38">
        <f t="shared" si="88"/>
        <v>1073835</v>
      </c>
      <c r="G361" s="38">
        <f t="shared" si="88"/>
        <v>1073835</v>
      </c>
      <c r="H361" s="38">
        <v>0</v>
      </c>
      <c r="I361" s="38">
        <v>453806</v>
      </c>
      <c r="J361" s="38">
        <f t="shared" si="89"/>
        <v>453806</v>
      </c>
      <c r="K361" s="38">
        <v>0</v>
      </c>
      <c r="L361" s="38">
        <v>0</v>
      </c>
      <c r="M361" s="38">
        <f t="shared" si="90"/>
        <v>0</v>
      </c>
      <c r="N361" s="38">
        <v>0</v>
      </c>
      <c r="O361" s="38">
        <v>0</v>
      </c>
      <c r="P361" s="38">
        <f t="shared" si="91"/>
        <v>0</v>
      </c>
      <c r="Q361" s="38">
        <v>0</v>
      </c>
      <c r="R361" s="38">
        <f>1073835-453806</f>
        <v>620029</v>
      </c>
      <c r="S361" s="38">
        <f t="shared" si="92"/>
        <v>620029</v>
      </c>
      <c r="T361" s="38">
        <v>0</v>
      </c>
      <c r="U361" s="38">
        <v>0</v>
      </c>
      <c r="V361" s="38">
        <f t="shared" si="93"/>
        <v>0</v>
      </c>
      <c r="W361" s="38">
        <v>0</v>
      </c>
      <c r="X361" s="38">
        <v>0</v>
      </c>
      <c r="Y361" s="38">
        <f t="shared" si="94"/>
        <v>0</v>
      </c>
      <c r="Z361" s="38">
        <v>0</v>
      </c>
      <c r="AA361" s="38">
        <v>0</v>
      </c>
      <c r="AB361" s="38">
        <f t="shared" si="95"/>
        <v>0</v>
      </c>
      <c r="AC361" s="38">
        <v>0</v>
      </c>
      <c r="AD361" s="38">
        <v>0</v>
      </c>
      <c r="AE361" s="38">
        <f t="shared" si="96"/>
        <v>0</v>
      </c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  <c r="CS361" s="7"/>
      <c r="CT361" s="7"/>
      <c r="CU361" s="7"/>
      <c r="CV361" s="7"/>
      <c r="CW361" s="7"/>
      <c r="CX361" s="7"/>
      <c r="CY361" s="7"/>
      <c r="CZ361" s="7"/>
      <c r="DA361" s="7"/>
      <c r="DB361" s="7"/>
      <c r="DC361" s="7"/>
      <c r="DD361" s="7"/>
      <c r="DE361" s="7"/>
      <c r="DF361" s="7"/>
      <c r="DG361" s="7"/>
      <c r="DH361" s="7"/>
      <c r="DI361" s="7"/>
      <c r="DJ361" s="7"/>
      <c r="DK361" s="7"/>
      <c r="DL361" s="7"/>
      <c r="DM361" s="7"/>
      <c r="DN361" s="7"/>
      <c r="DO361" s="7"/>
      <c r="DP361" s="7"/>
      <c r="DQ361" s="7"/>
      <c r="DR361" s="7"/>
      <c r="DS361" s="7"/>
      <c r="DT361" s="7"/>
      <c r="DU361" s="7"/>
      <c r="DV361" s="7"/>
      <c r="DW361" s="7"/>
      <c r="DX361" s="7"/>
      <c r="DY361" s="7"/>
      <c r="DZ361" s="7"/>
      <c r="EA361" s="7"/>
      <c r="EB361" s="7"/>
      <c r="EC361" s="7"/>
      <c r="ED361" s="7"/>
      <c r="EE361" s="7"/>
      <c r="EF361" s="7"/>
      <c r="EG361" s="7"/>
      <c r="EH361" s="7"/>
      <c r="EI361" s="7"/>
      <c r="EJ361" s="7"/>
      <c r="EK361" s="7"/>
      <c r="EL361" s="7"/>
      <c r="EM361" s="7"/>
      <c r="EN361" s="7"/>
      <c r="EO361" s="7"/>
      <c r="EP361" s="7"/>
      <c r="EQ361" s="7"/>
      <c r="ER361" s="7"/>
      <c r="ES361" s="7"/>
      <c r="ET361" s="7"/>
      <c r="EU361" s="7"/>
      <c r="EV361" s="7"/>
      <c r="EW361" s="7"/>
      <c r="EX361" s="7"/>
      <c r="EY361" s="7"/>
      <c r="EZ361" s="7"/>
      <c r="FA361" s="7"/>
      <c r="FB361" s="7"/>
      <c r="FC361" s="7"/>
      <c r="FD361" s="7"/>
      <c r="FE361" s="7"/>
      <c r="FF361" s="7"/>
      <c r="FG361" s="7"/>
      <c r="FH361" s="7"/>
      <c r="FI361" s="7"/>
      <c r="FJ361" s="7"/>
      <c r="FK361" s="7"/>
      <c r="FL361" s="7"/>
      <c r="FM361" s="25"/>
      <c r="FN361" s="25"/>
      <c r="FO361" s="25"/>
      <c r="FP361" s="25"/>
      <c r="FQ361" s="25"/>
      <c r="FR361" s="25"/>
      <c r="FS361" s="25"/>
      <c r="FT361" s="25"/>
      <c r="FU361" s="25"/>
      <c r="FV361" s="25"/>
      <c r="FW361" s="25"/>
      <c r="FX361" s="25"/>
      <c r="FY361" s="25"/>
      <c r="FZ361" s="25"/>
      <c r="GA361" s="25"/>
      <c r="GB361" s="25"/>
      <c r="GC361" s="25"/>
      <c r="GD361" s="25"/>
      <c r="GE361" s="25"/>
      <c r="GF361" s="25"/>
      <c r="GG361" s="7"/>
      <c r="GH361" s="7"/>
      <c r="GI361" s="7"/>
      <c r="GJ361" s="7"/>
      <c r="GK361" s="7"/>
      <c r="GL361" s="7"/>
      <c r="GM361" s="7"/>
      <c r="GN361" s="7"/>
      <c r="GO361" s="7"/>
      <c r="GP361" s="7"/>
      <c r="GQ361" s="7"/>
      <c r="GR361" s="7"/>
      <c r="GS361" s="7"/>
      <c r="GT361" s="7"/>
      <c r="GU361" s="7"/>
      <c r="GV361" s="7"/>
      <c r="GW361" s="7"/>
      <c r="GX361" s="7"/>
      <c r="GY361" s="7"/>
      <c r="GZ361" s="7"/>
      <c r="HA361" s="7"/>
      <c r="HB361" s="7"/>
      <c r="HC361" s="7"/>
      <c r="HD361" s="7"/>
      <c r="HE361" s="7"/>
      <c r="HF361" s="7"/>
      <c r="HG361" s="7"/>
      <c r="HH361" s="7"/>
      <c r="HI361" s="7"/>
      <c r="HJ361" s="7"/>
      <c r="HK361" s="7"/>
      <c r="HL361" s="7"/>
      <c r="HM361" s="7"/>
      <c r="HN361" s="7"/>
      <c r="HO361" s="7"/>
      <c r="HP361" s="7"/>
      <c r="HQ361" s="7"/>
      <c r="HR361" s="7"/>
      <c r="HS361" s="7"/>
      <c r="HT361" s="7"/>
      <c r="HU361" s="7"/>
      <c r="HV361" s="7"/>
      <c r="HW361" s="7"/>
      <c r="HX361" s="7"/>
      <c r="HY361" s="7"/>
      <c r="HZ361" s="7"/>
      <c r="IA361" s="7"/>
      <c r="IB361" s="7"/>
      <c r="IC361" s="7"/>
      <c r="ID361" s="7"/>
      <c r="IE361" s="7"/>
      <c r="IF361" s="7"/>
      <c r="IG361" s="7"/>
      <c r="IH361" s="7"/>
      <c r="II361" s="7"/>
      <c r="IJ361" s="7"/>
      <c r="IK361" s="7"/>
      <c r="IL361" s="7"/>
      <c r="IM361" s="7"/>
      <c r="IN361" s="7"/>
      <c r="IO361" s="7"/>
      <c r="IP361" s="7"/>
      <c r="IQ361" s="7"/>
      <c r="IR361" s="7"/>
      <c r="IS361" s="7"/>
      <c r="IT361" s="7"/>
      <c r="IU361" s="7"/>
    </row>
    <row r="362" spans="1:255" ht="31.2" x14ac:dyDescent="0.3">
      <c r="A362" s="35" t="s">
        <v>329</v>
      </c>
      <c r="B362" s="36">
        <v>2</v>
      </c>
      <c r="C362" s="36">
        <v>849</v>
      </c>
      <c r="D362" s="40">
        <v>5206</v>
      </c>
      <c r="E362" s="38">
        <f t="shared" si="88"/>
        <v>80000</v>
      </c>
      <c r="F362" s="38">
        <f t="shared" si="88"/>
        <v>80000</v>
      </c>
      <c r="G362" s="38">
        <f t="shared" si="88"/>
        <v>0</v>
      </c>
      <c r="H362" s="38">
        <v>0</v>
      </c>
      <c r="I362" s="38">
        <v>0</v>
      </c>
      <c r="J362" s="38">
        <f t="shared" si="89"/>
        <v>0</v>
      </c>
      <c r="K362" s="38">
        <v>0</v>
      </c>
      <c r="L362" s="38">
        <v>0</v>
      </c>
      <c r="M362" s="38">
        <f t="shared" si="90"/>
        <v>0</v>
      </c>
      <c r="N362" s="38">
        <v>80000</v>
      </c>
      <c r="O362" s="38">
        <v>80000</v>
      </c>
      <c r="P362" s="38">
        <f t="shared" si="91"/>
        <v>0</v>
      </c>
      <c r="Q362" s="38">
        <v>0</v>
      </c>
      <c r="R362" s="38">
        <v>0</v>
      </c>
      <c r="S362" s="38">
        <f t="shared" si="92"/>
        <v>0</v>
      </c>
      <c r="T362" s="38">
        <v>0</v>
      </c>
      <c r="U362" s="38">
        <v>0</v>
      </c>
      <c r="V362" s="38">
        <f t="shared" si="93"/>
        <v>0</v>
      </c>
      <c r="W362" s="38">
        <v>0</v>
      </c>
      <c r="X362" s="38">
        <v>0</v>
      </c>
      <c r="Y362" s="38">
        <f t="shared" si="94"/>
        <v>0</v>
      </c>
      <c r="Z362" s="38">
        <v>0</v>
      </c>
      <c r="AA362" s="38">
        <v>0</v>
      </c>
      <c r="AB362" s="38">
        <f t="shared" si="95"/>
        <v>0</v>
      </c>
      <c r="AC362" s="38">
        <v>0</v>
      </c>
      <c r="AD362" s="38">
        <v>0</v>
      </c>
      <c r="AE362" s="38">
        <f t="shared" si="96"/>
        <v>0</v>
      </c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  <c r="CS362" s="7"/>
      <c r="CT362" s="7"/>
      <c r="CU362" s="7"/>
      <c r="CV362" s="7"/>
      <c r="CW362" s="7"/>
      <c r="CX362" s="7"/>
      <c r="CY362" s="7"/>
      <c r="CZ362" s="7"/>
      <c r="DA362" s="7"/>
      <c r="DB362" s="7"/>
      <c r="DC362" s="7"/>
      <c r="DD362" s="7"/>
      <c r="DE362" s="7"/>
      <c r="DF362" s="7"/>
      <c r="DG362" s="7"/>
      <c r="DH362" s="7"/>
      <c r="DI362" s="7"/>
      <c r="DJ362" s="7"/>
      <c r="DK362" s="7"/>
      <c r="DL362" s="7"/>
      <c r="DM362" s="7"/>
      <c r="DN362" s="7"/>
      <c r="DO362" s="7"/>
      <c r="DP362" s="7"/>
      <c r="DQ362" s="7"/>
      <c r="DR362" s="7"/>
      <c r="DS362" s="7"/>
      <c r="DT362" s="7"/>
      <c r="DU362" s="7"/>
      <c r="DV362" s="7"/>
      <c r="DW362" s="7"/>
      <c r="DX362" s="7"/>
      <c r="DY362" s="7"/>
      <c r="DZ362" s="7"/>
      <c r="EA362" s="7"/>
      <c r="EB362" s="7"/>
      <c r="EC362" s="7"/>
      <c r="ED362" s="7"/>
      <c r="EE362" s="7"/>
      <c r="EF362" s="7"/>
      <c r="EG362" s="7"/>
      <c r="EH362" s="7"/>
      <c r="EI362" s="7"/>
      <c r="EJ362" s="7"/>
      <c r="EK362" s="7"/>
      <c r="EL362" s="7"/>
      <c r="EM362" s="7"/>
      <c r="EN362" s="7"/>
      <c r="EO362" s="7"/>
      <c r="EP362" s="7"/>
      <c r="EQ362" s="7"/>
      <c r="ER362" s="7"/>
      <c r="ES362" s="7"/>
      <c r="ET362" s="7"/>
      <c r="EU362" s="7"/>
      <c r="EV362" s="7"/>
      <c r="EW362" s="7"/>
      <c r="EX362" s="7"/>
      <c r="EY362" s="7"/>
      <c r="EZ362" s="7"/>
      <c r="FA362" s="7"/>
      <c r="FB362" s="7"/>
      <c r="FC362" s="7"/>
      <c r="FD362" s="7"/>
      <c r="FE362" s="7"/>
      <c r="FF362" s="7"/>
      <c r="FG362" s="7"/>
      <c r="FH362" s="7"/>
      <c r="FI362" s="7"/>
      <c r="FJ362" s="7"/>
      <c r="FK362" s="7"/>
      <c r="FL362" s="7"/>
      <c r="FM362" s="25"/>
      <c r="FN362" s="25"/>
      <c r="FO362" s="25"/>
      <c r="FP362" s="25"/>
      <c r="FQ362" s="25"/>
      <c r="FR362" s="25"/>
      <c r="FS362" s="25"/>
      <c r="FT362" s="25"/>
      <c r="FU362" s="25"/>
      <c r="FV362" s="25"/>
      <c r="FW362" s="25"/>
      <c r="FX362" s="25"/>
      <c r="FY362" s="25"/>
      <c r="FZ362" s="25"/>
      <c r="GA362" s="25"/>
      <c r="GB362" s="25"/>
      <c r="GC362" s="25"/>
      <c r="GD362" s="25"/>
      <c r="GE362" s="25"/>
      <c r="GF362" s="25"/>
      <c r="GG362" s="7"/>
      <c r="GH362" s="7"/>
      <c r="GI362" s="7"/>
      <c r="GJ362" s="7"/>
      <c r="GK362" s="7"/>
      <c r="GL362" s="7"/>
      <c r="GM362" s="7"/>
      <c r="GN362" s="7"/>
      <c r="GO362" s="7"/>
      <c r="GP362" s="7"/>
      <c r="GQ362" s="7"/>
      <c r="GR362" s="7"/>
      <c r="GS362" s="7"/>
      <c r="GT362" s="7"/>
      <c r="GU362" s="7"/>
      <c r="GV362" s="7"/>
      <c r="GW362" s="7"/>
      <c r="GX362" s="7"/>
      <c r="GY362" s="7"/>
      <c r="GZ362" s="7"/>
      <c r="HA362" s="7"/>
      <c r="HB362" s="7"/>
      <c r="HC362" s="7"/>
      <c r="HD362" s="7"/>
      <c r="HE362" s="7"/>
      <c r="HF362" s="7"/>
      <c r="HG362" s="7"/>
      <c r="HH362" s="7"/>
      <c r="HI362" s="7"/>
      <c r="HJ362" s="7"/>
      <c r="HK362" s="7"/>
      <c r="HL362" s="7"/>
      <c r="HM362" s="7"/>
      <c r="HN362" s="7"/>
      <c r="HO362" s="7"/>
      <c r="HP362" s="7"/>
      <c r="HQ362" s="7"/>
      <c r="HR362" s="7"/>
      <c r="HS362" s="7"/>
      <c r="HT362" s="7"/>
      <c r="HU362" s="7"/>
      <c r="HV362" s="7"/>
      <c r="HW362" s="7"/>
      <c r="HX362" s="7"/>
      <c r="HY362" s="7"/>
      <c r="HZ362" s="7"/>
      <c r="IA362" s="7"/>
      <c r="IB362" s="7"/>
      <c r="IC362" s="7"/>
      <c r="ID362" s="7"/>
      <c r="IE362" s="7"/>
      <c r="IF362" s="7"/>
      <c r="IG362" s="7"/>
      <c r="IH362" s="7"/>
      <c r="II362" s="7"/>
      <c r="IJ362" s="7"/>
      <c r="IK362" s="7"/>
      <c r="IL362" s="7"/>
      <c r="IM362" s="7"/>
      <c r="IN362" s="7"/>
      <c r="IO362" s="7"/>
      <c r="IP362" s="7"/>
      <c r="IQ362" s="7"/>
      <c r="IR362" s="7"/>
      <c r="IS362" s="7"/>
      <c r="IT362" s="7"/>
      <c r="IU362" s="7"/>
    </row>
    <row r="363" spans="1:255" x14ac:dyDescent="0.3">
      <c r="A363" s="26" t="s">
        <v>185</v>
      </c>
      <c r="B363" s="34"/>
      <c r="C363" s="34"/>
      <c r="D363" s="34"/>
      <c r="E363" s="27">
        <f t="shared" si="88"/>
        <v>1334495</v>
      </c>
      <c r="F363" s="27">
        <f t="shared" si="88"/>
        <v>0</v>
      </c>
      <c r="G363" s="27">
        <f t="shared" si="88"/>
        <v>-1334495</v>
      </c>
      <c r="H363" s="27">
        <f>SUM(H364:H365)</f>
        <v>501421</v>
      </c>
      <c r="I363" s="27">
        <f>SUM(I364:I365)</f>
        <v>0</v>
      </c>
      <c r="J363" s="27">
        <f t="shared" si="89"/>
        <v>-501421</v>
      </c>
      <c r="K363" s="27">
        <f>SUM(K364:K365)</f>
        <v>0</v>
      </c>
      <c r="L363" s="27">
        <f>SUM(L364:L365)</f>
        <v>0</v>
      </c>
      <c r="M363" s="27">
        <f t="shared" si="90"/>
        <v>0</v>
      </c>
      <c r="N363" s="27">
        <f>SUM(N364:N365)</f>
        <v>0</v>
      </c>
      <c r="O363" s="27">
        <f>SUM(O364:O365)</f>
        <v>0</v>
      </c>
      <c r="P363" s="27">
        <f t="shared" si="91"/>
        <v>0</v>
      </c>
      <c r="Q363" s="27">
        <f>SUM(Q364:Q365)</f>
        <v>833074</v>
      </c>
      <c r="R363" s="27">
        <f>SUM(R364:R365)</f>
        <v>0</v>
      </c>
      <c r="S363" s="27">
        <f t="shared" si="92"/>
        <v>-833074</v>
      </c>
      <c r="T363" s="27">
        <f>SUM(T364:T365)</f>
        <v>0</v>
      </c>
      <c r="U363" s="27">
        <f>SUM(U364:U365)</f>
        <v>0</v>
      </c>
      <c r="V363" s="27">
        <f t="shared" si="93"/>
        <v>0</v>
      </c>
      <c r="W363" s="27">
        <f>SUM(W364:W365)</f>
        <v>0</v>
      </c>
      <c r="X363" s="27">
        <f>SUM(X364:X365)</f>
        <v>0</v>
      </c>
      <c r="Y363" s="27">
        <f t="shared" si="94"/>
        <v>0</v>
      </c>
      <c r="Z363" s="27">
        <f>SUM(Z364:Z365)</f>
        <v>0</v>
      </c>
      <c r="AA363" s="27">
        <f>SUM(AA364:AA365)</f>
        <v>0</v>
      </c>
      <c r="AB363" s="27">
        <f t="shared" si="95"/>
        <v>0</v>
      </c>
      <c r="AC363" s="27">
        <f>SUM(AC364:AC365)</f>
        <v>0</v>
      </c>
      <c r="AD363" s="27">
        <f>SUM(AD364:AD365)</f>
        <v>0</v>
      </c>
      <c r="AE363" s="27">
        <f t="shared" si="96"/>
        <v>0</v>
      </c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  <c r="AT363" s="25"/>
      <c r="AU363" s="25"/>
      <c r="AV363" s="25"/>
      <c r="AW363" s="25"/>
      <c r="AX363" s="25"/>
      <c r="AY363" s="25"/>
      <c r="AZ363" s="25"/>
      <c r="BA363" s="25"/>
      <c r="BB363" s="25"/>
      <c r="BC363" s="25"/>
      <c r="BD363" s="25"/>
      <c r="BE363" s="25"/>
      <c r="BF363" s="25"/>
      <c r="BG363" s="25"/>
      <c r="BH363" s="25"/>
      <c r="BI363" s="25"/>
      <c r="BJ363" s="25"/>
      <c r="BK363" s="25"/>
      <c r="BL363" s="25"/>
      <c r="BM363" s="25"/>
      <c r="BN363" s="25"/>
      <c r="BO363" s="25"/>
      <c r="BP363" s="25"/>
      <c r="BQ363" s="25"/>
      <c r="BR363" s="25"/>
      <c r="BS363" s="25"/>
      <c r="BT363" s="25"/>
      <c r="BU363" s="25"/>
      <c r="BV363" s="25"/>
      <c r="BW363" s="25"/>
      <c r="BX363" s="25"/>
      <c r="BY363" s="25"/>
      <c r="BZ363" s="25"/>
      <c r="CA363" s="25"/>
      <c r="CB363" s="25"/>
      <c r="CC363" s="25"/>
      <c r="CD363" s="25"/>
      <c r="CE363" s="25"/>
      <c r="CF363" s="25"/>
      <c r="CG363" s="25"/>
      <c r="CH363" s="25"/>
      <c r="CI363" s="25"/>
      <c r="CJ363" s="25"/>
      <c r="CK363" s="25"/>
      <c r="CL363" s="25"/>
      <c r="CM363" s="25"/>
      <c r="CN363" s="25"/>
      <c r="CO363" s="25"/>
      <c r="CP363" s="25"/>
      <c r="CQ363" s="25"/>
      <c r="CR363" s="25"/>
      <c r="CS363" s="25"/>
      <c r="CT363" s="25"/>
      <c r="CU363" s="25"/>
      <c r="CV363" s="25"/>
      <c r="CW363" s="25"/>
      <c r="CX363" s="25"/>
      <c r="CY363" s="25"/>
      <c r="CZ363" s="25"/>
      <c r="DA363" s="25"/>
      <c r="DB363" s="25"/>
      <c r="DC363" s="25"/>
      <c r="DD363" s="25"/>
      <c r="DE363" s="25"/>
      <c r="DF363" s="25"/>
      <c r="DG363" s="25"/>
      <c r="DH363" s="25"/>
      <c r="DI363" s="25"/>
      <c r="DJ363" s="25"/>
      <c r="DK363" s="25"/>
      <c r="DL363" s="25"/>
      <c r="DM363" s="25"/>
      <c r="DN363" s="25"/>
      <c r="DO363" s="25"/>
      <c r="DP363" s="25"/>
      <c r="DQ363" s="25"/>
      <c r="DR363" s="25"/>
      <c r="DS363" s="25"/>
      <c r="DT363" s="25"/>
      <c r="DU363" s="25"/>
      <c r="DV363" s="25"/>
      <c r="DW363" s="25"/>
      <c r="DX363" s="25"/>
      <c r="DY363" s="25"/>
      <c r="DZ363" s="25"/>
      <c r="EA363" s="25"/>
      <c r="EB363" s="25"/>
      <c r="EC363" s="25"/>
      <c r="ED363" s="25"/>
      <c r="EE363" s="25"/>
      <c r="EF363" s="25"/>
      <c r="EG363" s="25"/>
      <c r="EH363" s="25"/>
      <c r="EI363" s="25"/>
      <c r="EJ363" s="25"/>
      <c r="EK363" s="25"/>
      <c r="EL363" s="25"/>
      <c r="EM363" s="25"/>
      <c r="EN363" s="25"/>
      <c r="EO363" s="25"/>
      <c r="EP363" s="25"/>
      <c r="EQ363" s="25"/>
      <c r="ER363" s="25"/>
      <c r="ES363" s="25"/>
      <c r="ET363" s="25"/>
      <c r="EU363" s="25"/>
      <c r="EV363" s="25"/>
      <c r="EW363" s="25"/>
      <c r="EX363" s="25"/>
      <c r="EY363" s="25"/>
      <c r="EZ363" s="25"/>
      <c r="FA363" s="25"/>
      <c r="FB363" s="25"/>
      <c r="FC363" s="25"/>
      <c r="FD363" s="25"/>
      <c r="FE363" s="25"/>
      <c r="FF363" s="25"/>
      <c r="FG363" s="25"/>
      <c r="FH363" s="25"/>
      <c r="FI363" s="25"/>
      <c r="FJ363" s="25"/>
      <c r="FK363" s="25"/>
      <c r="FL363" s="25"/>
      <c r="FM363" s="25"/>
      <c r="FN363" s="25"/>
      <c r="FO363" s="25"/>
      <c r="FP363" s="25"/>
      <c r="FQ363" s="25"/>
      <c r="FR363" s="25"/>
      <c r="FS363" s="25"/>
      <c r="FT363" s="25"/>
      <c r="FU363" s="25"/>
      <c r="FV363" s="25"/>
      <c r="FW363" s="25"/>
      <c r="FX363" s="25"/>
      <c r="FY363" s="25"/>
      <c r="FZ363" s="25"/>
      <c r="GA363" s="25"/>
      <c r="GB363" s="25"/>
      <c r="GC363" s="25"/>
      <c r="GD363" s="25"/>
      <c r="GE363" s="25"/>
      <c r="GF363" s="25"/>
      <c r="GG363" s="7"/>
      <c r="GH363" s="7"/>
      <c r="GI363" s="7"/>
      <c r="GJ363" s="7"/>
      <c r="GK363" s="7"/>
      <c r="GL363" s="7"/>
      <c r="GM363" s="7"/>
      <c r="GN363" s="7"/>
      <c r="GO363" s="7"/>
      <c r="GP363" s="7"/>
      <c r="GQ363" s="7"/>
      <c r="GR363" s="7"/>
      <c r="GS363" s="7"/>
      <c r="GT363" s="7"/>
      <c r="GU363" s="7"/>
      <c r="GV363" s="7"/>
      <c r="GW363" s="7"/>
      <c r="GX363" s="7"/>
      <c r="GY363" s="7"/>
      <c r="GZ363" s="7"/>
      <c r="HA363" s="7"/>
      <c r="HB363" s="7"/>
      <c r="HC363" s="7"/>
      <c r="HD363" s="7"/>
      <c r="HE363" s="7"/>
      <c r="HF363" s="7"/>
      <c r="HG363" s="7"/>
      <c r="HH363" s="7"/>
      <c r="HI363" s="7"/>
      <c r="HJ363" s="7"/>
      <c r="HK363" s="7"/>
      <c r="HL363" s="7"/>
      <c r="HM363" s="7"/>
      <c r="HN363" s="7"/>
      <c r="HO363" s="7"/>
      <c r="HP363" s="7"/>
      <c r="HQ363" s="7"/>
      <c r="HR363" s="7"/>
      <c r="HS363" s="7"/>
      <c r="HT363" s="7"/>
      <c r="HU363" s="7"/>
      <c r="HV363" s="7"/>
      <c r="HW363" s="7"/>
      <c r="HX363" s="7"/>
      <c r="HY363" s="7"/>
      <c r="HZ363" s="7"/>
      <c r="IA363" s="7"/>
      <c r="IB363" s="7"/>
      <c r="IC363" s="7"/>
      <c r="ID363" s="7"/>
      <c r="IE363" s="7"/>
      <c r="IF363" s="7"/>
      <c r="IG363" s="7"/>
      <c r="IH363" s="7"/>
      <c r="II363" s="7"/>
      <c r="IJ363" s="7"/>
      <c r="IK363" s="7"/>
      <c r="IL363" s="7"/>
      <c r="IM363" s="7"/>
      <c r="IN363" s="7"/>
      <c r="IO363" s="7"/>
      <c r="IP363" s="7"/>
      <c r="IQ363" s="7"/>
      <c r="IR363" s="7"/>
      <c r="IS363" s="7"/>
      <c r="IT363" s="7"/>
      <c r="IU363" s="7"/>
    </row>
    <row r="364" spans="1:255" ht="62.4" x14ac:dyDescent="0.3">
      <c r="A364" s="35" t="s">
        <v>327</v>
      </c>
      <c r="B364" s="36">
        <v>2</v>
      </c>
      <c r="C364" s="36">
        <v>849</v>
      </c>
      <c r="D364" s="40">
        <v>5219</v>
      </c>
      <c r="E364" s="38">
        <f t="shared" ref="E364:G389" si="117">H364+K364+N364+Q364+T364+W364+Z364+AC364</f>
        <v>260660</v>
      </c>
      <c r="F364" s="38">
        <f t="shared" si="117"/>
        <v>0</v>
      </c>
      <c r="G364" s="38">
        <f t="shared" si="117"/>
        <v>-260660</v>
      </c>
      <c r="H364" s="38">
        <v>47615</v>
      </c>
      <c r="I364" s="38">
        <v>0</v>
      </c>
      <c r="J364" s="38">
        <f t="shared" ref="J364:J389" si="118">I364-H364</f>
        <v>-47615</v>
      </c>
      <c r="K364" s="38">
        <v>0</v>
      </c>
      <c r="L364" s="38">
        <v>0</v>
      </c>
      <c r="M364" s="38">
        <f t="shared" ref="M364:M389" si="119">L364-K364</f>
        <v>0</v>
      </c>
      <c r="N364" s="38">
        <v>0</v>
      </c>
      <c r="O364" s="38">
        <v>0</v>
      </c>
      <c r="P364" s="38">
        <f t="shared" ref="P364:P389" si="120">O364-N364</f>
        <v>0</v>
      </c>
      <c r="Q364" s="38">
        <f>260660-47615</f>
        <v>213045</v>
      </c>
      <c r="R364" s="38">
        <v>0</v>
      </c>
      <c r="S364" s="38">
        <f t="shared" ref="S364:S389" si="121">R364-Q364</f>
        <v>-213045</v>
      </c>
      <c r="T364" s="38">
        <v>0</v>
      </c>
      <c r="U364" s="38">
        <v>0</v>
      </c>
      <c r="V364" s="38">
        <f t="shared" ref="V364:V389" si="122">U364-T364</f>
        <v>0</v>
      </c>
      <c r="W364" s="38">
        <v>0</v>
      </c>
      <c r="X364" s="38">
        <v>0</v>
      </c>
      <c r="Y364" s="38">
        <f t="shared" ref="Y364:Y389" si="123">X364-W364</f>
        <v>0</v>
      </c>
      <c r="Z364" s="38">
        <v>0</v>
      </c>
      <c r="AA364" s="38">
        <v>0</v>
      </c>
      <c r="AB364" s="38">
        <f t="shared" ref="AB364:AB389" si="124">AA364-Z364</f>
        <v>0</v>
      </c>
      <c r="AC364" s="38">
        <v>0</v>
      </c>
      <c r="AD364" s="38">
        <v>0</v>
      </c>
      <c r="AE364" s="38">
        <f t="shared" ref="AE364:AE389" si="125">AD364-AC364</f>
        <v>0</v>
      </c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  <c r="CS364" s="7"/>
      <c r="CT364" s="7"/>
      <c r="CU364" s="7"/>
      <c r="CV364" s="7"/>
      <c r="CW364" s="7"/>
      <c r="CX364" s="7"/>
      <c r="CY364" s="7"/>
      <c r="CZ364" s="7"/>
      <c r="DA364" s="7"/>
      <c r="DB364" s="7"/>
      <c r="DC364" s="7"/>
      <c r="DD364" s="7"/>
      <c r="DE364" s="7"/>
      <c r="DF364" s="7"/>
      <c r="DG364" s="7"/>
      <c r="DH364" s="7"/>
      <c r="DI364" s="7"/>
      <c r="DJ364" s="7"/>
      <c r="DK364" s="7"/>
      <c r="DL364" s="7"/>
      <c r="DM364" s="7"/>
      <c r="DN364" s="7"/>
      <c r="DO364" s="7"/>
      <c r="DP364" s="7"/>
      <c r="DQ364" s="7"/>
      <c r="DR364" s="7"/>
      <c r="DS364" s="7"/>
      <c r="DT364" s="7"/>
      <c r="DU364" s="7"/>
      <c r="DV364" s="7"/>
      <c r="DW364" s="7"/>
      <c r="DX364" s="7"/>
      <c r="DY364" s="7"/>
      <c r="DZ364" s="7"/>
      <c r="EA364" s="7"/>
      <c r="EB364" s="7"/>
      <c r="EC364" s="7"/>
      <c r="ED364" s="7"/>
      <c r="EE364" s="7"/>
      <c r="EF364" s="7"/>
      <c r="EG364" s="7"/>
      <c r="EH364" s="7"/>
      <c r="EI364" s="7"/>
      <c r="EJ364" s="7"/>
      <c r="EK364" s="7"/>
      <c r="EL364" s="7"/>
      <c r="EM364" s="7"/>
      <c r="EN364" s="7"/>
      <c r="EO364" s="7"/>
      <c r="EP364" s="7"/>
      <c r="EQ364" s="7"/>
      <c r="ER364" s="7"/>
      <c r="ES364" s="7"/>
      <c r="ET364" s="7"/>
      <c r="EU364" s="7"/>
      <c r="EV364" s="7"/>
      <c r="EW364" s="7"/>
      <c r="EX364" s="7"/>
      <c r="EY364" s="7"/>
      <c r="EZ364" s="7"/>
      <c r="FA364" s="7"/>
      <c r="FB364" s="7"/>
      <c r="FC364" s="7"/>
      <c r="FD364" s="7"/>
      <c r="FE364" s="7"/>
      <c r="FF364" s="7"/>
      <c r="FG364" s="7"/>
      <c r="FH364" s="7"/>
      <c r="FI364" s="7"/>
      <c r="FJ364" s="7"/>
      <c r="FK364" s="7"/>
      <c r="FL364" s="7"/>
      <c r="FM364" s="25"/>
      <c r="FN364" s="25"/>
      <c r="FO364" s="25"/>
      <c r="FP364" s="25"/>
      <c r="FQ364" s="25"/>
      <c r="FR364" s="25"/>
      <c r="FS364" s="25"/>
      <c r="FT364" s="25"/>
      <c r="FU364" s="25"/>
      <c r="FV364" s="25"/>
      <c r="FW364" s="25"/>
      <c r="FX364" s="25"/>
      <c r="FY364" s="25"/>
      <c r="FZ364" s="25"/>
      <c r="GA364" s="25"/>
      <c r="GB364" s="25"/>
      <c r="GC364" s="25"/>
      <c r="GD364" s="25"/>
      <c r="GE364" s="25"/>
      <c r="GF364" s="25"/>
      <c r="GG364" s="7"/>
      <c r="GH364" s="7"/>
      <c r="GI364" s="7"/>
      <c r="GJ364" s="7"/>
      <c r="GK364" s="7"/>
      <c r="GL364" s="7"/>
      <c r="GM364" s="7"/>
      <c r="GN364" s="7"/>
      <c r="GO364" s="7"/>
      <c r="GP364" s="7"/>
      <c r="GQ364" s="7"/>
      <c r="GR364" s="7"/>
      <c r="GS364" s="7"/>
      <c r="GT364" s="7"/>
      <c r="GU364" s="7"/>
      <c r="GV364" s="7"/>
      <c r="GW364" s="7"/>
      <c r="GX364" s="7"/>
      <c r="GY364" s="7"/>
      <c r="GZ364" s="7"/>
      <c r="HA364" s="7"/>
      <c r="HB364" s="7"/>
      <c r="HC364" s="7"/>
      <c r="HD364" s="7"/>
      <c r="HE364" s="7"/>
      <c r="HF364" s="7"/>
      <c r="HG364" s="7"/>
      <c r="HH364" s="7"/>
      <c r="HI364" s="7"/>
      <c r="HJ364" s="7"/>
      <c r="HK364" s="7"/>
      <c r="HL364" s="7"/>
      <c r="HM364" s="7"/>
      <c r="HN364" s="7"/>
      <c r="HO364" s="7"/>
      <c r="HP364" s="7"/>
      <c r="HQ364" s="7"/>
      <c r="HR364" s="7"/>
      <c r="HS364" s="7"/>
      <c r="HT364" s="7"/>
      <c r="HU364" s="7"/>
      <c r="HV364" s="7"/>
      <c r="HW364" s="7"/>
      <c r="HX364" s="7"/>
      <c r="HY364" s="7"/>
      <c r="HZ364" s="7"/>
      <c r="IA364" s="7"/>
      <c r="IB364" s="7"/>
      <c r="IC364" s="7"/>
      <c r="ID364" s="7"/>
      <c r="IE364" s="7"/>
      <c r="IF364" s="7"/>
      <c r="IG364" s="7"/>
      <c r="IH364" s="7"/>
      <c r="II364" s="7"/>
      <c r="IJ364" s="7"/>
      <c r="IK364" s="7"/>
      <c r="IL364" s="7"/>
      <c r="IM364" s="7"/>
      <c r="IN364" s="7"/>
      <c r="IO364" s="7"/>
      <c r="IP364" s="7"/>
      <c r="IQ364" s="7"/>
      <c r="IR364" s="7"/>
      <c r="IS364" s="7"/>
      <c r="IT364" s="7"/>
      <c r="IU364" s="7"/>
    </row>
    <row r="365" spans="1:255" ht="78" x14ac:dyDescent="0.3">
      <c r="A365" s="35" t="s">
        <v>328</v>
      </c>
      <c r="B365" s="36">
        <v>2</v>
      </c>
      <c r="C365" s="36">
        <v>849</v>
      </c>
      <c r="D365" s="40">
        <v>5219</v>
      </c>
      <c r="E365" s="38">
        <f t="shared" si="117"/>
        <v>1073835</v>
      </c>
      <c r="F365" s="38">
        <f t="shared" si="117"/>
        <v>0</v>
      </c>
      <c r="G365" s="38">
        <f t="shared" si="117"/>
        <v>-1073835</v>
      </c>
      <c r="H365" s="38">
        <v>453806</v>
      </c>
      <c r="I365" s="38">
        <v>0</v>
      </c>
      <c r="J365" s="38">
        <f t="shared" si="118"/>
        <v>-453806</v>
      </c>
      <c r="K365" s="38">
        <v>0</v>
      </c>
      <c r="L365" s="38">
        <v>0</v>
      </c>
      <c r="M365" s="38">
        <f t="shared" si="119"/>
        <v>0</v>
      </c>
      <c r="N365" s="38">
        <v>0</v>
      </c>
      <c r="O365" s="38">
        <v>0</v>
      </c>
      <c r="P365" s="38">
        <f t="shared" si="120"/>
        <v>0</v>
      </c>
      <c r="Q365" s="38">
        <f>1073835-453806</f>
        <v>620029</v>
      </c>
      <c r="R365" s="38">
        <v>0</v>
      </c>
      <c r="S365" s="38">
        <f t="shared" si="121"/>
        <v>-620029</v>
      </c>
      <c r="T365" s="38">
        <v>0</v>
      </c>
      <c r="U365" s="38">
        <v>0</v>
      </c>
      <c r="V365" s="38">
        <f t="shared" si="122"/>
        <v>0</v>
      </c>
      <c r="W365" s="38">
        <v>0</v>
      </c>
      <c r="X365" s="38">
        <v>0</v>
      </c>
      <c r="Y365" s="38">
        <f t="shared" si="123"/>
        <v>0</v>
      </c>
      <c r="Z365" s="38">
        <v>0</v>
      </c>
      <c r="AA365" s="38">
        <v>0</v>
      </c>
      <c r="AB365" s="38">
        <f t="shared" si="124"/>
        <v>0</v>
      </c>
      <c r="AC365" s="38">
        <v>0</v>
      </c>
      <c r="AD365" s="38">
        <v>0</v>
      </c>
      <c r="AE365" s="38">
        <f t="shared" si="125"/>
        <v>0</v>
      </c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  <c r="CS365" s="7"/>
      <c r="CT365" s="7"/>
      <c r="CU365" s="7"/>
      <c r="CV365" s="7"/>
      <c r="CW365" s="7"/>
      <c r="CX365" s="7"/>
      <c r="CY365" s="7"/>
      <c r="CZ365" s="7"/>
      <c r="DA365" s="7"/>
      <c r="DB365" s="7"/>
      <c r="DC365" s="7"/>
      <c r="DD365" s="7"/>
      <c r="DE365" s="7"/>
      <c r="DF365" s="7"/>
      <c r="DG365" s="7"/>
      <c r="DH365" s="7"/>
      <c r="DI365" s="7"/>
      <c r="DJ365" s="7"/>
      <c r="DK365" s="7"/>
      <c r="DL365" s="7"/>
      <c r="DM365" s="7"/>
      <c r="DN365" s="7"/>
      <c r="DO365" s="7"/>
      <c r="DP365" s="7"/>
      <c r="DQ365" s="7"/>
      <c r="DR365" s="7"/>
      <c r="DS365" s="7"/>
      <c r="DT365" s="7"/>
      <c r="DU365" s="7"/>
      <c r="DV365" s="7"/>
      <c r="DW365" s="7"/>
      <c r="DX365" s="7"/>
      <c r="DY365" s="7"/>
      <c r="DZ365" s="7"/>
      <c r="EA365" s="7"/>
      <c r="EB365" s="7"/>
      <c r="EC365" s="7"/>
      <c r="ED365" s="7"/>
      <c r="EE365" s="7"/>
      <c r="EF365" s="7"/>
      <c r="EG365" s="7"/>
      <c r="EH365" s="7"/>
      <c r="EI365" s="7"/>
      <c r="EJ365" s="7"/>
      <c r="EK365" s="7"/>
      <c r="EL365" s="7"/>
      <c r="EM365" s="7"/>
      <c r="EN365" s="7"/>
      <c r="EO365" s="7"/>
      <c r="EP365" s="7"/>
      <c r="EQ365" s="7"/>
      <c r="ER365" s="7"/>
      <c r="ES365" s="7"/>
      <c r="ET365" s="7"/>
      <c r="EU365" s="7"/>
      <c r="EV365" s="7"/>
      <c r="EW365" s="7"/>
      <c r="EX365" s="7"/>
      <c r="EY365" s="7"/>
      <c r="EZ365" s="7"/>
      <c r="FA365" s="7"/>
      <c r="FB365" s="7"/>
      <c r="FC365" s="7"/>
      <c r="FD365" s="7"/>
      <c r="FE365" s="7"/>
      <c r="FF365" s="7"/>
      <c r="FG365" s="7"/>
      <c r="FH365" s="7"/>
      <c r="FI365" s="7"/>
      <c r="FJ365" s="7"/>
      <c r="FK365" s="7"/>
      <c r="FL365" s="7"/>
      <c r="FM365" s="25"/>
      <c r="FN365" s="25"/>
      <c r="FO365" s="25"/>
      <c r="FP365" s="25"/>
      <c r="FQ365" s="25"/>
      <c r="FR365" s="25"/>
      <c r="FS365" s="25"/>
      <c r="FT365" s="25"/>
      <c r="FU365" s="25"/>
      <c r="FV365" s="25"/>
      <c r="FW365" s="25"/>
      <c r="FX365" s="25"/>
      <c r="FY365" s="25"/>
      <c r="FZ365" s="25"/>
      <c r="GA365" s="25"/>
      <c r="GB365" s="25"/>
      <c r="GC365" s="25"/>
      <c r="GD365" s="25"/>
      <c r="GE365" s="25"/>
      <c r="GF365" s="25"/>
      <c r="GG365" s="7"/>
      <c r="GH365" s="7"/>
      <c r="GI365" s="7"/>
      <c r="GJ365" s="7"/>
      <c r="GK365" s="7"/>
      <c r="GL365" s="7"/>
      <c r="GM365" s="7"/>
      <c r="GN365" s="7"/>
      <c r="GO365" s="7"/>
      <c r="GP365" s="7"/>
      <c r="GQ365" s="7"/>
      <c r="GR365" s="7"/>
      <c r="GS365" s="7"/>
      <c r="GT365" s="7"/>
      <c r="GU365" s="7"/>
      <c r="GV365" s="7"/>
      <c r="GW365" s="7"/>
      <c r="GX365" s="7"/>
      <c r="GY365" s="7"/>
      <c r="GZ365" s="7"/>
      <c r="HA365" s="7"/>
      <c r="HB365" s="7"/>
      <c r="HC365" s="7"/>
      <c r="HD365" s="7"/>
      <c r="HE365" s="7"/>
      <c r="HF365" s="7"/>
      <c r="HG365" s="7"/>
      <c r="HH365" s="7"/>
      <c r="HI365" s="7"/>
      <c r="HJ365" s="7"/>
      <c r="HK365" s="7"/>
      <c r="HL365" s="7"/>
      <c r="HM365" s="7"/>
      <c r="HN365" s="7"/>
      <c r="HO365" s="7"/>
      <c r="HP365" s="7"/>
      <c r="HQ365" s="7"/>
      <c r="HR365" s="7"/>
      <c r="HS365" s="7"/>
      <c r="HT365" s="7"/>
      <c r="HU365" s="7"/>
      <c r="HV365" s="7"/>
      <c r="HW365" s="7"/>
      <c r="HX365" s="7"/>
      <c r="HY365" s="7"/>
      <c r="HZ365" s="7"/>
      <c r="IA365" s="7"/>
      <c r="IB365" s="7"/>
      <c r="IC365" s="7"/>
      <c r="ID365" s="7"/>
      <c r="IE365" s="7"/>
      <c r="IF365" s="7"/>
      <c r="IG365" s="7"/>
      <c r="IH365" s="7"/>
      <c r="II365" s="7"/>
      <c r="IJ365" s="7"/>
      <c r="IK365" s="7"/>
      <c r="IL365" s="7"/>
      <c r="IM365" s="7"/>
      <c r="IN365" s="7"/>
      <c r="IO365" s="7"/>
      <c r="IP365" s="7"/>
      <c r="IQ365" s="7"/>
      <c r="IR365" s="7"/>
      <c r="IS365" s="7"/>
      <c r="IT365" s="7"/>
      <c r="IU365" s="7"/>
    </row>
    <row r="366" spans="1:255" x14ac:dyDescent="0.3">
      <c r="A366" s="26" t="s">
        <v>330</v>
      </c>
      <c r="B366" s="34"/>
      <c r="C366" s="34"/>
      <c r="D366" s="34"/>
      <c r="E366" s="27">
        <f t="shared" si="117"/>
        <v>129634</v>
      </c>
      <c r="F366" s="27">
        <f t="shared" si="117"/>
        <v>129634</v>
      </c>
      <c r="G366" s="27">
        <f t="shared" si="117"/>
        <v>0</v>
      </c>
      <c r="H366" s="27">
        <f>SUM(H367,H371,H375,H383)</f>
        <v>0</v>
      </c>
      <c r="I366" s="27">
        <f>SUM(I367,I371,I375,I383)</f>
        <v>0</v>
      </c>
      <c r="J366" s="27">
        <f t="shared" si="118"/>
        <v>0</v>
      </c>
      <c r="K366" s="27">
        <f t="shared" ref="K366:L366" si="126">SUM(K367,K371,K375,K383)</f>
        <v>0</v>
      </c>
      <c r="L366" s="27">
        <f t="shared" si="126"/>
        <v>0</v>
      </c>
      <c r="M366" s="27">
        <f t="shared" si="119"/>
        <v>0</v>
      </c>
      <c r="N366" s="27">
        <f t="shared" ref="N366:O366" si="127">SUM(N367,N371,N375,N383)</f>
        <v>128304</v>
      </c>
      <c r="O366" s="27">
        <f t="shared" si="127"/>
        <v>128304</v>
      </c>
      <c r="P366" s="27">
        <f t="shared" si="120"/>
        <v>0</v>
      </c>
      <c r="Q366" s="27">
        <f t="shared" ref="Q366:R366" si="128">SUM(Q367,Q371,Q375,Q383)</f>
        <v>0</v>
      </c>
      <c r="R366" s="27">
        <f t="shared" si="128"/>
        <v>0</v>
      </c>
      <c r="S366" s="27">
        <f t="shared" si="121"/>
        <v>0</v>
      </c>
      <c r="T366" s="27">
        <f t="shared" ref="T366:U366" si="129">SUM(T367,T371,T375,T383)</f>
        <v>1330</v>
      </c>
      <c r="U366" s="27">
        <f t="shared" si="129"/>
        <v>1330</v>
      </c>
      <c r="V366" s="27">
        <f t="shared" si="122"/>
        <v>0</v>
      </c>
      <c r="W366" s="27">
        <f t="shared" ref="W366:X366" si="130">SUM(W367,W371,W375,W383)</f>
        <v>0</v>
      </c>
      <c r="X366" s="27">
        <f t="shared" si="130"/>
        <v>0</v>
      </c>
      <c r="Y366" s="27">
        <f t="shared" si="123"/>
        <v>0</v>
      </c>
      <c r="Z366" s="27">
        <f t="shared" ref="Z366:AA366" si="131">SUM(Z367,Z371,Z375,Z383)</f>
        <v>0</v>
      </c>
      <c r="AA366" s="27">
        <f t="shared" si="131"/>
        <v>0</v>
      </c>
      <c r="AB366" s="27">
        <f t="shared" si="124"/>
        <v>0</v>
      </c>
      <c r="AC366" s="27">
        <f t="shared" ref="AC366:AD366" si="132">SUM(AC367,AC371,AC375,AC383)</f>
        <v>0</v>
      </c>
      <c r="AD366" s="27">
        <f t="shared" si="132"/>
        <v>0</v>
      </c>
      <c r="AE366" s="27">
        <f t="shared" si="125"/>
        <v>0</v>
      </c>
      <c r="AF366" s="25"/>
      <c r="AG366" s="25"/>
      <c r="AH366" s="25"/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  <c r="AS366" s="25"/>
      <c r="AT366" s="25"/>
      <c r="AU366" s="25"/>
      <c r="AV366" s="25"/>
      <c r="AW366" s="25"/>
      <c r="AX366" s="25"/>
      <c r="AY366" s="25"/>
      <c r="AZ366" s="25"/>
      <c r="BA366" s="25"/>
      <c r="BB366" s="25"/>
      <c r="BC366" s="25"/>
      <c r="BD366" s="25"/>
      <c r="BE366" s="25"/>
      <c r="BF366" s="25"/>
      <c r="BG366" s="25"/>
      <c r="BH366" s="25"/>
      <c r="BI366" s="25"/>
      <c r="BJ366" s="25"/>
      <c r="BK366" s="25"/>
      <c r="BL366" s="25"/>
      <c r="BM366" s="25"/>
      <c r="BN366" s="25"/>
      <c r="BO366" s="25"/>
      <c r="BP366" s="25"/>
      <c r="BQ366" s="25"/>
      <c r="BR366" s="25"/>
      <c r="BS366" s="25"/>
      <c r="BT366" s="25"/>
      <c r="BU366" s="25"/>
      <c r="BV366" s="25"/>
      <c r="BW366" s="25"/>
      <c r="BX366" s="25"/>
      <c r="BY366" s="25"/>
      <c r="BZ366" s="25"/>
      <c r="CA366" s="25"/>
      <c r="CB366" s="25"/>
      <c r="CC366" s="25"/>
      <c r="CD366" s="25"/>
      <c r="CE366" s="25"/>
      <c r="CF366" s="25"/>
      <c r="CG366" s="25"/>
      <c r="CH366" s="25"/>
      <c r="CI366" s="25"/>
      <c r="CJ366" s="25"/>
      <c r="CK366" s="25"/>
      <c r="CL366" s="25"/>
      <c r="CM366" s="25"/>
      <c r="CN366" s="25"/>
      <c r="CO366" s="25"/>
      <c r="CP366" s="25"/>
      <c r="CQ366" s="25"/>
      <c r="CR366" s="25"/>
      <c r="CS366" s="25"/>
      <c r="CT366" s="25"/>
      <c r="CU366" s="25"/>
      <c r="CV366" s="25"/>
      <c r="CW366" s="25"/>
      <c r="CX366" s="25"/>
      <c r="CY366" s="25"/>
      <c r="CZ366" s="25"/>
      <c r="DA366" s="25"/>
      <c r="DB366" s="25"/>
      <c r="DC366" s="25"/>
      <c r="DD366" s="25"/>
      <c r="DE366" s="25"/>
      <c r="DF366" s="25"/>
      <c r="DG366" s="25"/>
      <c r="DH366" s="25"/>
      <c r="DI366" s="25"/>
      <c r="DJ366" s="25"/>
      <c r="DK366" s="25"/>
      <c r="DL366" s="25"/>
      <c r="DM366" s="25"/>
      <c r="DN366" s="25"/>
      <c r="DO366" s="25"/>
      <c r="DP366" s="25"/>
      <c r="DQ366" s="25"/>
      <c r="DR366" s="25"/>
      <c r="DS366" s="25"/>
      <c r="DT366" s="25"/>
      <c r="DU366" s="25"/>
      <c r="DV366" s="25"/>
      <c r="DW366" s="25"/>
      <c r="DX366" s="25"/>
      <c r="DY366" s="25"/>
      <c r="DZ366" s="25"/>
      <c r="EA366" s="25"/>
      <c r="EB366" s="25"/>
      <c r="EC366" s="25"/>
      <c r="ED366" s="25"/>
      <c r="EE366" s="25"/>
      <c r="EF366" s="25"/>
      <c r="EG366" s="25"/>
      <c r="EH366" s="25"/>
      <c r="EI366" s="25"/>
      <c r="EJ366" s="25"/>
      <c r="EK366" s="25"/>
      <c r="EL366" s="25"/>
      <c r="EM366" s="25"/>
      <c r="EN366" s="25"/>
      <c r="EO366" s="25"/>
      <c r="EP366" s="25"/>
      <c r="EQ366" s="25"/>
      <c r="ER366" s="25"/>
      <c r="ES366" s="25"/>
      <c r="ET366" s="25"/>
      <c r="EU366" s="25"/>
      <c r="EV366" s="25"/>
      <c r="EW366" s="25"/>
      <c r="EX366" s="25"/>
      <c r="EY366" s="25"/>
      <c r="EZ366" s="25"/>
      <c r="FA366" s="25"/>
      <c r="FB366" s="25"/>
      <c r="FC366" s="25"/>
      <c r="FD366" s="25"/>
      <c r="FE366" s="25"/>
      <c r="FF366" s="25"/>
      <c r="FG366" s="25"/>
      <c r="FH366" s="25"/>
      <c r="FI366" s="25"/>
      <c r="FJ366" s="25"/>
      <c r="FK366" s="25"/>
      <c r="FL366" s="25"/>
      <c r="FM366" s="7"/>
      <c r="FN366" s="7"/>
      <c r="FO366" s="7"/>
      <c r="FP366" s="7"/>
      <c r="FQ366" s="7"/>
      <c r="FR366" s="7"/>
      <c r="FS366" s="7"/>
      <c r="FT366" s="7"/>
      <c r="FU366" s="7"/>
      <c r="FV366" s="7"/>
      <c r="FW366" s="7"/>
      <c r="FX366" s="7"/>
      <c r="FY366" s="7"/>
      <c r="FZ366" s="7"/>
      <c r="GA366" s="7"/>
      <c r="GB366" s="7"/>
      <c r="GC366" s="7"/>
      <c r="GD366" s="7"/>
      <c r="GE366" s="7"/>
      <c r="GF366" s="7"/>
      <c r="GG366" s="25"/>
      <c r="GH366" s="25"/>
      <c r="GI366" s="25"/>
      <c r="GJ366" s="25"/>
      <c r="GK366" s="25"/>
      <c r="GL366" s="25"/>
      <c r="GM366" s="25"/>
      <c r="GN366" s="25"/>
      <c r="GO366" s="25"/>
      <c r="GP366" s="25"/>
      <c r="GQ366" s="25"/>
      <c r="GR366" s="25"/>
      <c r="GS366" s="25"/>
      <c r="GT366" s="25"/>
      <c r="GU366" s="25"/>
      <c r="GV366" s="25"/>
      <c r="GW366" s="25"/>
      <c r="GX366" s="25"/>
      <c r="GY366" s="25"/>
      <c r="GZ366" s="25"/>
      <c r="HA366" s="25"/>
      <c r="HB366" s="25"/>
      <c r="HC366" s="25"/>
      <c r="HD366" s="25"/>
      <c r="HE366" s="25"/>
      <c r="HF366" s="25"/>
      <c r="HG366" s="25"/>
      <c r="HH366" s="25"/>
      <c r="HI366" s="25"/>
      <c r="HJ366" s="25"/>
      <c r="HK366" s="25"/>
      <c r="HL366" s="25"/>
      <c r="HM366" s="25"/>
      <c r="HN366" s="25"/>
      <c r="HO366" s="25"/>
      <c r="HP366" s="25"/>
      <c r="HQ366" s="25"/>
      <c r="HR366" s="25"/>
      <c r="HS366" s="25"/>
      <c r="HT366" s="25"/>
      <c r="HU366" s="25"/>
      <c r="HV366" s="25"/>
      <c r="HW366" s="25"/>
      <c r="HX366" s="25"/>
      <c r="HY366" s="25"/>
      <c r="HZ366" s="25"/>
      <c r="IA366" s="25"/>
      <c r="IB366" s="25"/>
      <c r="IC366" s="25"/>
      <c r="ID366" s="25"/>
      <c r="IE366" s="25"/>
      <c r="IF366" s="25"/>
      <c r="IG366" s="25"/>
      <c r="IH366" s="25"/>
      <c r="II366" s="25"/>
      <c r="IJ366" s="25"/>
      <c r="IK366" s="25"/>
      <c r="IL366" s="25"/>
      <c r="IM366" s="25"/>
      <c r="IN366" s="25"/>
      <c r="IO366" s="25"/>
      <c r="IP366" s="25"/>
      <c r="IQ366" s="25"/>
      <c r="IR366" s="25"/>
      <c r="IS366" s="25"/>
      <c r="IT366" s="25"/>
      <c r="IU366" s="25"/>
    </row>
    <row r="367" spans="1:255" x14ac:dyDescent="0.3">
      <c r="A367" s="26" t="s">
        <v>19</v>
      </c>
      <c r="B367" s="34"/>
      <c r="C367" s="34"/>
      <c r="D367" s="34"/>
      <c r="E367" s="27">
        <f t="shared" si="117"/>
        <v>76440</v>
      </c>
      <c r="F367" s="27">
        <f t="shared" si="117"/>
        <v>76440</v>
      </c>
      <c r="G367" s="27">
        <f t="shared" si="117"/>
        <v>0</v>
      </c>
      <c r="H367" s="27">
        <f>SUM(H368)</f>
        <v>0</v>
      </c>
      <c r="I367" s="27">
        <f>SUM(I368)</f>
        <v>0</v>
      </c>
      <c r="J367" s="27">
        <f t="shared" si="118"/>
        <v>0</v>
      </c>
      <c r="K367" s="27">
        <f>SUM(K368)</f>
        <v>0</v>
      </c>
      <c r="L367" s="27">
        <f>SUM(L368)</f>
        <v>0</v>
      </c>
      <c r="M367" s="27">
        <f t="shared" si="119"/>
        <v>0</v>
      </c>
      <c r="N367" s="27">
        <f>SUM(N368)</f>
        <v>76440</v>
      </c>
      <c r="O367" s="27">
        <f>SUM(O368)</f>
        <v>76440</v>
      </c>
      <c r="P367" s="27">
        <f t="shared" si="120"/>
        <v>0</v>
      </c>
      <c r="Q367" s="27">
        <f>SUM(Q368)</f>
        <v>0</v>
      </c>
      <c r="R367" s="27">
        <f>SUM(R368)</f>
        <v>0</v>
      </c>
      <c r="S367" s="27">
        <f t="shared" si="121"/>
        <v>0</v>
      </c>
      <c r="T367" s="27">
        <f>SUM(T368)</f>
        <v>0</v>
      </c>
      <c r="U367" s="27">
        <f>SUM(U368)</f>
        <v>0</v>
      </c>
      <c r="V367" s="27">
        <f t="shared" si="122"/>
        <v>0</v>
      </c>
      <c r="W367" s="27">
        <f>SUM(W368)</f>
        <v>0</v>
      </c>
      <c r="X367" s="27">
        <f>SUM(X368)</f>
        <v>0</v>
      </c>
      <c r="Y367" s="27">
        <f t="shared" si="123"/>
        <v>0</v>
      </c>
      <c r="Z367" s="27">
        <f>SUM(Z368)</f>
        <v>0</v>
      </c>
      <c r="AA367" s="27">
        <f>SUM(AA368)</f>
        <v>0</v>
      </c>
      <c r="AB367" s="27">
        <f t="shared" si="124"/>
        <v>0</v>
      </c>
      <c r="AC367" s="27">
        <f>SUM(AC368)</f>
        <v>0</v>
      </c>
      <c r="AD367" s="27">
        <f>SUM(AD368)</f>
        <v>0</v>
      </c>
      <c r="AE367" s="27">
        <f t="shared" si="125"/>
        <v>0</v>
      </c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  <c r="CS367" s="7"/>
      <c r="CT367" s="7"/>
      <c r="CU367" s="7"/>
      <c r="CV367" s="7"/>
      <c r="CW367" s="7"/>
      <c r="CX367" s="7"/>
      <c r="CY367" s="7"/>
      <c r="CZ367" s="7"/>
      <c r="DA367" s="7"/>
      <c r="DB367" s="7"/>
      <c r="DC367" s="7"/>
      <c r="DD367" s="7"/>
      <c r="DE367" s="7"/>
      <c r="DF367" s="7"/>
      <c r="DG367" s="7"/>
      <c r="DH367" s="7"/>
      <c r="DI367" s="7"/>
      <c r="DJ367" s="7"/>
      <c r="DK367" s="7"/>
      <c r="DL367" s="7"/>
      <c r="DM367" s="7"/>
      <c r="DN367" s="7"/>
      <c r="DO367" s="7"/>
      <c r="DP367" s="7"/>
      <c r="DQ367" s="7"/>
      <c r="DR367" s="7"/>
      <c r="DS367" s="7"/>
      <c r="DT367" s="7"/>
      <c r="DU367" s="7"/>
      <c r="DV367" s="7"/>
      <c r="DW367" s="7"/>
      <c r="DX367" s="7"/>
      <c r="DY367" s="7"/>
      <c r="DZ367" s="7"/>
      <c r="EA367" s="7"/>
      <c r="EB367" s="7"/>
      <c r="EC367" s="7"/>
      <c r="ED367" s="7"/>
      <c r="EE367" s="7"/>
      <c r="EF367" s="7"/>
      <c r="EG367" s="7"/>
      <c r="EH367" s="7"/>
      <c r="EI367" s="7"/>
      <c r="EJ367" s="7"/>
      <c r="EK367" s="7"/>
      <c r="EL367" s="7"/>
      <c r="EM367" s="7"/>
      <c r="EN367" s="7"/>
      <c r="EO367" s="7"/>
      <c r="EP367" s="7"/>
      <c r="EQ367" s="7"/>
      <c r="ER367" s="7"/>
      <c r="ES367" s="7"/>
      <c r="ET367" s="7"/>
      <c r="EU367" s="7"/>
      <c r="EV367" s="7"/>
      <c r="EW367" s="7"/>
      <c r="EX367" s="7"/>
      <c r="EY367" s="7"/>
      <c r="EZ367" s="7"/>
      <c r="FA367" s="7"/>
      <c r="FB367" s="7"/>
      <c r="FC367" s="7"/>
      <c r="FD367" s="7"/>
      <c r="FE367" s="7"/>
      <c r="FF367" s="7"/>
      <c r="FG367" s="7"/>
      <c r="FH367" s="7"/>
      <c r="FI367" s="7"/>
      <c r="FJ367" s="7"/>
      <c r="FK367" s="7"/>
      <c r="FL367" s="7"/>
      <c r="FM367" s="7"/>
      <c r="FN367" s="7"/>
      <c r="FO367" s="7"/>
      <c r="FP367" s="7"/>
      <c r="FQ367" s="7"/>
      <c r="FR367" s="7"/>
      <c r="FS367" s="7"/>
      <c r="FT367" s="7"/>
      <c r="FU367" s="7"/>
      <c r="FV367" s="7"/>
      <c r="FW367" s="7"/>
      <c r="FX367" s="7"/>
      <c r="FY367" s="7"/>
      <c r="FZ367" s="7"/>
      <c r="GA367" s="7"/>
      <c r="GB367" s="7"/>
      <c r="GC367" s="7"/>
      <c r="GD367" s="7"/>
      <c r="GE367" s="7"/>
      <c r="GF367" s="7"/>
      <c r="GG367" s="7"/>
      <c r="GH367" s="7"/>
      <c r="GI367" s="7"/>
      <c r="GJ367" s="7"/>
      <c r="GK367" s="7"/>
      <c r="GL367" s="7"/>
      <c r="GM367" s="7"/>
      <c r="GN367" s="7"/>
      <c r="GO367" s="7"/>
      <c r="GP367" s="7"/>
      <c r="GQ367" s="7"/>
      <c r="GR367" s="7"/>
      <c r="GS367" s="7"/>
      <c r="GT367" s="7"/>
      <c r="GU367" s="7"/>
      <c r="GV367" s="7"/>
      <c r="GW367" s="7"/>
      <c r="GX367" s="7"/>
      <c r="GY367" s="7"/>
      <c r="GZ367" s="7"/>
      <c r="HA367" s="7"/>
      <c r="HB367" s="7"/>
      <c r="HC367" s="7"/>
      <c r="HD367" s="7"/>
      <c r="HE367" s="7"/>
      <c r="HF367" s="7"/>
      <c r="HG367" s="7"/>
      <c r="HH367" s="7"/>
      <c r="HI367" s="7"/>
      <c r="HJ367" s="7"/>
      <c r="HK367" s="7"/>
      <c r="HL367" s="7"/>
      <c r="HM367" s="7"/>
      <c r="HN367" s="7"/>
      <c r="HO367" s="7"/>
      <c r="HP367" s="7"/>
      <c r="HQ367" s="7"/>
      <c r="HR367" s="7"/>
      <c r="HS367" s="7"/>
      <c r="HT367" s="7"/>
      <c r="HU367" s="7"/>
      <c r="HV367" s="7"/>
      <c r="HW367" s="7"/>
      <c r="HX367" s="7"/>
      <c r="HY367" s="7"/>
      <c r="HZ367" s="7"/>
      <c r="IA367" s="7"/>
      <c r="IB367" s="7"/>
      <c r="IC367" s="7"/>
      <c r="ID367" s="7"/>
      <c r="IE367" s="7"/>
      <c r="IF367" s="7"/>
      <c r="IG367" s="7"/>
      <c r="IH367" s="7"/>
      <c r="II367" s="7"/>
      <c r="IJ367" s="7"/>
      <c r="IK367" s="7"/>
      <c r="IL367" s="7"/>
      <c r="IM367" s="7"/>
      <c r="IN367" s="7"/>
      <c r="IO367" s="7"/>
      <c r="IP367" s="7"/>
      <c r="IQ367" s="7"/>
      <c r="IR367" s="7"/>
      <c r="IS367" s="7"/>
      <c r="IT367" s="7"/>
      <c r="IU367" s="7"/>
    </row>
    <row r="368" spans="1:255" ht="31.2" x14ac:dyDescent="0.3">
      <c r="A368" s="26" t="s">
        <v>331</v>
      </c>
      <c r="B368" s="34"/>
      <c r="C368" s="34"/>
      <c r="D368" s="34"/>
      <c r="E368" s="27">
        <f t="shared" si="117"/>
        <v>76440</v>
      </c>
      <c r="F368" s="27">
        <f t="shared" si="117"/>
        <v>76440</v>
      </c>
      <c r="G368" s="27">
        <f t="shared" si="117"/>
        <v>0</v>
      </c>
      <c r="H368" s="27">
        <f>SUM(H369:H370)</f>
        <v>0</v>
      </c>
      <c r="I368" s="27">
        <f>SUM(I369:I370)</f>
        <v>0</v>
      </c>
      <c r="J368" s="27">
        <f t="shared" si="118"/>
        <v>0</v>
      </c>
      <c r="K368" s="27">
        <f>SUM(K369:K370)</f>
        <v>0</v>
      </c>
      <c r="L368" s="27">
        <f>SUM(L369:L370)</f>
        <v>0</v>
      </c>
      <c r="M368" s="27">
        <f t="shared" si="119"/>
        <v>0</v>
      </c>
      <c r="N368" s="27">
        <f>SUM(N369:N370)</f>
        <v>76440</v>
      </c>
      <c r="O368" s="27">
        <f>SUM(O369:O370)</f>
        <v>76440</v>
      </c>
      <c r="P368" s="27">
        <f t="shared" si="120"/>
        <v>0</v>
      </c>
      <c r="Q368" s="27">
        <f>SUM(Q369:Q370)</f>
        <v>0</v>
      </c>
      <c r="R368" s="27">
        <f>SUM(R369:R370)</f>
        <v>0</v>
      </c>
      <c r="S368" s="27">
        <f t="shared" si="121"/>
        <v>0</v>
      </c>
      <c r="T368" s="27">
        <f>SUM(T369:T370)</f>
        <v>0</v>
      </c>
      <c r="U368" s="27">
        <f>SUM(U369:U370)</f>
        <v>0</v>
      </c>
      <c r="V368" s="27">
        <f t="shared" si="122"/>
        <v>0</v>
      </c>
      <c r="W368" s="27">
        <f>SUM(W369:W370)</f>
        <v>0</v>
      </c>
      <c r="X368" s="27">
        <f>SUM(X369:X370)</f>
        <v>0</v>
      </c>
      <c r="Y368" s="27">
        <f t="shared" si="123"/>
        <v>0</v>
      </c>
      <c r="Z368" s="27">
        <f>SUM(Z369:Z370)</f>
        <v>0</v>
      </c>
      <c r="AA368" s="27">
        <f>SUM(AA369:AA370)</f>
        <v>0</v>
      </c>
      <c r="AB368" s="27">
        <f t="shared" si="124"/>
        <v>0</v>
      </c>
      <c r="AC368" s="27">
        <f>SUM(AC369:AC370)</f>
        <v>0</v>
      </c>
      <c r="AD368" s="27">
        <f>SUM(AD369:AD370)</f>
        <v>0</v>
      </c>
      <c r="AE368" s="27">
        <f t="shared" si="125"/>
        <v>0</v>
      </c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  <c r="CS368" s="7"/>
      <c r="CT368" s="7"/>
      <c r="CU368" s="7"/>
      <c r="CV368" s="7"/>
      <c r="CW368" s="7"/>
      <c r="CX368" s="7"/>
      <c r="CY368" s="7"/>
      <c r="CZ368" s="7"/>
      <c r="DA368" s="7"/>
      <c r="DB368" s="7"/>
      <c r="DC368" s="7"/>
      <c r="DD368" s="7"/>
      <c r="DE368" s="7"/>
      <c r="DF368" s="7"/>
      <c r="DG368" s="7"/>
      <c r="DH368" s="7"/>
      <c r="DI368" s="7"/>
      <c r="DJ368" s="7"/>
      <c r="DK368" s="7"/>
      <c r="DL368" s="7"/>
      <c r="DM368" s="7"/>
      <c r="DN368" s="7"/>
      <c r="DO368" s="7"/>
      <c r="DP368" s="7"/>
      <c r="DQ368" s="7"/>
      <c r="DR368" s="7"/>
      <c r="DS368" s="7"/>
      <c r="DT368" s="7"/>
      <c r="DU368" s="7"/>
      <c r="DV368" s="7"/>
      <c r="DW368" s="7"/>
      <c r="DX368" s="7"/>
      <c r="DY368" s="7"/>
      <c r="DZ368" s="7"/>
      <c r="EA368" s="7"/>
      <c r="EB368" s="7"/>
      <c r="EC368" s="7"/>
      <c r="ED368" s="7"/>
      <c r="EE368" s="7"/>
      <c r="EF368" s="7"/>
      <c r="EG368" s="7"/>
      <c r="EH368" s="7"/>
      <c r="EI368" s="7"/>
      <c r="EJ368" s="7"/>
      <c r="EK368" s="7"/>
      <c r="EL368" s="7"/>
      <c r="EM368" s="7"/>
      <c r="EN368" s="7"/>
      <c r="EO368" s="7"/>
      <c r="EP368" s="7"/>
      <c r="EQ368" s="7"/>
      <c r="ER368" s="7"/>
      <c r="ES368" s="7"/>
      <c r="ET368" s="7"/>
      <c r="EU368" s="7"/>
      <c r="EV368" s="7"/>
      <c r="EW368" s="7"/>
      <c r="EX368" s="7"/>
      <c r="EY368" s="7"/>
      <c r="EZ368" s="7"/>
      <c r="FA368" s="7"/>
      <c r="FB368" s="7"/>
      <c r="FC368" s="7"/>
      <c r="FD368" s="7"/>
      <c r="FE368" s="7"/>
      <c r="FF368" s="7"/>
      <c r="FG368" s="7"/>
      <c r="FH368" s="7"/>
      <c r="FI368" s="7"/>
      <c r="FJ368" s="7"/>
      <c r="FK368" s="7"/>
      <c r="FL368" s="7"/>
      <c r="FM368" s="7"/>
      <c r="FN368" s="7"/>
      <c r="FO368" s="7"/>
      <c r="FP368" s="7"/>
      <c r="FQ368" s="7"/>
      <c r="FR368" s="7"/>
      <c r="FS368" s="7"/>
      <c r="FT368" s="7"/>
      <c r="FU368" s="7"/>
      <c r="FV368" s="7"/>
      <c r="FW368" s="7"/>
      <c r="FX368" s="7"/>
      <c r="FY368" s="7"/>
      <c r="FZ368" s="7"/>
      <c r="GA368" s="7"/>
      <c r="GB368" s="7"/>
      <c r="GC368" s="7"/>
      <c r="GD368" s="7"/>
      <c r="GE368" s="7"/>
      <c r="GF368" s="7"/>
      <c r="GG368" s="7"/>
      <c r="GH368" s="7"/>
      <c r="GI368" s="7"/>
      <c r="GJ368" s="7"/>
      <c r="GK368" s="7"/>
      <c r="GL368" s="7"/>
      <c r="GM368" s="7"/>
      <c r="GN368" s="7"/>
      <c r="GO368" s="7"/>
      <c r="GP368" s="7"/>
      <c r="GQ368" s="7"/>
      <c r="GR368" s="7"/>
      <c r="GS368" s="7"/>
      <c r="GT368" s="7"/>
      <c r="GU368" s="7"/>
      <c r="GV368" s="7"/>
      <c r="GW368" s="7"/>
      <c r="GX368" s="7"/>
      <c r="GY368" s="7"/>
      <c r="GZ368" s="7"/>
      <c r="HA368" s="7"/>
      <c r="HB368" s="7"/>
      <c r="HC368" s="7"/>
      <c r="HD368" s="7"/>
      <c r="HE368" s="7"/>
      <c r="HF368" s="7"/>
      <c r="HG368" s="7"/>
      <c r="HH368" s="7"/>
      <c r="HI368" s="7"/>
      <c r="HJ368" s="7"/>
      <c r="HK368" s="7"/>
      <c r="HL368" s="7"/>
      <c r="HM368" s="7"/>
      <c r="HN368" s="7"/>
      <c r="HO368" s="7"/>
      <c r="HP368" s="7"/>
      <c r="HQ368" s="7"/>
      <c r="HR368" s="7"/>
      <c r="HS368" s="7"/>
      <c r="HT368" s="7"/>
      <c r="HU368" s="7"/>
      <c r="HV368" s="7"/>
      <c r="HW368" s="7"/>
      <c r="HX368" s="7"/>
      <c r="HY368" s="7"/>
      <c r="HZ368" s="7"/>
      <c r="IA368" s="7"/>
      <c r="IB368" s="7"/>
      <c r="IC368" s="7"/>
      <c r="ID368" s="7"/>
      <c r="IE368" s="7"/>
      <c r="IF368" s="7"/>
      <c r="IG368" s="7"/>
      <c r="IH368" s="7"/>
      <c r="II368" s="7"/>
      <c r="IJ368" s="7"/>
      <c r="IK368" s="7"/>
      <c r="IL368" s="7"/>
      <c r="IM368" s="7"/>
      <c r="IN368" s="7"/>
      <c r="IO368" s="7"/>
      <c r="IP368" s="7"/>
      <c r="IQ368" s="7"/>
      <c r="IR368" s="7"/>
      <c r="IS368" s="7"/>
      <c r="IT368" s="7"/>
      <c r="IU368" s="7"/>
    </row>
    <row r="369" spans="1:255" ht="31.2" x14ac:dyDescent="0.3">
      <c r="A369" s="41" t="s">
        <v>332</v>
      </c>
      <c r="B369" s="36">
        <v>2</v>
      </c>
      <c r="C369" s="36">
        <v>122</v>
      </c>
      <c r="D369" s="36">
        <v>5301</v>
      </c>
      <c r="E369" s="31">
        <f t="shared" si="117"/>
        <v>48000</v>
      </c>
      <c r="F369" s="31">
        <f t="shared" si="117"/>
        <v>48000</v>
      </c>
      <c r="G369" s="31">
        <f t="shared" si="117"/>
        <v>0</v>
      </c>
      <c r="H369" s="31">
        <v>0</v>
      </c>
      <c r="I369" s="31">
        <v>0</v>
      </c>
      <c r="J369" s="31">
        <f t="shared" si="118"/>
        <v>0</v>
      </c>
      <c r="K369" s="31">
        <v>0</v>
      </c>
      <c r="L369" s="31">
        <v>0</v>
      </c>
      <c r="M369" s="31">
        <f t="shared" si="119"/>
        <v>0</v>
      </c>
      <c r="N369" s="31">
        <v>48000</v>
      </c>
      <c r="O369" s="31">
        <v>48000</v>
      </c>
      <c r="P369" s="31">
        <f t="shared" si="120"/>
        <v>0</v>
      </c>
      <c r="Q369" s="31">
        <v>0</v>
      </c>
      <c r="R369" s="31">
        <v>0</v>
      </c>
      <c r="S369" s="31">
        <f t="shared" si="121"/>
        <v>0</v>
      </c>
      <c r="T369" s="31">
        <v>0</v>
      </c>
      <c r="U369" s="31">
        <v>0</v>
      </c>
      <c r="V369" s="31">
        <f t="shared" si="122"/>
        <v>0</v>
      </c>
      <c r="W369" s="31">
        <v>0</v>
      </c>
      <c r="X369" s="31">
        <v>0</v>
      </c>
      <c r="Y369" s="31">
        <f t="shared" si="123"/>
        <v>0</v>
      </c>
      <c r="Z369" s="31">
        <v>0</v>
      </c>
      <c r="AA369" s="31">
        <v>0</v>
      </c>
      <c r="AB369" s="31">
        <f t="shared" si="124"/>
        <v>0</v>
      </c>
      <c r="AC369" s="31">
        <v>0</v>
      </c>
      <c r="AD369" s="31">
        <v>0</v>
      </c>
      <c r="AE369" s="31">
        <f t="shared" si="125"/>
        <v>0</v>
      </c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  <c r="CS369" s="7"/>
      <c r="CT369" s="7"/>
      <c r="CU369" s="7"/>
      <c r="CV369" s="7"/>
      <c r="CW369" s="7"/>
      <c r="CX369" s="7"/>
      <c r="CY369" s="7"/>
      <c r="CZ369" s="7"/>
      <c r="DA369" s="7"/>
      <c r="DB369" s="7"/>
      <c r="DC369" s="7"/>
      <c r="DD369" s="7"/>
      <c r="DE369" s="7"/>
      <c r="DF369" s="7"/>
      <c r="DG369" s="7"/>
      <c r="DH369" s="7"/>
      <c r="DI369" s="7"/>
      <c r="DJ369" s="7"/>
      <c r="DK369" s="7"/>
      <c r="DL369" s="7"/>
      <c r="DM369" s="7"/>
      <c r="DN369" s="7"/>
      <c r="DO369" s="7"/>
      <c r="DP369" s="7"/>
      <c r="DQ369" s="7"/>
      <c r="DR369" s="7"/>
      <c r="DS369" s="7"/>
      <c r="DT369" s="7"/>
      <c r="DU369" s="7"/>
      <c r="DV369" s="7"/>
      <c r="DW369" s="7"/>
      <c r="DX369" s="7"/>
      <c r="DY369" s="7"/>
      <c r="DZ369" s="7"/>
      <c r="EA369" s="7"/>
      <c r="EB369" s="7"/>
      <c r="EC369" s="7"/>
      <c r="ED369" s="7"/>
      <c r="EE369" s="7"/>
      <c r="EF369" s="7"/>
      <c r="EG369" s="7"/>
      <c r="EH369" s="7"/>
      <c r="EI369" s="7"/>
      <c r="EJ369" s="7"/>
      <c r="EK369" s="7"/>
      <c r="EL369" s="7"/>
      <c r="EM369" s="7"/>
      <c r="EN369" s="7"/>
      <c r="EO369" s="7"/>
      <c r="EP369" s="7"/>
      <c r="EQ369" s="7"/>
      <c r="ER369" s="7"/>
      <c r="ES369" s="7"/>
      <c r="ET369" s="7"/>
      <c r="EU369" s="7"/>
      <c r="EV369" s="7"/>
      <c r="EW369" s="7"/>
      <c r="EX369" s="7"/>
      <c r="EY369" s="7"/>
      <c r="EZ369" s="7"/>
      <c r="FA369" s="7"/>
      <c r="FB369" s="7"/>
      <c r="FC369" s="7"/>
      <c r="FD369" s="7"/>
      <c r="FE369" s="7"/>
      <c r="FF369" s="7"/>
      <c r="FG369" s="7"/>
      <c r="FH369" s="7"/>
      <c r="FI369" s="7"/>
      <c r="FJ369" s="7"/>
      <c r="FK369" s="7"/>
      <c r="FL369" s="7"/>
      <c r="FM369" s="7"/>
      <c r="FN369" s="7"/>
      <c r="FO369" s="7"/>
      <c r="FP369" s="7"/>
      <c r="FQ369" s="7"/>
      <c r="FR369" s="7"/>
      <c r="FS369" s="7"/>
      <c r="FT369" s="7"/>
      <c r="FU369" s="7"/>
      <c r="FV369" s="7"/>
      <c r="FW369" s="7"/>
      <c r="FX369" s="7"/>
      <c r="FY369" s="7"/>
      <c r="FZ369" s="7"/>
      <c r="GA369" s="7"/>
      <c r="GB369" s="7"/>
      <c r="GC369" s="7"/>
      <c r="GD369" s="7"/>
      <c r="GE369" s="7"/>
      <c r="GF369" s="7"/>
      <c r="GG369" s="7"/>
      <c r="GH369" s="7"/>
      <c r="GI369" s="7"/>
      <c r="GJ369" s="7"/>
      <c r="GK369" s="7"/>
      <c r="GL369" s="7"/>
      <c r="GM369" s="7"/>
      <c r="GN369" s="7"/>
      <c r="GO369" s="7"/>
      <c r="GP369" s="7"/>
      <c r="GQ369" s="7"/>
      <c r="GR369" s="7"/>
      <c r="GS369" s="7"/>
      <c r="GT369" s="7"/>
      <c r="GU369" s="7"/>
      <c r="GV369" s="7"/>
      <c r="GW369" s="7"/>
      <c r="GX369" s="7"/>
      <c r="GY369" s="7"/>
      <c r="GZ369" s="7"/>
      <c r="HA369" s="7"/>
      <c r="HB369" s="7"/>
      <c r="HC369" s="7"/>
      <c r="HD369" s="7"/>
      <c r="HE369" s="7"/>
      <c r="HF369" s="7"/>
      <c r="HG369" s="7"/>
      <c r="HH369" s="7"/>
      <c r="HI369" s="7"/>
      <c r="HJ369" s="7"/>
      <c r="HK369" s="7"/>
      <c r="HL369" s="7"/>
      <c r="HM369" s="7"/>
      <c r="HN369" s="7"/>
      <c r="HO369" s="7"/>
      <c r="HP369" s="7"/>
      <c r="HQ369" s="7"/>
      <c r="HR369" s="7"/>
      <c r="HS369" s="7"/>
      <c r="HT369" s="7"/>
      <c r="HU369" s="7"/>
      <c r="HV369" s="7"/>
      <c r="HW369" s="7"/>
      <c r="HX369" s="7"/>
      <c r="HY369" s="7"/>
      <c r="HZ369" s="7"/>
      <c r="IA369" s="7"/>
      <c r="IB369" s="7"/>
      <c r="IC369" s="7"/>
      <c r="ID369" s="7"/>
      <c r="IE369" s="7"/>
      <c r="IF369" s="7"/>
      <c r="IG369" s="7"/>
      <c r="IH369" s="7"/>
      <c r="II369" s="7"/>
      <c r="IJ369" s="7"/>
      <c r="IK369" s="7"/>
      <c r="IL369" s="7"/>
      <c r="IM369" s="7"/>
      <c r="IN369" s="7"/>
      <c r="IO369" s="7"/>
      <c r="IP369" s="7"/>
      <c r="IQ369" s="7"/>
      <c r="IR369" s="7"/>
      <c r="IS369" s="7"/>
      <c r="IT369" s="7"/>
      <c r="IU369" s="7"/>
    </row>
    <row r="370" spans="1:255" ht="31.2" x14ac:dyDescent="0.3">
      <c r="A370" s="35" t="s">
        <v>333</v>
      </c>
      <c r="B370" s="36">
        <v>2</v>
      </c>
      <c r="C370" s="36">
        <v>122</v>
      </c>
      <c r="D370" s="36">
        <v>5301</v>
      </c>
      <c r="E370" s="31">
        <f t="shared" si="117"/>
        <v>28440</v>
      </c>
      <c r="F370" s="31">
        <f t="shared" si="117"/>
        <v>28440</v>
      </c>
      <c r="G370" s="31">
        <f t="shared" si="117"/>
        <v>0</v>
      </c>
      <c r="H370" s="31">
        <v>0</v>
      </c>
      <c r="I370" s="31">
        <v>0</v>
      </c>
      <c r="J370" s="31">
        <f t="shared" si="118"/>
        <v>0</v>
      </c>
      <c r="K370" s="31">
        <v>0</v>
      </c>
      <c r="L370" s="31">
        <v>0</v>
      </c>
      <c r="M370" s="31">
        <f t="shared" si="119"/>
        <v>0</v>
      </c>
      <c r="N370" s="31">
        <v>28440</v>
      </c>
      <c r="O370" s="31">
        <v>28440</v>
      </c>
      <c r="P370" s="31">
        <f t="shared" si="120"/>
        <v>0</v>
      </c>
      <c r="Q370" s="31">
        <v>0</v>
      </c>
      <c r="R370" s="31">
        <v>0</v>
      </c>
      <c r="S370" s="31">
        <f t="shared" si="121"/>
        <v>0</v>
      </c>
      <c r="T370" s="31">
        <v>0</v>
      </c>
      <c r="U370" s="31">
        <v>0</v>
      </c>
      <c r="V370" s="31">
        <f t="shared" si="122"/>
        <v>0</v>
      </c>
      <c r="W370" s="31">
        <v>0</v>
      </c>
      <c r="X370" s="31">
        <v>0</v>
      </c>
      <c r="Y370" s="31">
        <f t="shared" si="123"/>
        <v>0</v>
      </c>
      <c r="Z370" s="31">
        <v>0</v>
      </c>
      <c r="AA370" s="31">
        <v>0</v>
      </c>
      <c r="AB370" s="31">
        <f t="shared" si="124"/>
        <v>0</v>
      </c>
      <c r="AC370" s="31">
        <v>0</v>
      </c>
      <c r="AD370" s="31">
        <v>0</v>
      </c>
      <c r="AE370" s="31">
        <f t="shared" si="125"/>
        <v>0</v>
      </c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  <c r="CS370" s="7"/>
      <c r="CT370" s="7"/>
      <c r="CU370" s="7"/>
      <c r="CV370" s="7"/>
      <c r="CW370" s="7"/>
      <c r="CX370" s="7"/>
      <c r="CY370" s="7"/>
      <c r="CZ370" s="7"/>
      <c r="DA370" s="7"/>
      <c r="DB370" s="7"/>
      <c r="DC370" s="7"/>
      <c r="DD370" s="7"/>
      <c r="DE370" s="7"/>
      <c r="DF370" s="7"/>
      <c r="DG370" s="7"/>
      <c r="DH370" s="7"/>
      <c r="DI370" s="7"/>
      <c r="DJ370" s="7"/>
      <c r="DK370" s="7"/>
      <c r="DL370" s="7"/>
      <c r="DM370" s="7"/>
      <c r="DN370" s="7"/>
      <c r="DO370" s="7"/>
      <c r="DP370" s="7"/>
      <c r="DQ370" s="7"/>
      <c r="DR370" s="7"/>
      <c r="DS370" s="7"/>
      <c r="DT370" s="7"/>
      <c r="DU370" s="7"/>
      <c r="DV370" s="7"/>
      <c r="DW370" s="7"/>
      <c r="DX370" s="7"/>
      <c r="DY370" s="7"/>
      <c r="DZ370" s="7"/>
      <c r="EA370" s="7"/>
      <c r="EB370" s="7"/>
      <c r="EC370" s="7"/>
      <c r="ED370" s="7"/>
      <c r="EE370" s="7"/>
      <c r="EF370" s="7"/>
      <c r="EG370" s="7"/>
      <c r="EH370" s="7"/>
      <c r="EI370" s="7"/>
      <c r="EJ370" s="7"/>
      <c r="EK370" s="7"/>
      <c r="EL370" s="7"/>
      <c r="EM370" s="7"/>
      <c r="EN370" s="7"/>
      <c r="EO370" s="7"/>
      <c r="EP370" s="7"/>
      <c r="EQ370" s="7"/>
      <c r="ER370" s="7"/>
      <c r="ES370" s="7"/>
      <c r="ET370" s="7"/>
      <c r="EU370" s="7"/>
      <c r="EV370" s="7"/>
      <c r="EW370" s="7"/>
      <c r="EX370" s="7"/>
      <c r="EY370" s="7"/>
      <c r="EZ370" s="7"/>
      <c r="FA370" s="7"/>
      <c r="FB370" s="7"/>
      <c r="FC370" s="7"/>
      <c r="FD370" s="7"/>
      <c r="FE370" s="7"/>
      <c r="FF370" s="7"/>
      <c r="FG370" s="7"/>
      <c r="FH370" s="7"/>
      <c r="FI370" s="7"/>
      <c r="FJ370" s="7"/>
      <c r="FK370" s="7"/>
      <c r="FL370" s="7"/>
      <c r="FM370" s="7"/>
      <c r="FN370" s="7"/>
      <c r="FO370" s="7"/>
      <c r="FP370" s="7"/>
      <c r="FQ370" s="7"/>
      <c r="FR370" s="7"/>
      <c r="FS370" s="7"/>
      <c r="FT370" s="7"/>
      <c r="FU370" s="7"/>
      <c r="FV370" s="7"/>
      <c r="FW370" s="7"/>
      <c r="FX370" s="7"/>
      <c r="FY370" s="7"/>
      <c r="FZ370" s="7"/>
      <c r="GA370" s="7"/>
      <c r="GB370" s="7"/>
      <c r="GC370" s="7"/>
      <c r="GD370" s="7"/>
      <c r="GE370" s="7"/>
      <c r="GF370" s="7"/>
      <c r="GG370" s="7"/>
      <c r="GH370" s="7"/>
      <c r="GI370" s="7"/>
      <c r="GJ370" s="7"/>
      <c r="GK370" s="7"/>
      <c r="GL370" s="7"/>
      <c r="GM370" s="7"/>
      <c r="GN370" s="7"/>
      <c r="GO370" s="7"/>
      <c r="GP370" s="7"/>
      <c r="GQ370" s="7"/>
      <c r="GR370" s="7"/>
      <c r="GS370" s="7"/>
      <c r="GT370" s="7"/>
      <c r="GU370" s="7"/>
      <c r="GV370" s="7"/>
      <c r="GW370" s="7"/>
      <c r="GX370" s="7"/>
      <c r="GY370" s="7"/>
      <c r="GZ370" s="7"/>
      <c r="HA370" s="7"/>
      <c r="HB370" s="7"/>
      <c r="HC370" s="7"/>
      <c r="HD370" s="7"/>
      <c r="HE370" s="7"/>
      <c r="HF370" s="7"/>
      <c r="HG370" s="7"/>
      <c r="HH370" s="7"/>
      <c r="HI370" s="7"/>
      <c r="HJ370" s="7"/>
      <c r="HK370" s="7"/>
      <c r="HL370" s="7"/>
      <c r="HM370" s="7"/>
      <c r="HN370" s="7"/>
      <c r="HO370" s="7"/>
      <c r="HP370" s="7"/>
      <c r="HQ370" s="7"/>
      <c r="HR370" s="7"/>
      <c r="HS370" s="7"/>
      <c r="HT370" s="7"/>
      <c r="HU370" s="7"/>
      <c r="HV370" s="7"/>
      <c r="HW370" s="7"/>
      <c r="HX370" s="7"/>
      <c r="HY370" s="7"/>
      <c r="HZ370" s="7"/>
      <c r="IA370" s="7"/>
      <c r="IB370" s="7"/>
      <c r="IC370" s="7"/>
      <c r="ID370" s="7"/>
      <c r="IE370" s="7"/>
      <c r="IF370" s="7"/>
      <c r="IG370" s="7"/>
      <c r="IH370" s="7"/>
      <c r="II370" s="7"/>
      <c r="IJ370" s="7"/>
      <c r="IK370" s="7"/>
      <c r="IL370" s="7"/>
      <c r="IM370" s="7"/>
      <c r="IN370" s="7"/>
      <c r="IO370" s="7"/>
      <c r="IP370" s="7"/>
      <c r="IQ370" s="7"/>
      <c r="IR370" s="7"/>
      <c r="IS370" s="7"/>
      <c r="IT370" s="7"/>
      <c r="IU370" s="7"/>
    </row>
    <row r="371" spans="1:255" x14ac:dyDescent="0.3">
      <c r="A371" s="26" t="s">
        <v>51</v>
      </c>
      <c r="B371" s="34"/>
      <c r="C371" s="34"/>
      <c r="D371" s="34"/>
      <c r="E371" s="27">
        <f t="shared" si="117"/>
        <v>1224</v>
      </c>
      <c r="F371" s="27">
        <f t="shared" si="117"/>
        <v>1224</v>
      </c>
      <c r="G371" s="27">
        <f t="shared" si="117"/>
        <v>0</v>
      </c>
      <c r="H371" s="27">
        <f>SUM(H372)</f>
        <v>0</v>
      </c>
      <c r="I371" s="27">
        <f>SUM(I372)</f>
        <v>0</v>
      </c>
      <c r="J371" s="27">
        <f t="shared" si="118"/>
        <v>0</v>
      </c>
      <c r="K371" s="27">
        <f>SUM(K372)</f>
        <v>0</v>
      </c>
      <c r="L371" s="27">
        <f>SUM(L372)</f>
        <v>0</v>
      </c>
      <c r="M371" s="27">
        <f t="shared" si="119"/>
        <v>0</v>
      </c>
      <c r="N371" s="27">
        <f>SUM(N372)</f>
        <v>1224</v>
      </c>
      <c r="O371" s="27">
        <f>SUM(O372)</f>
        <v>1224</v>
      </c>
      <c r="P371" s="27">
        <f t="shared" si="120"/>
        <v>0</v>
      </c>
      <c r="Q371" s="27">
        <f>SUM(Q372)</f>
        <v>0</v>
      </c>
      <c r="R371" s="27">
        <f>SUM(R372)</f>
        <v>0</v>
      </c>
      <c r="S371" s="27">
        <f t="shared" si="121"/>
        <v>0</v>
      </c>
      <c r="T371" s="27">
        <f>SUM(T372)</f>
        <v>0</v>
      </c>
      <c r="U371" s="27">
        <f>SUM(U372)</f>
        <v>0</v>
      </c>
      <c r="V371" s="27">
        <f t="shared" si="122"/>
        <v>0</v>
      </c>
      <c r="W371" s="27">
        <f>SUM(W372)</f>
        <v>0</v>
      </c>
      <c r="X371" s="27">
        <f>SUM(X372)</f>
        <v>0</v>
      </c>
      <c r="Y371" s="27">
        <f t="shared" si="123"/>
        <v>0</v>
      </c>
      <c r="Z371" s="27">
        <f>SUM(Z372)</f>
        <v>0</v>
      </c>
      <c r="AA371" s="27">
        <f>SUM(AA372)</f>
        <v>0</v>
      </c>
      <c r="AB371" s="27">
        <f t="shared" si="124"/>
        <v>0</v>
      </c>
      <c r="AC371" s="27">
        <f>SUM(AC372)</f>
        <v>0</v>
      </c>
      <c r="AD371" s="27">
        <f>SUM(AD372)</f>
        <v>0</v>
      </c>
      <c r="AE371" s="27">
        <f t="shared" si="125"/>
        <v>0</v>
      </c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  <c r="CS371" s="7"/>
      <c r="CT371" s="7"/>
      <c r="CU371" s="7"/>
      <c r="CV371" s="7"/>
      <c r="CW371" s="7"/>
      <c r="CX371" s="7"/>
      <c r="CY371" s="7"/>
      <c r="CZ371" s="7"/>
      <c r="DA371" s="7"/>
      <c r="DB371" s="7"/>
      <c r="DC371" s="7"/>
      <c r="DD371" s="7"/>
      <c r="DE371" s="7"/>
      <c r="DF371" s="7"/>
      <c r="DG371" s="7"/>
      <c r="DH371" s="7"/>
      <c r="DI371" s="7"/>
      <c r="DJ371" s="7"/>
      <c r="DK371" s="7"/>
      <c r="DL371" s="7"/>
      <c r="DM371" s="7"/>
      <c r="DN371" s="7"/>
      <c r="DO371" s="7"/>
      <c r="DP371" s="7"/>
      <c r="DQ371" s="7"/>
      <c r="DR371" s="7"/>
      <c r="DS371" s="7"/>
      <c r="DT371" s="7"/>
      <c r="DU371" s="7"/>
      <c r="DV371" s="7"/>
      <c r="DW371" s="7"/>
      <c r="DX371" s="7"/>
      <c r="DY371" s="7"/>
      <c r="DZ371" s="7"/>
      <c r="EA371" s="7"/>
      <c r="EB371" s="7"/>
      <c r="EC371" s="7"/>
      <c r="ED371" s="7"/>
      <c r="EE371" s="7"/>
      <c r="EF371" s="7"/>
      <c r="EG371" s="7"/>
      <c r="EH371" s="7"/>
      <c r="EI371" s="7"/>
      <c r="EJ371" s="7"/>
      <c r="EK371" s="7"/>
      <c r="EL371" s="7"/>
      <c r="EM371" s="7"/>
      <c r="EN371" s="7"/>
      <c r="EO371" s="7"/>
      <c r="EP371" s="7"/>
      <c r="EQ371" s="7"/>
      <c r="ER371" s="7"/>
      <c r="ES371" s="7"/>
      <c r="ET371" s="7"/>
      <c r="EU371" s="7"/>
      <c r="EV371" s="7"/>
      <c r="EW371" s="7"/>
      <c r="EX371" s="7"/>
      <c r="EY371" s="7"/>
      <c r="EZ371" s="7"/>
      <c r="FA371" s="7"/>
      <c r="FB371" s="7"/>
      <c r="FC371" s="7"/>
      <c r="FD371" s="7"/>
      <c r="FE371" s="7"/>
      <c r="FF371" s="7"/>
      <c r="FG371" s="7"/>
      <c r="FH371" s="7"/>
      <c r="FI371" s="7"/>
      <c r="FJ371" s="7"/>
      <c r="FK371" s="7"/>
      <c r="FL371" s="7"/>
      <c r="FM371" s="7"/>
      <c r="FN371" s="7"/>
      <c r="FO371" s="7"/>
      <c r="FP371" s="7"/>
      <c r="FQ371" s="7"/>
      <c r="FR371" s="7"/>
      <c r="FS371" s="7"/>
      <c r="FT371" s="7"/>
      <c r="FU371" s="7"/>
      <c r="FV371" s="7"/>
      <c r="FW371" s="7"/>
      <c r="FX371" s="7"/>
      <c r="FY371" s="7"/>
      <c r="FZ371" s="7"/>
      <c r="GA371" s="7"/>
      <c r="GB371" s="7"/>
      <c r="GC371" s="7"/>
      <c r="GD371" s="7"/>
      <c r="GE371" s="7"/>
      <c r="GF371" s="7"/>
      <c r="GG371" s="7"/>
      <c r="GH371" s="7"/>
      <c r="GI371" s="7"/>
      <c r="GJ371" s="7"/>
      <c r="GK371" s="7"/>
      <c r="GL371" s="7"/>
      <c r="GM371" s="7"/>
      <c r="GN371" s="7"/>
      <c r="GO371" s="7"/>
      <c r="GP371" s="7"/>
      <c r="GQ371" s="7"/>
      <c r="GR371" s="7"/>
      <c r="GS371" s="7"/>
      <c r="GT371" s="7"/>
      <c r="GU371" s="7"/>
      <c r="GV371" s="7"/>
      <c r="GW371" s="7"/>
      <c r="GX371" s="7"/>
      <c r="GY371" s="7"/>
      <c r="GZ371" s="7"/>
      <c r="HA371" s="7"/>
      <c r="HB371" s="7"/>
      <c r="HC371" s="7"/>
      <c r="HD371" s="7"/>
      <c r="HE371" s="7"/>
      <c r="HF371" s="7"/>
      <c r="HG371" s="7"/>
      <c r="HH371" s="7"/>
      <c r="HI371" s="7"/>
      <c r="HJ371" s="7"/>
      <c r="HK371" s="7"/>
      <c r="HL371" s="7"/>
      <c r="HM371" s="7"/>
      <c r="HN371" s="7"/>
      <c r="HO371" s="7"/>
      <c r="HP371" s="7"/>
      <c r="HQ371" s="7"/>
      <c r="HR371" s="7"/>
      <c r="HS371" s="7"/>
      <c r="HT371" s="7"/>
      <c r="HU371" s="7"/>
      <c r="HV371" s="7"/>
      <c r="HW371" s="7"/>
      <c r="HX371" s="7"/>
      <c r="HY371" s="7"/>
      <c r="HZ371" s="7"/>
      <c r="IA371" s="7"/>
      <c r="IB371" s="7"/>
      <c r="IC371" s="7"/>
      <c r="ID371" s="7"/>
      <c r="IE371" s="7"/>
      <c r="IF371" s="7"/>
      <c r="IG371" s="7"/>
      <c r="IH371" s="7"/>
      <c r="II371" s="7"/>
      <c r="IJ371" s="7"/>
      <c r="IK371" s="7"/>
      <c r="IL371" s="7"/>
      <c r="IM371" s="7"/>
      <c r="IN371" s="7"/>
      <c r="IO371" s="7"/>
      <c r="IP371" s="7"/>
      <c r="IQ371" s="7"/>
      <c r="IR371" s="7"/>
      <c r="IS371" s="7"/>
      <c r="IT371" s="7"/>
      <c r="IU371" s="7"/>
    </row>
    <row r="372" spans="1:255" ht="31.2" x14ac:dyDescent="0.3">
      <c r="A372" s="26" t="s">
        <v>331</v>
      </c>
      <c r="B372" s="34"/>
      <c r="C372" s="34"/>
      <c r="D372" s="34"/>
      <c r="E372" s="27">
        <f t="shared" si="117"/>
        <v>1224</v>
      </c>
      <c r="F372" s="27">
        <f t="shared" si="117"/>
        <v>1224</v>
      </c>
      <c r="G372" s="27">
        <f t="shared" si="117"/>
        <v>0</v>
      </c>
      <c r="H372" s="27">
        <f>SUM(H373:H374)</f>
        <v>0</v>
      </c>
      <c r="I372" s="27">
        <f>SUM(I373:I374)</f>
        <v>0</v>
      </c>
      <c r="J372" s="27">
        <f t="shared" si="118"/>
        <v>0</v>
      </c>
      <c r="K372" s="27">
        <f>SUM(K373:K374)</f>
        <v>0</v>
      </c>
      <c r="L372" s="27">
        <f>SUM(L373:L374)</f>
        <v>0</v>
      </c>
      <c r="M372" s="27">
        <f t="shared" si="119"/>
        <v>0</v>
      </c>
      <c r="N372" s="27">
        <f>SUM(N373:N374)</f>
        <v>1224</v>
      </c>
      <c r="O372" s="27">
        <f>SUM(O373:O374)</f>
        <v>1224</v>
      </c>
      <c r="P372" s="27">
        <f t="shared" si="120"/>
        <v>0</v>
      </c>
      <c r="Q372" s="27">
        <f>SUM(Q373:Q374)</f>
        <v>0</v>
      </c>
      <c r="R372" s="27">
        <f>SUM(R373:R374)</f>
        <v>0</v>
      </c>
      <c r="S372" s="27">
        <f t="shared" si="121"/>
        <v>0</v>
      </c>
      <c r="T372" s="27">
        <f>SUM(T373:T374)</f>
        <v>0</v>
      </c>
      <c r="U372" s="27">
        <f>SUM(U373:U374)</f>
        <v>0</v>
      </c>
      <c r="V372" s="27">
        <f t="shared" si="122"/>
        <v>0</v>
      </c>
      <c r="W372" s="27">
        <f>SUM(W373:W374)</f>
        <v>0</v>
      </c>
      <c r="X372" s="27">
        <f>SUM(X373:X374)</f>
        <v>0</v>
      </c>
      <c r="Y372" s="27">
        <f t="shared" si="123"/>
        <v>0</v>
      </c>
      <c r="Z372" s="27">
        <f>SUM(Z373:Z374)</f>
        <v>0</v>
      </c>
      <c r="AA372" s="27">
        <f>SUM(AA373:AA374)</f>
        <v>0</v>
      </c>
      <c r="AB372" s="27">
        <f t="shared" si="124"/>
        <v>0</v>
      </c>
      <c r="AC372" s="27">
        <f>SUM(AC373:AC374)</f>
        <v>0</v>
      </c>
      <c r="AD372" s="27">
        <f>SUM(AD373:AD374)</f>
        <v>0</v>
      </c>
      <c r="AE372" s="27">
        <f t="shared" si="125"/>
        <v>0</v>
      </c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  <c r="CS372" s="7"/>
      <c r="CT372" s="7"/>
      <c r="CU372" s="7"/>
      <c r="CV372" s="7"/>
      <c r="CW372" s="7"/>
      <c r="CX372" s="7"/>
      <c r="CY372" s="7"/>
      <c r="CZ372" s="7"/>
      <c r="DA372" s="7"/>
      <c r="DB372" s="7"/>
      <c r="DC372" s="7"/>
      <c r="DD372" s="7"/>
      <c r="DE372" s="7"/>
      <c r="DF372" s="7"/>
      <c r="DG372" s="7"/>
      <c r="DH372" s="7"/>
      <c r="DI372" s="7"/>
      <c r="DJ372" s="7"/>
      <c r="DK372" s="7"/>
      <c r="DL372" s="7"/>
      <c r="DM372" s="7"/>
      <c r="DN372" s="7"/>
      <c r="DO372" s="7"/>
      <c r="DP372" s="7"/>
      <c r="DQ372" s="7"/>
      <c r="DR372" s="7"/>
      <c r="DS372" s="7"/>
      <c r="DT372" s="7"/>
      <c r="DU372" s="7"/>
      <c r="DV372" s="7"/>
      <c r="DW372" s="7"/>
      <c r="DX372" s="7"/>
      <c r="DY372" s="7"/>
      <c r="DZ372" s="7"/>
      <c r="EA372" s="7"/>
      <c r="EB372" s="7"/>
      <c r="EC372" s="7"/>
      <c r="ED372" s="7"/>
      <c r="EE372" s="7"/>
      <c r="EF372" s="7"/>
      <c r="EG372" s="7"/>
      <c r="EH372" s="7"/>
      <c r="EI372" s="7"/>
      <c r="EJ372" s="7"/>
      <c r="EK372" s="7"/>
      <c r="EL372" s="7"/>
      <c r="EM372" s="7"/>
      <c r="EN372" s="7"/>
      <c r="EO372" s="7"/>
      <c r="EP372" s="7"/>
      <c r="EQ372" s="7"/>
      <c r="ER372" s="7"/>
      <c r="ES372" s="7"/>
      <c r="ET372" s="7"/>
      <c r="EU372" s="7"/>
      <c r="EV372" s="7"/>
      <c r="EW372" s="7"/>
      <c r="EX372" s="7"/>
      <c r="EY372" s="7"/>
      <c r="EZ372" s="7"/>
      <c r="FA372" s="7"/>
      <c r="FB372" s="7"/>
      <c r="FC372" s="7"/>
      <c r="FD372" s="7"/>
      <c r="FE372" s="7"/>
      <c r="FF372" s="7"/>
      <c r="FG372" s="7"/>
      <c r="FH372" s="7"/>
      <c r="FI372" s="7"/>
      <c r="FJ372" s="7"/>
      <c r="FK372" s="7"/>
      <c r="FL372" s="7"/>
      <c r="FM372" s="7"/>
      <c r="FN372" s="7"/>
      <c r="FO372" s="7"/>
      <c r="FP372" s="7"/>
      <c r="FQ372" s="7"/>
      <c r="FR372" s="7"/>
      <c r="FS372" s="7"/>
      <c r="FT372" s="7"/>
      <c r="FU372" s="7"/>
      <c r="FV372" s="7"/>
      <c r="FW372" s="7"/>
      <c r="FX372" s="7"/>
      <c r="FY372" s="7"/>
      <c r="FZ372" s="7"/>
      <c r="GA372" s="7"/>
      <c r="GB372" s="7"/>
      <c r="GC372" s="7"/>
      <c r="GD372" s="7"/>
      <c r="GE372" s="7"/>
      <c r="GF372" s="7"/>
      <c r="GG372" s="7"/>
      <c r="GH372" s="7"/>
      <c r="GI372" s="7"/>
      <c r="GJ372" s="7"/>
      <c r="GK372" s="7"/>
      <c r="GL372" s="7"/>
      <c r="GM372" s="7"/>
      <c r="GN372" s="7"/>
      <c r="GO372" s="7"/>
      <c r="GP372" s="7"/>
      <c r="GQ372" s="7"/>
      <c r="GR372" s="7"/>
      <c r="GS372" s="7"/>
      <c r="GT372" s="7"/>
      <c r="GU372" s="7"/>
      <c r="GV372" s="7"/>
      <c r="GW372" s="7"/>
      <c r="GX372" s="7"/>
      <c r="GY372" s="7"/>
      <c r="GZ372" s="7"/>
      <c r="HA372" s="7"/>
      <c r="HB372" s="7"/>
      <c r="HC372" s="7"/>
      <c r="HD372" s="7"/>
      <c r="HE372" s="7"/>
      <c r="HF372" s="7"/>
      <c r="HG372" s="7"/>
      <c r="HH372" s="7"/>
      <c r="HI372" s="7"/>
      <c r="HJ372" s="7"/>
      <c r="HK372" s="7"/>
      <c r="HL372" s="7"/>
      <c r="HM372" s="7"/>
      <c r="HN372" s="7"/>
      <c r="HO372" s="7"/>
      <c r="HP372" s="7"/>
      <c r="HQ372" s="7"/>
      <c r="HR372" s="7"/>
      <c r="HS372" s="7"/>
      <c r="HT372" s="7"/>
      <c r="HU372" s="7"/>
      <c r="HV372" s="7"/>
      <c r="HW372" s="7"/>
      <c r="HX372" s="7"/>
      <c r="HY372" s="7"/>
      <c r="HZ372" s="7"/>
      <c r="IA372" s="7"/>
      <c r="IB372" s="7"/>
      <c r="IC372" s="7"/>
      <c r="ID372" s="7"/>
      <c r="IE372" s="7"/>
      <c r="IF372" s="7"/>
      <c r="IG372" s="7"/>
      <c r="IH372" s="7"/>
      <c r="II372" s="7"/>
      <c r="IJ372" s="7"/>
      <c r="IK372" s="7"/>
      <c r="IL372" s="7"/>
      <c r="IM372" s="7"/>
      <c r="IN372" s="7"/>
      <c r="IO372" s="7"/>
      <c r="IP372" s="7"/>
      <c r="IQ372" s="7"/>
      <c r="IR372" s="7"/>
      <c r="IS372" s="7"/>
      <c r="IT372" s="7"/>
      <c r="IU372" s="7"/>
    </row>
    <row r="373" spans="1:255" ht="31.2" x14ac:dyDescent="0.3">
      <c r="A373" s="35" t="s">
        <v>334</v>
      </c>
      <c r="B373" s="36">
        <v>1</v>
      </c>
      <c r="C373" s="36">
        <v>326</v>
      </c>
      <c r="D373" s="36">
        <v>5301</v>
      </c>
      <c r="E373" s="38">
        <f t="shared" si="117"/>
        <v>924</v>
      </c>
      <c r="F373" s="38">
        <f t="shared" si="117"/>
        <v>924</v>
      </c>
      <c r="G373" s="38">
        <f t="shared" si="117"/>
        <v>0</v>
      </c>
      <c r="H373" s="38">
        <v>0</v>
      </c>
      <c r="I373" s="38">
        <v>0</v>
      </c>
      <c r="J373" s="38">
        <f t="shared" si="118"/>
        <v>0</v>
      </c>
      <c r="K373" s="38">
        <v>0</v>
      </c>
      <c r="L373" s="38">
        <v>0</v>
      </c>
      <c r="M373" s="38">
        <f t="shared" si="119"/>
        <v>0</v>
      </c>
      <c r="N373" s="38">
        <v>924</v>
      </c>
      <c r="O373" s="38">
        <v>924</v>
      </c>
      <c r="P373" s="38">
        <f t="shared" si="120"/>
        <v>0</v>
      </c>
      <c r="Q373" s="38"/>
      <c r="R373" s="38"/>
      <c r="S373" s="38">
        <f t="shared" si="121"/>
        <v>0</v>
      </c>
      <c r="T373" s="38">
        <v>0</v>
      </c>
      <c r="U373" s="38">
        <v>0</v>
      </c>
      <c r="V373" s="38">
        <f t="shared" si="122"/>
        <v>0</v>
      </c>
      <c r="W373" s="38">
        <v>0</v>
      </c>
      <c r="X373" s="38">
        <v>0</v>
      </c>
      <c r="Y373" s="38">
        <f t="shared" si="123"/>
        <v>0</v>
      </c>
      <c r="Z373" s="38">
        <v>0</v>
      </c>
      <c r="AA373" s="38">
        <v>0</v>
      </c>
      <c r="AB373" s="38">
        <f t="shared" si="124"/>
        <v>0</v>
      </c>
      <c r="AC373" s="38">
        <v>0</v>
      </c>
      <c r="AD373" s="38">
        <v>0</v>
      </c>
      <c r="AE373" s="38">
        <f t="shared" si="125"/>
        <v>0</v>
      </c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  <c r="CS373" s="7"/>
      <c r="CT373" s="7"/>
      <c r="CU373" s="7"/>
      <c r="CV373" s="7"/>
      <c r="CW373" s="7"/>
      <c r="CX373" s="7"/>
      <c r="CY373" s="7"/>
      <c r="CZ373" s="7"/>
      <c r="DA373" s="7"/>
      <c r="DB373" s="7"/>
      <c r="DC373" s="7"/>
      <c r="DD373" s="7"/>
      <c r="DE373" s="7"/>
      <c r="DF373" s="7"/>
      <c r="DG373" s="7"/>
      <c r="DH373" s="7"/>
      <c r="DI373" s="7"/>
      <c r="DJ373" s="7"/>
      <c r="DK373" s="7"/>
      <c r="DL373" s="7"/>
      <c r="DM373" s="7"/>
      <c r="DN373" s="7"/>
      <c r="DO373" s="7"/>
      <c r="DP373" s="7"/>
      <c r="DQ373" s="7"/>
      <c r="DR373" s="7"/>
      <c r="DS373" s="7"/>
      <c r="DT373" s="7"/>
      <c r="DU373" s="7"/>
      <c r="DV373" s="7"/>
      <c r="DW373" s="7"/>
      <c r="DX373" s="7"/>
      <c r="DY373" s="7"/>
      <c r="DZ373" s="7"/>
      <c r="EA373" s="7"/>
      <c r="EB373" s="7"/>
      <c r="EC373" s="7"/>
      <c r="ED373" s="7"/>
      <c r="EE373" s="7"/>
      <c r="EF373" s="7"/>
      <c r="EG373" s="7"/>
      <c r="EH373" s="7"/>
      <c r="EI373" s="7"/>
      <c r="EJ373" s="7"/>
      <c r="EK373" s="7"/>
      <c r="EL373" s="7"/>
      <c r="EM373" s="7"/>
      <c r="EN373" s="7"/>
      <c r="EO373" s="7"/>
      <c r="EP373" s="7"/>
      <c r="EQ373" s="7"/>
      <c r="ER373" s="7"/>
      <c r="ES373" s="7"/>
      <c r="ET373" s="7"/>
      <c r="EU373" s="7"/>
      <c r="EV373" s="7"/>
      <c r="EW373" s="7"/>
      <c r="EX373" s="7"/>
      <c r="EY373" s="7"/>
      <c r="EZ373" s="7"/>
      <c r="FA373" s="7"/>
      <c r="FB373" s="7"/>
      <c r="FC373" s="7"/>
      <c r="FD373" s="7"/>
      <c r="FE373" s="7"/>
      <c r="FF373" s="7"/>
      <c r="FG373" s="7"/>
      <c r="FH373" s="7"/>
      <c r="FI373" s="7"/>
      <c r="FJ373" s="7"/>
      <c r="FK373" s="7"/>
      <c r="FL373" s="7"/>
      <c r="FM373" s="7"/>
      <c r="FN373" s="7"/>
      <c r="FO373" s="7"/>
      <c r="FP373" s="7"/>
      <c r="FQ373" s="7"/>
      <c r="FR373" s="7"/>
      <c r="FS373" s="7"/>
      <c r="FT373" s="7"/>
      <c r="FU373" s="7"/>
      <c r="FV373" s="7"/>
      <c r="FW373" s="7"/>
      <c r="FX373" s="7"/>
      <c r="FY373" s="7"/>
      <c r="FZ373" s="7"/>
      <c r="GA373" s="7"/>
      <c r="GB373" s="7"/>
      <c r="GC373" s="7"/>
      <c r="GD373" s="7"/>
      <c r="GE373" s="7"/>
      <c r="GF373" s="7"/>
      <c r="GG373" s="7"/>
      <c r="GH373" s="7"/>
      <c r="GI373" s="7"/>
      <c r="GJ373" s="7"/>
      <c r="GK373" s="7"/>
      <c r="GL373" s="7"/>
      <c r="GM373" s="7"/>
      <c r="GN373" s="7"/>
      <c r="GO373" s="7"/>
      <c r="GP373" s="7"/>
      <c r="GQ373" s="7"/>
      <c r="GR373" s="7"/>
      <c r="GS373" s="7"/>
      <c r="GT373" s="7"/>
      <c r="GU373" s="7"/>
      <c r="GV373" s="7"/>
      <c r="GW373" s="7"/>
      <c r="GX373" s="7"/>
      <c r="GY373" s="7"/>
      <c r="GZ373" s="7"/>
      <c r="HA373" s="7"/>
      <c r="HB373" s="7"/>
      <c r="HC373" s="7"/>
      <c r="HD373" s="7"/>
      <c r="HE373" s="7"/>
      <c r="HF373" s="7"/>
      <c r="HG373" s="7"/>
      <c r="HH373" s="7"/>
      <c r="HI373" s="7"/>
      <c r="HJ373" s="7"/>
      <c r="HK373" s="7"/>
      <c r="HL373" s="7"/>
      <c r="HM373" s="7"/>
      <c r="HN373" s="7"/>
      <c r="HO373" s="7"/>
      <c r="HP373" s="7"/>
      <c r="HQ373" s="7"/>
      <c r="HR373" s="7"/>
      <c r="HS373" s="7"/>
      <c r="HT373" s="7"/>
      <c r="HU373" s="7"/>
      <c r="HV373" s="7"/>
      <c r="HW373" s="7"/>
      <c r="HX373" s="7"/>
      <c r="HY373" s="7"/>
      <c r="HZ373" s="7"/>
      <c r="IA373" s="7"/>
      <c r="IB373" s="7"/>
      <c r="IC373" s="7"/>
      <c r="ID373" s="7"/>
      <c r="IE373" s="7"/>
      <c r="IF373" s="7"/>
      <c r="IG373" s="7"/>
      <c r="IH373" s="7"/>
      <c r="II373" s="7"/>
      <c r="IJ373" s="7"/>
      <c r="IK373" s="7"/>
      <c r="IL373" s="7"/>
      <c r="IM373" s="7"/>
      <c r="IN373" s="7"/>
      <c r="IO373" s="7"/>
      <c r="IP373" s="7"/>
      <c r="IQ373" s="7"/>
      <c r="IR373" s="7"/>
      <c r="IS373" s="7"/>
      <c r="IT373" s="7"/>
      <c r="IU373" s="7"/>
    </row>
    <row r="374" spans="1:255" ht="43.5" customHeight="1" x14ac:dyDescent="0.3">
      <c r="A374" s="29" t="s">
        <v>335</v>
      </c>
      <c r="B374" s="30">
        <v>1</v>
      </c>
      <c r="C374" s="30">
        <v>322</v>
      </c>
      <c r="D374" s="30">
        <v>5301</v>
      </c>
      <c r="E374" s="38">
        <f t="shared" si="117"/>
        <v>300</v>
      </c>
      <c r="F374" s="38">
        <f t="shared" si="117"/>
        <v>300</v>
      </c>
      <c r="G374" s="38">
        <f t="shared" si="117"/>
        <v>0</v>
      </c>
      <c r="H374" s="38">
        <v>0</v>
      </c>
      <c r="I374" s="38">
        <v>0</v>
      </c>
      <c r="J374" s="38">
        <f t="shared" si="118"/>
        <v>0</v>
      </c>
      <c r="K374" s="38">
        <v>0</v>
      </c>
      <c r="L374" s="38">
        <v>0</v>
      </c>
      <c r="M374" s="38">
        <f t="shared" si="119"/>
        <v>0</v>
      </c>
      <c r="N374" s="38">
        <v>300</v>
      </c>
      <c r="O374" s="38">
        <v>300</v>
      </c>
      <c r="P374" s="38">
        <f t="shared" si="120"/>
        <v>0</v>
      </c>
      <c r="Q374" s="38">
        <v>0</v>
      </c>
      <c r="R374" s="38">
        <v>0</v>
      </c>
      <c r="S374" s="38">
        <f t="shared" si="121"/>
        <v>0</v>
      </c>
      <c r="T374" s="38">
        <v>0</v>
      </c>
      <c r="U374" s="38">
        <v>0</v>
      </c>
      <c r="V374" s="38">
        <f t="shared" si="122"/>
        <v>0</v>
      </c>
      <c r="W374" s="38">
        <v>0</v>
      </c>
      <c r="X374" s="38">
        <v>0</v>
      </c>
      <c r="Y374" s="38">
        <f t="shared" si="123"/>
        <v>0</v>
      </c>
      <c r="Z374" s="38">
        <v>0</v>
      </c>
      <c r="AA374" s="38">
        <v>0</v>
      </c>
      <c r="AB374" s="38">
        <f t="shared" si="124"/>
        <v>0</v>
      </c>
      <c r="AC374" s="38">
        <v>0</v>
      </c>
      <c r="AD374" s="38">
        <v>0</v>
      </c>
      <c r="AE374" s="38">
        <f t="shared" si="125"/>
        <v>0</v>
      </c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  <c r="CS374" s="7"/>
      <c r="CT374" s="7"/>
      <c r="CU374" s="7"/>
      <c r="CV374" s="7"/>
      <c r="CW374" s="7"/>
      <c r="CX374" s="7"/>
      <c r="CY374" s="7"/>
      <c r="CZ374" s="7"/>
      <c r="DA374" s="7"/>
      <c r="DB374" s="7"/>
      <c r="DC374" s="7"/>
      <c r="DD374" s="7"/>
      <c r="DE374" s="7"/>
      <c r="DF374" s="7"/>
      <c r="DG374" s="7"/>
      <c r="DH374" s="7"/>
      <c r="DI374" s="7"/>
      <c r="DJ374" s="7"/>
      <c r="DK374" s="7"/>
      <c r="DL374" s="7"/>
      <c r="DM374" s="7"/>
      <c r="DN374" s="7"/>
      <c r="DO374" s="7"/>
      <c r="DP374" s="7"/>
      <c r="DQ374" s="7"/>
      <c r="DR374" s="7"/>
      <c r="DS374" s="7"/>
      <c r="DT374" s="7"/>
      <c r="DU374" s="7"/>
      <c r="DV374" s="7"/>
      <c r="DW374" s="7"/>
      <c r="DX374" s="7"/>
      <c r="DY374" s="7"/>
      <c r="DZ374" s="7"/>
      <c r="EA374" s="7"/>
      <c r="EB374" s="7"/>
      <c r="EC374" s="7"/>
      <c r="ED374" s="7"/>
      <c r="EE374" s="7"/>
      <c r="EF374" s="7"/>
      <c r="EG374" s="7"/>
      <c r="EH374" s="7"/>
      <c r="EI374" s="7"/>
      <c r="EJ374" s="7"/>
      <c r="EK374" s="7"/>
      <c r="EL374" s="7"/>
      <c r="EM374" s="7"/>
      <c r="EN374" s="7"/>
      <c r="EO374" s="7"/>
      <c r="EP374" s="7"/>
      <c r="EQ374" s="7"/>
      <c r="ER374" s="7"/>
      <c r="ES374" s="7"/>
      <c r="ET374" s="7"/>
      <c r="EU374" s="7"/>
      <c r="EV374" s="7"/>
      <c r="EW374" s="7"/>
      <c r="EX374" s="7"/>
      <c r="EY374" s="7"/>
      <c r="EZ374" s="7"/>
      <c r="FA374" s="7"/>
      <c r="FB374" s="7"/>
      <c r="FC374" s="7"/>
      <c r="FD374" s="7"/>
      <c r="FE374" s="7"/>
      <c r="FF374" s="7"/>
      <c r="FG374" s="7"/>
      <c r="FH374" s="7"/>
      <c r="FI374" s="7"/>
      <c r="FJ374" s="7"/>
      <c r="FK374" s="7"/>
      <c r="FL374" s="7"/>
      <c r="FM374" s="7"/>
      <c r="FN374" s="7"/>
      <c r="FO374" s="7"/>
      <c r="FP374" s="7"/>
      <c r="FQ374" s="7"/>
      <c r="FR374" s="7"/>
      <c r="FS374" s="7"/>
      <c r="FT374" s="7"/>
      <c r="FU374" s="7"/>
      <c r="FV374" s="7"/>
      <c r="FW374" s="7"/>
      <c r="FX374" s="7"/>
      <c r="FY374" s="7"/>
      <c r="FZ374" s="7"/>
      <c r="GA374" s="7"/>
      <c r="GB374" s="7"/>
      <c r="GC374" s="7"/>
      <c r="GD374" s="7"/>
      <c r="GE374" s="7"/>
      <c r="GF374" s="7"/>
      <c r="GG374" s="7"/>
      <c r="GH374" s="7"/>
      <c r="GI374" s="7"/>
      <c r="GJ374" s="7"/>
      <c r="GK374" s="7"/>
      <c r="GL374" s="7"/>
      <c r="GM374" s="7"/>
      <c r="GN374" s="7"/>
      <c r="GO374" s="7"/>
      <c r="GP374" s="7"/>
      <c r="GQ374" s="7"/>
      <c r="GR374" s="7"/>
      <c r="GS374" s="7"/>
      <c r="GT374" s="7"/>
      <c r="GU374" s="7"/>
      <c r="GV374" s="7"/>
      <c r="GW374" s="7"/>
      <c r="GX374" s="7"/>
      <c r="GY374" s="7"/>
      <c r="GZ374" s="7"/>
      <c r="HA374" s="7"/>
      <c r="HB374" s="7"/>
      <c r="HC374" s="7"/>
      <c r="HD374" s="7"/>
      <c r="HE374" s="7"/>
      <c r="HF374" s="7"/>
      <c r="HG374" s="7"/>
      <c r="HH374" s="7"/>
      <c r="HI374" s="7"/>
      <c r="HJ374" s="7"/>
      <c r="HK374" s="7"/>
      <c r="HL374" s="7"/>
      <c r="HM374" s="7"/>
      <c r="HN374" s="7"/>
      <c r="HO374" s="7"/>
      <c r="HP374" s="7"/>
      <c r="HQ374" s="7"/>
      <c r="HR374" s="7"/>
      <c r="HS374" s="7"/>
      <c r="HT374" s="7"/>
      <c r="HU374" s="7"/>
      <c r="HV374" s="7"/>
      <c r="HW374" s="7"/>
      <c r="HX374" s="7"/>
      <c r="HY374" s="7"/>
      <c r="HZ374" s="7"/>
      <c r="IA374" s="7"/>
      <c r="IB374" s="7"/>
      <c r="IC374" s="7"/>
      <c r="ID374" s="7"/>
      <c r="IE374" s="7"/>
      <c r="IF374" s="7"/>
      <c r="IG374" s="7"/>
      <c r="IH374" s="7"/>
      <c r="II374" s="7"/>
      <c r="IJ374" s="7"/>
      <c r="IK374" s="7"/>
      <c r="IL374" s="7"/>
      <c r="IM374" s="7"/>
      <c r="IN374" s="7"/>
      <c r="IO374" s="7"/>
      <c r="IP374" s="7"/>
      <c r="IQ374" s="7"/>
      <c r="IR374" s="7"/>
      <c r="IS374" s="7"/>
      <c r="IT374" s="7"/>
      <c r="IU374" s="7"/>
    </row>
    <row r="375" spans="1:255" ht="31.2" x14ac:dyDescent="0.3">
      <c r="A375" s="26" t="s">
        <v>100</v>
      </c>
      <c r="B375" s="34"/>
      <c r="C375" s="34"/>
      <c r="D375" s="34"/>
      <c r="E375" s="27">
        <f t="shared" si="117"/>
        <v>18970</v>
      </c>
      <c r="F375" s="27">
        <f t="shared" si="117"/>
        <v>18970</v>
      </c>
      <c r="G375" s="27">
        <f t="shared" si="117"/>
        <v>0</v>
      </c>
      <c r="H375" s="27">
        <f>SUM(H376,H381)</f>
        <v>0</v>
      </c>
      <c r="I375" s="27">
        <f>SUM(I376,I381)</f>
        <v>0</v>
      </c>
      <c r="J375" s="27">
        <f t="shared" si="118"/>
        <v>0</v>
      </c>
      <c r="K375" s="27">
        <f>SUM(K376,K381)</f>
        <v>0</v>
      </c>
      <c r="L375" s="27">
        <f>SUM(L376,L381)</f>
        <v>0</v>
      </c>
      <c r="M375" s="27">
        <f t="shared" si="119"/>
        <v>0</v>
      </c>
      <c r="N375" s="27">
        <f>SUM(N376,N381)</f>
        <v>17640</v>
      </c>
      <c r="O375" s="27">
        <f>SUM(O376,O381)</f>
        <v>17640</v>
      </c>
      <c r="P375" s="27">
        <f t="shared" si="120"/>
        <v>0</v>
      </c>
      <c r="Q375" s="27">
        <f>SUM(Q376,Q381)</f>
        <v>0</v>
      </c>
      <c r="R375" s="27">
        <f>SUM(R376,R381)</f>
        <v>0</v>
      </c>
      <c r="S375" s="27">
        <f t="shared" si="121"/>
        <v>0</v>
      </c>
      <c r="T375" s="27">
        <f>SUM(T376,T381)</f>
        <v>1330</v>
      </c>
      <c r="U375" s="27">
        <f>SUM(U376,U381)</f>
        <v>1330</v>
      </c>
      <c r="V375" s="27">
        <f t="shared" si="122"/>
        <v>0</v>
      </c>
      <c r="W375" s="27">
        <f>SUM(W376,W381)</f>
        <v>0</v>
      </c>
      <c r="X375" s="27">
        <f>SUM(X376,X381)</f>
        <v>0</v>
      </c>
      <c r="Y375" s="27">
        <f t="shared" si="123"/>
        <v>0</v>
      </c>
      <c r="Z375" s="27">
        <f>SUM(Z376,Z381)</f>
        <v>0</v>
      </c>
      <c r="AA375" s="27">
        <f>SUM(AA376,AA381)</f>
        <v>0</v>
      </c>
      <c r="AB375" s="27">
        <f t="shared" si="124"/>
        <v>0</v>
      </c>
      <c r="AC375" s="27">
        <f>SUM(AC376,AC381)</f>
        <v>0</v>
      </c>
      <c r="AD375" s="27">
        <f>SUM(AD376,AD381)</f>
        <v>0</v>
      </c>
      <c r="AE375" s="27">
        <f t="shared" si="125"/>
        <v>0</v>
      </c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  <c r="AS375" s="25"/>
      <c r="AT375" s="25"/>
      <c r="AU375" s="25"/>
      <c r="AV375" s="25"/>
      <c r="AW375" s="25"/>
      <c r="AX375" s="25"/>
      <c r="AY375" s="25"/>
      <c r="AZ375" s="25"/>
      <c r="BA375" s="25"/>
      <c r="BB375" s="25"/>
      <c r="BC375" s="25"/>
      <c r="BD375" s="25"/>
      <c r="BE375" s="25"/>
      <c r="BF375" s="25"/>
      <c r="BG375" s="25"/>
      <c r="BH375" s="25"/>
      <c r="BI375" s="25"/>
      <c r="BJ375" s="25"/>
      <c r="BK375" s="25"/>
      <c r="BL375" s="25"/>
      <c r="BM375" s="25"/>
      <c r="BN375" s="25"/>
      <c r="BO375" s="25"/>
      <c r="BP375" s="25"/>
      <c r="BQ375" s="25"/>
      <c r="BR375" s="25"/>
      <c r="BS375" s="25"/>
      <c r="BT375" s="25"/>
      <c r="BU375" s="25"/>
      <c r="BV375" s="25"/>
      <c r="BW375" s="25"/>
      <c r="BX375" s="25"/>
      <c r="BY375" s="25"/>
      <c r="BZ375" s="25"/>
      <c r="CA375" s="25"/>
      <c r="CB375" s="25"/>
      <c r="CC375" s="25"/>
      <c r="CD375" s="25"/>
      <c r="CE375" s="25"/>
      <c r="CF375" s="25"/>
      <c r="CG375" s="25"/>
      <c r="CH375" s="25"/>
      <c r="CI375" s="25"/>
      <c r="CJ375" s="25"/>
      <c r="CK375" s="25"/>
      <c r="CL375" s="25"/>
      <c r="CM375" s="25"/>
      <c r="CN375" s="25"/>
      <c r="CO375" s="25"/>
      <c r="CP375" s="25"/>
      <c r="CQ375" s="25"/>
      <c r="CR375" s="25"/>
      <c r="CS375" s="25"/>
      <c r="CT375" s="25"/>
      <c r="CU375" s="25"/>
      <c r="CV375" s="25"/>
      <c r="CW375" s="25"/>
      <c r="CX375" s="25"/>
      <c r="CY375" s="25"/>
      <c r="CZ375" s="25"/>
      <c r="DA375" s="25"/>
      <c r="DB375" s="25"/>
      <c r="DC375" s="25"/>
      <c r="DD375" s="25"/>
      <c r="DE375" s="25"/>
      <c r="DF375" s="25"/>
      <c r="DG375" s="25"/>
      <c r="DH375" s="25"/>
      <c r="DI375" s="25"/>
      <c r="DJ375" s="25"/>
      <c r="DK375" s="25"/>
      <c r="DL375" s="25"/>
      <c r="DM375" s="25"/>
      <c r="DN375" s="25"/>
      <c r="DO375" s="25"/>
      <c r="DP375" s="25"/>
      <c r="DQ375" s="25"/>
      <c r="DR375" s="25"/>
      <c r="DS375" s="25"/>
      <c r="DT375" s="25"/>
      <c r="DU375" s="25"/>
      <c r="DV375" s="25"/>
      <c r="DW375" s="25"/>
      <c r="DX375" s="25"/>
      <c r="DY375" s="25"/>
      <c r="DZ375" s="25"/>
      <c r="EA375" s="25"/>
      <c r="EB375" s="25"/>
      <c r="EC375" s="25"/>
      <c r="ED375" s="25"/>
      <c r="EE375" s="25"/>
      <c r="EF375" s="25"/>
      <c r="EG375" s="25"/>
      <c r="EH375" s="25"/>
      <c r="EI375" s="25"/>
      <c r="EJ375" s="25"/>
      <c r="EK375" s="25"/>
      <c r="EL375" s="25"/>
      <c r="EM375" s="25"/>
      <c r="EN375" s="25"/>
      <c r="EO375" s="25"/>
      <c r="EP375" s="25"/>
      <c r="EQ375" s="25"/>
      <c r="ER375" s="25"/>
      <c r="ES375" s="25"/>
      <c r="ET375" s="25"/>
      <c r="EU375" s="25"/>
      <c r="EV375" s="25"/>
      <c r="EW375" s="25"/>
      <c r="EX375" s="25"/>
      <c r="EY375" s="25"/>
      <c r="EZ375" s="25"/>
      <c r="FA375" s="25"/>
      <c r="FB375" s="25"/>
      <c r="FC375" s="25"/>
      <c r="FD375" s="25"/>
      <c r="FE375" s="25"/>
      <c r="FF375" s="25"/>
      <c r="FG375" s="25"/>
      <c r="FH375" s="25"/>
      <c r="FI375" s="25"/>
      <c r="FJ375" s="25"/>
      <c r="FK375" s="25"/>
      <c r="FL375" s="25"/>
      <c r="FM375" s="25"/>
      <c r="FN375" s="25"/>
      <c r="FO375" s="25"/>
      <c r="FP375" s="25"/>
      <c r="FQ375" s="25"/>
      <c r="FR375" s="25"/>
      <c r="FS375" s="25"/>
      <c r="FT375" s="25"/>
      <c r="FU375" s="25"/>
      <c r="FV375" s="25"/>
      <c r="FW375" s="25"/>
      <c r="FX375" s="25"/>
      <c r="FY375" s="25"/>
      <c r="FZ375" s="25"/>
      <c r="GA375" s="25"/>
      <c r="GB375" s="25"/>
      <c r="GC375" s="25"/>
      <c r="GD375" s="25"/>
      <c r="GE375" s="25"/>
      <c r="GF375" s="25"/>
      <c r="GG375" s="7"/>
      <c r="GH375" s="7"/>
      <c r="GI375" s="7"/>
      <c r="GJ375" s="7"/>
      <c r="GK375" s="7"/>
      <c r="GL375" s="7"/>
      <c r="GM375" s="7"/>
      <c r="GN375" s="7"/>
      <c r="GO375" s="7"/>
      <c r="GP375" s="7"/>
      <c r="GQ375" s="7"/>
      <c r="GR375" s="7"/>
      <c r="GS375" s="7"/>
      <c r="GT375" s="7"/>
      <c r="GU375" s="7"/>
      <c r="GV375" s="7"/>
      <c r="GW375" s="7"/>
      <c r="GX375" s="7"/>
      <c r="GY375" s="7"/>
      <c r="GZ375" s="7"/>
      <c r="HA375" s="7"/>
      <c r="HB375" s="7"/>
      <c r="HC375" s="7"/>
      <c r="HD375" s="7"/>
      <c r="HE375" s="7"/>
      <c r="HF375" s="7"/>
      <c r="HG375" s="7"/>
      <c r="HH375" s="7"/>
      <c r="HI375" s="7"/>
      <c r="HJ375" s="7"/>
      <c r="HK375" s="7"/>
      <c r="HL375" s="7"/>
      <c r="HM375" s="7"/>
      <c r="HN375" s="7"/>
      <c r="HO375" s="7"/>
      <c r="HP375" s="7"/>
      <c r="HQ375" s="7"/>
      <c r="HR375" s="7"/>
      <c r="HS375" s="7"/>
      <c r="HT375" s="7"/>
      <c r="HU375" s="7"/>
      <c r="HV375" s="7"/>
      <c r="HW375" s="7"/>
      <c r="HX375" s="7"/>
      <c r="HY375" s="7"/>
      <c r="HZ375" s="7"/>
      <c r="IA375" s="7"/>
      <c r="IB375" s="7"/>
      <c r="IC375" s="7"/>
      <c r="ID375" s="7"/>
      <c r="IE375" s="7"/>
      <c r="IF375" s="7"/>
      <c r="IG375" s="7"/>
      <c r="IH375" s="7"/>
      <c r="II375" s="7"/>
      <c r="IJ375" s="7"/>
      <c r="IK375" s="7"/>
      <c r="IL375" s="7"/>
      <c r="IM375" s="7"/>
      <c r="IN375" s="7"/>
      <c r="IO375" s="7"/>
      <c r="IP375" s="7"/>
      <c r="IQ375" s="7"/>
      <c r="IR375" s="7"/>
      <c r="IS375" s="7"/>
      <c r="IT375" s="7"/>
      <c r="IU375" s="7"/>
    </row>
    <row r="376" spans="1:255" ht="31.2" x14ac:dyDescent="0.3">
      <c r="A376" s="26" t="s">
        <v>331</v>
      </c>
      <c r="B376" s="34"/>
      <c r="C376" s="34"/>
      <c r="D376" s="34"/>
      <c r="E376" s="27">
        <f t="shared" si="117"/>
        <v>4570</v>
      </c>
      <c r="F376" s="27">
        <f t="shared" si="117"/>
        <v>4570</v>
      </c>
      <c r="G376" s="27">
        <f t="shared" si="117"/>
        <v>0</v>
      </c>
      <c r="H376" s="27">
        <f>SUM(H377:H380)</f>
        <v>0</v>
      </c>
      <c r="I376" s="27">
        <f>SUM(I377:I380)</f>
        <v>0</v>
      </c>
      <c r="J376" s="27">
        <f t="shared" si="118"/>
        <v>0</v>
      </c>
      <c r="K376" s="27">
        <f>SUM(K377:K380)</f>
        <v>0</v>
      </c>
      <c r="L376" s="27">
        <f>SUM(L377:L380)</f>
        <v>0</v>
      </c>
      <c r="M376" s="27">
        <f t="shared" si="119"/>
        <v>0</v>
      </c>
      <c r="N376" s="27">
        <f>SUM(N377:N380)</f>
        <v>3240</v>
      </c>
      <c r="O376" s="27">
        <f>SUM(O377:O380)</f>
        <v>3240</v>
      </c>
      <c r="P376" s="27">
        <f t="shared" si="120"/>
        <v>0</v>
      </c>
      <c r="Q376" s="27">
        <f>SUM(Q377:Q380)</f>
        <v>0</v>
      </c>
      <c r="R376" s="27">
        <f>SUM(R377:R380)</f>
        <v>0</v>
      </c>
      <c r="S376" s="27">
        <f t="shared" si="121"/>
        <v>0</v>
      </c>
      <c r="T376" s="27">
        <f>SUM(T377:T380)</f>
        <v>1330</v>
      </c>
      <c r="U376" s="27">
        <f>SUM(U377:U380)</f>
        <v>1330</v>
      </c>
      <c r="V376" s="27">
        <f t="shared" si="122"/>
        <v>0</v>
      </c>
      <c r="W376" s="27">
        <f>SUM(W377:W380)</f>
        <v>0</v>
      </c>
      <c r="X376" s="27">
        <f>SUM(X377:X380)</f>
        <v>0</v>
      </c>
      <c r="Y376" s="27">
        <f t="shared" si="123"/>
        <v>0</v>
      </c>
      <c r="Z376" s="27">
        <f>SUM(Z377:Z380)</f>
        <v>0</v>
      </c>
      <c r="AA376" s="27">
        <f>SUM(AA377:AA380)</f>
        <v>0</v>
      </c>
      <c r="AB376" s="27">
        <f t="shared" si="124"/>
        <v>0</v>
      </c>
      <c r="AC376" s="27">
        <f>SUM(AC377:AC380)</f>
        <v>0</v>
      </c>
      <c r="AD376" s="27">
        <f>SUM(AD377:AD380)</f>
        <v>0</v>
      </c>
      <c r="AE376" s="27">
        <f t="shared" si="125"/>
        <v>0</v>
      </c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  <c r="CS376" s="7"/>
      <c r="CT376" s="7"/>
      <c r="CU376" s="7"/>
      <c r="CV376" s="7"/>
      <c r="CW376" s="7"/>
      <c r="CX376" s="7"/>
      <c r="CY376" s="7"/>
      <c r="CZ376" s="7"/>
      <c r="DA376" s="7"/>
      <c r="DB376" s="7"/>
      <c r="DC376" s="7"/>
      <c r="DD376" s="7"/>
      <c r="DE376" s="7"/>
      <c r="DF376" s="7"/>
      <c r="DG376" s="7"/>
      <c r="DH376" s="7"/>
      <c r="DI376" s="7"/>
      <c r="DJ376" s="7"/>
      <c r="DK376" s="7"/>
      <c r="DL376" s="7"/>
      <c r="DM376" s="7"/>
      <c r="DN376" s="7"/>
      <c r="DO376" s="7"/>
      <c r="DP376" s="7"/>
      <c r="DQ376" s="7"/>
      <c r="DR376" s="7"/>
      <c r="DS376" s="7"/>
      <c r="DT376" s="7"/>
      <c r="DU376" s="7"/>
      <c r="DV376" s="7"/>
      <c r="DW376" s="7"/>
      <c r="DX376" s="7"/>
      <c r="DY376" s="7"/>
      <c r="DZ376" s="7"/>
      <c r="EA376" s="7"/>
      <c r="EB376" s="7"/>
      <c r="EC376" s="7"/>
      <c r="ED376" s="7"/>
      <c r="EE376" s="7"/>
      <c r="EF376" s="7"/>
      <c r="EG376" s="7"/>
      <c r="EH376" s="7"/>
      <c r="EI376" s="7"/>
      <c r="EJ376" s="7"/>
      <c r="EK376" s="7"/>
      <c r="EL376" s="7"/>
      <c r="EM376" s="7"/>
      <c r="EN376" s="7"/>
      <c r="EO376" s="7"/>
      <c r="EP376" s="7"/>
      <c r="EQ376" s="7"/>
      <c r="ER376" s="7"/>
      <c r="ES376" s="7"/>
      <c r="ET376" s="7"/>
      <c r="EU376" s="7"/>
      <c r="EV376" s="7"/>
      <c r="EW376" s="7"/>
      <c r="EX376" s="7"/>
      <c r="EY376" s="7"/>
      <c r="EZ376" s="7"/>
      <c r="FA376" s="7"/>
      <c r="FB376" s="7"/>
      <c r="FC376" s="7"/>
      <c r="FD376" s="7"/>
      <c r="FE376" s="7"/>
      <c r="FF376" s="7"/>
      <c r="FG376" s="7"/>
      <c r="FH376" s="7"/>
      <c r="FI376" s="7"/>
      <c r="FJ376" s="7"/>
      <c r="FK376" s="7"/>
      <c r="FL376" s="7"/>
      <c r="FM376" s="7"/>
      <c r="FN376" s="7"/>
      <c r="FO376" s="7"/>
      <c r="FP376" s="7"/>
      <c r="FQ376" s="7"/>
      <c r="FR376" s="7"/>
      <c r="FS376" s="7"/>
      <c r="FT376" s="7"/>
      <c r="FU376" s="7"/>
      <c r="FV376" s="7"/>
      <c r="FW376" s="7"/>
      <c r="FX376" s="7"/>
      <c r="FY376" s="7"/>
      <c r="FZ376" s="7"/>
      <c r="GA376" s="7"/>
      <c r="GB376" s="7"/>
      <c r="GC376" s="7"/>
      <c r="GD376" s="7"/>
      <c r="GE376" s="7"/>
      <c r="GF376" s="7"/>
      <c r="GG376" s="7"/>
      <c r="GH376" s="7"/>
      <c r="GI376" s="7"/>
      <c r="GJ376" s="7"/>
      <c r="GK376" s="7"/>
      <c r="GL376" s="7"/>
      <c r="GM376" s="7"/>
      <c r="GN376" s="7"/>
      <c r="GO376" s="7"/>
      <c r="GP376" s="7"/>
      <c r="GQ376" s="7"/>
      <c r="GR376" s="7"/>
      <c r="GS376" s="7"/>
      <c r="GT376" s="7"/>
      <c r="GU376" s="7"/>
      <c r="GV376" s="7"/>
      <c r="GW376" s="7"/>
      <c r="GX376" s="7"/>
      <c r="GY376" s="7"/>
      <c r="GZ376" s="7"/>
      <c r="HA376" s="7"/>
      <c r="HB376" s="7"/>
      <c r="HC376" s="7"/>
      <c r="HD376" s="7"/>
      <c r="HE376" s="7"/>
      <c r="HF376" s="7"/>
      <c r="HG376" s="7"/>
      <c r="HH376" s="7"/>
      <c r="HI376" s="7"/>
      <c r="HJ376" s="7"/>
      <c r="HK376" s="7"/>
      <c r="HL376" s="7"/>
      <c r="HM376" s="7"/>
      <c r="HN376" s="7"/>
      <c r="HO376" s="7"/>
      <c r="HP376" s="7"/>
      <c r="HQ376" s="7"/>
      <c r="HR376" s="7"/>
      <c r="HS376" s="7"/>
      <c r="HT376" s="7"/>
      <c r="HU376" s="7"/>
      <c r="HV376" s="7"/>
      <c r="HW376" s="7"/>
      <c r="HX376" s="7"/>
      <c r="HY376" s="7"/>
      <c r="HZ376" s="7"/>
      <c r="IA376" s="7"/>
      <c r="IB376" s="7"/>
      <c r="IC376" s="7"/>
      <c r="ID376" s="7"/>
      <c r="IE376" s="7"/>
      <c r="IF376" s="7"/>
      <c r="IG376" s="7"/>
      <c r="IH376" s="7"/>
      <c r="II376" s="7"/>
      <c r="IJ376" s="7"/>
      <c r="IK376" s="7"/>
      <c r="IL376" s="7"/>
      <c r="IM376" s="7"/>
      <c r="IN376" s="7"/>
      <c r="IO376" s="7"/>
      <c r="IP376" s="7"/>
      <c r="IQ376" s="7"/>
      <c r="IR376" s="7"/>
      <c r="IS376" s="7"/>
      <c r="IT376" s="7"/>
      <c r="IU376" s="7"/>
    </row>
    <row r="377" spans="1:255" x14ac:dyDescent="0.3">
      <c r="A377" s="29" t="s">
        <v>336</v>
      </c>
      <c r="B377" s="30">
        <v>1</v>
      </c>
      <c r="C377" s="30">
        <v>751</v>
      </c>
      <c r="D377" s="30">
        <v>5301</v>
      </c>
      <c r="E377" s="38">
        <f t="shared" si="117"/>
        <v>1500</v>
      </c>
      <c r="F377" s="38">
        <f t="shared" si="117"/>
        <v>1500</v>
      </c>
      <c r="G377" s="38">
        <f t="shared" si="117"/>
        <v>0</v>
      </c>
      <c r="H377" s="38">
        <v>0</v>
      </c>
      <c r="I377" s="38">
        <v>0</v>
      </c>
      <c r="J377" s="38">
        <f t="shared" si="118"/>
        <v>0</v>
      </c>
      <c r="K377" s="38">
        <v>0</v>
      </c>
      <c r="L377" s="38">
        <v>0</v>
      </c>
      <c r="M377" s="38">
        <f t="shared" si="119"/>
        <v>0</v>
      </c>
      <c r="N377" s="38">
        <v>1500</v>
      </c>
      <c r="O377" s="38">
        <v>1500</v>
      </c>
      <c r="P377" s="38">
        <f t="shared" si="120"/>
        <v>0</v>
      </c>
      <c r="Q377" s="38">
        <v>0</v>
      </c>
      <c r="R377" s="38">
        <v>0</v>
      </c>
      <c r="S377" s="38">
        <f t="shared" si="121"/>
        <v>0</v>
      </c>
      <c r="T377" s="38">
        <v>0</v>
      </c>
      <c r="U377" s="38">
        <v>0</v>
      </c>
      <c r="V377" s="38">
        <f t="shared" si="122"/>
        <v>0</v>
      </c>
      <c r="W377" s="38">
        <v>0</v>
      </c>
      <c r="X377" s="38">
        <v>0</v>
      </c>
      <c r="Y377" s="38">
        <f t="shared" si="123"/>
        <v>0</v>
      </c>
      <c r="Z377" s="38">
        <v>0</v>
      </c>
      <c r="AA377" s="38">
        <v>0</v>
      </c>
      <c r="AB377" s="38">
        <f t="shared" si="124"/>
        <v>0</v>
      </c>
      <c r="AC377" s="38">
        <v>0</v>
      </c>
      <c r="AD377" s="38">
        <v>0</v>
      </c>
      <c r="AE377" s="38">
        <f t="shared" si="125"/>
        <v>0</v>
      </c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  <c r="CS377" s="7"/>
      <c r="CT377" s="7"/>
      <c r="CU377" s="7"/>
      <c r="CV377" s="7"/>
      <c r="CW377" s="7"/>
      <c r="CX377" s="7"/>
      <c r="CY377" s="7"/>
      <c r="CZ377" s="7"/>
      <c r="DA377" s="7"/>
      <c r="DB377" s="7"/>
      <c r="DC377" s="7"/>
      <c r="DD377" s="7"/>
      <c r="DE377" s="7"/>
      <c r="DF377" s="7"/>
      <c r="DG377" s="7"/>
      <c r="DH377" s="7"/>
      <c r="DI377" s="7"/>
      <c r="DJ377" s="7"/>
      <c r="DK377" s="7"/>
      <c r="DL377" s="7"/>
      <c r="DM377" s="7"/>
      <c r="DN377" s="7"/>
      <c r="DO377" s="7"/>
      <c r="DP377" s="7"/>
      <c r="DQ377" s="7"/>
      <c r="DR377" s="7"/>
      <c r="DS377" s="7"/>
      <c r="DT377" s="7"/>
      <c r="DU377" s="7"/>
      <c r="DV377" s="7"/>
      <c r="DW377" s="7"/>
      <c r="DX377" s="7"/>
      <c r="DY377" s="7"/>
      <c r="DZ377" s="7"/>
      <c r="EA377" s="7"/>
      <c r="EB377" s="7"/>
      <c r="EC377" s="7"/>
      <c r="ED377" s="7"/>
      <c r="EE377" s="7"/>
      <c r="EF377" s="7"/>
      <c r="EG377" s="7"/>
      <c r="EH377" s="7"/>
      <c r="EI377" s="7"/>
      <c r="EJ377" s="7"/>
      <c r="EK377" s="7"/>
      <c r="EL377" s="7"/>
      <c r="EM377" s="7"/>
      <c r="EN377" s="7"/>
      <c r="EO377" s="7"/>
      <c r="EP377" s="7"/>
      <c r="EQ377" s="7"/>
      <c r="ER377" s="7"/>
      <c r="ES377" s="7"/>
      <c r="ET377" s="7"/>
      <c r="EU377" s="7"/>
      <c r="EV377" s="7"/>
      <c r="EW377" s="7"/>
      <c r="EX377" s="7"/>
      <c r="EY377" s="7"/>
      <c r="EZ377" s="7"/>
      <c r="FA377" s="7"/>
      <c r="FB377" s="7"/>
      <c r="FC377" s="7"/>
      <c r="FD377" s="7"/>
      <c r="FE377" s="7"/>
      <c r="FF377" s="7"/>
      <c r="FG377" s="7"/>
      <c r="FH377" s="7"/>
      <c r="FI377" s="7"/>
      <c r="FJ377" s="7"/>
      <c r="FK377" s="7"/>
      <c r="FL377" s="7"/>
      <c r="FM377" s="7"/>
      <c r="FN377" s="7"/>
      <c r="FO377" s="7"/>
      <c r="FP377" s="7"/>
      <c r="FQ377" s="7"/>
      <c r="FR377" s="7"/>
      <c r="FS377" s="7"/>
      <c r="FT377" s="7"/>
      <c r="FU377" s="7"/>
      <c r="FV377" s="7"/>
      <c r="FW377" s="7"/>
      <c r="FX377" s="7"/>
      <c r="FY377" s="7"/>
      <c r="FZ377" s="7"/>
      <c r="GA377" s="7"/>
      <c r="GB377" s="7"/>
      <c r="GC377" s="7"/>
      <c r="GD377" s="7"/>
      <c r="GE377" s="7"/>
      <c r="GF377" s="7"/>
      <c r="GG377" s="7"/>
      <c r="GH377" s="7"/>
      <c r="GI377" s="7"/>
      <c r="GJ377" s="7"/>
      <c r="GK377" s="7"/>
      <c r="GL377" s="7"/>
      <c r="GM377" s="7"/>
      <c r="GN377" s="7"/>
      <c r="GO377" s="7"/>
      <c r="GP377" s="7"/>
      <c r="GQ377" s="7"/>
      <c r="GR377" s="7"/>
      <c r="GS377" s="7"/>
      <c r="GT377" s="7"/>
      <c r="GU377" s="7"/>
      <c r="GV377" s="7"/>
      <c r="GW377" s="7"/>
      <c r="GX377" s="7"/>
      <c r="GY377" s="7"/>
      <c r="GZ377" s="7"/>
      <c r="HA377" s="7"/>
      <c r="HB377" s="7"/>
      <c r="HC377" s="7"/>
      <c r="HD377" s="7"/>
      <c r="HE377" s="7"/>
      <c r="HF377" s="7"/>
      <c r="HG377" s="7"/>
      <c r="HH377" s="7"/>
      <c r="HI377" s="7"/>
      <c r="HJ377" s="7"/>
      <c r="HK377" s="7"/>
      <c r="HL377" s="7"/>
      <c r="HM377" s="7"/>
      <c r="HN377" s="7"/>
      <c r="HO377" s="7"/>
      <c r="HP377" s="7"/>
      <c r="HQ377" s="7"/>
      <c r="HR377" s="7"/>
      <c r="HS377" s="7"/>
      <c r="HT377" s="7"/>
      <c r="HU377" s="7"/>
      <c r="HV377" s="7"/>
      <c r="HW377" s="7"/>
      <c r="HX377" s="7"/>
      <c r="HY377" s="7"/>
      <c r="HZ377" s="7"/>
      <c r="IA377" s="7"/>
      <c r="IB377" s="7"/>
      <c r="IC377" s="7"/>
      <c r="ID377" s="7"/>
      <c r="IE377" s="7"/>
      <c r="IF377" s="7"/>
      <c r="IG377" s="7"/>
      <c r="IH377" s="7"/>
      <c r="II377" s="7"/>
      <c r="IJ377" s="7"/>
      <c r="IK377" s="7"/>
      <c r="IL377" s="7"/>
      <c r="IM377" s="7"/>
      <c r="IN377" s="7"/>
      <c r="IO377" s="7"/>
      <c r="IP377" s="7"/>
      <c r="IQ377" s="7"/>
      <c r="IR377" s="7"/>
      <c r="IS377" s="7"/>
      <c r="IT377" s="7"/>
      <c r="IU377" s="7"/>
    </row>
    <row r="378" spans="1:255" ht="31.2" x14ac:dyDescent="0.3">
      <c r="A378" s="29" t="s">
        <v>337</v>
      </c>
      <c r="B378" s="36">
        <v>1</v>
      </c>
      <c r="C378" s="36">
        <v>751</v>
      </c>
      <c r="D378" s="36">
        <v>5301</v>
      </c>
      <c r="E378" s="38">
        <f t="shared" si="117"/>
        <v>750</v>
      </c>
      <c r="F378" s="38">
        <f t="shared" si="117"/>
        <v>750</v>
      </c>
      <c r="G378" s="38">
        <f t="shared" si="117"/>
        <v>0</v>
      </c>
      <c r="H378" s="38">
        <v>0</v>
      </c>
      <c r="I378" s="38">
        <v>0</v>
      </c>
      <c r="J378" s="38">
        <f t="shared" si="118"/>
        <v>0</v>
      </c>
      <c r="K378" s="38">
        <v>0</v>
      </c>
      <c r="L378" s="38">
        <v>0</v>
      </c>
      <c r="M378" s="38">
        <f t="shared" si="119"/>
        <v>0</v>
      </c>
      <c r="N378" s="38">
        <v>750</v>
      </c>
      <c r="O378" s="38">
        <v>750</v>
      </c>
      <c r="P378" s="38">
        <f t="shared" si="120"/>
        <v>0</v>
      </c>
      <c r="Q378" s="38">
        <v>0</v>
      </c>
      <c r="R378" s="38">
        <v>0</v>
      </c>
      <c r="S378" s="38">
        <f t="shared" si="121"/>
        <v>0</v>
      </c>
      <c r="T378" s="38">
        <v>0</v>
      </c>
      <c r="U378" s="38">
        <v>0</v>
      </c>
      <c r="V378" s="38">
        <f t="shared" si="122"/>
        <v>0</v>
      </c>
      <c r="W378" s="38">
        <v>0</v>
      </c>
      <c r="X378" s="38">
        <v>0</v>
      </c>
      <c r="Y378" s="38">
        <f t="shared" si="123"/>
        <v>0</v>
      </c>
      <c r="Z378" s="38">
        <v>0</v>
      </c>
      <c r="AA378" s="38">
        <v>0</v>
      </c>
      <c r="AB378" s="38">
        <f t="shared" si="124"/>
        <v>0</v>
      </c>
      <c r="AC378" s="38">
        <v>0</v>
      </c>
      <c r="AD378" s="38">
        <v>0</v>
      </c>
      <c r="AE378" s="38">
        <f t="shared" si="125"/>
        <v>0</v>
      </c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  <c r="CS378" s="7"/>
      <c r="CT378" s="7"/>
      <c r="CU378" s="7"/>
      <c r="CV378" s="7"/>
      <c r="CW378" s="7"/>
      <c r="CX378" s="7"/>
      <c r="CY378" s="7"/>
      <c r="CZ378" s="7"/>
      <c r="DA378" s="7"/>
      <c r="DB378" s="7"/>
      <c r="DC378" s="7"/>
      <c r="DD378" s="7"/>
      <c r="DE378" s="7"/>
      <c r="DF378" s="7"/>
      <c r="DG378" s="7"/>
      <c r="DH378" s="7"/>
      <c r="DI378" s="7"/>
      <c r="DJ378" s="7"/>
      <c r="DK378" s="7"/>
      <c r="DL378" s="7"/>
      <c r="DM378" s="7"/>
      <c r="DN378" s="7"/>
      <c r="DO378" s="7"/>
      <c r="DP378" s="7"/>
      <c r="DQ378" s="7"/>
      <c r="DR378" s="7"/>
      <c r="DS378" s="7"/>
      <c r="DT378" s="7"/>
      <c r="DU378" s="7"/>
      <c r="DV378" s="7"/>
      <c r="DW378" s="7"/>
      <c r="DX378" s="7"/>
      <c r="DY378" s="7"/>
      <c r="DZ378" s="7"/>
      <c r="EA378" s="7"/>
      <c r="EB378" s="7"/>
      <c r="EC378" s="7"/>
      <c r="ED378" s="7"/>
      <c r="EE378" s="7"/>
      <c r="EF378" s="7"/>
      <c r="EG378" s="7"/>
      <c r="EH378" s="7"/>
      <c r="EI378" s="7"/>
      <c r="EJ378" s="7"/>
      <c r="EK378" s="7"/>
      <c r="EL378" s="7"/>
      <c r="EM378" s="7"/>
      <c r="EN378" s="7"/>
      <c r="EO378" s="7"/>
      <c r="EP378" s="7"/>
      <c r="EQ378" s="7"/>
      <c r="ER378" s="7"/>
      <c r="ES378" s="7"/>
      <c r="ET378" s="7"/>
      <c r="EU378" s="7"/>
      <c r="EV378" s="7"/>
      <c r="EW378" s="7"/>
      <c r="EX378" s="7"/>
      <c r="EY378" s="7"/>
      <c r="EZ378" s="7"/>
      <c r="FA378" s="7"/>
      <c r="FB378" s="7"/>
      <c r="FC378" s="7"/>
      <c r="FD378" s="7"/>
      <c r="FE378" s="7"/>
      <c r="FF378" s="7"/>
      <c r="FG378" s="7"/>
      <c r="FH378" s="7"/>
      <c r="FI378" s="7"/>
      <c r="FJ378" s="7"/>
      <c r="FK378" s="7"/>
      <c r="FL378" s="7"/>
      <c r="FM378" s="7"/>
      <c r="FN378" s="7"/>
      <c r="FO378" s="7"/>
      <c r="FP378" s="7"/>
      <c r="FQ378" s="7"/>
      <c r="FR378" s="7"/>
      <c r="FS378" s="7"/>
      <c r="FT378" s="7"/>
      <c r="FU378" s="7"/>
      <c r="FV378" s="7"/>
      <c r="FW378" s="7"/>
      <c r="FX378" s="7"/>
      <c r="FY378" s="7"/>
      <c r="FZ378" s="7"/>
      <c r="GA378" s="7"/>
      <c r="GB378" s="7"/>
      <c r="GC378" s="7"/>
      <c r="GD378" s="7"/>
      <c r="GE378" s="7"/>
      <c r="GF378" s="7"/>
      <c r="GG378" s="7"/>
      <c r="GH378" s="7"/>
      <c r="GI378" s="7"/>
      <c r="GJ378" s="7"/>
      <c r="GK378" s="7"/>
      <c r="GL378" s="7"/>
      <c r="GM378" s="7"/>
      <c r="GN378" s="7"/>
      <c r="GO378" s="7"/>
      <c r="GP378" s="7"/>
      <c r="GQ378" s="7"/>
      <c r="GR378" s="7"/>
      <c r="GS378" s="7"/>
      <c r="GT378" s="7"/>
      <c r="GU378" s="7"/>
      <c r="GV378" s="7"/>
      <c r="GW378" s="7"/>
      <c r="GX378" s="7"/>
      <c r="GY378" s="7"/>
      <c r="GZ378" s="7"/>
      <c r="HA378" s="7"/>
      <c r="HB378" s="7"/>
      <c r="HC378" s="7"/>
      <c r="HD378" s="7"/>
      <c r="HE378" s="7"/>
      <c r="HF378" s="7"/>
      <c r="HG378" s="7"/>
      <c r="HH378" s="7"/>
      <c r="HI378" s="7"/>
      <c r="HJ378" s="7"/>
      <c r="HK378" s="7"/>
      <c r="HL378" s="7"/>
      <c r="HM378" s="7"/>
      <c r="HN378" s="7"/>
      <c r="HO378" s="7"/>
      <c r="HP378" s="7"/>
      <c r="HQ378" s="7"/>
      <c r="HR378" s="7"/>
      <c r="HS378" s="7"/>
      <c r="HT378" s="7"/>
      <c r="HU378" s="7"/>
      <c r="HV378" s="7"/>
      <c r="HW378" s="7"/>
      <c r="HX378" s="7"/>
      <c r="HY378" s="7"/>
      <c r="HZ378" s="7"/>
      <c r="IA378" s="7"/>
      <c r="IB378" s="7"/>
      <c r="IC378" s="7"/>
      <c r="ID378" s="7"/>
      <c r="IE378" s="7"/>
      <c r="IF378" s="7"/>
      <c r="IG378" s="7"/>
      <c r="IH378" s="7"/>
      <c r="II378" s="7"/>
      <c r="IJ378" s="7"/>
      <c r="IK378" s="7"/>
      <c r="IL378" s="7"/>
      <c r="IM378" s="7"/>
      <c r="IN378" s="7"/>
      <c r="IO378" s="7"/>
      <c r="IP378" s="7"/>
      <c r="IQ378" s="7"/>
      <c r="IR378" s="7"/>
      <c r="IS378" s="7"/>
      <c r="IT378" s="7"/>
      <c r="IU378" s="7"/>
    </row>
    <row r="379" spans="1:255" ht="31.2" x14ac:dyDescent="0.3">
      <c r="A379" s="35" t="s">
        <v>338</v>
      </c>
      <c r="B379" s="36">
        <v>1</v>
      </c>
      <c r="C379" s="36">
        <v>739</v>
      </c>
      <c r="D379" s="36">
        <v>5301</v>
      </c>
      <c r="E379" s="38">
        <f t="shared" si="117"/>
        <v>1330</v>
      </c>
      <c r="F379" s="38">
        <f t="shared" si="117"/>
        <v>1330</v>
      </c>
      <c r="G379" s="38">
        <f t="shared" si="117"/>
        <v>0</v>
      </c>
      <c r="H379" s="38">
        <v>0</v>
      </c>
      <c r="I379" s="38">
        <v>0</v>
      </c>
      <c r="J379" s="38">
        <f t="shared" si="118"/>
        <v>0</v>
      </c>
      <c r="K379" s="38">
        <v>0</v>
      </c>
      <c r="L379" s="38">
        <v>0</v>
      </c>
      <c r="M379" s="38">
        <f t="shared" si="119"/>
        <v>0</v>
      </c>
      <c r="N379" s="38"/>
      <c r="O379" s="38"/>
      <c r="P379" s="38">
        <f t="shared" si="120"/>
        <v>0</v>
      </c>
      <c r="Q379" s="38">
        <v>0</v>
      </c>
      <c r="R379" s="38">
        <v>0</v>
      </c>
      <c r="S379" s="38">
        <f t="shared" si="121"/>
        <v>0</v>
      </c>
      <c r="T379" s="38">
        <v>1330</v>
      </c>
      <c r="U379" s="38">
        <v>1330</v>
      </c>
      <c r="V379" s="38">
        <f t="shared" si="122"/>
        <v>0</v>
      </c>
      <c r="W379" s="38">
        <v>0</v>
      </c>
      <c r="X379" s="38">
        <v>0</v>
      </c>
      <c r="Y379" s="38">
        <f t="shared" si="123"/>
        <v>0</v>
      </c>
      <c r="Z379" s="38">
        <v>0</v>
      </c>
      <c r="AA379" s="38">
        <v>0</v>
      </c>
      <c r="AB379" s="38">
        <f t="shared" si="124"/>
        <v>0</v>
      </c>
      <c r="AC379" s="38">
        <v>0</v>
      </c>
      <c r="AD379" s="38">
        <v>0</v>
      </c>
      <c r="AE379" s="38">
        <f t="shared" si="125"/>
        <v>0</v>
      </c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7"/>
      <c r="CS379" s="7"/>
      <c r="CT379" s="7"/>
      <c r="CU379" s="7"/>
      <c r="CV379" s="7"/>
      <c r="CW379" s="7"/>
      <c r="CX379" s="7"/>
      <c r="CY379" s="7"/>
      <c r="CZ379" s="7"/>
      <c r="DA379" s="7"/>
      <c r="DB379" s="7"/>
      <c r="DC379" s="7"/>
      <c r="DD379" s="7"/>
      <c r="DE379" s="7"/>
      <c r="DF379" s="7"/>
      <c r="DG379" s="7"/>
      <c r="DH379" s="7"/>
      <c r="DI379" s="7"/>
      <c r="DJ379" s="7"/>
      <c r="DK379" s="7"/>
      <c r="DL379" s="7"/>
      <c r="DM379" s="7"/>
      <c r="DN379" s="7"/>
      <c r="DO379" s="7"/>
      <c r="DP379" s="7"/>
      <c r="DQ379" s="7"/>
      <c r="DR379" s="7"/>
      <c r="DS379" s="7"/>
      <c r="DT379" s="7"/>
      <c r="DU379" s="7"/>
      <c r="DV379" s="7"/>
      <c r="DW379" s="7"/>
      <c r="DX379" s="7"/>
      <c r="DY379" s="7"/>
      <c r="DZ379" s="7"/>
      <c r="EA379" s="7"/>
      <c r="EB379" s="7"/>
      <c r="EC379" s="7"/>
      <c r="ED379" s="7"/>
      <c r="EE379" s="7"/>
      <c r="EF379" s="7"/>
      <c r="EG379" s="7"/>
      <c r="EH379" s="7"/>
      <c r="EI379" s="7"/>
      <c r="EJ379" s="7"/>
      <c r="EK379" s="7"/>
      <c r="EL379" s="7"/>
      <c r="EM379" s="7"/>
      <c r="EN379" s="7"/>
      <c r="EO379" s="7"/>
      <c r="EP379" s="7"/>
      <c r="EQ379" s="7"/>
      <c r="ER379" s="7"/>
      <c r="ES379" s="7"/>
      <c r="ET379" s="7"/>
      <c r="EU379" s="7"/>
      <c r="EV379" s="7"/>
      <c r="EW379" s="7"/>
      <c r="EX379" s="7"/>
      <c r="EY379" s="7"/>
      <c r="EZ379" s="7"/>
      <c r="FA379" s="7"/>
      <c r="FB379" s="7"/>
      <c r="FC379" s="7"/>
      <c r="FD379" s="7"/>
      <c r="FE379" s="7"/>
      <c r="FF379" s="7"/>
      <c r="FG379" s="7"/>
      <c r="FH379" s="7"/>
      <c r="FI379" s="7"/>
      <c r="FJ379" s="7"/>
      <c r="FK379" s="7"/>
      <c r="FL379" s="7"/>
      <c r="FM379" s="7"/>
      <c r="FN379" s="7"/>
      <c r="FO379" s="7"/>
      <c r="FP379" s="7"/>
      <c r="FQ379" s="7"/>
      <c r="FR379" s="7"/>
      <c r="FS379" s="7"/>
      <c r="FT379" s="7"/>
      <c r="FU379" s="7"/>
      <c r="FV379" s="7"/>
      <c r="FW379" s="7"/>
      <c r="FX379" s="7"/>
      <c r="FY379" s="7"/>
      <c r="FZ379" s="7"/>
      <c r="GA379" s="7"/>
      <c r="GB379" s="7"/>
      <c r="GC379" s="7"/>
      <c r="GD379" s="7"/>
      <c r="GE379" s="7"/>
      <c r="GF379" s="7"/>
      <c r="GG379" s="7"/>
      <c r="GH379" s="7"/>
      <c r="GI379" s="7"/>
      <c r="GJ379" s="7"/>
      <c r="GK379" s="7"/>
      <c r="GL379" s="7"/>
      <c r="GM379" s="7"/>
      <c r="GN379" s="7"/>
      <c r="GO379" s="7"/>
      <c r="GP379" s="7"/>
      <c r="GQ379" s="7"/>
      <c r="GR379" s="7"/>
      <c r="GS379" s="7"/>
      <c r="GT379" s="7"/>
      <c r="GU379" s="7"/>
      <c r="GV379" s="7"/>
      <c r="GW379" s="7"/>
      <c r="GX379" s="7"/>
      <c r="GY379" s="7"/>
      <c r="GZ379" s="7"/>
      <c r="HA379" s="7"/>
      <c r="HB379" s="7"/>
      <c r="HC379" s="7"/>
      <c r="HD379" s="7"/>
      <c r="HE379" s="7"/>
      <c r="HF379" s="7"/>
      <c r="HG379" s="7"/>
      <c r="HH379" s="7"/>
      <c r="HI379" s="7"/>
      <c r="HJ379" s="7"/>
      <c r="HK379" s="7"/>
      <c r="HL379" s="7"/>
      <c r="HM379" s="7"/>
      <c r="HN379" s="7"/>
      <c r="HO379" s="7"/>
      <c r="HP379" s="7"/>
      <c r="HQ379" s="7"/>
      <c r="HR379" s="7"/>
      <c r="HS379" s="7"/>
      <c r="HT379" s="7"/>
      <c r="HU379" s="7"/>
      <c r="HV379" s="7"/>
      <c r="HW379" s="7"/>
      <c r="HX379" s="7"/>
      <c r="HY379" s="7"/>
      <c r="HZ379" s="7"/>
      <c r="IA379" s="7"/>
      <c r="IB379" s="7"/>
      <c r="IC379" s="7"/>
      <c r="ID379" s="7"/>
      <c r="IE379" s="7"/>
      <c r="IF379" s="7"/>
      <c r="IG379" s="7"/>
      <c r="IH379" s="7"/>
      <c r="II379" s="7"/>
      <c r="IJ379" s="7"/>
      <c r="IK379" s="7"/>
      <c r="IL379" s="7"/>
      <c r="IM379" s="7"/>
      <c r="IN379" s="7"/>
      <c r="IO379" s="7"/>
      <c r="IP379" s="7"/>
      <c r="IQ379" s="7"/>
      <c r="IR379" s="7"/>
      <c r="IS379" s="7"/>
      <c r="IT379" s="7"/>
      <c r="IU379" s="7"/>
    </row>
    <row r="380" spans="1:255" x14ac:dyDescent="0.3">
      <c r="A380" s="29" t="s">
        <v>339</v>
      </c>
      <c r="B380" s="36">
        <v>1</v>
      </c>
      <c r="C380" s="36">
        <v>751</v>
      </c>
      <c r="D380" s="36">
        <v>5301</v>
      </c>
      <c r="E380" s="38">
        <f t="shared" si="117"/>
        <v>990</v>
      </c>
      <c r="F380" s="38">
        <f t="shared" si="117"/>
        <v>990</v>
      </c>
      <c r="G380" s="38">
        <f t="shared" si="117"/>
        <v>0</v>
      </c>
      <c r="H380" s="38">
        <v>0</v>
      </c>
      <c r="I380" s="38">
        <v>0</v>
      </c>
      <c r="J380" s="38">
        <f t="shared" si="118"/>
        <v>0</v>
      </c>
      <c r="K380" s="38">
        <v>0</v>
      </c>
      <c r="L380" s="38">
        <v>0</v>
      </c>
      <c r="M380" s="38">
        <f t="shared" si="119"/>
        <v>0</v>
      </c>
      <c r="N380" s="38">
        <v>990</v>
      </c>
      <c r="O380" s="38">
        <v>990</v>
      </c>
      <c r="P380" s="38">
        <f t="shared" si="120"/>
        <v>0</v>
      </c>
      <c r="Q380" s="38">
        <v>0</v>
      </c>
      <c r="R380" s="38">
        <v>0</v>
      </c>
      <c r="S380" s="38">
        <f t="shared" si="121"/>
        <v>0</v>
      </c>
      <c r="T380" s="38">
        <v>0</v>
      </c>
      <c r="U380" s="38">
        <v>0</v>
      </c>
      <c r="V380" s="38">
        <f t="shared" si="122"/>
        <v>0</v>
      </c>
      <c r="W380" s="38">
        <v>0</v>
      </c>
      <c r="X380" s="38">
        <v>0</v>
      </c>
      <c r="Y380" s="38">
        <f t="shared" si="123"/>
        <v>0</v>
      </c>
      <c r="Z380" s="38">
        <v>0</v>
      </c>
      <c r="AA380" s="38">
        <v>0</v>
      </c>
      <c r="AB380" s="38">
        <f t="shared" si="124"/>
        <v>0</v>
      </c>
      <c r="AC380" s="38">
        <v>0</v>
      </c>
      <c r="AD380" s="38">
        <v>0</v>
      </c>
      <c r="AE380" s="38">
        <f t="shared" si="125"/>
        <v>0</v>
      </c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  <c r="CS380" s="7"/>
      <c r="CT380" s="7"/>
      <c r="CU380" s="7"/>
      <c r="CV380" s="7"/>
      <c r="CW380" s="7"/>
      <c r="CX380" s="7"/>
      <c r="CY380" s="7"/>
      <c r="CZ380" s="7"/>
      <c r="DA380" s="7"/>
      <c r="DB380" s="7"/>
      <c r="DC380" s="7"/>
      <c r="DD380" s="7"/>
      <c r="DE380" s="7"/>
      <c r="DF380" s="7"/>
      <c r="DG380" s="7"/>
      <c r="DH380" s="7"/>
      <c r="DI380" s="7"/>
      <c r="DJ380" s="7"/>
      <c r="DK380" s="7"/>
      <c r="DL380" s="7"/>
      <c r="DM380" s="7"/>
      <c r="DN380" s="7"/>
      <c r="DO380" s="7"/>
      <c r="DP380" s="7"/>
      <c r="DQ380" s="7"/>
      <c r="DR380" s="7"/>
      <c r="DS380" s="7"/>
      <c r="DT380" s="7"/>
      <c r="DU380" s="7"/>
      <c r="DV380" s="7"/>
      <c r="DW380" s="7"/>
      <c r="DX380" s="7"/>
      <c r="DY380" s="7"/>
      <c r="DZ380" s="7"/>
      <c r="EA380" s="7"/>
      <c r="EB380" s="7"/>
      <c r="EC380" s="7"/>
      <c r="ED380" s="7"/>
      <c r="EE380" s="7"/>
      <c r="EF380" s="7"/>
      <c r="EG380" s="7"/>
      <c r="EH380" s="7"/>
      <c r="EI380" s="7"/>
      <c r="EJ380" s="7"/>
      <c r="EK380" s="7"/>
      <c r="EL380" s="7"/>
      <c r="EM380" s="7"/>
      <c r="EN380" s="7"/>
      <c r="EO380" s="7"/>
      <c r="EP380" s="7"/>
      <c r="EQ380" s="7"/>
      <c r="ER380" s="7"/>
      <c r="ES380" s="7"/>
      <c r="ET380" s="7"/>
      <c r="EU380" s="7"/>
      <c r="EV380" s="7"/>
      <c r="EW380" s="7"/>
      <c r="EX380" s="7"/>
      <c r="EY380" s="7"/>
      <c r="EZ380" s="7"/>
      <c r="FA380" s="7"/>
      <c r="FB380" s="7"/>
      <c r="FC380" s="7"/>
      <c r="FD380" s="7"/>
      <c r="FE380" s="7"/>
      <c r="FF380" s="7"/>
      <c r="FG380" s="7"/>
      <c r="FH380" s="7"/>
      <c r="FI380" s="7"/>
      <c r="FJ380" s="7"/>
      <c r="FK380" s="7"/>
      <c r="FL380" s="7"/>
      <c r="FM380" s="7"/>
      <c r="FN380" s="7"/>
      <c r="FO380" s="7"/>
      <c r="FP380" s="7"/>
      <c r="FQ380" s="7"/>
      <c r="FR380" s="7"/>
      <c r="FS380" s="7"/>
      <c r="FT380" s="7"/>
      <c r="FU380" s="7"/>
      <c r="FV380" s="7"/>
      <c r="FW380" s="7"/>
      <c r="FX380" s="7"/>
      <c r="FY380" s="7"/>
      <c r="FZ380" s="7"/>
      <c r="GA380" s="7"/>
      <c r="GB380" s="7"/>
      <c r="GC380" s="7"/>
      <c r="GD380" s="7"/>
      <c r="GE380" s="7"/>
      <c r="GF380" s="7"/>
      <c r="GG380" s="7"/>
      <c r="GH380" s="7"/>
      <c r="GI380" s="7"/>
      <c r="GJ380" s="7"/>
      <c r="GK380" s="7"/>
      <c r="GL380" s="7"/>
      <c r="GM380" s="7"/>
      <c r="GN380" s="7"/>
      <c r="GO380" s="7"/>
      <c r="GP380" s="7"/>
      <c r="GQ380" s="7"/>
      <c r="GR380" s="7"/>
      <c r="GS380" s="7"/>
      <c r="GT380" s="7"/>
      <c r="GU380" s="7"/>
      <c r="GV380" s="7"/>
      <c r="GW380" s="7"/>
      <c r="GX380" s="7"/>
      <c r="GY380" s="7"/>
      <c r="GZ380" s="7"/>
      <c r="HA380" s="7"/>
      <c r="HB380" s="7"/>
      <c r="HC380" s="7"/>
      <c r="HD380" s="7"/>
      <c r="HE380" s="7"/>
      <c r="HF380" s="7"/>
      <c r="HG380" s="7"/>
      <c r="HH380" s="7"/>
      <c r="HI380" s="7"/>
      <c r="HJ380" s="7"/>
      <c r="HK380" s="7"/>
      <c r="HL380" s="7"/>
      <c r="HM380" s="7"/>
      <c r="HN380" s="7"/>
      <c r="HO380" s="7"/>
      <c r="HP380" s="7"/>
      <c r="HQ380" s="7"/>
      <c r="HR380" s="7"/>
      <c r="HS380" s="7"/>
      <c r="HT380" s="7"/>
      <c r="HU380" s="7"/>
      <c r="HV380" s="7"/>
      <c r="HW380" s="7"/>
      <c r="HX380" s="7"/>
      <c r="HY380" s="7"/>
      <c r="HZ380" s="7"/>
      <c r="IA380" s="7"/>
      <c r="IB380" s="7"/>
      <c r="IC380" s="7"/>
      <c r="ID380" s="7"/>
      <c r="IE380" s="7"/>
      <c r="IF380" s="7"/>
      <c r="IG380" s="7"/>
      <c r="IH380" s="7"/>
      <c r="II380" s="7"/>
      <c r="IJ380" s="7"/>
      <c r="IK380" s="7"/>
      <c r="IL380" s="7"/>
      <c r="IM380" s="7"/>
      <c r="IN380" s="7"/>
      <c r="IO380" s="7"/>
      <c r="IP380" s="7"/>
      <c r="IQ380" s="7"/>
      <c r="IR380" s="7"/>
      <c r="IS380" s="7"/>
      <c r="IT380" s="7"/>
      <c r="IU380" s="7"/>
    </row>
    <row r="381" spans="1:255" x14ac:dyDescent="0.3">
      <c r="A381" s="26" t="s">
        <v>340</v>
      </c>
      <c r="B381" s="34"/>
      <c r="C381" s="34"/>
      <c r="D381" s="34"/>
      <c r="E381" s="27">
        <f t="shared" si="117"/>
        <v>14400</v>
      </c>
      <c r="F381" s="27">
        <f t="shared" si="117"/>
        <v>14400</v>
      </c>
      <c r="G381" s="27">
        <f t="shared" si="117"/>
        <v>0</v>
      </c>
      <c r="H381" s="27">
        <f>SUM(H382:H382)</f>
        <v>0</v>
      </c>
      <c r="I381" s="27">
        <f>SUM(I382:I382)</f>
        <v>0</v>
      </c>
      <c r="J381" s="27">
        <f t="shared" si="118"/>
        <v>0</v>
      </c>
      <c r="K381" s="27">
        <f>SUM(K382:K382)</f>
        <v>0</v>
      </c>
      <c r="L381" s="27">
        <f>SUM(L382:L382)</f>
        <v>0</v>
      </c>
      <c r="M381" s="27">
        <f t="shared" si="119"/>
        <v>0</v>
      </c>
      <c r="N381" s="27">
        <f>SUM(N382:N382)</f>
        <v>14400</v>
      </c>
      <c r="O381" s="27">
        <f>SUM(O382:O382)</f>
        <v>14400</v>
      </c>
      <c r="P381" s="27">
        <f t="shared" si="120"/>
        <v>0</v>
      </c>
      <c r="Q381" s="27">
        <f>SUM(Q382:Q382)</f>
        <v>0</v>
      </c>
      <c r="R381" s="27">
        <f>SUM(R382:R382)</f>
        <v>0</v>
      </c>
      <c r="S381" s="27">
        <f t="shared" si="121"/>
        <v>0</v>
      </c>
      <c r="T381" s="27">
        <f>SUM(T382:T382)</f>
        <v>0</v>
      </c>
      <c r="U381" s="27">
        <f>SUM(U382:U382)</f>
        <v>0</v>
      </c>
      <c r="V381" s="27">
        <f t="shared" si="122"/>
        <v>0</v>
      </c>
      <c r="W381" s="27">
        <f>SUM(W382:W382)</f>
        <v>0</v>
      </c>
      <c r="X381" s="27">
        <f>SUM(X382:X382)</f>
        <v>0</v>
      </c>
      <c r="Y381" s="27">
        <f t="shared" si="123"/>
        <v>0</v>
      </c>
      <c r="Z381" s="27">
        <f>SUM(Z382:Z382)</f>
        <v>0</v>
      </c>
      <c r="AA381" s="27">
        <f>SUM(AA382:AA382)</f>
        <v>0</v>
      </c>
      <c r="AB381" s="27">
        <f t="shared" si="124"/>
        <v>0</v>
      </c>
      <c r="AC381" s="27">
        <f>SUM(AC382:AC382)</f>
        <v>0</v>
      </c>
      <c r="AD381" s="27">
        <f>SUM(AD382:AD382)</f>
        <v>0</v>
      </c>
      <c r="AE381" s="27">
        <f t="shared" si="125"/>
        <v>0</v>
      </c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  <c r="CS381" s="7"/>
      <c r="CT381" s="7"/>
      <c r="CU381" s="7"/>
      <c r="CV381" s="7"/>
      <c r="CW381" s="7"/>
      <c r="CX381" s="7"/>
      <c r="CY381" s="7"/>
      <c r="CZ381" s="7"/>
      <c r="DA381" s="7"/>
      <c r="DB381" s="7"/>
      <c r="DC381" s="7"/>
      <c r="DD381" s="7"/>
      <c r="DE381" s="7"/>
      <c r="DF381" s="7"/>
      <c r="DG381" s="7"/>
      <c r="DH381" s="7"/>
      <c r="DI381" s="7"/>
      <c r="DJ381" s="7"/>
      <c r="DK381" s="7"/>
      <c r="DL381" s="7"/>
      <c r="DM381" s="7"/>
      <c r="DN381" s="7"/>
      <c r="DO381" s="7"/>
      <c r="DP381" s="7"/>
      <c r="DQ381" s="7"/>
      <c r="DR381" s="7"/>
      <c r="DS381" s="7"/>
      <c r="DT381" s="7"/>
      <c r="DU381" s="7"/>
      <c r="DV381" s="7"/>
      <c r="DW381" s="7"/>
      <c r="DX381" s="7"/>
      <c r="DY381" s="7"/>
      <c r="DZ381" s="7"/>
      <c r="EA381" s="7"/>
      <c r="EB381" s="7"/>
      <c r="EC381" s="7"/>
      <c r="ED381" s="7"/>
      <c r="EE381" s="7"/>
      <c r="EF381" s="7"/>
      <c r="EG381" s="7"/>
      <c r="EH381" s="7"/>
      <c r="EI381" s="7"/>
      <c r="EJ381" s="7"/>
      <c r="EK381" s="7"/>
      <c r="EL381" s="7"/>
      <c r="EM381" s="7"/>
      <c r="EN381" s="7"/>
      <c r="EO381" s="7"/>
      <c r="EP381" s="7"/>
      <c r="EQ381" s="7"/>
      <c r="ER381" s="7"/>
      <c r="ES381" s="7"/>
      <c r="ET381" s="7"/>
      <c r="EU381" s="7"/>
      <c r="EV381" s="7"/>
      <c r="EW381" s="7"/>
      <c r="EX381" s="7"/>
      <c r="EY381" s="7"/>
      <c r="EZ381" s="7"/>
      <c r="FA381" s="7"/>
      <c r="FB381" s="7"/>
      <c r="FC381" s="7"/>
      <c r="FD381" s="7"/>
      <c r="FE381" s="7"/>
      <c r="FF381" s="7"/>
      <c r="FG381" s="7"/>
      <c r="FH381" s="7"/>
      <c r="FI381" s="7"/>
      <c r="FJ381" s="7"/>
      <c r="FK381" s="7"/>
      <c r="FL381" s="7"/>
      <c r="FM381" s="7"/>
      <c r="FN381" s="7"/>
      <c r="FO381" s="7"/>
      <c r="FP381" s="7"/>
      <c r="FQ381" s="7"/>
      <c r="FR381" s="7"/>
      <c r="FS381" s="7"/>
      <c r="FT381" s="7"/>
      <c r="FU381" s="7"/>
      <c r="FV381" s="7"/>
      <c r="FW381" s="7"/>
      <c r="FX381" s="7"/>
      <c r="FY381" s="7"/>
      <c r="FZ381" s="7"/>
      <c r="GA381" s="7"/>
      <c r="GB381" s="7"/>
      <c r="GC381" s="7"/>
      <c r="GD381" s="7"/>
      <c r="GE381" s="7"/>
      <c r="GF381" s="7"/>
      <c r="GG381" s="7"/>
      <c r="GH381" s="7"/>
      <c r="GI381" s="7"/>
      <c r="GJ381" s="7"/>
      <c r="GK381" s="7"/>
      <c r="GL381" s="7"/>
      <c r="GM381" s="7"/>
      <c r="GN381" s="7"/>
      <c r="GO381" s="7"/>
      <c r="GP381" s="7"/>
      <c r="GQ381" s="7"/>
      <c r="GR381" s="7"/>
      <c r="GS381" s="7"/>
      <c r="GT381" s="7"/>
      <c r="GU381" s="7"/>
      <c r="GV381" s="7"/>
      <c r="GW381" s="7"/>
      <c r="GX381" s="7"/>
      <c r="GY381" s="7"/>
      <c r="GZ381" s="7"/>
      <c r="HA381" s="7"/>
      <c r="HB381" s="7"/>
      <c r="HC381" s="7"/>
      <c r="HD381" s="7"/>
      <c r="HE381" s="7"/>
      <c r="HF381" s="7"/>
      <c r="HG381" s="7"/>
      <c r="HH381" s="7"/>
      <c r="HI381" s="7"/>
      <c r="HJ381" s="7"/>
      <c r="HK381" s="7"/>
      <c r="HL381" s="7"/>
      <c r="HM381" s="7"/>
      <c r="HN381" s="7"/>
      <c r="HO381" s="7"/>
      <c r="HP381" s="7"/>
      <c r="HQ381" s="7"/>
      <c r="HR381" s="7"/>
      <c r="HS381" s="7"/>
      <c r="HT381" s="7"/>
      <c r="HU381" s="7"/>
      <c r="HV381" s="7"/>
      <c r="HW381" s="7"/>
      <c r="HX381" s="7"/>
      <c r="HY381" s="7"/>
      <c r="HZ381" s="7"/>
      <c r="IA381" s="7"/>
      <c r="IB381" s="7"/>
      <c r="IC381" s="7"/>
      <c r="ID381" s="7"/>
      <c r="IE381" s="7"/>
      <c r="IF381" s="7"/>
      <c r="IG381" s="7"/>
      <c r="IH381" s="7"/>
      <c r="II381" s="7"/>
      <c r="IJ381" s="7"/>
      <c r="IK381" s="7"/>
      <c r="IL381" s="7"/>
      <c r="IM381" s="7"/>
      <c r="IN381" s="7"/>
      <c r="IO381" s="7"/>
      <c r="IP381" s="7"/>
      <c r="IQ381" s="7"/>
      <c r="IR381" s="7"/>
      <c r="IS381" s="7"/>
      <c r="IT381" s="7"/>
      <c r="IU381" s="7"/>
    </row>
    <row r="382" spans="1:255" ht="31.2" x14ac:dyDescent="0.3">
      <c r="A382" s="35" t="s">
        <v>341</v>
      </c>
      <c r="B382" s="36">
        <v>3</v>
      </c>
      <c r="C382" s="36">
        <v>739</v>
      </c>
      <c r="D382" s="36">
        <v>5309</v>
      </c>
      <c r="E382" s="38">
        <f t="shared" si="117"/>
        <v>14400</v>
      </c>
      <c r="F382" s="38">
        <f t="shared" si="117"/>
        <v>14400</v>
      </c>
      <c r="G382" s="38">
        <f t="shared" si="117"/>
        <v>0</v>
      </c>
      <c r="H382" s="38">
        <v>0</v>
      </c>
      <c r="I382" s="38">
        <v>0</v>
      </c>
      <c r="J382" s="38">
        <f t="shared" si="118"/>
        <v>0</v>
      </c>
      <c r="K382" s="38">
        <v>0</v>
      </c>
      <c r="L382" s="38">
        <v>0</v>
      </c>
      <c r="M382" s="38">
        <f t="shared" si="119"/>
        <v>0</v>
      </c>
      <c r="N382" s="38">
        <v>14400</v>
      </c>
      <c r="O382" s="38">
        <v>14400</v>
      </c>
      <c r="P382" s="38">
        <f t="shared" si="120"/>
        <v>0</v>
      </c>
      <c r="Q382" s="38">
        <v>0</v>
      </c>
      <c r="R382" s="38">
        <v>0</v>
      </c>
      <c r="S382" s="38">
        <f t="shared" si="121"/>
        <v>0</v>
      </c>
      <c r="T382" s="38">
        <v>0</v>
      </c>
      <c r="U382" s="38">
        <v>0</v>
      </c>
      <c r="V382" s="38">
        <f t="shared" si="122"/>
        <v>0</v>
      </c>
      <c r="W382" s="38">
        <v>0</v>
      </c>
      <c r="X382" s="38">
        <v>0</v>
      </c>
      <c r="Y382" s="38">
        <f t="shared" si="123"/>
        <v>0</v>
      </c>
      <c r="Z382" s="38">
        <v>0</v>
      </c>
      <c r="AA382" s="38">
        <v>0</v>
      </c>
      <c r="AB382" s="38">
        <f t="shared" si="124"/>
        <v>0</v>
      </c>
      <c r="AC382" s="38">
        <v>0</v>
      </c>
      <c r="AD382" s="38">
        <v>0</v>
      </c>
      <c r="AE382" s="38">
        <f t="shared" si="125"/>
        <v>0</v>
      </c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  <c r="CS382" s="7"/>
      <c r="CT382" s="7"/>
      <c r="CU382" s="7"/>
      <c r="CV382" s="7"/>
      <c r="CW382" s="7"/>
      <c r="CX382" s="7"/>
      <c r="CY382" s="7"/>
      <c r="CZ382" s="7"/>
      <c r="DA382" s="7"/>
      <c r="DB382" s="7"/>
      <c r="DC382" s="7"/>
      <c r="DD382" s="7"/>
      <c r="DE382" s="7"/>
      <c r="DF382" s="7"/>
      <c r="DG382" s="7"/>
      <c r="DH382" s="7"/>
      <c r="DI382" s="7"/>
      <c r="DJ382" s="7"/>
      <c r="DK382" s="7"/>
      <c r="DL382" s="7"/>
      <c r="DM382" s="7"/>
      <c r="DN382" s="7"/>
      <c r="DO382" s="7"/>
      <c r="DP382" s="7"/>
      <c r="DQ382" s="7"/>
      <c r="DR382" s="7"/>
      <c r="DS382" s="7"/>
      <c r="DT382" s="7"/>
      <c r="DU382" s="7"/>
      <c r="DV382" s="7"/>
      <c r="DW382" s="7"/>
      <c r="DX382" s="7"/>
      <c r="DY382" s="7"/>
      <c r="DZ382" s="7"/>
      <c r="EA382" s="7"/>
      <c r="EB382" s="7"/>
      <c r="EC382" s="7"/>
      <c r="ED382" s="7"/>
      <c r="EE382" s="7"/>
      <c r="EF382" s="7"/>
      <c r="EG382" s="7"/>
      <c r="EH382" s="7"/>
      <c r="EI382" s="7"/>
      <c r="EJ382" s="7"/>
      <c r="EK382" s="7"/>
      <c r="EL382" s="7"/>
      <c r="EM382" s="7"/>
      <c r="EN382" s="7"/>
      <c r="EO382" s="7"/>
      <c r="EP382" s="7"/>
      <c r="EQ382" s="7"/>
      <c r="ER382" s="7"/>
      <c r="ES382" s="7"/>
      <c r="ET382" s="7"/>
      <c r="EU382" s="7"/>
      <c r="EV382" s="7"/>
      <c r="EW382" s="7"/>
      <c r="EX382" s="7"/>
      <c r="EY382" s="7"/>
      <c r="EZ382" s="7"/>
      <c r="FA382" s="7"/>
      <c r="FB382" s="7"/>
      <c r="FC382" s="7"/>
      <c r="FD382" s="7"/>
      <c r="FE382" s="7"/>
      <c r="FF382" s="7"/>
      <c r="FG382" s="7"/>
      <c r="FH382" s="7"/>
      <c r="FI382" s="7"/>
      <c r="FJ382" s="7"/>
      <c r="FK382" s="7"/>
      <c r="FL382" s="7"/>
      <c r="FM382" s="7"/>
      <c r="FN382" s="7"/>
      <c r="FO382" s="7"/>
      <c r="FP382" s="7"/>
      <c r="FQ382" s="7"/>
      <c r="FR382" s="7"/>
      <c r="FS382" s="7"/>
      <c r="FT382" s="7"/>
      <c r="FU382" s="7"/>
      <c r="FV382" s="7"/>
      <c r="FW382" s="7"/>
      <c r="FX382" s="7"/>
      <c r="FY382" s="7"/>
      <c r="FZ382" s="7"/>
      <c r="GA382" s="7"/>
      <c r="GB382" s="7"/>
      <c r="GC382" s="7"/>
      <c r="GD382" s="7"/>
      <c r="GE382" s="7"/>
      <c r="GF382" s="7"/>
      <c r="GG382" s="7"/>
      <c r="GH382" s="7"/>
      <c r="GI382" s="7"/>
      <c r="GJ382" s="7"/>
      <c r="GK382" s="7"/>
      <c r="GL382" s="7"/>
      <c r="GM382" s="7"/>
      <c r="GN382" s="7"/>
      <c r="GO382" s="7"/>
      <c r="GP382" s="7"/>
      <c r="GQ382" s="7"/>
      <c r="GR382" s="7"/>
      <c r="GS382" s="7"/>
      <c r="GT382" s="7"/>
      <c r="GU382" s="7"/>
      <c r="GV382" s="7"/>
      <c r="GW382" s="7"/>
      <c r="GX382" s="7"/>
      <c r="GY382" s="7"/>
      <c r="GZ382" s="7"/>
      <c r="HA382" s="7"/>
      <c r="HB382" s="7"/>
      <c r="HC382" s="7"/>
      <c r="HD382" s="7"/>
      <c r="HE382" s="7"/>
      <c r="HF382" s="7"/>
      <c r="HG382" s="7"/>
      <c r="HH382" s="7"/>
      <c r="HI382" s="7"/>
      <c r="HJ382" s="7"/>
      <c r="HK382" s="7"/>
      <c r="HL382" s="7"/>
      <c r="HM382" s="7"/>
      <c r="HN382" s="7"/>
      <c r="HO382" s="7"/>
      <c r="HP382" s="7"/>
      <c r="HQ382" s="7"/>
      <c r="HR382" s="7"/>
      <c r="HS382" s="7"/>
      <c r="HT382" s="7"/>
      <c r="HU382" s="7"/>
      <c r="HV382" s="7"/>
      <c r="HW382" s="7"/>
      <c r="HX382" s="7"/>
      <c r="HY382" s="7"/>
      <c r="HZ382" s="7"/>
      <c r="IA382" s="7"/>
      <c r="IB382" s="7"/>
      <c r="IC382" s="7"/>
      <c r="ID382" s="7"/>
      <c r="IE382" s="7"/>
      <c r="IF382" s="7"/>
      <c r="IG382" s="7"/>
      <c r="IH382" s="7"/>
      <c r="II382" s="7"/>
      <c r="IJ382" s="7"/>
      <c r="IK382" s="7"/>
      <c r="IL382" s="7"/>
      <c r="IM382" s="7"/>
      <c r="IN382" s="7"/>
      <c r="IO382" s="7"/>
      <c r="IP382" s="7"/>
      <c r="IQ382" s="7"/>
      <c r="IR382" s="7"/>
      <c r="IS382" s="7"/>
      <c r="IT382" s="7"/>
      <c r="IU382" s="7"/>
    </row>
    <row r="383" spans="1:255" x14ac:dyDescent="0.3">
      <c r="A383" s="26" t="s">
        <v>107</v>
      </c>
      <c r="B383" s="34"/>
      <c r="C383" s="34"/>
      <c r="D383" s="34"/>
      <c r="E383" s="27">
        <f t="shared" si="117"/>
        <v>33000</v>
      </c>
      <c r="F383" s="27">
        <f t="shared" si="117"/>
        <v>33000</v>
      </c>
      <c r="G383" s="27">
        <f t="shared" si="117"/>
        <v>0</v>
      </c>
      <c r="H383" s="27">
        <f>SUM(H384)</f>
        <v>0</v>
      </c>
      <c r="I383" s="27">
        <f>SUM(I384)</f>
        <v>0</v>
      </c>
      <c r="J383" s="27">
        <f t="shared" si="118"/>
        <v>0</v>
      </c>
      <c r="K383" s="27">
        <f>SUM(K384)</f>
        <v>0</v>
      </c>
      <c r="L383" s="27">
        <f>SUM(L384)</f>
        <v>0</v>
      </c>
      <c r="M383" s="27">
        <f t="shared" si="119"/>
        <v>0</v>
      </c>
      <c r="N383" s="27">
        <f>SUM(N384)</f>
        <v>33000</v>
      </c>
      <c r="O383" s="27">
        <f>SUM(O384)</f>
        <v>33000</v>
      </c>
      <c r="P383" s="27">
        <f t="shared" si="120"/>
        <v>0</v>
      </c>
      <c r="Q383" s="27">
        <f>SUM(Q384)</f>
        <v>0</v>
      </c>
      <c r="R383" s="27">
        <f>SUM(R384)</f>
        <v>0</v>
      </c>
      <c r="S383" s="27">
        <f t="shared" si="121"/>
        <v>0</v>
      </c>
      <c r="T383" s="27">
        <f>SUM(T384)</f>
        <v>0</v>
      </c>
      <c r="U383" s="27">
        <f>SUM(U384)</f>
        <v>0</v>
      </c>
      <c r="V383" s="27">
        <f t="shared" si="122"/>
        <v>0</v>
      </c>
      <c r="W383" s="27">
        <f>SUM(W384)</f>
        <v>0</v>
      </c>
      <c r="X383" s="27">
        <f>SUM(X384)</f>
        <v>0</v>
      </c>
      <c r="Y383" s="27">
        <f t="shared" si="123"/>
        <v>0</v>
      </c>
      <c r="Z383" s="27">
        <f>SUM(Z384)</f>
        <v>0</v>
      </c>
      <c r="AA383" s="27">
        <f>SUM(AA384)</f>
        <v>0</v>
      </c>
      <c r="AB383" s="27">
        <f t="shared" si="124"/>
        <v>0</v>
      </c>
      <c r="AC383" s="27">
        <f>SUM(AC384)</f>
        <v>0</v>
      </c>
      <c r="AD383" s="27">
        <f>SUM(AD384)</f>
        <v>0</v>
      </c>
      <c r="AE383" s="27">
        <f t="shared" si="125"/>
        <v>0</v>
      </c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25"/>
      <c r="AT383" s="25"/>
      <c r="AU383" s="25"/>
      <c r="AV383" s="25"/>
      <c r="AW383" s="25"/>
      <c r="AX383" s="25"/>
      <c r="AY383" s="25"/>
      <c r="AZ383" s="25"/>
      <c r="BA383" s="25"/>
      <c r="BB383" s="25"/>
      <c r="BC383" s="25"/>
      <c r="BD383" s="25"/>
      <c r="BE383" s="25"/>
      <c r="BF383" s="25"/>
      <c r="BG383" s="25"/>
      <c r="BH383" s="25"/>
      <c r="BI383" s="25"/>
      <c r="BJ383" s="25"/>
      <c r="BK383" s="25"/>
      <c r="BL383" s="25"/>
      <c r="BM383" s="25"/>
      <c r="BN383" s="25"/>
      <c r="BO383" s="25"/>
      <c r="BP383" s="25"/>
      <c r="BQ383" s="25"/>
      <c r="BR383" s="25"/>
      <c r="BS383" s="25"/>
      <c r="BT383" s="25"/>
      <c r="BU383" s="25"/>
      <c r="BV383" s="25"/>
      <c r="BW383" s="25"/>
      <c r="BX383" s="25"/>
      <c r="BY383" s="25"/>
      <c r="BZ383" s="25"/>
      <c r="CA383" s="25"/>
      <c r="CB383" s="25"/>
      <c r="CC383" s="25"/>
      <c r="CD383" s="25"/>
      <c r="CE383" s="25"/>
      <c r="CF383" s="25"/>
      <c r="CG383" s="25"/>
      <c r="CH383" s="25"/>
      <c r="CI383" s="25"/>
      <c r="CJ383" s="25"/>
      <c r="CK383" s="25"/>
      <c r="CL383" s="25"/>
      <c r="CM383" s="25"/>
      <c r="CN383" s="25"/>
      <c r="CO383" s="25"/>
      <c r="CP383" s="25"/>
      <c r="CQ383" s="25"/>
      <c r="CR383" s="25"/>
      <c r="CS383" s="25"/>
      <c r="CT383" s="25"/>
      <c r="CU383" s="25"/>
      <c r="CV383" s="25"/>
      <c r="CW383" s="25"/>
      <c r="CX383" s="25"/>
      <c r="CY383" s="25"/>
      <c r="CZ383" s="25"/>
      <c r="DA383" s="25"/>
      <c r="DB383" s="25"/>
      <c r="DC383" s="25"/>
      <c r="DD383" s="25"/>
      <c r="DE383" s="25"/>
      <c r="DF383" s="25"/>
      <c r="DG383" s="25"/>
      <c r="DH383" s="25"/>
      <c r="DI383" s="25"/>
      <c r="DJ383" s="25"/>
      <c r="DK383" s="25"/>
      <c r="DL383" s="25"/>
      <c r="DM383" s="25"/>
      <c r="DN383" s="25"/>
      <c r="DO383" s="25"/>
      <c r="DP383" s="25"/>
      <c r="DQ383" s="25"/>
      <c r="DR383" s="25"/>
      <c r="DS383" s="25"/>
      <c r="DT383" s="25"/>
      <c r="DU383" s="25"/>
      <c r="DV383" s="25"/>
      <c r="DW383" s="25"/>
      <c r="DX383" s="25"/>
      <c r="DY383" s="25"/>
      <c r="DZ383" s="25"/>
      <c r="EA383" s="25"/>
      <c r="EB383" s="25"/>
      <c r="EC383" s="25"/>
      <c r="ED383" s="25"/>
      <c r="EE383" s="25"/>
      <c r="EF383" s="25"/>
      <c r="EG383" s="25"/>
      <c r="EH383" s="25"/>
      <c r="EI383" s="25"/>
      <c r="EJ383" s="25"/>
      <c r="EK383" s="25"/>
      <c r="EL383" s="25"/>
      <c r="EM383" s="25"/>
      <c r="EN383" s="25"/>
      <c r="EO383" s="25"/>
      <c r="EP383" s="25"/>
      <c r="EQ383" s="25"/>
      <c r="ER383" s="25"/>
      <c r="ES383" s="25"/>
      <c r="ET383" s="25"/>
      <c r="EU383" s="25"/>
      <c r="EV383" s="25"/>
      <c r="EW383" s="25"/>
      <c r="EX383" s="25"/>
      <c r="EY383" s="25"/>
      <c r="EZ383" s="25"/>
      <c r="FA383" s="25"/>
      <c r="FB383" s="25"/>
      <c r="FC383" s="25"/>
      <c r="FD383" s="25"/>
      <c r="FE383" s="25"/>
      <c r="FF383" s="25"/>
      <c r="FG383" s="25"/>
      <c r="FH383" s="25"/>
      <c r="FI383" s="25"/>
      <c r="FJ383" s="25"/>
      <c r="FK383" s="25"/>
      <c r="FL383" s="25"/>
      <c r="FM383" s="25"/>
      <c r="FN383" s="25"/>
      <c r="FO383" s="25"/>
      <c r="FP383" s="25"/>
      <c r="FQ383" s="25"/>
      <c r="FR383" s="25"/>
      <c r="FS383" s="25"/>
      <c r="FT383" s="25"/>
      <c r="FU383" s="25"/>
      <c r="FV383" s="25"/>
      <c r="FW383" s="25"/>
      <c r="FX383" s="25"/>
      <c r="FY383" s="25"/>
      <c r="FZ383" s="25"/>
      <c r="GA383" s="25"/>
      <c r="GB383" s="25"/>
      <c r="GC383" s="25"/>
      <c r="GD383" s="25"/>
      <c r="GE383" s="25"/>
      <c r="GF383" s="25"/>
      <c r="GG383" s="7"/>
      <c r="GH383" s="7"/>
      <c r="GI383" s="7"/>
      <c r="GJ383" s="7"/>
      <c r="GK383" s="7"/>
      <c r="GL383" s="7"/>
      <c r="GM383" s="7"/>
      <c r="GN383" s="7"/>
      <c r="GO383" s="7"/>
      <c r="GP383" s="7"/>
      <c r="GQ383" s="7"/>
      <c r="GR383" s="7"/>
      <c r="GS383" s="7"/>
      <c r="GT383" s="7"/>
      <c r="GU383" s="7"/>
      <c r="GV383" s="7"/>
      <c r="GW383" s="7"/>
      <c r="GX383" s="7"/>
      <c r="GY383" s="7"/>
      <c r="GZ383" s="7"/>
      <c r="HA383" s="7"/>
      <c r="HB383" s="7"/>
      <c r="HC383" s="7"/>
      <c r="HD383" s="7"/>
      <c r="HE383" s="7"/>
      <c r="HF383" s="7"/>
      <c r="HG383" s="7"/>
      <c r="HH383" s="7"/>
      <c r="HI383" s="7"/>
      <c r="HJ383" s="7"/>
      <c r="HK383" s="7"/>
      <c r="HL383" s="7"/>
      <c r="HM383" s="7"/>
      <c r="HN383" s="7"/>
      <c r="HO383" s="7"/>
      <c r="HP383" s="7"/>
      <c r="HQ383" s="7"/>
      <c r="HR383" s="7"/>
      <c r="HS383" s="7"/>
      <c r="HT383" s="7"/>
      <c r="HU383" s="7"/>
      <c r="HV383" s="7"/>
      <c r="HW383" s="7"/>
      <c r="HX383" s="7"/>
      <c r="HY383" s="7"/>
      <c r="HZ383" s="7"/>
      <c r="IA383" s="7"/>
      <c r="IB383" s="7"/>
      <c r="IC383" s="7"/>
      <c r="ID383" s="7"/>
      <c r="IE383" s="7"/>
      <c r="IF383" s="7"/>
      <c r="IG383" s="7"/>
      <c r="IH383" s="7"/>
      <c r="II383" s="7"/>
      <c r="IJ383" s="7"/>
      <c r="IK383" s="7"/>
      <c r="IL383" s="7"/>
      <c r="IM383" s="7"/>
      <c r="IN383" s="7"/>
      <c r="IO383" s="7"/>
      <c r="IP383" s="7"/>
      <c r="IQ383" s="7"/>
      <c r="IR383" s="7"/>
      <c r="IS383" s="7"/>
      <c r="IT383" s="7"/>
      <c r="IU383" s="7"/>
    </row>
    <row r="384" spans="1:255" ht="31.2" x14ac:dyDescent="0.3">
      <c r="A384" s="26" t="s">
        <v>331</v>
      </c>
      <c r="B384" s="34"/>
      <c r="C384" s="34"/>
      <c r="D384" s="34"/>
      <c r="E384" s="27">
        <f t="shared" si="117"/>
        <v>33000</v>
      </c>
      <c r="F384" s="27">
        <f t="shared" si="117"/>
        <v>33000</v>
      </c>
      <c r="G384" s="27">
        <f t="shared" si="117"/>
        <v>0</v>
      </c>
      <c r="H384" s="27">
        <f>SUM(H385:H385)</f>
        <v>0</v>
      </c>
      <c r="I384" s="27">
        <f>SUM(I385:I385)</f>
        <v>0</v>
      </c>
      <c r="J384" s="27">
        <f t="shared" si="118"/>
        <v>0</v>
      </c>
      <c r="K384" s="27">
        <f>SUM(K385:K385)</f>
        <v>0</v>
      </c>
      <c r="L384" s="27">
        <f>SUM(L385:L385)</f>
        <v>0</v>
      </c>
      <c r="M384" s="27">
        <f t="shared" si="119"/>
        <v>0</v>
      </c>
      <c r="N384" s="27">
        <f>SUM(N385:N385)</f>
        <v>33000</v>
      </c>
      <c r="O384" s="27">
        <f>SUM(O385:O385)</f>
        <v>33000</v>
      </c>
      <c r="P384" s="27">
        <f t="shared" si="120"/>
        <v>0</v>
      </c>
      <c r="Q384" s="27">
        <f>SUM(Q385:Q385)</f>
        <v>0</v>
      </c>
      <c r="R384" s="27">
        <f>SUM(R385:R385)</f>
        <v>0</v>
      </c>
      <c r="S384" s="27">
        <f t="shared" si="121"/>
        <v>0</v>
      </c>
      <c r="T384" s="27">
        <f>SUM(T385:T385)</f>
        <v>0</v>
      </c>
      <c r="U384" s="27">
        <f>SUM(U385:U385)</f>
        <v>0</v>
      </c>
      <c r="V384" s="27">
        <f t="shared" si="122"/>
        <v>0</v>
      </c>
      <c r="W384" s="27">
        <f>SUM(W385:W385)</f>
        <v>0</v>
      </c>
      <c r="X384" s="27">
        <f>SUM(X385:X385)</f>
        <v>0</v>
      </c>
      <c r="Y384" s="27">
        <f t="shared" si="123"/>
        <v>0</v>
      </c>
      <c r="Z384" s="27">
        <f>SUM(Z385:Z385)</f>
        <v>0</v>
      </c>
      <c r="AA384" s="27">
        <f>SUM(AA385:AA385)</f>
        <v>0</v>
      </c>
      <c r="AB384" s="27">
        <f t="shared" si="124"/>
        <v>0</v>
      </c>
      <c r="AC384" s="27">
        <f>SUM(AC385:AC385)</f>
        <v>0</v>
      </c>
      <c r="AD384" s="27">
        <f>SUM(AD385:AD385)</f>
        <v>0</v>
      </c>
      <c r="AE384" s="27">
        <f t="shared" si="125"/>
        <v>0</v>
      </c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  <c r="CS384" s="7"/>
      <c r="CT384" s="7"/>
      <c r="CU384" s="7"/>
      <c r="CV384" s="7"/>
      <c r="CW384" s="7"/>
      <c r="CX384" s="7"/>
      <c r="CY384" s="7"/>
      <c r="CZ384" s="7"/>
      <c r="DA384" s="7"/>
      <c r="DB384" s="7"/>
      <c r="DC384" s="7"/>
      <c r="DD384" s="7"/>
      <c r="DE384" s="7"/>
      <c r="DF384" s="7"/>
      <c r="DG384" s="7"/>
      <c r="DH384" s="7"/>
      <c r="DI384" s="7"/>
      <c r="DJ384" s="7"/>
      <c r="DK384" s="7"/>
      <c r="DL384" s="7"/>
      <c r="DM384" s="7"/>
      <c r="DN384" s="7"/>
      <c r="DO384" s="7"/>
      <c r="DP384" s="7"/>
      <c r="DQ384" s="7"/>
      <c r="DR384" s="7"/>
      <c r="DS384" s="7"/>
      <c r="DT384" s="7"/>
      <c r="DU384" s="7"/>
      <c r="DV384" s="7"/>
      <c r="DW384" s="7"/>
      <c r="DX384" s="7"/>
      <c r="DY384" s="7"/>
      <c r="DZ384" s="7"/>
      <c r="EA384" s="7"/>
      <c r="EB384" s="7"/>
      <c r="EC384" s="7"/>
      <c r="ED384" s="7"/>
      <c r="EE384" s="7"/>
      <c r="EF384" s="7"/>
      <c r="EG384" s="7"/>
      <c r="EH384" s="7"/>
      <c r="EI384" s="7"/>
      <c r="EJ384" s="7"/>
      <c r="EK384" s="7"/>
      <c r="EL384" s="7"/>
      <c r="EM384" s="7"/>
      <c r="EN384" s="7"/>
      <c r="EO384" s="7"/>
      <c r="EP384" s="7"/>
      <c r="EQ384" s="7"/>
      <c r="ER384" s="7"/>
      <c r="ES384" s="7"/>
      <c r="ET384" s="7"/>
      <c r="EU384" s="7"/>
      <c r="EV384" s="7"/>
      <c r="EW384" s="7"/>
      <c r="EX384" s="7"/>
      <c r="EY384" s="7"/>
      <c r="EZ384" s="7"/>
      <c r="FA384" s="7"/>
      <c r="FB384" s="7"/>
      <c r="FC384" s="7"/>
      <c r="FD384" s="7"/>
      <c r="FE384" s="7"/>
      <c r="FF384" s="7"/>
      <c r="FG384" s="7"/>
      <c r="FH384" s="7"/>
      <c r="FI384" s="7"/>
      <c r="FJ384" s="7"/>
      <c r="FK384" s="7"/>
      <c r="FL384" s="7"/>
      <c r="FM384" s="7"/>
      <c r="FN384" s="7"/>
      <c r="FO384" s="7"/>
      <c r="FP384" s="7"/>
      <c r="FQ384" s="7"/>
      <c r="FR384" s="7"/>
      <c r="FS384" s="7"/>
      <c r="FT384" s="7"/>
      <c r="FU384" s="7"/>
      <c r="FV384" s="7"/>
      <c r="FW384" s="7"/>
      <c r="FX384" s="7"/>
      <c r="FY384" s="7"/>
      <c r="FZ384" s="7"/>
      <c r="GA384" s="7"/>
      <c r="GB384" s="7"/>
      <c r="GC384" s="7"/>
      <c r="GD384" s="7"/>
      <c r="GE384" s="7"/>
      <c r="GF384" s="7"/>
      <c r="GG384" s="7"/>
      <c r="GH384" s="7"/>
      <c r="GI384" s="7"/>
      <c r="GJ384" s="7"/>
      <c r="GK384" s="7"/>
      <c r="GL384" s="7"/>
      <c r="GM384" s="7"/>
      <c r="GN384" s="7"/>
      <c r="GO384" s="7"/>
      <c r="GP384" s="7"/>
      <c r="GQ384" s="7"/>
      <c r="GR384" s="7"/>
      <c r="GS384" s="7"/>
      <c r="GT384" s="7"/>
      <c r="GU384" s="7"/>
      <c r="GV384" s="7"/>
      <c r="GW384" s="7"/>
      <c r="GX384" s="7"/>
      <c r="GY384" s="7"/>
      <c r="GZ384" s="7"/>
      <c r="HA384" s="7"/>
      <c r="HB384" s="7"/>
      <c r="HC384" s="7"/>
      <c r="HD384" s="7"/>
      <c r="HE384" s="7"/>
      <c r="HF384" s="7"/>
      <c r="HG384" s="7"/>
      <c r="HH384" s="7"/>
      <c r="HI384" s="7"/>
      <c r="HJ384" s="7"/>
      <c r="HK384" s="7"/>
      <c r="HL384" s="7"/>
      <c r="HM384" s="7"/>
      <c r="HN384" s="7"/>
      <c r="HO384" s="7"/>
      <c r="HP384" s="7"/>
      <c r="HQ384" s="7"/>
      <c r="HR384" s="7"/>
      <c r="HS384" s="7"/>
      <c r="HT384" s="7"/>
      <c r="HU384" s="7"/>
      <c r="HV384" s="7"/>
      <c r="HW384" s="7"/>
      <c r="HX384" s="7"/>
      <c r="HY384" s="7"/>
      <c r="HZ384" s="7"/>
      <c r="IA384" s="7"/>
      <c r="IB384" s="7"/>
      <c r="IC384" s="7"/>
      <c r="ID384" s="7"/>
      <c r="IE384" s="7"/>
      <c r="IF384" s="7"/>
      <c r="IG384" s="7"/>
      <c r="IH384" s="7"/>
      <c r="II384" s="7"/>
      <c r="IJ384" s="7"/>
      <c r="IK384" s="7"/>
      <c r="IL384" s="7"/>
      <c r="IM384" s="7"/>
      <c r="IN384" s="7"/>
      <c r="IO384" s="7"/>
      <c r="IP384" s="7"/>
      <c r="IQ384" s="7"/>
      <c r="IR384" s="7"/>
      <c r="IS384" s="7"/>
      <c r="IT384" s="7"/>
      <c r="IU384" s="7"/>
    </row>
    <row r="385" spans="1:255" ht="31.2" x14ac:dyDescent="0.3">
      <c r="A385" s="41" t="s">
        <v>342</v>
      </c>
      <c r="B385" s="30">
        <v>2</v>
      </c>
      <c r="C385" s="30">
        <v>849</v>
      </c>
      <c r="D385" s="30">
        <v>5301</v>
      </c>
      <c r="E385" s="38">
        <f t="shared" si="117"/>
        <v>33000</v>
      </c>
      <c r="F385" s="38">
        <f t="shared" si="117"/>
        <v>33000</v>
      </c>
      <c r="G385" s="38">
        <f t="shared" si="117"/>
        <v>0</v>
      </c>
      <c r="H385" s="38">
        <v>0</v>
      </c>
      <c r="I385" s="38">
        <v>0</v>
      </c>
      <c r="J385" s="38">
        <f t="shared" si="118"/>
        <v>0</v>
      </c>
      <c r="K385" s="38">
        <v>0</v>
      </c>
      <c r="L385" s="38">
        <v>0</v>
      </c>
      <c r="M385" s="38">
        <f t="shared" si="119"/>
        <v>0</v>
      </c>
      <c r="N385" s="38">
        <v>33000</v>
      </c>
      <c r="O385" s="38">
        <v>33000</v>
      </c>
      <c r="P385" s="38">
        <f t="shared" si="120"/>
        <v>0</v>
      </c>
      <c r="Q385" s="38">
        <v>0</v>
      </c>
      <c r="R385" s="38">
        <v>0</v>
      </c>
      <c r="S385" s="38">
        <f t="shared" si="121"/>
        <v>0</v>
      </c>
      <c r="T385" s="38">
        <v>0</v>
      </c>
      <c r="U385" s="38">
        <v>0</v>
      </c>
      <c r="V385" s="38">
        <f t="shared" si="122"/>
        <v>0</v>
      </c>
      <c r="W385" s="38">
        <v>0</v>
      </c>
      <c r="X385" s="38">
        <v>0</v>
      </c>
      <c r="Y385" s="38">
        <f t="shared" si="123"/>
        <v>0</v>
      </c>
      <c r="Z385" s="38">
        <v>0</v>
      </c>
      <c r="AA385" s="38">
        <v>0</v>
      </c>
      <c r="AB385" s="38">
        <f t="shared" si="124"/>
        <v>0</v>
      </c>
      <c r="AC385" s="38">
        <v>0</v>
      </c>
      <c r="AD385" s="38">
        <v>0</v>
      </c>
      <c r="AE385" s="38">
        <f t="shared" si="125"/>
        <v>0</v>
      </c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  <c r="CS385" s="7"/>
      <c r="CT385" s="7"/>
      <c r="CU385" s="7"/>
      <c r="CV385" s="7"/>
      <c r="CW385" s="7"/>
      <c r="CX385" s="7"/>
      <c r="CY385" s="7"/>
      <c r="CZ385" s="7"/>
      <c r="DA385" s="7"/>
      <c r="DB385" s="7"/>
      <c r="DC385" s="7"/>
      <c r="DD385" s="7"/>
      <c r="DE385" s="7"/>
      <c r="DF385" s="7"/>
      <c r="DG385" s="7"/>
      <c r="DH385" s="7"/>
      <c r="DI385" s="7"/>
      <c r="DJ385" s="7"/>
      <c r="DK385" s="7"/>
      <c r="DL385" s="7"/>
      <c r="DM385" s="7"/>
      <c r="DN385" s="7"/>
      <c r="DO385" s="7"/>
      <c r="DP385" s="7"/>
      <c r="DQ385" s="7"/>
      <c r="DR385" s="7"/>
      <c r="DS385" s="7"/>
      <c r="DT385" s="7"/>
      <c r="DU385" s="7"/>
      <c r="DV385" s="7"/>
      <c r="DW385" s="7"/>
      <c r="DX385" s="7"/>
      <c r="DY385" s="7"/>
      <c r="DZ385" s="7"/>
      <c r="EA385" s="7"/>
      <c r="EB385" s="7"/>
      <c r="EC385" s="7"/>
      <c r="ED385" s="7"/>
      <c r="EE385" s="7"/>
      <c r="EF385" s="7"/>
      <c r="EG385" s="7"/>
      <c r="EH385" s="7"/>
      <c r="EI385" s="7"/>
      <c r="EJ385" s="7"/>
      <c r="EK385" s="7"/>
      <c r="EL385" s="7"/>
      <c r="EM385" s="7"/>
      <c r="EN385" s="7"/>
      <c r="EO385" s="7"/>
      <c r="EP385" s="7"/>
      <c r="EQ385" s="7"/>
      <c r="ER385" s="7"/>
      <c r="ES385" s="7"/>
      <c r="ET385" s="7"/>
      <c r="EU385" s="7"/>
      <c r="EV385" s="7"/>
      <c r="EW385" s="7"/>
      <c r="EX385" s="7"/>
      <c r="EY385" s="7"/>
      <c r="EZ385" s="7"/>
      <c r="FA385" s="7"/>
      <c r="FB385" s="7"/>
      <c r="FC385" s="7"/>
      <c r="FD385" s="7"/>
      <c r="FE385" s="7"/>
      <c r="FF385" s="7"/>
      <c r="FG385" s="7"/>
      <c r="FH385" s="7"/>
      <c r="FI385" s="7"/>
      <c r="FJ385" s="7"/>
      <c r="FK385" s="7"/>
      <c r="FL385" s="7"/>
      <c r="FM385" s="7"/>
      <c r="FN385" s="7"/>
      <c r="FO385" s="7"/>
      <c r="FP385" s="7"/>
      <c r="FQ385" s="7"/>
      <c r="FR385" s="7"/>
      <c r="FS385" s="7"/>
      <c r="FT385" s="7"/>
      <c r="FU385" s="7"/>
      <c r="FV385" s="7"/>
      <c r="FW385" s="7"/>
      <c r="FX385" s="7"/>
      <c r="FY385" s="7"/>
      <c r="FZ385" s="7"/>
      <c r="GA385" s="7"/>
      <c r="GB385" s="7"/>
      <c r="GC385" s="7"/>
      <c r="GD385" s="7"/>
      <c r="GE385" s="7"/>
      <c r="GF385" s="7"/>
      <c r="GG385" s="7"/>
      <c r="GH385" s="7"/>
      <c r="GI385" s="7"/>
      <c r="GJ385" s="7"/>
      <c r="GK385" s="7"/>
      <c r="GL385" s="7"/>
      <c r="GM385" s="7"/>
      <c r="GN385" s="7"/>
      <c r="GO385" s="7"/>
      <c r="GP385" s="7"/>
      <c r="GQ385" s="7"/>
      <c r="GR385" s="7"/>
      <c r="GS385" s="7"/>
      <c r="GT385" s="7"/>
      <c r="GU385" s="7"/>
      <c r="GV385" s="7"/>
      <c r="GW385" s="7"/>
      <c r="GX385" s="7"/>
      <c r="GY385" s="7"/>
      <c r="GZ385" s="7"/>
      <c r="HA385" s="7"/>
      <c r="HB385" s="7"/>
      <c r="HC385" s="7"/>
      <c r="HD385" s="7"/>
      <c r="HE385" s="7"/>
      <c r="HF385" s="7"/>
      <c r="HG385" s="7"/>
      <c r="HH385" s="7"/>
      <c r="HI385" s="7"/>
      <c r="HJ385" s="7"/>
      <c r="HK385" s="7"/>
      <c r="HL385" s="7"/>
      <c r="HM385" s="7"/>
      <c r="HN385" s="7"/>
      <c r="HO385" s="7"/>
      <c r="HP385" s="7"/>
      <c r="HQ385" s="7"/>
      <c r="HR385" s="7"/>
      <c r="HS385" s="7"/>
      <c r="HT385" s="7"/>
      <c r="HU385" s="7"/>
      <c r="HV385" s="7"/>
      <c r="HW385" s="7"/>
      <c r="HX385" s="7"/>
      <c r="HY385" s="7"/>
      <c r="HZ385" s="7"/>
      <c r="IA385" s="7"/>
      <c r="IB385" s="7"/>
      <c r="IC385" s="7"/>
      <c r="ID385" s="7"/>
      <c r="IE385" s="7"/>
      <c r="IF385" s="7"/>
      <c r="IG385" s="7"/>
      <c r="IH385" s="7"/>
      <c r="II385" s="7"/>
      <c r="IJ385" s="7"/>
      <c r="IK385" s="7"/>
      <c r="IL385" s="7"/>
      <c r="IM385" s="7"/>
      <c r="IN385" s="7"/>
      <c r="IO385" s="7"/>
      <c r="IP385" s="7"/>
      <c r="IQ385" s="7"/>
      <c r="IR385" s="7"/>
      <c r="IS385" s="7"/>
      <c r="IT385" s="7"/>
      <c r="IU385" s="7"/>
    </row>
    <row r="386" spans="1:255" x14ac:dyDescent="0.3">
      <c r="A386" s="50" t="s">
        <v>343</v>
      </c>
      <c r="B386" s="51"/>
      <c r="C386" s="51"/>
      <c r="D386" s="51"/>
      <c r="E386" s="27">
        <f t="shared" si="117"/>
        <v>45170</v>
      </c>
      <c r="F386" s="27">
        <f t="shared" si="117"/>
        <v>45170</v>
      </c>
      <c r="G386" s="27">
        <f t="shared" si="117"/>
        <v>0</v>
      </c>
      <c r="H386" s="27">
        <f>SUM(H387)</f>
        <v>0</v>
      </c>
      <c r="I386" s="27">
        <f>SUM(I387)</f>
        <v>0</v>
      </c>
      <c r="J386" s="27">
        <f t="shared" si="118"/>
        <v>0</v>
      </c>
      <c r="K386" s="27">
        <f>SUM(K387)</f>
        <v>0</v>
      </c>
      <c r="L386" s="27">
        <f>SUM(L387)</f>
        <v>0</v>
      </c>
      <c r="M386" s="27">
        <f t="shared" si="119"/>
        <v>0</v>
      </c>
      <c r="N386" s="27">
        <f>SUM(N387)</f>
        <v>45170</v>
      </c>
      <c r="O386" s="27">
        <f>SUM(O387)</f>
        <v>45170</v>
      </c>
      <c r="P386" s="27">
        <f t="shared" si="120"/>
        <v>0</v>
      </c>
      <c r="Q386" s="27">
        <f>SUM(Q387)</f>
        <v>0</v>
      </c>
      <c r="R386" s="27">
        <f>SUM(R387)</f>
        <v>0</v>
      </c>
      <c r="S386" s="27">
        <f t="shared" si="121"/>
        <v>0</v>
      </c>
      <c r="T386" s="27">
        <f>SUM(T387)</f>
        <v>0</v>
      </c>
      <c r="U386" s="27">
        <f>SUM(U387)</f>
        <v>0</v>
      </c>
      <c r="V386" s="27">
        <f t="shared" si="122"/>
        <v>0</v>
      </c>
      <c r="W386" s="27">
        <f>SUM(W387)</f>
        <v>0</v>
      </c>
      <c r="X386" s="27">
        <f>SUM(X387)</f>
        <v>0</v>
      </c>
      <c r="Y386" s="27">
        <f t="shared" si="123"/>
        <v>0</v>
      </c>
      <c r="Z386" s="27">
        <f>SUM(Z387)</f>
        <v>0</v>
      </c>
      <c r="AA386" s="27">
        <f>SUM(AA387)</f>
        <v>0</v>
      </c>
      <c r="AB386" s="27">
        <f t="shared" si="124"/>
        <v>0</v>
      </c>
      <c r="AC386" s="27">
        <f>SUM(AC387)</f>
        <v>0</v>
      </c>
      <c r="AD386" s="27">
        <f>SUM(AD387)</f>
        <v>0</v>
      </c>
      <c r="AE386" s="27">
        <f t="shared" si="125"/>
        <v>0</v>
      </c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  <c r="CS386" s="7"/>
      <c r="CT386" s="7"/>
      <c r="CU386" s="7"/>
      <c r="CV386" s="7"/>
      <c r="CW386" s="7"/>
      <c r="CX386" s="7"/>
      <c r="CY386" s="7"/>
      <c r="CZ386" s="7"/>
      <c r="DA386" s="7"/>
      <c r="DB386" s="7"/>
      <c r="DC386" s="7"/>
      <c r="DD386" s="7"/>
      <c r="DE386" s="7"/>
      <c r="DF386" s="7"/>
      <c r="DG386" s="7"/>
      <c r="DH386" s="7"/>
      <c r="DI386" s="7"/>
      <c r="DJ386" s="7"/>
      <c r="DK386" s="7"/>
      <c r="DL386" s="7"/>
      <c r="DM386" s="7"/>
      <c r="DN386" s="7"/>
      <c r="DO386" s="7"/>
      <c r="DP386" s="7"/>
      <c r="DQ386" s="7"/>
      <c r="DR386" s="7"/>
      <c r="DS386" s="7"/>
      <c r="DT386" s="7"/>
      <c r="DU386" s="7"/>
      <c r="DV386" s="7"/>
      <c r="DW386" s="7"/>
      <c r="DX386" s="7"/>
      <c r="DY386" s="7"/>
      <c r="DZ386" s="7"/>
      <c r="EA386" s="7"/>
      <c r="EB386" s="7"/>
      <c r="EC386" s="7"/>
      <c r="ED386" s="7"/>
      <c r="EE386" s="7"/>
      <c r="EF386" s="7"/>
      <c r="EG386" s="7"/>
      <c r="EH386" s="7"/>
      <c r="EI386" s="7"/>
      <c r="EJ386" s="7"/>
      <c r="EK386" s="7"/>
      <c r="EL386" s="7"/>
      <c r="EM386" s="7"/>
      <c r="EN386" s="7"/>
      <c r="EO386" s="7"/>
      <c r="EP386" s="7"/>
      <c r="EQ386" s="7"/>
      <c r="ER386" s="7"/>
      <c r="ES386" s="7"/>
      <c r="ET386" s="7"/>
      <c r="EU386" s="7"/>
      <c r="EV386" s="7"/>
      <c r="EW386" s="7"/>
      <c r="EX386" s="7"/>
      <c r="EY386" s="7"/>
      <c r="EZ386" s="7"/>
      <c r="FA386" s="7"/>
      <c r="FB386" s="7"/>
      <c r="FC386" s="7"/>
      <c r="FD386" s="7"/>
      <c r="FE386" s="7"/>
      <c r="FF386" s="7"/>
      <c r="FG386" s="7"/>
      <c r="FH386" s="7"/>
      <c r="FI386" s="7"/>
      <c r="FJ386" s="7"/>
      <c r="FK386" s="7"/>
      <c r="FL386" s="7"/>
      <c r="FM386" s="7"/>
      <c r="FN386" s="7"/>
      <c r="FO386" s="7"/>
      <c r="FP386" s="7"/>
      <c r="FQ386" s="7"/>
      <c r="FR386" s="7"/>
      <c r="FS386" s="7"/>
      <c r="FT386" s="7"/>
      <c r="FU386" s="7"/>
      <c r="FV386" s="7"/>
      <c r="FW386" s="7"/>
      <c r="FX386" s="7"/>
      <c r="FY386" s="7"/>
      <c r="FZ386" s="7"/>
      <c r="GA386" s="7"/>
      <c r="GB386" s="7"/>
      <c r="GC386" s="7"/>
      <c r="GD386" s="7"/>
      <c r="GE386" s="7"/>
      <c r="GF386" s="7"/>
      <c r="GG386" s="7"/>
      <c r="GH386" s="7"/>
      <c r="GI386" s="7"/>
      <c r="GJ386" s="7"/>
      <c r="GK386" s="7"/>
      <c r="GL386" s="7"/>
      <c r="GM386" s="7"/>
      <c r="GN386" s="7"/>
      <c r="GO386" s="7"/>
      <c r="GP386" s="7"/>
      <c r="GQ386" s="7"/>
      <c r="GR386" s="7"/>
      <c r="GS386" s="7"/>
      <c r="GT386" s="7"/>
      <c r="GU386" s="7"/>
      <c r="GV386" s="7"/>
      <c r="GW386" s="7"/>
      <c r="GX386" s="7"/>
      <c r="GY386" s="7"/>
      <c r="GZ386" s="7"/>
      <c r="HA386" s="7"/>
      <c r="HB386" s="7"/>
      <c r="HC386" s="7"/>
      <c r="HD386" s="7"/>
      <c r="HE386" s="7"/>
      <c r="HF386" s="7"/>
      <c r="HG386" s="7"/>
      <c r="HH386" s="7"/>
      <c r="HI386" s="7"/>
      <c r="HJ386" s="7"/>
      <c r="HK386" s="7"/>
      <c r="HL386" s="7"/>
      <c r="HM386" s="7"/>
      <c r="HN386" s="7"/>
      <c r="HO386" s="7"/>
      <c r="HP386" s="7"/>
      <c r="HQ386" s="7"/>
      <c r="HR386" s="7"/>
      <c r="HS386" s="7"/>
      <c r="HT386" s="7"/>
      <c r="HU386" s="7"/>
      <c r="HV386" s="7"/>
      <c r="HW386" s="7"/>
      <c r="HX386" s="7"/>
      <c r="HY386" s="7"/>
      <c r="HZ386" s="7"/>
      <c r="IA386" s="7"/>
      <c r="IB386" s="7"/>
      <c r="IC386" s="7"/>
      <c r="ID386" s="7"/>
      <c r="IE386" s="7"/>
      <c r="IF386" s="7"/>
      <c r="IG386" s="7"/>
      <c r="IH386" s="7"/>
      <c r="II386" s="7"/>
      <c r="IJ386" s="7"/>
      <c r="IK386" s="7"/>
      <c r="IL386" s="7"/>
      <c r="IM386" s="7"/>
      <c r="IN386" s="7"/>
      <c r="IO386" s="7"/>
      <c r="IP386" s="7"/>
      <c r="IQ386" s="7"/>
      <c r="IR386" s="7"/>
      <c r="IS386" s="7"/>
      <c r="IT386" s="7"/>
      <c r="IU386" s="7"/>
    </row>
    <row r="387" spans="1:255" ht="31.2" x14ac:dyDescent="0.3">
      <c r="A387" s="26" t="s">
        <v>83</v>
      </c>
      <c r="B387" s="34"/>
      <c r="C387" s="34"/>
      <c r="D387" s="34"/>
      <c r="E387" s="27">
        <f t="shared" si="117"/>
        <v>45170</v>
      </c>
      <c r="F387" s="27">
        <f t="shared" si="117"/>
        <v>45170</v>
      </c>
      <c r="G387" s="27">
        <f t="shared" si="117"/>
        <v>0</v>
      </c>
      <c r="H387" s="27">
        <f>SUM(H388:H389)</f>
        <v>0</v>
      </c>
      <c r="I387" s="27">
        <f>SUM(I388:I389)</f>
        <v>0</v>
      </c>
      <c r="J387" s="27">
        <f t="shared" si="118"/>
        <v>0</v>
      </c>
      <c r="K387" s="27">
        <f t="shared" ref="K387:L387" si="133">SUM(K388:K389)</f>
        <v>0</v>
      </c>
      <c r="L387" s="27">
        <f t="shared" si="133"/>
        <v>0</v>
      </c>
      <c r="M387" s="27">
        <f t="shared" si="119"/>
        <v>0</v>
      </c>
      <c r="N387" s="27">
        <f t="shared" ref="N387:O387" si="134">SUM(N388:N389)</f>
        <v>45170</v>
      </c>
      <c r="O387" s="27">
        <f t="shared" si="134"/>
        <v>45170</v>
      </c>
      <c r="P387" s="27">
        <f t="shared" si="120"/>
        <v>0</v>
      </c>
      <c r="Q387" s="27">
        <f t="shared" ref="Q387:R387" si="135">SUM(Q388:Q389)</f>
        <v>0</v>
      </c>
      <c r="R387" s="27">
        <f t="shared" si="135"/>
        <v>0</v>
      </c>
      <c r="S387" s="27">
        <f t="shared" si="121"/>
        <v>0</v>
      </c>
      <c r="T387" s="27">
        <f t="shared" ref="T387:U387" si="136">SUM(T388:T389)</f>
        <v>0</v>
      </c>
      <c r="U387" s="27">
        <f t="shared" si="136"/>
        <v>0</v>
      </c>
      <c r="V387" s="27">
        <f t="shared" si="122"/>
        <v>0</v>
      </c>
      <c r="W387" s="27">
        <f t="shared" ref="W387:X387" si="137">SUM(W388:W389)</f>
        <v>0</v>
      </c>
      <c r="X387" s="27">
        <f t="shared" si="137"/>
        <v>0</v>
      </c>
      <c r="Y387" s="27">
        <f t="shared" si="123"/>
        <v>0</v>
      </c>
      <c r="Z387" s="27">
        <f t="shared" ref="Z387:AA387" si="138">SUM(Z388:Z389)</f>
        <v>0</v>
      </c>
      <c r="AA387" s="27">
        <f t="shared" si="138"/>
        <v>0</v>
      </c>
      <c r="AB387" s="27">
        <f t="shared" si="124"/>
        <v>0</v>
      </c>
      <c r="AC387" s="27">
        <f t="shared" ref="AC387:AD387" si="139">SUM(AC388:AC389)</f>
        <v>0</v>
      </c>
      <c r="AD387" s="27">
        <f t="shared" si="139"/>
        <v>0</v>
      </c>
      <c r="AE387" s="27">
        <f t="shared" si="125"/>
        <v>0</v>
      </c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  <c r="CS387" s="7"/>
      <c r="CT387" s="7"/>
      <c r="CU387" s="7"/>
      <c r="CV387" s="7"/>
      <c r="CW387" s="7"/>
      <c r="CX387" s="7"/>
      <c r="CY387" s="7"/>
      <c r="CZ387" s="7"/>
      <c r="DA387" s="7"/>
      <c r="DB387" s="7"/>
      <c r="DC387" s="7"/>
      <c r="DD387" s="7"/>
      <c r="DE387" s="7"/>
      <c r="DF387" s="7"/>
      <c r="DG387" s="7"/>
      <c r="DH387" s="7"/>
      <c r="DI387" s="7"/>
      <c r="DJ387" s="7"/>
      <c r="DK387" s="7"/>
      <c r="DL387" s="7"/>
      <c r="DM387" s="7"/>
      <c r="DN387" s="7"/>
      <c r="DO387" s="7"/>
      <c r="DP387" s="7"/>
      <c r="DQ387" s="7"/>
      <c r="DR387" s="7"/>
      <c r="DS387" s="7"/>
      <c r="DT387" s="7"/>
      <c r="DU387" s="7"/>
      <c r="DV387" s="7"/>
      <c r="DW387" s="7"/>
      <c r="DX387" s="7"/>
      <c r="DY387" s="7"/>
      <c r="DZ387" s="7"/>
      <c r="EA387" s="7"/>
      <c r="EB387" s="7"/>
      <c r="EC387" s="7"/>
      <c r="ED387" s="7"/>
      <c r="EE387" s="7"/>
      <c r="EF387" s="7"/>
      <c r="EG387" s="7"/>
      <c r="EH387" s="7"/>
      <c r="EI387" s="7"/>
      <c r="EJ387" s="7"/>
      <c r="EK387" s="7"/>
      <c r="EL387" s="7"/>
      <c r="EM387" s="7"/>
      <c r="EN387" s="7"/>
      <c r="EO387" s="7"/>
      <c r="EP387" s="7"/>
      <c r="EQ387" s="7"/>
      <c r="ER387" s="7"/>
      <c r="ES387" s="7"/>
      <c r="ET387" s="7"/>
      <c r="EU387" s="7"/>
      <c r="EV387" s="7"/>
      <c r="EW387" s="7"/>
      <c r="EX387" s="7"/>
      <c r="EY387" s="7"/>
      <c r="EZ387" s="7"/>
      <c r="FA387" s="7"/>
      <c r="FB387" s="7"/>
      <c r="FC387" s="7"/>
      <c r="FD387" s="7"/>
      <c r="FE387" s="7"/>
      <c r="FF387" s="7"/>
      <c r="FG387" s="7"/>
      <c r="FH387" s="7"/>
      <c r="FI387" s="7"/>
      <c r="FJ387" s="7"/>
      <c r="FK387" s="7"/>
      <c r="FL387" s="7"/>
      <c r="FM387" s="7"/>
      <c r="FN387" s="7"/>
      <c r="FO387" s="7"/>
      <c r="FP387" s="7"/>
      <c r="FQ387" s="7"/>
      <c r="FR387" s="7"/>
      <c r="FS387" s="7"/>
      <c r="FT387" s="7"/>
      <c r="FU387" s="7"/>
      <c r="FV387" s="7"/>
      <c r="FW387" s="7"/>
      <c r="FX387" s="7"/>
      <c r="FY387" s="7"/>
      <c r="FZ387" s="7"/>
      <c r="GA387" s="7"/>
      <c r="GB387" s="7"/>
      <c r="GC387" s="7"/>
      <c r="GD387" s="7"/>
      <c r="GE387" s="7"/>
      <c r="GF387" s="7"/>
      <c r="GG387" s="7"/>
      <c r="GH387" s="7"/>
      <c r="GI387" s="7"/>
      <c r="GJ387" s="7"/>
      <c r="GK387" s="7"/>
      <c r="GL387" s="7"/>
      <c r="GM387" s="7"/>
      <c r="GN387" s="7"/>
      <c r="GO387" s="7"/>
      <c r="GP387" s="7"/>
      <c r="GQ387" s="7"/>
      <c r="GR387" s="7"/>
      <c r="GS387" s="7"/>
      <c r="GT387" s="7"/>
      <c r="GU387" s="7"/>
      <c r="GV387" s="7"/>
      <c r="GW387" s="7"/>
      <c r="GX387" s="7"/>
      <c r="GY387" s="7"/>
      <c r="GZ387" s="7"/>
      <c r="HA387" s="7"/>
      <c r="HB387" s="7"/>
      <c r="HC387" s="7"/>
      <c r="HD387" s="7"/>
      <c r="HE387" s="7"/>
      <c r="HF387" s="7"/>
      <c r="HG387" s="7"/>
      <c r="HH387" s="7"/>
      <c r="HI387" s="7"/>
      <c r="HJ387" s="7"/>
      <c r="HK387" s="7"/>
      <c r="HL387" s="7"/>
      <c r="HM387" s="7"/>
      <c r="HN387" s="7"/>
      <c r="HO387" s="7"/>
      <c r="HP387" s="7"/>
      <c r="HQ387" s="7"/>
      <c r="HR387" s="7"/>
      <c r="HS387" s="7"/>
      <c r="HT387" s="7"/>
      <c r="HU387" s="7"/>
      <c r="HV387" s="7"/>
      <c r="HW387" s="7"/>
      <c r="HX387" s="7"/>
      <c r="HY387" s="7"/>
      <c r="HZ387" s="7"/>
      <c r="IA387" s="7"/>
      <c r="IB387" s="7"/>
      <c r="IC387" s="7"/>
      <c r="ID387" s="7"/>
      <c r="IE387" s="7"/>
      <c r="IF387" s="7"/>
      <c r="IG387" s="7"/>
      <c r="IH387" s="7"/>
      <c r="II387" s="7"/>
      <c r="IJ387" s="7"/>
      <c r="IK387" s="7"/>
      <c r="IL387" s="7"/>
      <c r="IM387" s="7"/>
      <c r="IN387" s="7"/>
      <c r="IO387" s="7"/>
      <c r="IP387" s="7"/>
      <c r="IQ387" s="7"/>
      <c r="IR387" s="7"/>
      <c r="IS387" s="7"/>
      <c r="IT387" s="7"/>
      <c r="IU387" s="7"/>
    </row>
    <row r="388" spans="1:255" ht="46.8" x14ac:dyDescent="0.3">
      <c r="A388" s="39" t="s">
        <v>344</v>
      </c>
      <c r="B388" s="36">
        <v>2</v>
      </c>
      <c r="C388" s="36">
        <v>606</v>
      </c>
      <c r="D388" s="36">
        <v>5400</v>
      </c>
      <c r="E388" s="38">
        <f t="shared" si="117"/>
        <v>40370</v>
      </c>
      <c r="F388" s="38">
        <f t="shared" si="117"/>
        <v>40370</v>
      </c>
      <c r="G388" s="38">
        <f t="shared" si="117"/>
        <v>0</v>
      </c>
      <c r="H388" s="38">
        <v>0</v>
      </c>
      <c r="I388" s="38">
        <v>0</v>
      </c>
      <c r="J388" s="38">
        <f t="shared" si="118"/>
        <v>0</v>
      </c>
      <c r="K388" s="38">
        <v>0</v>
      </c>
      <c r="L388" s="38">
        <v>0</v>
      </c>
      <c r="M388" s="38">
        <f t="shared" si="119"/>
        <v>0</v>
      </c>
      <c r="N388" s="38">
        <v>40370</v>
      </c>
      <c r="O388" s="38">
        <v>40370</v>
      </c>
      <c r="P388" s="38">
        <f t="shared" si="120"/>
        <v>0</v>
      </c>
      <c r="Q388" s="38">
        <v>0</v>
      </c>
      <c r="R388" s="38">
        <v>0</v>
      </c>
      <c r="S388" s="38">
        <f t="shared" si="121"/>
        <v>0</v>
      </c>
      <c r="T388" s="38">
        <v>0</v>
      </c>
      <c r="U388" s="38">
        <v>0</v>
      </c>
      <c r="V388" s="38">
        <f t="shared" si="122"/>
        <v>0</v>
      </c>
      <c r="W388" s="38">
        <v>0</v>
      </c>
      <c r="X388" s="38">
        <v>0</v>
      </c>
      <c r="Y388" s="38">
        <f t="shared" si="123"/>
        <v>0</v>
      </c>
      <c r="Z388" s="38">
        <v>0</v>
      </c>
      <c r="AA388" s="38">
        <v>0</v>
      </c>
      <c r="AB388" s="38">
        <f t="shared" si="124"/>
        <v>0</v>
      </c>
      <c r="AC388" s="38">
        <v>0</v>
      </c>
      <c r="AD388" s="38">
        <v>0</v>
      </c>
      <c r="AE388" s="38">
        <f t="shared" si="125"/>
        <v>0</v>
      </c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  <c r="CS388" s="7"/>
      <c r="CT388" s="7"/>
      <c r="CU388" s="7"/>
      <c r="CV388" s="7"/>
      <c r="CW388" s="7"/>
      <c r="CX388" s="7"/>
      <c r="CY388" s="7"/>
      <c r="CZ388" s="7"/>
      <c r="DA388" s="7"/>
      <c r="DB388" s="7"/>
      <c r="DC388" s="7"/>
      <c r="DD388" s="7"/>
      <c r="DE388" s="7"/>
      <c r="DF388" s="7"/>
      <c r="DG388" s="7"/>
      <c r="DH388" s="7"/>
      <c r="DI388" s="7"/>
      <c r="DJ388" s="7"/>
      <c r="DK388" s="7"/>
      <c r="DL388" s="7"/>
      <c r="DM388" s="7"/>
      <c r="DN388" s="7"/>
      <c r="DO388" s="7"/>
      <c r="DP388" s="7"/>
      <c r="DQ388" s="7"/>
      <c r="DR388" s="7"/>
      <c r="DS388" s="7"/>
      <c r="DT388" s="7"/>
      <c r="DU388" s="7"/>
      <c r="DV388" s="7"/>
      <c r="DW388" s="7"/>
      <c r="DX388" s="7"/>
      <c r="DY388" s="7"/>
      <c r="DZ388" s="7"/>
      <c r="EA388" s="7"/>
      <c r="EB388" s="7"/>
      <c r="EC388" s="7"/>
      <c r="ED388" s="7"/>
      <c r="EE388" s="7"/>
      <c r="EF388" s="7"/>
      <c r="EG388" s="7"/>
      <c r="EH388" s="7"/>
      <c r="EI388" s="7"/>
      <c r="EJ388" s="7"/>
      <c r="EK388" s="7"/>
      <c r="EL388" s="7"/>
      <c r="EM388" s="7"/>
      <c r="EN388" s="7"/>
      <c r="EO388" s="7"/>
      <c r="EP388" s="7"/>
      <c r="EQ388" s="7"/>
      <c r="ER388" s="7"/>
      <c r="ES388" s="7"/>
      <c r="ET388" s="7"/>
      <c r="EU388" s="7"/>
      <c r="EV388" s="7"/>
      <c r="EW388" s="7"/>
      <c r="EX388" s="7"/>
      <c r="EY388" s="7"/>
      <c r="EZ388" s="7"/>
      <c r="FA388" s="7"/>
      <c r="FB388" s="7"/>
      <c r="FC388" s="7"/>
      <c r="FD388" s="7"/>
      <c r="FE388" s="7"/>
      <c r="FF388" s="7"/>
      <c r="FG388" s="7"/>
      <c r="FH388" s="7"/>
      <c r="FI388" s="7"/>
      <c r="FJ388" s="7"/>
      <c r="FK388" s="7"/>
      <c r="FL388" s="7"/>
      <c r="FM388" s="25"/>
      <c r="FN388" s="25"/>
      <c r="FO388" s="25"/>
      <c r="FP388" s="25"/>
      <c r="FQ388" s="25"/>
      <c r="FR388" s="25"/>
      <c r="FS388" s="25"/>
      <c r="FT388" s="25"/>
      <c r="FU388" s="25"/>
      <c r="FV388" s="25"/>
      <c r="FW388" s="25"/>
      <c r="FX388" s="25"/>
      <c r="FY388" s="25"/>
      <c r="FZ388" s="25"/>
      <c r="GA388" s="25"/>
      <c r="GB388" s="25"/>
      <c r="GC388" s="25"/>
      <c r="GD388" s="25"/>
      <c r="GE388" s="25"/>
      <c r="GF388" s="25"/>
      <c r="GG388" s="7"/>
      <c r="GH388" s="7"/>
      <c r="GI388" s="7"/>
      <c r="GJ388" s="7"/>
      <c r="GK388" s="7"/>
      <c r="GL388" s="7"/>
      <c r="GM388" s="7"/>
      <c r="GN388" s="7"/>
      <c r="GO388" s="7"/>
      <c r="GP388" s="7"/>
      <c r="GQ388" s="7"/>
      <c r="GR388" s="7"/>
      <c r="GS388" s="7"/>
      <c r="GT388" s="7"/>
      <c r="GU388" s="7"/>
      <c r="GV388" s="7"/>
      <c r="GW388" s="7"/>
      <c r="GX388" s="7"/>
      <c r="GY388" s="7"/>
      <c r="GZ388" s="7"/>
      <c r="HA388" s="7"/>
      <c r="HB388" s="7"/>
      <c r="HC388" s="7"/>
      <c r="HD388" s="7"/>
      <c r="HE388" s="7"/>
      <c r="HF388" s="7"/>
      <c r="HG388" s="7"/>
      <c r="HH388" s="7"/>
      <c r="HI388" s="7"/>
      <c r="HJ388" s="7"/>
      <c r="HK388" s="7"/>
      <c r="HL388" s="7"/>
      <c r="HM388" s="7"/>
      <c r="HN388" s="7"/>
      <c r="HO388" s="7"/>
      <c r="HP388" s="7"/>
      <c r="HQ388" s="7"/>
      <c r="HR388" s="7"/>
      <c r="HS388" s="7"/>
      <c r="HT388" s="7"/>
      <c r="HU388" s="7"/>
      <c r="HV388" s="7"/>
      <c r="HW388" s="7"/>
      <c r="HX388" s="7"/>
      <c r="HY388" s="7"/>
      <c r="HZ388" s="7"/>
      <c r="IA388" s="7"/>
      <c r="IB388" s="7"/>
      <c r="IC388" s="7"/>
      <c r="ID388" s="7"/>
      <c r="IE388" s="7"/>
      <c r="IF388" s="7"/>
      <c r="IG388" s="7"/>
      <c r="IH388" s="7"/>
      <c r="II388" s="7"/>
      <c r="IJ388" s="7"/>
      <c r="IK388" s="7"/>
      <c r="IL388" s="7"/>
      <c r="IM388" s="7"/>
      <c r="IN388" s="7"/>
      <c r="IO388" s="7"/>
      <c r="IP388" s="7"/>
      <c r="IQ388" s="7"/>
      <c r="IR388" s="7"/>
      <c r="IS388" s="7"/>
      <c r="IT388" s="7"/>
      <c r="IU388" s="7"/>
    </row>
    <row r="389" spans="1:255" ht="31.2" x14ac:dyDescent="0.3">
      <c r="A389" s="39" t="s">
        <v>345</v>
      </c>
      <c r="B389" s="36">
        <v>2</v>
      </c>
      <c r="C389" s="36">
        <v>619</v>
      </c>
      <c r="D389" s="36">
        <v>5400</v>
      </c>
      <c r="E389" s="38">
        <f t="shared" si="117"/>
        <v>4800</v>
      </c>
      <c r="F389" s="38">
        <f t="shared" si="117"/>
        <v>4800</v>
      </c>
      <c r="G389" s="38">
        <f t="shared" si="117"/>
        <v>0</v>
      </c>
      <c r="H389" s="38">
        <v>0</v>
      </c>
      <c r="I389" s="38">
        <v>0</v>
      </c>
      <c r="J389" s="38">
        <f t="shared" si="118"/>
        <v>0</v>
      </c>
      <c r="K389" s="38">
        <v>0</v>
      </c>
      <c r="L389" s="38">
        <v>0</v>
      </c>
      <c r="M389" s="38">
        <f t="shared" si="119"/>
        <v>0</v>
      </c>
      <c r="N389" s="38">
        <v>4800</v>
      </c>
      <c r="O389" s="38">
        <v>4800</v>
      </c>
      <c r="P389" s="38">
        <f t="shared" si="120"/>
        <v>0</v>
      </c>
      <c r="Q389" s="38">
        <v>0</v>
      </c>
      <c r="R389" s="38">
        <v>0</v>
      </c>
      <c r="S389" s="38">
        <f t="shared" si="121"/>
        <v>0</v>
      </c>
      <c r="T389" s="38">
        <v>0</v>
      </c>
      <c r="U389" s="38">
        <v>0</v>
      </c>
      <c r="V389" s="38">
        <f t="shared" si="122"/>
        <v>0</v>
      </c>
      <c r="W389" s="38">
        <v>0</v>
      </c>
      <c r="X389" s="38">
        <v>0</v>
      </c>
      <c r="Y389" s="38">
        <f t="shared" si="123"/>
        <v>0</v>
      </c>
      <c r="Z389" s="38">
        <v>0</v>
      </c>
      <c r="AA389" s="38">
        <v>0</v>
      </c>
      <c r="AB389" s="38">
        <f t="shared" si="124"/>
        <v>0</v>
      </c>
      <c r="AC389" s="38">
        <v>0</v>
      </c>
      <c r="AD389" s="38">
        <v>0</v>
      </c>
      <c r="AE389" s="38">
        <f t="shared" si="125"/>
        <v>0</v>
      </c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  <c r="CS389" s="7"/>
      <c r="CT389" s="7"/>
      <c r="CU389" s="7"/>
      <c r="CV389" s="7"/>
      <c r="CW389" s="7"/>
      <c r="CX389" s="7"/>
      <c r="CY389" s="7"/>
      <c r="CZ389" s="7"/>
      <c r="DA389" s="7"/>
      <c r="DB389" s="7"/>
      <c r="DC389" s="7"/>
      <c r="DD389" s="7"/>
      <c r="DE389" s="7"/>
      <c r="DF389" s="7"/>
      <c r="DG389" s="7"/>
      <c r="DH389" s="7"/>
      <c r="DI389" s="7"/>
      <c r="DJ389" s="7"/>
      <c r="DK389" s="7"/>
      <c r="DL389" s="7"/>
      <c r="DM389" s="7"/>
      <c r="DN389" s="7"/>
      <c r="DO389" s="7"/>
      <c r="DP389" s="7"/>
      <c r="DQ389" s="7"/>
      <c r="DR389" s="7"/>
      <c r="DS389" s="7"/>
      <c r="DT389" s="7"/>
      <c r="DU389" s="7"/>
      <c r="DV389" s="7"/>
      <c r="DW389" s="7"/>
      <c r="DX389" s="7"/>
      <c r="DY389" s="7"/>
      <c r="DZ389" s="7"/>
      <c r="EA389" s="7"/>
      <c r="EB389" s="7"/>
      <c r="EC389" s="7"/>
      <c r="ED389" s="7"/>
      <c r="EE389" s="7"/>
      <c r="EF389" s="7"/>
      <c r="EG389" s="7"/>
      <c r="EH389" s="7"/>
      <c r="EI389" s="7"/>
      <c r="EJ389" s="7"/>
      <c r="EK389" s="7"/>
      <c r="EL389" s="7"/>
      <c r="EM389" s="7"/>
      <c r="EN389" s="7"/>
      <c r="EO389" s="7"/>
      <c r="EP389" s="7"/>
      <c r="EQ389" s="7"/>
      <c r="ER389" s="7"/>
      <c r="ES389" s="7"/>
      <c r="ET389" s="7"/>
      <c r="EU389" s="7"/>
      <c r="EV389" s="7"/>
      <c r="EW389" s="7"/>
      <c r="EX389" s="7"/>
      <c r="EY389" s="7"/>
      <c r="EZ389" s="7"/>
      <c r="FA389" s="7"/>
      <c r="FB389" s="7"/>
      <c r="FC389" s="7"/>
      <c r="FD389" s="7"/>
      <c r="FE389" s="7"/>
      <c r="FF389" s="7"/>
      <c r="FG389" s="7"/>
      <c r="FH389" s="7"/>
      <c r="FI389" s="7"/>
      <c r="FJ389" s="7"/>
      <c r="FK389" s="7"/>
      <c r="FL389" s="7"/>
      <c r="FM389" s="25"/>
      <c r="FN389" s="25"/>
      <c r="FO389" s="25"/>
      <c r="FP389" s="25"/>
      <c r="FQ389" s="25"/>
      <c r="FR389" s="25"/>
      <c r="FS389" s="25"/>
      <c r="FT389" s="25"/>
      <c r="FU389" s="25"/>
      <c r="FV389" s="25"/>
      <c r="FW389" s="25"/>
      <c r="FX389" s="25"/>
      <c r="FY389" s="25"/>
      <c r="FZ389" s="25"/>
      <c r="GA389" s="25"/>
      <c r="GB389" s="25"/>
      <c r="GC389" s="25"/>
      <c r="GD389" s="25"/>
      <c r="GE389" s="25"/>
      <c r="GF389" s="25"/>
      <c r="GG389" s="7"/>
      <c r="GH389" s="7"/>
      <c r="GI389" s="7"/>
      <c r="GJ389" s="7"/>
      <c r="GK389" s="7"/>
      <c r="GL389" s="7"/>
      <c r="GM389" s="7"/>
      <c r="GN389" s="7"/>
      <c r="GO389" s="7"/>
      <c r="GP389" s="7"/>
      <c r="GQ389" s="7"/>
      <c r="GR389" s="7"/>
      <c r="GS389" s="7"/>
      <c r="GT389" s="7"/>
      <c r="GU389" s="7"/>
      <c r="GV389" s="7"/>
      <c r="GW389" s="7"/>
      <c r="GX389" s="7"/>
      <c r="GY389" s="7"/>
      <c r="GZ389" s="7"/>
      <c r="HA389" s="7"/>
      <c r="HB389" s="7"/>
      <c r="HC389" s="7"/>
      <c r="HD389" s="7"/>
      <c r="HE389" s="7"/>
      <c r="HF389" s="7"/>
      <c r="HG389" s="7"/>
      <c r="HH389" s="7"/>
      <c r="HI389" s="7"/>
      <c r="HJ389" s="7"/>
      <c r="HK389" s="7"/>
      <c r="HL389" s="7"/>
      <c r="HM389" s="7"/>
      <c r="HN389" s="7"/>
      <c r="HO389" s="7"/>
      <c r="HP389" s="7"/>
      <c r="HQ389" s="7"/>
      <c r="HR389" s="7"/>
      <c r="HS389" s="7"/>
      <c r="HT389" s="7"/>
      <c r="HU389" s="7"/>
      <c r="HV389" s="7"/>
      <c r="HW389" s="7"/>
      <c r="HX389" s="7"/>
      <c r="HY389" s="7"/>
      <c r="HZ389" s="7"/>
      <c r="IA389" s="7"/>
      <c r="IB389" s="7"/>
      <c r="IC389" s="7"/>
      <c r="ID389" s="7"/>
      <c r="IE389" s="7"/>
      <c r="IF389" s="7"/>
      <c r="IG389" s="7"/>
      <c r="IH389" s="7"/>
      <c r="II389" s="7"/>
      <c r="IJ389" s="7"/>
      <c r="IK389" s="7"/>
      <c r="IL389" s="7"/>
      <c r="IM389" s="7"/>
      <c r="IN389" s="7"/>
      <c r="IO389" s="7"/>
      <c r="IP389" s="7"/>
      <c r="IQ389" s="7"/>
      <c r="IR389" s="7"/>
      <c r="IS389" s="7"/>
      <c r="IT389" s="7"/>
      <c r="IU389" s="7"/>
    </row>
    <row r="393" spans="1:255" x14ac:dyDescent="0.3">
      <c r="A393" s="52" t="s">
        <v>346</v>
      </c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  <c r="AH393" s="52"/>
      <c r="AI393" s="52"/>
      <c r="AJ393" s="52"/>
      <c r="AK393" s="52"/>
      <c r="AL393" s="52"/>
      <c r="AM393" s="52"/>
      <c r="AN393" s="52"/>
      <c r="AO393" s="52"/>
      <c r="AP393" s="52"/>
      <c r="AQ393" s="52"/>
      <c r="AR393" s="52"/>
      <c r="AS393" s="52"/>
      <c r="AT393" s="52"/>
      <c r="AU393" s="52"/>
      <c r="AV393" s="52"/>
      <c r="AW393" s="52"/>
      <c r="AX393" s="52"/>
      <c r="AY393" s="52"/>
      <c r="AZ393" s="52"/>
      <c r="BA393" s="52"/>
      <c r="BB393" s="52"/>
      <c r="BC393" s="52"/>
      <c r="BD393" s="52"/>
      <c r="BE393" s="52"/>
      <c r="BF393" s="52"/>
      <c r="BG393" s="52"/>
      <c r="BH393" s="52"/>
      <c r="BI393" s="52"/>
      <c r="BJ393" s="52"/>
      <c r="BK393" s="52"/>
      <c r="BL393" s="52"/>
      <c r="BM393" s="52"/>
      <c r="BN393" s="52"/>
      <c r="BO393" s="52"/>
      <c r="BP393" s="52"/>
      <c r="BQ393" s="52"/>
      <c r="BR393" s="52"/>
      <c r="BS393" s="52"/>
      <c r="BT393" s="52"/>
      <c r="BU393" s="52"/>
      <c r="BV393" s="52"/>
      <c r="BW393" s="52"/>
      <c r="BX393" s="52"/>
      <c r="BY393" s="52"/>
      <c r="BZ393" s="52"/>
      <c r="CA393" s="52"/>
      <c r="CB393" s="52"/>
      <c r="CC393" s="52"/>
      <c r="CD393" s="52"/>
      <c r="CE393" s="52"/>
      <c r="CF393" s="52"/>
      <c r="CG393" s="52"/>
      <c r="CH393" s="52"/>
      <c r="CI393" s="52"/>
      <c r="CJ393" s="52"/>
      <c r="CK393" s="52"/>
      <c r="CL393" s="52"/>
      <c r="CM393" s="52"/>
      <c r="CN393" s="52"/>
      <c r="CO393" s="52"/>
      <c r="CP393" s="52"/>
      <c r="CQ393" s="52"/>
      <c r="CR393" s="52"/>
      <c r="CS393" s="52"/>
      <c r="CT393" s="52"/>
      <c r="CU393" s="52"/>
      <c r="CV393" s="52"/>
      <c r="CW393" s="52"/>
      <c r="CX393" s="52"/>
      <c r="CY393" s="52"/>
      <c r="CZ393" s="52"/>
      <c r="DA393" s="52"/>
      <c r="DB393" s="52"/>
      <c r="DC393" s="52"/>
      <c r="DD393" s="52"/>
      <c r="DE393" s="52"/>
      <c r="DF393" s="52"/>
      <c r="DG393" s="52"/>
      <c r="DH393" s="52"/>
      <c r="DI393" s="52"/>
      <c r="DJ393" s="52"/>
      <c r="DK393" s="52"/>
      <c r="DL393" s="52"/>
      <c r="DM393" s="52"/>
      <c r="DN393" s="52"/>
      <c r="DO393" s="52"/>
      <c r="DP393" s="52"/>
      <c r="DQ393" s="52"/>
      <c r="DR393" s="52"/>
      <c r="DS393" s="52"/>
      <c r="DT393" s="52"/>
      <c r="DU393" s="52"/>
      <c r="DV393" s="52"/>
      <c r="DW393" s="52"/>
      <c r="DX393" s="52"/>
      <c r="DY393" s="52"/>
      <c r="DZ393" s="52"/>
      <c r="EA393" s="52"/>
      <c r="EB393" s="52"/>
      <c r="EC393" s="52"/>
      <c r="ED393" s="52"/>
      <c r="EE393" s="52"/>
      <c r="EF393" s="52"/>
      <c r="EG393" s="52"/>
      <c r="EH393" s="52"/>
      <c r="EI393" s="52"/>
      <c r="EJ393" s="52"/>
      <c r="EK393" s="52"/>
      <c r="EL393" s="52"/>
      <c r="EM393" s="52"/>
      <c r="EN393" s="52"/>
      <c r="EO393" s="52"/>
      <c r="EP393" s="52"/>
      <c r="EQ393" s="52"/>
      <c r="ER393" s="52"/>
      <c r="ES393" s="52"/>
      <c r="ET393" s="52"/>
      <c r="EU393" s="52"/>
      <c r="EV393" s="52"/>
      <c r="EW393" s="52"/>
      <c r="EX393" s="52"/>
      <c r="EY393" s="52"/>
      <c r="EZ393" s="52"/>
      <c r="FA393" s="52"/>
      <c r="FB393" s="52"/>
      <c r="FC393" s="52"/>
      <c r="FD393" s="52"/>
      <c r="FE393" s="52"/>
      <c r="FF393" s="52"/>
      <c r="FG393" s="52"/>
      <c r="FH393" s="52"/>
      <c r="FI393" s="52"/>
      <c r="FJ393" s="52"/>
      <c r="FK393" s="52"/>
      <c r="FL393" s="52"/>
      <c r="FM393" s="52"/>
      <c r="FN393" s="52"/>
      <c r="FO393" s="52"/>
      <c r="FP393" s="52"/>
      <c r="FQ393" s="52"/>
      <c r="FR393" s="52"/>
      <c r="FS393" s="52"/>
      <c r="FT393" s="52"/>
      <c r="FU393" s="52"/>
      <c r="FV393" s="52"/>
      <c r="FW393" s="52"/>
      <c r="FX393" s="52"/>
      <c r="FY393" s="52"/>
      <c r="FZ393" s="52"/>
      <c r="GA393" s="52"/>
      <c r="GB393" s="52"/>
      <c r="GC393" s="52"/>
      <c r="GD393" s="52"/>
      <c r="GE393" s="52"/>
      <c r="GF393" s="52"/>
      <c r="GG393" s="52"/>
      <c r="GH393" s="52"/>
      <c r="GI393" s="52"/>
      <c r="GJ393" s="52"/>
      <c r="GK393" s="52"/>
      <c r="GL393" s="52"/>
      <c r="GM393" s="52"/>
      <c r="GN393" s="52"/>
      <c r="GO393" s="52"/>
      <c r="GP393" s="52"/>
      <c r="GQ393" s="52"/>
      <c r="GR393" s="52"/>
      <c r="GS393" s="52"/>
      <c r="GT393" s="52"/>
      <c r="GU393" s="52"/>
      <c r="GV393" s="52"/>
      <c r="GW393" s="52"/>
      <c r="GX393" s="52"/>
      <c r="GY393" s="52"/>
      <c r="GZ393" s="52"/>
      <c r="HA393" s="52"/>
      <c r="HB393" s="52"/>
      <c r="HC393" s="52"/>
      <c r="HD393" s="52"/>
      <c r="HE393" s="52"/>
      <c r="HF393" s="52"/>
      <c r="HG393" s="52"/>
      <c r="HH393" s="52"/>
      <c r="HI393" s="52"/>
      <c r="HJ393" s="52"/>
      <c r="HK393" s="52"/>
      <c r="HL393" s="52"/>
      <c r="HM393" s="52"/>
      <c r="HN393" s="52"/>
      <c r="HO393" s="52"/>
      <c r="HP393" s="52"/>
      <c r="HQ393" s="52"/>
      <c r="HR393" s="52"/>
      <c r="HS393" s="52"/>
      <c r="HT393" s="52"/>
      <c r="HU393" s="52"/>
      <c r="HV393" s="52"/>
      <c r="HW393" s="52"/>
      <c r="HX393" s="52"/>
      <c r="HY393" s="52"/>
      <c r="HZ393" s="52"/>
      <c r="IA393" s="52"/>
      <c r="IB393" s="52"/>
      <c r="IC393" s="52"/>
      <c r="ID393" s="52"/>
      <c r="IE393" s="52"/>
      <c r="IF393" s="52"/>
      <c r="IG393" s="52"/>
      <c r="IH393" s="52"/>
      <c r="II393" s="52"/>
      <c r="IJ393" s="52"/>
      <c r="IK393" s="52"/>
      <c r="IL393" s="52"/>
      <c r="IM393" s="52"/>
      <c r="IN393" s="52"/>
      <c r="IO393" s="52"/>
      <c r="IP393" s="52"/>
      <c r="IQ393" s="52"/>
      <c r="IR393" s="52"/>
      <c r="IS393" s="52"/>
      <c r="IT393" s="52"/>
      <c r="IU393" s="52"/>
    </row>
    <row r="394" spans="1:255" x14ac:dyDescent="0.3">
      <c r="A394" s="53" t="s">
        <v>1</v>
      </c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  <c r="BF394" s="53"/>
      <c r="BG394" s="53"/>
      <c r="BH394" s="53"/>
      <c r="BI394" s="53"/>
      <c r="BJ394" s="53"/>
      <c r="BK394" s="53"/>
      <c r="BL394" s="53"/>
      <c r="BM394" s="53"/>
      <c r="BN394" s="53"/>
      <c r="BO394" s="53"/>
      <c r="BP394" s="53"/>
      <c r="BQ394" s="53"/>
      <c r="BR394" s="53"/>
      <c r="BS394" s="53"/>
      <c r="BT394" s="53"/>
      <c r="BU394" s="53"/>
      <c r="BV394" s="53"/>
      <c r="BW394" s="53"/>
      <c r="BX394" s="53"/>
      <c r="BY394" s="53"/>
      <c r="BZ394" s="53"/>
      <c r="CA394" s="53"/>
      <c r="CB394" s="53"/>
      <c r="CC394" s="53"/>
      <c r="CD394" s="53"/>
      <c r="CE394" s="53"/>
      <c r="CF394" s="53"/>
      <c r="CG394" s="53"/>
      <c r="CH394" s="53"/>
      <c r="CI394" s="53"/>
      <c r="CJ394" s="53"/>
      <c r="CK394" s="53"/>
      <c r="CL394" s="53"/>
      <c r="CM394" s="53"/>
      <c r="CN394" s="53"/>
      <c r="CO394" s="53"/>
      <c r="CP394" s="53"/>
      <c r="CQ394" s="53"/>
      <c r="CR394" s="53"/>
      <c r="CS394" s="53"/>
      <c r="CT394" s="53"/>
      <c r="CU394" s="53"/>
      <c r="CV394" s="53"/>
      <c r="CW394" s="53"/>
      <c r="CX394" s="53"/>
      <c r="CY394" s="53"/>
      <c r="CZ394" s="53"/>
      <c r="DA394" s="53"/>
      <c r="DB394" s="53"/>
      <c r="DC394" s="53"/>
      <c r="DD394" s="53"/>
      <c r="DE394" s="53"/>
      <c r="DF394" s="53"/>
      <c r="DG394" s="53"/>
      <c r="DH394" s="53"/>
      <c r="DI394" s="53"/>
      <c r="DJ394" s="53"/>
      <c r="DK394" s="53"/>
      <c r="DL394" s="53"/>
      <c r="DM394" s="53"/>
      <c r="DN394" s="53"/>
      <c r="DO394" s="53"/>
      <c r="DP394" s="53"/>
      <c r="DQ394" s="53"/>
      <c r="DR394" s="53"/>
      <c r="DS394" s="53"/>
      <c r="DT394" s="53"/>
      <c r="DU394" s="53"/>
      <c r="DV394" s="53"/>
      <c r="DW394" s="53"/>
      <c r="DX394" s="53"/>
      <c r="DY394" s="53"/>
      <c r="DZ394" s="53"/>
      <c r="EA394" s="53"/>
      <c r="EB394" s="53"/>
      <c r="EC394" s="53"/>
      <c r="ED394" s="53"/>
      <c r="EE394" s="53"/>
      <c r="EF394" s="53"/>
      <c r="EG394" s="53"/>
      <c r="EH394" s="53"/>
      <c r="EI394" s="53"/>
      <c r="EJ394" s="53"/>
      <c r="EK394" s="53"/>
      <c r="EL394" s="53"/>
      <c r="EM394" s="53"/>
      <c r="EN394" s="53"/>
      <c r="EO394" s="53"/>
      <c r="EP394" s="53"/>
      <c r="EQ394" s="53"/>
      <c r="ER394" s="53"/>
      <c r="ES394" s="53"/>
      <c r="ET394" s="53"/>
      <c r="EU394" s="53"/>
      <c r="EV394" s="53"/>
      <c r="EW394" s="53"/>
      <c r="EX394" s="53"/>
      <c r="EY394" s="53"/>
      <c r="EZ394" s="53"/>
      <c r="FA394" s="53"/>
      <c r="FB394" s="53"/>
      <c r="FC394" s="53"/>
      <c r="FD394" s="53"/>
      <c r="FE394" s="53"/>
      <c r="FF394" s="53"/>
      <c r="FG394" s="53"/>
      <c r="FH394" s="53"/>
      <c r="FI394" s="53"/>
      <c r="FJ394" s="53"/>
      <c r="FK394" s="53"/>
      <c r="FL394" s="53"/>
      <c r="FM394" s="53"/>
      <c r="FN394" s="53"/>
      <c r="FO394" s="53"/>
      <c r="FP394" s="53"/>
      <c r="FQ394" s="53"/>
      <c r="FR394" s="53"/>
      <c r="FS394" s="53"/>
      <c r="FT394" s="53"/>
      <c r="FU394" s="53"/>
      <c r="FV394" s="53"/>
      <c r="FW394" s="53"/>
      <c r="FX394" s="53"/>
      <c r="FY394" s="53"/>
      <c r="FZ394" s="53"/>
      <c r="GA394" s="53"/>
      <c r="GB394" s="53"/>
      <c r="GC394" s="53"/>
      <c r="GD394" s="53"/>
      <c r="GE394" s="53"/>
      <c r="GF394" s="53"/>
      <c r="GG394" s="53"/>
      <c r="GH394" s="53"/>
      <c r="GI394" s="53"/>
      <c r="GJ394" s="53"/>
      <c r="GK394" s="53"/>
      <c r="GL394" s="53"/>
      <c r="GM394" s="53"/>
      <c r="GN394" s="53"/>
      <c r="GO394" s="53"/>
      <c r="GP394" s="53"/>
      <c r="GQ394" s="53"/>
      <c r="GR394" s="53"/>
      <c r="GS394" s="53"/>
      <c r="GT394" s="53"/>
      <c r="GU394" s="53"/>
      <c r="GV394" s="53"/>
      <c r="GW394" s="53"/>
      <c r="GX394" s="53"/>
      <c r="GY394" s="53"/>
      <c r="GZ394" s="53"/>
      <c r="HA394" s="53"/>
      <c r="HB394" s="53"/>
      <c r="HC394" s="53"/>
      <c r="HD394" s="53"/>
      <c r="HE394" s="53"/>
      <c r="HF394" s="53"/>
      <c r="HG394" s="53"/>
      <c r="HH394" s="53"/>
      <c r="HI394" s="53"/>
      <c r="HJ394" s="53"/>
      <c r="HK394" s="53"/>
      <c r="HL394" s="53"/>
      <c r="HM394" s="53"/>
      <c r="HN394" s="53"/>
      <c r="HO394" s="53"/>
      <c r="HP394" s="53"/>
      <c r="HQ394" s="53"/>
      <c r="HR394" s="53"/>
      <c r="HS394" s="53"/>
      <c r="HT394" s="53"/>
      <c r="HU394" s="53"/>
      <c r="HV394" s="53"/>
      <c r="HW394" s="53"/>
      <c r="HX394" s="53"/>
      <c r="HY394" s="53"/>
      <c r="HZ394" s="53"/>
      <c r="IA394" s="53"/>
      <c r="IB394" s="53"/>
      <c r="IC394" s="53"/>
      <c r="ID394" s="53"/>
      <c r="IE394" s="53"/>
      <c r="IF394" s="53"/>
      <c r="IG394" s="53"/>
      <c r="IH394" s="53"/>
      <c r="II394" s="53"/>
      <c r="IJ394" s="53"/>
      <c r="IK394" s="53"/>
      <c r="IL394" s="53"/>
      <c r="IM394" s="53"/>
      <c r="IN394" s="53"/>
      <c r="IO394" s="53"/>
      <c r="IP394" s="53"/>
      <c r="IQ394" s="53"/>
      <c r="IR394" s="53"/>
      <c r="IS394" s="53"/>
      <c r="IT394" s="53"/>
      <c r="IU394" s="53"/>
    </row>
    <row r="395" spans="1:255" x14ac:dyDescent="0.3">
      <c r="A395" s="54"/>
      <c r="GG395" s="55"/>
      <c r="GH395" s="55"/>
      <c r="GI395" s="55"/>
      <c r="GJ395" s="55"/>
      <c r="GK395" s="55"/>
      <c r="GL395" s="55"/>
      <c r="GM395" s="55"/>
      <c r="GN395" s="55"/>
      <c r="GO395" s="55"/>
      <c r="GP395" s="55"/>
      <c r="GQ395" s="55"/>
      <c r="GR395" s="55"/>
      <c r="GS395" s="55"/>
      <c r="GT395" s="55"/>
      <c r="GU395" s="55"/>
      <c r="GV395" s="55"/>
      <c r="GW395" s="55"/>
      <c r="GX395" s="55"/>
      <c r="GY395" s="55"/>
      <c r="GZ395" s="55"/>
      <c r="HA395" s="55"/>
      <c r="HB395" s="55"/>
      <c r="HC395" s="55"/>
      <c r="HD395" s="55"/>
      <c r="HE395" s="55"/>
      <c r="HF395" s="55"/>
      <c r="HG395" s="55"/>
      <c r="HH395" s="55"/>
      <c r="HI395" s="55"/>
      <c r="HJ395" s="55"/>
      <c r="HK395" s="55"/>
      <c r="HL395" s="55"/>
      <c r="HM395" s="55"/>
      <c r="HN395" s="55"/>
      <c r="HO395" s="55"/>
      <c r="HP395" s="55"/>
      <c r="HQ395" s="55"/>
      <c r="HR395" s="55"/>
      <c r="HS395" s="55"/>
      <c r="HT395" s="55"/>
      <c r="HU395" s="55"/>
      <c r="HV395" s="55"/>
      <c r="HW395" s="55"/>
      <c r="HX395" s="55"/>
      <c r="HY395" s="55"/>
      <c r="HZ395" s="55"/>
      <c r="IA395" s="55"/>
      <c r="IB395" s="55"/>
      <c r="IC395" s="55"/>
      <c r="ID395" s="55"/>
      <c r="IE395" s="55"/>
      <c r="IF395" s="55"/>
      <c r="IG395" s="55"/>
      <c r="IH395" s="55"/>
      <c r="II395" s="55"/>
      <c r="IJ395" s="55"/>
      <c r="IK395" s="55"/>
      <c r="IL395" s="55"/>
      <c r="IM395" s="55"/>
      <c r="IN395" s="55"/>
      <c r="IO395" s="55"/>
      <c r="IP395" s="55"/>
      <c r="IQ395" s="55"/>
      <c r="IR395" s="55"/>
      <c r="IS395" s="55"/>
      <c r="IT395" s="55"/>
      <c r="IU395" s="55"/>
    </row>
    <row r="396" spans="1:255" x14ac:dyDescent="0.3">
      <c r="A396" s="55" t="s">
        <v>347</v>
      </c>
    </row>
    <row r="397" spans="1:255" x14ac:dyDescent="0.3">
      <c r="A397" s="56" t="s">
        <v>348</v>
      </c>
    </row>
    <row r="398" spans="1:255" x14ac:dyDescent="0.3">
      <c r="A398" s="57" t="s">
        <v>349</v>
      </c>
    </row>
    <row r="399" spans="1:255" x14ac:dyDescent="0.3">
      <c r="A399" s="55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 x14ac:dyDescent="0.3">
      <c r="A400" s="58" t="s">
        <v>350</v>
      </c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 x14ac:dyDescent="0.3">
      <c r="A401" s="59" t="s">
        <v>351</v>
      </c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 x14ac:dyDescent="0.3">
      <c r="A402" s="2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 x14ac:dyDescent="0.3">
      <c r="A403" s="55" t="s">
        <v>2</v>
      </c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 x14ac:dyDescent="0.3">
      <c r="A404" s="55" t="s">
        <v>352</v>
      </c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 x14ac:dyDescent="0.3">
      <c r="A405" s="55" t="s">
        <v>353</v>
      </c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</sheetData>
  <autoFilter ref="A1:IU405"/>
  <pageMargins left="0.70866141732283472" right="0.70866141732283472" top="0.74803149606299213" bottom="0.74803149606299213" header="0.31496062992125984" footer="0.31496062992125984"/>
  <pageSetup paperSize="8" scale="45" fitToHeight="0" orientation="landscape" r:id="rId1"/>
  <headerFooter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Прил ИП м.ноември</vt:lpstr>
      <vt:lpstr>'Прил ИП м.ноември'!Печат_заглавия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Rozalina</cp:lastModifiedBy>
  <cp:lastPrinted>2023-12-08T12:05:53Z</cp:lastPrinted>
  <dcterms:created xsi:type="dcterms:W3CDTF">2023-12-08T11:54:07Z</dcterms:created>
  <dcterms:modified xsi:type="dcterms:W3CDTF">2023-12-14T08:24:01Z</dcterms:modified>
</cp:coreProperties>
</file>