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19-2023\Заседания\60 заседание\"/>
    </mc:Choice>
  </mc:AlternateContent>
  <bookViews>
    <workbookView xWindow="0" yWindow="0" windowWidth="20490" windowHeight="7755"/>
  </bookViews>
  <sheets>
    <sheet name="Прил ИП 31082023" sheetId="2" r:id="rId1"/>
  </sheets>
  <externalReferences>
    <externalReference r:id="rId2"/>
    <externalReference r:id="rId3"/>
    <externalReference r:id="rId4"/>
    <externalReference r:id="rId5"/>
  </externalReferences>
  <definedNames>
    <definedName name="___xlfn_SUMIFS">NA()</definedName>
    <definedName name="__xlfn_SUMIFS">NA()</definedName>
    <definedName name="_xlnm._FilterDatabase" localSheetId="0" hidden="1">'Прил ИП 31082023'!$D$1:$D$351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'Прил ИП 31082023'!$5:$6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5" i="2" l="1"/>
  <c r="Y335" i="2"/>
  <c r="V335" i="2"/>
  <c r="S335" i="2"/>
  <c r="P335" i="2"/>
  <c r="M335" i="2"/>
  <c r="J335" i="2"/>
  <c r="G335" i="2"/>
  <c r="C335" i="2"/>
  <c r="B335" i="2"/>
  <c r="AA334" i="2"/>
  <c r="Z334" i="2"/>
  <c r="Z333" i="2" s="1"/>
  <c r="X334" i="2"/>
  <c r="X333" i="2" s="1"/>
  <c r="W334" i="2"/>
  <c r="W333" i="2" s="1"/>
  <c r="U334" i="2"/>
  <c r="T334" i="2"/>
  <c r="R334" i="2"/>
  <c r="Q334" i="2"/>
  <c r="Q333" i="2" s="1"/>
  <c r="O334" i="2"/>
  <c r="N334" i="2"/>
  <c r="N333" i="2" s="1"/>
  <c r="L334" i="2"/>
  <c r="L333" i="2" s="1"/>
  <c r="K334" i="2"/>
  <c r="K333" i="2" s="1"/>
  <c r="I334" i="2"/>
  <c r="H334" i="2"/>
  <c r="H333" i="2" s="1"/>
  <c r="F334" i="2"/>
  <c r="E334" i="2"/>
  <c r="U333" i="2"/>
  <c r="T333" i="2"/>
  <c r="I333" i="2"/>
  <c r="E333" i="2"/>
  <c r="AB332" i="2"/>
  <c r="Y332" i="2"/>
  <c r="V332" i="2"/>
  <c r="S332" i="2"/>
  <c r="P332" i="2"/>
  <c r="M332" i="2"/>
  <c r="J332" i="2"/>
  <c r="G332" i="2"/>
  <c r="C332" i="2"/>
  <c r="B332" i="2"/>
  <c r="AA331" i="2"/>
  <c r="Z331" i="2"/>
  <c r="Z330" i="2" s="1"/>
  <c r="X331" i="2"/>
  <c r="W331" i="2"/>
  <c r="W330" i="2" s="1"/>
  <c r="U331" i="2"/>
  <c r="T331" i="2"/>
  <c r="R331" i="2"/>
  <c r="R330" i="2" s="1"/>
  <c r="Q331" i="2"/>
  <c r="Q330" i="2" s="1"/>
  <c r="O331" i="2"/>
  <c r="N331" i="2"/>
  <c r="N330" i="2" s="1"/>
  <c r="L331" i="2"/>
  <c r="K331" i="2"/>
  <c r="K330" i="2" s="1"/>
  <c r="I331" i="2"/>
  <c r="I330" i="2" s="1"/>
  <c r="H331" i="2"/>
  <c r="F331" i="2"/>
  <c r="F330" i="2" s="1"/>
  <c r="E331" i="2"/>
  <c r="E330" i="2" s="1"/>
  <c r="U330" i="2"/>
  <c r="AB329" i="2"/>
  <c r="Y329" i="2"/>
  <c r="V329" i="2"/>
  <c r="S329" i="2"/>
  <c r="P329" i="2"/>
  <c r="M329" i="2"/>
  <c r="J329" i="2"/>
  <c r="G329" i="2"/>
  <c r="C329" i="2"/>
  <c r="B329" i="2"/>
  <c r="AA328" i="2"/>
  <c r="Z328" i="2"/>
  <c r="X328" i="2"/>
  <c r="W328" i="2"/>
  <c r="U328" i="2"/>
  <c r="T328" i="2"/>
  <c r="R328" i="2"/>
  <c r="Q328" i="2"/>
  <c r="O328" i="2"/>
  <c r="N328" i="2"/>
  <c r="L328" i="2"/>
  <c r="K328" i="2"/>
  <c r="I328" i="2"/>
  <c r="H328" i="2"/>
  <c r="F328" i="2"/>
  <c r="E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G326" i="2"/>
  <c r="C326" i="2"/>
  <c r="B326" i="2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Z322" i="2" s="1"/>
  <c r="X323" i="2"/>
  <c r="W323" i="2"/>
  <c r="W322" i="2" s="1"/>
  <c r="U323" i="2"/>
  <c r="T323" i="2"/>
  <c r="R323" i="2"/>
  <c r="Q323" i="2"/>
  <c r="Q322" i="2" s="1"/>
  <c r="O323" i="2"/>
  <c r="N323" i="2"/>
  <c r="N322" i="2" s="1"/>
  <c r="L323" i="2"/>
  <c r="K323" i="2"/>
  <c r="I323" i="2"/>
  <c r="I322" i="2" s="1"/>
  <c r="H323" i="2"/>
  <c r="F323" i="2"/>
  <c r="E323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M320" i="2"/>
  <c r="J320" i="2"/>
  <c r="G320" i="2"/>
  <c r="C320" i="2"/>
  <c r="B320" i="2"/>
  <c r="AA319" i="2"/>
  <c r="Z319" i="2"/>
  <c r="Z318" i="2" s="1"/>
  <c r="X319" i="2"/>
  <c r="W319" i="2"/>
  <c r="W318" i="2" s="1"/>
  <c r="U319" i="2"/>
  <c r="U318" i="2" s="1"/>
  <c r="T319" i="2"/>
  <c r="R319" i="2"/>
  <c r="R318" i="2" s="1"/>
  <c r="Q319" i="2"/>
  <c r="Q318" i="2" s="1"/>
  <c r="O319" i="2"/>
  <c r="N319" i="2"/>
  <c r="N318" i="2" s="1"/>
  <c r="L319" i="2"/>
  <c r="K319" i="2"/>
  <c r="K318" i="2" s="1"/>
  <c r="I319" i="2"/>
  <c r="I318" i="2" s="1"/>
  <c r="H319" i="2"/>
  <c r="F319" i="2"/>
  <c r="F318" i="2" s="1"/>
  <c r="E319" i="2"/>
  <c r="E318" i="2" s="1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Z313" i="2" s="1"/>
  <c r="Z312" i="2" s="1"/>
  <c r="X314" i="2"/>
  <c r="X313" i="2" s="1"/>
  <c r="W314" i="2"/>
  <c r="U314" i="2"/>
  <c r="U313" i="2" s="1"/>
  <c r="T314" i="2"/>
  <c r="R314" i="2"/>
  <c r="R313" i="2" s="1"/>
  <c r="Q314" i="2"/>
  <c r="Q313" i="2" s="1"/>
  <c r="O314" i="2"/>
  <c r="N314" i="2"/>
  <c r="N313" i="2" s="1"/>
  <c r="N312" i="2" s="1"/>
  <c r="L314" i="2"/>
  <c r="L313" i="2" s="1"/>
  <c r="K314" i="2"/>
  <c r="I314" i="2"/>
  <c r="I313" i="2" s="1"/>
  <c r="H314" i="2"/>
  <c r="F314" i="2"/>
  <c r="E314" i="2"/>
  <c r="T313" i="2"/>
  <c r="H313" i="2"/>
  <c r="AB311" i="2"/>
  <c r="Y311" i="2"/>
  <c r="V311" i="2"/>
  <c r="S311" i="2"/>
  <c r="O311" i="2"/>
  <c r="C311" i="2" s="1"/>
  <c r="N311" i="2"/>
  <c r="M311" i="2"/>
  <c r="J311" i="2"/>
  <c r="G311" i="2"/>
  <c r="AB310" i="2"/>
  <c r="Y310" i="2"/>
  <c r="V310" i="2"/>
  <c r="S310" i="2"/>
  <c r="O310" i="2"/>
  <c r="N310" i="2"/>
  <c r="M310" i="2"/>
  <c r="J310" i="2"/>
  <c r="G310" i="2"/>
  <c r="AA309" i="2"/>
  <c r="Z309" i="2"/>
  <c r="X309" i="2"/>
  <c r="W309" i="2"/>
  <c r="U309" i="2"/>
  <c r="T309" i="2"/>
  <c r="R309" i="2"/>
  <c r="Q309" i="2"/>
  <c r="L309" i="2"/>
  <c r="K309" i="2"/>
  <c r="I309" i="2"/>
  <c r="H309" i="2"/>
  <c r="F309" i="2"/>
  <c r="E309" i="2"/>
  <c r="AB308" i="2"/>
  <c r="Y308" i="2"/>
  <c r="V308" i="2"/>
  <c r="S308" i="2"/>
  <c r="P308" i="2"/>
  <c r="M308" i="2"/>
  <c r="J308" i="2"/>
  <c r="G308" i="2"/>
  <c r="C308" i="2"/>
  <c r="B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S306" i="2"/>
  <c r="P306" i="2"/>
  <c r="M306" i="2"/>
  <c r="J306" i="2"/>
  <c r="G306" i="2"/>
  <c r="C306" i="2"/>
  <c r="B306" i="2"/>
  <c r="AA305" i="2"/>
  <c r="Z305" i="2"/>
  <c r="X305" i="2"/>
  <c r="W305" i="2"/>
  <c r="U305" i="2"/>
  <c r="T305" i="2"/>
  <c r="R305" i="2"/>
  <c r="Q305" i="2"/>
  <c r="O305" i="2"/>
  <c r="N305" i="2"/>
  <c r="L305" i="2"/>
  <c r="K305" i="2"/>
  <c r="I305" i="2"/>
  <c r="H305" i="2"/>
  <c r="F305" i="2"/>
  <c r="E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O302" i="2"/>
  <c r="O301" i="2" s="1"/>
  <c r="N302" i="2"/>
  <c r="N301" i="2" s="1"/>
  <c r="M302" i="2"/>
  <c r="J302" i="2"/>
  <c r="G302" i="2"/>
  <c r="B302" i="2"/>
  <c r="AA301" i="2"/>
  <c r="Z301" i="2"/>
  <c r="X301" i="2"/>
  <c r="W301" i="2"/>
  <c r="U301" i="2"/>
  <c r="T301" i="2"/>
  <c r="R301" i="2"/>
  <c r="Q301" i="2"/>
  <c r="L301" i="2"/>
  <c r="K301" i="2"/>
  <c r="I301" i="2"/>
  <c r="H301" i="2"/>
  <c r="F301" i="2"/>
  <c r="E301" i="2"/>
  <c r="AB300" i="2"/>
  <c r="Y300" i="2"/>
  <c r="V300" i="2"/>
  <c r="S300" i="2"/>
  <c r="P300" i="2"/>
  <c r="M300" i="2"/>
  <c r="J300" i="2"/>
  <c r="G300" i="2"/>
  <c r="C300" i="2"/>
  <c r="B300" i="2"/>
  <c r="AA299" i="2"/>
  <c r="Z299" i="2"/>
  <c r="X299" i="2"/>
  <c r="W299" i="2"/>
  <c r="U299" i="2"/>
  <c r="T299" i="2"/>
  <c r="R299" i="2"/>
  <c r="Q299" i="2"/>
  <c r="O299" i="2"/>
  <c r="N299" i="2"/>
  <c r="L299" i="2"/>
  <c r="K299" i="2"/>
  <c r="I299" i="2"/>
  <c r="H299" i="2"/>
  <c r="F299" i="2"/>
  <c r="E299" i="2"/>
  <c r="AB297" i="2"/>
  <c r="Y297" i="2"/>
  <c r="V297" i="2"/>
  <c r="S297" i="2"/>
  <c r="P297" i="2"/>
  <c r="M297" i="2"/>
  <c r="J297" i="2"/>
  <c r="G297" i="2"/>
  <c r="C297" i="2"/>
  <c r="B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A294" i="2"/>
  <c r="Z294" i="2"/>
  <c r="X294" i="2"/>
  <c r="W294" i="2"/>
  <c r="U294" i="2"/>
  <c r="T294" i="2"/>
  <c r="R294" i="2"/>
  <c r="Q294" i="2"/>
  <c r="O294" i="2"/>
  <c r="N294" i="2"/>
  <c r="L294" i="2"/>
  <c r="K294" i="2"/>
  <c r="I294" i="2"/>
  <c r="H294" i="2"/>
  <c r="F294" i="2"/>
  <c r="E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X292" i="2"/>
  <c r="W292" i="2"/>
  <c r="U292" i="2"/>
  <c r="T292" i="2"/>
  <c r="R292" i="2"/>
  <c r="Q292" i="2"/>
  <c r="O292" i="2"/>
  <c r="N292" i="2"/>
  <c r="L292" i="2"/>
  <c r="K292" i="2"/>
  <c r="I292" i="2"/>
  <c r="H292" i="2"/>
  <c r="F292" i="2"/>
  <c r="E292" i="2"/>
  <c r="AB291" i="2"/>
  <c r="Y291" i="2"/>
  <c r="V291" i="2"/>
  <c r="S291" i="2"/>
  <c r="P291" i="2"/>
  <c r="M291" i="2"/>
  <c r="J291" i="2"/>
  <c r="G291" i="2"/>
  <c r="C291" i="2"/>
  <c r="B291" i="2"/>
  <c r="AA290" i="2"/>
  <c r="Z290" i="2"/>
  <c r="X290" i="2"/>
  <c r="W290" i="2"/>
  <c r="U290" i="2"/>
  <c r="T290" i="2"/>
  <c r="R290" i="2"/>
  <c r="Q290" i="2"/>
  <c r="O290" i="2"/>
  <c r="N290" i="2"/>
  <c r="L290" i="2"/>
  <c r="K290" i="2"/>
  <c r="I290" i="2"/>
  <c r="H290" i="2"/>
  <c r="F290" i="2"/>
  <c r="E290" i="2"/>
  <c r="AB289" i="2"/>
  <c r="Y289" i="2"/>
  <c r="V289" i="2"/>
  <c r="S289" i="2"/>
  <c r="P289" i="2"/>
  <c r="L289" i="2"/>
  <c r="J289" i="2"/>
  <c r="G289" i="2"/>
  <c r="B289" i="2"/>
  <c r="AB288" i="2"/>
  <c r="Y288" i="2"/>
  <c r="V288" i="2"/>
  <c r="S288" i="2"/>
  <c r="P288" i="2"/>
  <c r="M288" i="2"/>
  <c r="J288" i="2"/>
  <c r="G288" i="2"/>
  <c r="C288" i="2"/>
  <c r="B288" i="2"/>
  <c r="AB287" i="2"/>
  <c r="Y287" i="2"/>
  <c r="V287" i="2"/>
  <c r="S287" i="2"/>
  <c r="P287" i="2"/>
  <c r="L287" i="2"/>
  <c r="M287" i="2" s="1"/>
  <c r="J287" i="2"/>
  <c r="G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C284" i="2"/>
  <c r="B284" i="2"/>
  <c r="AB283" i="2"/>
  <c r="Y283" i="2"/>
  <c r="V283" i="2"/>
  <c r="S283" i="2"/>
  <c r="P283" i="2"/>
  <c r="L283" i="2"/>
  <c r="K283" i="2"/>
  <c r="J283" i="2"/>
  <c r="G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A279" i="2"/>
  <c r="Z279" i="2"/>
  <c r="X279" i="2"/>
  <c r="W279" i="2"/>
  <c r="U279" i="2"/>
  <c r="T279" i="2"/>
  <c r="R279" i="2"/>
  <c r="Q279" i="2"/>
  <c r="O279" i="2"/>
  <c r="N279" i="2"/>
  <c r="I279" i="2"/>
  <c r="H279" i="2"/>
  <c r="F279" i="2"/>
  <c r="E279" i="2"/>
  <c r="AB278" i="2"/>
  <c r="Y278" i="2"/>
  <c r="V278" i="2"/>
  <c r="S278" i="2"/>
  <c r="P278" i="2"/>
  <c r="L278" i="2"/>
  <c r="J278" i="2"/>
  <c r="G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R272" i="2"/>
  <c r="Q272" i="2"/>
  <c r="Q270" i="2" s="1"/>
  <c r="P272" i="2"/>
  <c r="M272" i="2"/>
  <c r="J272" i="2"/>
  <c r="G272" i="2"/>
  <c r="AB271" i="2"/>
  <c r="Y271" i="2"/>
  <c r="V271" i="2"/>
  <c r="S271" i="2"/>
  <c r="P271" i="2"/>
  <c r="L271" i="2"/>
  <c r="L270" i="2" s="1"/>
  <c r="K271" i="2"/>
  <c r="B271" i="2" s="1"/>
  <c r="J271" i="2"/>
  <c r="G271" i="2"/>
  <c r="AA270" i="2"/>
  <c r="Z270" i="2"/>
  <c r="X270" i="2"/>
  <c r="W270" i="2"/>
  <c r="U270" i="2"/>
  <c r="T270" i="2"/>
  <c r="R270" i="2"/>
  <c r="O270" i="2"/>
  <c r="N270" i="2"/>
  <c r="I270" i="2"/>
  <c r="H270" i="2"/>
  <c r="F270" i="2"/>
  <c r="E270" i="2"/>
  <c r="AA268" i="2"/>
  <c r="C268" i="2" s="1"/>
  <c r="Z268" i="2"/>
  <c r="B268" i="2" s="1"/>
  <c r="Y268" i="2"/>
  <c r="V268" i="2"/>
  <c r="S268" i="2"/>
  <c r="P268" i="2"/>
  <c r="M268" i="2"/>
  <c r="J268" i="2"/>
  <c r="G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A259" i="2"/>
  <c r="Z259" i="2"/>
  <c r="AB259" i="2" s="1"/>
  <c r="Y259" i="2"/>
  <c r="V259" i="2"/>
  <c r="S259" i="2"/>
  <c r="P259" i="2"/>
  <c r="L259" i="2"/>
  <c r="K259" i="2"/>
  <c r="J259" i="2"/>
  <c r="G259" i="2"/>
  <c r="AB258" i="2"/>
  <c r="Y258" i="2"/>
  <c r="V258" i="2"/>
  <c r="S258" i="2"/>
  <c r="P258" i="2"/>
  <c r="L258" i="2"/>
  <c r="K258" i="2"/>
  <c r="J258" i="2"/>
  <c r="G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L255" i="2"/>
  <c r="K255" i="2"/>
  <c r="B255" i="2" s="1"/>
  <c r="J255" i="2"/>
  <c r="G255" i="2"/>
  <c r="C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L248" i="2"/>
  <c r="K248" i="2"/>
  <c r="I248" i="2"/>
  <c r="H248" i="2"/>
  <c r="H232" i="2" s="1"/>
  <c r="F248" i="2"/>
  <c r="F232" i="2" s="1"/>
  <c r="E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A244" i="2"/>
  <c r="Z244" i="2"/>
  <c r="Y244" i="2"/>
  <c r="V244" i="2"/>
  <c r="S244" i="2"/>
  <c r="P244" i="2"/>
  <c r="L244" i="2"/>
  <c r="K244" i="2"/>
  <c r="J244" i="2"/>
  <c r="G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Y241" i="2"/>
  <c r="V241" i="2"/>
  <c r="S241" i="2"/>
  <c r="P241" i="2"/>
  <c r="M241" i="2"/>
  <c r="J241" i="2"/>
  <c r="G241" i="2"/>
  <c r="B241" i="2"/>
  <c r="AA240" i="2"/>
  <c r="Z240" i="2"/>
  <c r="Y240" i="2"/>
  <c r="V240" i="2"/>
  <c r="S240" i="2"/>
  <c r="P240" i="2"/>
  <c r="M240" i="2"/>
  <c r="J240" i="2"/>
  <c r="G240" i="2"/>
  <c r="B240" i="2"/>
  <c r="AA239" i="2"/>
  <c r="Z239" i="2"/>
  <c r="B239" i="2" s="1"/>
  <c r="Y239" i="2"/>
  <c r="V239" i="2"/>
  <c r="S239" i="2"/>
  <c r="P239" i="2"/>
  <c r="M239" i="2"/>
  <c r="J239" i="2"/>
  <c r="G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Y237" i="2"/>
  <c r="V237" i="2"/>
  <c r="S237" i="2"/>
  <c r="P237" i="2"/>
  <c r="L237" i="2"/>
  <c r="K237" i="2"/>
  <c r="J237" i="2"/>
  <c r="G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L235" i="2"/>
  <c r="K235" i="2"/>
  <c r="J235" i="2"/>
  <c r="G235" i="2"/>
  <c r="C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X232" i="2"/>
  <c r="W232" i="2"/>
  <c r="U232" i="2"/>
  <c r="T232" i="2"/>
  <c r="R232" i="2"/>
  <c r="Q232" i="2"/>
  <c r="O232" i="2"/>
  <c r="N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L228" i="2"/>
  <c r="C228" i="2" s="1"/>
  <c r="K228" i="2"/>
  <c r="J228" i="2"/>
  <c r="G228" i="2"/>
  <c r="AB227" i="2"/>
  <c r="Y227" i="2"/>
  <c r="V227" i="2"/>
  <c r="S227" i="2"/>
  <c r="P227" i="2"/>
  <c r="M227" i="2"/>
  <c r="J227" i="2"/>
  <c r="G227" i="2"/>
  <c r="C227" i="2"/>
  <c r="B227" i="2"/>
  <c r="AA226" i="2"/>
  <c r="Z226" i="2"/>
  <c r="X226" i="2"/>
  <c r="W226" i="2"/>
  <c r="U226" i="2"/>
  <c r="T226" i="2"/>
  <c r="R226" i="2"/>
  <c r="Q226" i="2"/>
  <c r="O226" i="2"/>
  <c r="N226" i="2"/>
  <c r="I226" i="2"/>
  <c r="H226" i="2"/>
  <c r="F226" i="2"/>
  <c r="E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L223" i="2"/>
  <c r="K223" i="2"/>
  <c r="J223" i="2"/>
  <c r="G223" i="2"/>
  <c r="AA222" i="2"/>
  <c r="Z222" i="2"/>
  <c r="X222" i="2"/>
  <c r="W222" i="2"/>
  <c r="U222" i="2"/>
  <c r="T222" i="2"/>
  <c r="R222" i="2"/>
  <c r="Q222" i="2"/>
  <c r="O222" i="2"/>
  <c r="N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L219" i="2"/>
  <c r="M219" i="2" s="1"/>
  <c r="J219" i="2"/>
  <c r="G219" i="2"/>
  <c r="B219" i="2"/>
  <c r="AA218" i="2"/>
  <c r="Z218" i="2"/>
  <c r="X218" i="2"/>
  <c r="W218" i="2"/>
  <c r="W214" i="2" s="1"/>
  <c r="U218" i="2"/>
  <c r="T218" i="2"/>
  <c r="R218" i="2"/>
  <c r="Q218" i="2"/>
  <c r="Q214" i="2" s="1"/>
  <c r="O218" i="2"/>
  <c r="N218" i="2"/>
  <c r="K218" i="2"/>
  <c r="I218" i="2"/>
  <c r="H218" i="2"/>
  <c r="F218" i="2"/>
  <c r="E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A215" i="2"/>
  <c r="Z215" i="2"/>
  <c r="X215" i="2"/>
  <c r="W215" i="2"/>
  <c r="U215" i="2"/>
  <c r="V215" i="2" s="1"/>
  <c r="T215" i="2"/>
  <c r="R215" i="2"/>
  <c r="Q215" i="2"/>
  <c r="O215" i="2"/>
  <c r="N215" i="2"/>
  <c r="L215" i="2"/>
  <c r="K215" i="2"/>
  <c r="I215" i="2"/>
  <c r="H215" i="2"/>
  <c r="F215" i="2"/>
  <c r="E215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A207" i="2"/>
  <c r="AB207" i="2" s="1"/>
  <c r="Z207" i="2"/>
  <c r="X207" i="2"/>
  <c r="W207" i="2"/>
  <c r="U207" i="2"/>
  <c r="V207" i="2" s="1"/>
  <c r="T207" i="2"/>
  <c r="R207" i="2"/>
  <c r="Q207" i="2"/>
  <c r="O207" i="2"/>
  <c r="N207" i="2"/>
  <c r="L207" i="2"/>
  <c r="K207" i="2"/>
  <c r="I207" i="2"/>
  <c r="H207" i="2"/>
  <c r="F207" i="2"/>
  <c r="E207" i="2"/>
  <c r="AA206" i="2"/>
  <c r="Z206" i="2"/>
  <c r="Z203" i="2" s="1"/>
  <c r="X206" i="2"/>
  <c r="C206" i="2" s="1"/>
  <c r="W206" i="2"/>
  <c r="W203" i="2" s="1"/>
  <c r="V206" i="2"/>
  <c r="S206" i="2"/>
  <c r="P206" i="2"/>
  <c r="L206" i="2"/>
  <c r="L203" i="2" s="1"/>
  <c r="K206" i="2"/>
  <c r="J206" i="2"/>
  <c r="G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U203" i="2"/>
  <c r="T203" i="2"/>
  <c r="R203" i="2"/>
  <c r="Q203" i="2"/>
  <c r="O203" i="2"/>
  <c r="N203" i="2"/>
  <c r="I203" i="2"/>
  <c r="H203" i="2"/>
  <c r="F203" i="2"/>
  <c r="E203" i="2"/>
  <c r="AB202" i="2"/>
  <c r="Y202" i="2"/>
  <c r="V202" i="2"/>
  <c r="R202" i="2"/>
  <c r="Q202" i="2"/>
  <c r="B202" i="2" s="1"/>
  <c r="P202" i="2"/>
  <c r="M202" i="2"/>
  <c r="J202" i="2"/>
  <c r="G202" i="2"/>
  <c r="AB201" i="2"/>
  <c r="Y201" i="2"/>
  <c r="V201" i="2"/>
  <c r="R201" i="2"/>
  <c r="Q201" i="2"/>
  <c r="B201" i="2" s="1"/>
  <c r="P201" i="2"/>
  <c r="M201" i="2"/>
  <c r="J201" i="2"/>
  <c r="G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L190" i="2"/>
  <c r="L188" i="2" s="1"/>
  <c r="K190" i="2"/>
  <c r="K188" i="2" s="1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A188" i="2"/>
  <c r="Z188" i="2"/>
  <c r="X188" i="2"/>
  <c r="W188" i="2"/>
  <c r="U188" i="2"/>
  <c r="T188" i="2"/>
  <c r="O188" i="2"/>
  <c r="N188" i="2"/>
  <c r="I188" i="2"/>
  <c r="H188" i="2"/>
  <c r="F188" i="2"/>
  <c r="E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A184" i="2"/>
  <c r="Z184" i="2"/>
  <c r="Z183" i="2" s="1"/>
  <c r="X184" i="2"/>
  <c r="W184" i="2"/>
  <c r="W183" i="2" s="1"/>
  <c r="U184" i="2"/>
  <c r="T184" i="2"/>
  <c r="R184" i="2"/>
  <c r="Q184" i="2"/>
  <c r="O184" i="2"/>
  <c r="N184" i="2"/>
  <c r="L184" i="2"/>
  <c r="L183" i="2" s="1"/>
  <c r="K184" i="2"/>
  <c r="I184" i="2"/>
  <c r="H184" i="2"/>
  <c r="H183" i="2" s="1"/>
  <c r="F184" i="2"/>
  <c r="F183" i="2" s="1"/>
  <c r="E184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R178" i="2"/>
  <c r="Q178" i="2"/>
  <c r="B178" i="2" s="1"/>
  <c r="P178" i="2"/>
  <c r="M178" i="2"/>
  <c r="J178" i="2"/>
  <c r="G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A175" i="2"/>
  <c r="Z175" i="2"/>
  <c r="X175" i="2"/>
  <c r="W175" i="2"/>
  <c r="U175" i="2"/>
  <c r="T175" i="2"/>
  <c r="Q175" i="2"/>
  <c r="O175" i="2"/>
  <c r="N175" i="2"/>
  <c r="L175" i="2"/>
  <c r="K175" i="2"/>
  <c r="I175" i="2"/>
  <c r="H175" i="2"/>
  <c r="F175" i="2"/>
  <c r="E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O173" i="2"/>
  <c r="O170" i="2" s="1"/>
  <c r="N173" i="2"/>
  <c r="B173" i="2" s="1"/>
  <c r="M173" i="2"/>
  <c r="J173" i="2"/>
  <c r="G173" i="2"/>
  <c r="AB172" i="2"/>
  <c r="Y172" i="2"/>
  <c r="V172" i="2"/>
  <c r="R172" i="2"/>
  <c r="R170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A170" i="2"/>
  <c r="Z170" i="2"/>
  <c r="X170" i="2"/>
  <c r="W170" i="2"/>
  <c r="U170" i="2"/>
  <c r="T170" i="2"/>
  <c r="Q170" i="2"/>
  <c r="L170" i="2"/>
  <c r="K170" i="2"/>
  <c r="I170" i="2"/>
  <c r="H170" i="2"/>
  <c r="F170" i="2"/>
  <c r="E170" i="2"/>
  <c r="AB169" i="2"/>
  <c r="Y169" i="2"/>
  <c r="V169" i="2"/>
  <c r="S169" i="2"/>
  <c r="P169" i="2"/>
  <c r="M169" i="2"/>
  <c r="J169" i="2"/>
  <c r="G169" i="2"/>
  <c r="C169" i="2"/>
  <c r="B169" i="2"/>
  <c r="AA168" i="2"/>
  <c r="Z168" i="2"/>
  <c r="X168" i="2"/>
  <c r="W168" i="2"/>
  <c r="U168" i="2"/>
  <c r="T168" i="2"/>
  <c r="R168" i="2"/>
  <c r="Q168" i="2"/>
  <c r="O168" i="2"/>
  <c r="N168" i="2"/>
  <c r="L168" i="2"/>
  <c r="K168" i="2"/>
  <c r="I168" i="2"/>
  <c r="H168" i="2"/>
  <c r="F168" i="2"/>
  <c r="E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A164" i="2"/>
  <c r="Z164" i="2"/>
  <c r="X164" i="2"/>
  <c r="W164" i="2"/>
  <c r="U164" i="2"/>
  <c r="T164" i="2"/>
  <c r="R164" i="2"/>
  <c r="Q164" i="2"/>
  <c r="O164" i="2"/>
  <c r="N164" i="2"/>
  <c r="L164" i="2"/>
  <c r="K164" i="2"/>
  <c r="I164" i="2"/>
  <c r="H164" i="2"/>
  <c r="F164" i="2"/>
  <c r="E164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A155" i="2"/>
  <c r="Z155" i="2"/>
  <c r="X155" i="2"/>
  <c r="W155" i="2"/>
  <c r="U155" i="2"/>
  <c r="T155" i="2"/>
  <c r="R155" i="2"/>
  <c r="Q155" i="2"/>
  <c r="O155" i="2"/>
  <c r="N155" i="2"/>
  <c r="L155" i="2"/>
  <c r="K155" i="2"/>
  <c r="I155" i="2"/>
  <c r="H155" i="2"/>
  <c r="F155" i="2"/>
  <c r="E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R146" i="2"/>
  <c r="C146" i="2" s="1"/>
  <c r="P146" i="2"/>
  <c r="M146" i="2"/>
  <c r="J146" i="2"/>
  <c r="G146" i="2"/>
  <c r="B146" i="2"/>
  <c r="AB145" i="2"/>
  <c r="Y145" i="2"/>
  <c r="V145" i="2"/>
  <c r="R145" i="2"/>
  <c r="P145" i="2"/>
  <c r="M145" i="2"/>
  <c r="J145" i="2"/>
  <c r="G145" i="2"/>
  <c r="B145" i="2"/>
  <c r="AB144" i="2"/>
  <c r="Y144" i="2"/>
  <c r="V144" i="2"/>
  <c r="R144" i="2"/>
  <c r="P144" i="2"/>
  <c r="M144" i="2"/>
  <c r="J144" i="2"/>
  <c r="G144" i="2"/>
  <c r="B144" i="2"/>
  <c r="AB143" i="2"/>
  <c r="Y143" i="2"/>
  <c r="V143" i="2"/>
  <c r="R143" i="2"/>
  <c r="S143" i="2" s="1"/>
  <c r="P143" i="2"/>
  <c r="M143" i="2"/>
  <c r="J143" i="2"/>
  <c r="G143" i="2"/>
  <c r="B143" i="2"/>
  <c r="AA142" i="2"/>
  <c r="Z142" i="2"/>
  <c r="U142" i="2"/>
  <c r="T142" i="2"/>
  <c r="Q142" i="2"/>
  <c r="O142" i="2"/>
  <c r="N142" i="2"/>
  <c r="L142" i="2"/>
  <c r="K142" i="2"/>
  <c r="I142" i="2"/>
  <c r="H142" i="2"/>
  <c r="F142" i="2"/>
  <c r="E142" i="2"/>
  <c r="AA141" i="2"/>
  <c r="AA140" i="2" s="1"/>
  <c r="Z141" i="2"/>
  <c r="X141" i="2"/>
  <c r="W141" i="2"/>
  <c r="V141" i="2"/>
  <c r="S141" i="2"/>
  <c r="P141" i="2"/>
  <c r="M141" i="2"/>
  <c r="J141" i="2"/>
  <c r="G141" i="2"/>
  <c r="Z140" i="2"/>
  <c r="U140" i="2"/>
  <c r="T140" i="2"/>
  <c r="R140" i="2"/>
  <c r="Q140" i="2"/>
  <c r="O140" i="2"/>
  <c r="N140" i="2"/>
  <c r="L140" i="2"/>
  <c r="K140" i="2"/>
  <c r="I140" i="2"/>
  <c r="H140" i="2"/>
  <c r="F140" i="2"/>
  <c r="E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L137" i="2"/>
  <c r="J137" i="2"/>
  <c r="G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R133" i="2"/>
  <c r="P133" i="2"/>
  <c r="M133" i="2"/>
  <c r="J133" i="2"/>
  <c r="G133" i="2"/>
  <c r="B133" i="2"/>
  <c r="AA132" i="2"/>
  <c r="Z132" i="2"/>
  <c r="Z131" i="2" s="1"/>
  <c r="X132" i="2"/>
  <c r="W132" i="2"/>
  <c r="U132" i="2"/>
  <c r="U131" i="2" s="1"/>
  <c r="T132" i="2"/>
  <c r="T131" i="2" s="1"/>
  <c r="Q132" i="2"/>
  <c r="Q131" i="2" s="1"/>
  <c r="O132" i="2"/>
  <c r="N132" i="2"/>
  <c r="K132" i="2"/>
  <c r="K131" i="2" s="1"/>
  <c r="I132" i="2"/>
  <c r="H132" i="2"/>
  <c r="F132" i="2"/>
  <c r="F131" i="2" s="1"/>
  <c r="E132" i="2"/>
  <c r="E131" i="2" s="1"/>
  <c r="AA130" i="2"/>
  <c r="C130" i="2" s="1"/>
  <c r="Z130" i="2"/>
  <c r="Y130" i="2"/>
  <c r="V130" i="2"/>
  <c r="S130" i="2"/>
  <c r="P130" i="2"/>
  <c r="M130" i="2"/>
  <c r="J130" i="2"/>
  <c r="G130" i="2"/>
  <c r="X129" i="2"/>
  <c r="W129" i="2"/>
  <c r="U129" i="2"/>
  <c r="T129" i="2"/>
  <c r="R129" i="2"/>
  <c r="Q129" i="2"/>
  <c r="O129" i="2"/>
  <c r="N129" i="2"/>
  <c r="L129" i="2"/>
  <c r="K129" i="2"/>
  <c r="I129" i="2"/>
  <c r="H129" i="2"/>
  <c r="F129" i="2"/>
  <c r="E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A124" i="2"/>
  <c r="Z124" i="2"/>
  <c r="X124" i="2"/>
  <c r="X123" i="2" s="1"/>
  <c r="W124" i="2"/>
  <c r="W123" i="2" s="1"/>
  <c r="U124" i="2"/>
  <c r="U123" i="2" s="1"/>
  <c r="V123" i="2" s="1"/>
  <c r="T124" i="2"/>
  <c r="T123" i="2" s="1"/>
  <c r="R124" i="2"/>
  <c r="R123" i="2" s="1"/>
  <c r="Q124" i="2"/>
  <c r="Q123" i="2" s="1"/>
  <c r="O124" i="2"/>
  <c r="O123" i="2" s="1"/>
  <c r="P123" i="2" s="1"/>
  <c r="N124" i="2"/>
  <c r="N123" i="2" s="1"/>
  <c r="L124" i="2"/>
  <c r="L123" i="2" s="1"/>
  <c r="K124" i="2"/>
  <c r="K123" i="2" s="1"/>
  <c r="I124" i="2"/>
  <c r="I123" i="2" s="1"/>
  <c r="J123" i="2" s="1"/>
  <c r="H124" i="2"/>
  <c r="H123" i="2" s="1"/>
  <c r="F124" i="2"/>
  <c r="F123" i="2" s="1"/>
  <c r="E124" i="2"/>
  <c r="E123" i="2" s="1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A120" i="2"/>
  <c r="Z120" i="2"/>
  <c r="X120" i="2"/>
  <c r="W120" i="2"/>
  <c r="U120" i="2"/>
  <c r="T120" i="2"/>
  <c r="R120" i="2"/>
  <c r="Q120" i="2"/>
  <c r="O120" i="2"/>
  <c r="N120" i="2"/>
  <c r="L120" i="2"/>
  <c r="K120" i="2"/>
  <c r="I120" i="2"/>
  <c r="H120" i="2"/>
  <c r="F120" i="2"/>
  <c r="E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U114" i="2"/>
  <c r="T114" i="2"/>
  <c r="T113" i="2" s="1"/>
  <c r="S114" i="2"/>
  <c r="P114" i="2"/>
  <c r="M114" i="2"/>
  <c r="J114" i="2"/>
  <c r="G114" i="2"/>
  <c r="AA113" i="2"/>
  <c r="Z113" i="2"/>
  <c r="X113" i="2"/>
  <c r="W113" i="2"/>
  <c r="R113" i="2"/>
  <c r="Q113" i="2"/>
  <c r="O113" i="2"/>
  <c r="N113" i="2"/>
  <c r="L113" i="2"/>
  <c r="K113" i="2"/>
  <c r="I113" i="2"/>
  <c r="H113" i="2"/>
  <c r="F113" i="2"/>
  <c r="E113" i="2"/>
  <c r="AB112" i="2"/>
  <c r="Y112" i="2"/>
  <c r="V112" i="2"/>
  <c r="S112" i="2"/>
  <c r="P112" i="2"/>
  <c r="M112" i="2"/>
  <c r="J112" i="2"/>
  <c r="G112" i="2"/>
  <c r="C112" i="2"/>
  <c r="B112" i="2"/>
  <c r="AA111" i="2"/>
  <c r="Z111" i="2"/>
  <c r="X111" i="2"/>
  <c r="W111" i="2"/>
  <c r="U111" i="2"/>
  <c r="T111" i="2"/>
  <c r="R111" i="2"/>
  <c r="Q111" i="2"/>
  <c r="O111" i="2"/>
  <c r="N111" i="2"/>
  <c r="L111" i="2"/>
  <c r="K111" i="2"/>
  <c r="I111" i="2"/>
  <c r="H111" i="2"/>
  <c r="F111" i="2"/>
  <c r="E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X104" i="2" s="1"/>
  <c r="W105" i="2"/>
  <c r="W104" i="2" s="1"/>
  <c r="Y104" i="2" s="1"/>
  <c r="U105" i="2"/>
  <c r="T105" i="2"/>
  <c r="R105" i="2"/>
  <c r="R104" i="2" s="1"/>
  <c r="Q105" i="2"/>
  <c r="Q104" i="2" s="1"/>
  <c r="O105" i="2"/>
  <c r="N105" i="2"/>
  <c r="L105" i="2"/>
  <c r="L104" i="2" s="1"/>
  <c r="K105" i="2"/>
  <c r="K104" i="2" s="1"/>
  <c r="M104" i="2" s="1"/>
  <c r="I105" i="2"/>
  <c r="H105" i="2"/>
  <c r="F105" i="2"/>
  <c r="F104" i="2" s="1"/>
  <c r="E105" i="2"/>
  <c r="E104" i="2" s="1"/>
  <c r="AB102" i="2"/>
  <c r="Y102" i="2"/>
  <c r="V102" i="2"/>
  <c r="S102" i="2"/>
  <c r="O102" i="2"/>
  <c r="C102" i="2" s="1"/>
  <c r="N102" i="2"/>
  <c r="M102" i="2"/>
  <c r="J102" i="2"/>
  <c r="G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O100" i="2"/>
  <c r="N100" i="2"/>
  <c r="M100" i="2"/>
  <c r="J100" i="2"/>
  <c r="G100" i="2"/>
  <c r="B100" i="2"/>
  <c r="AB99" i="2"/>
  <c r="Y99" i="2"/>
  <c r="V99" i="2"/>
  <c r="S99" i="2"/>
  <c r="P99" i="2"/>
  <c r="L99" i="2"/>
  <c r="L98" i="2" s="1"/>
  <c r="K99" i="2"/>
  <c r="K98" i="2" s="1"/>
  <c r="K97" i="2" s="1"/>
  <c r="J99" i="2"/>
  <c r="F99" i="2"/>
  <c r="E99" i="2"/>
  <c r="AA98" i="2"/>
  <c r="AB98" i="2" s="1"/>
  <c r="Z98" i="2"/>
  <c r="Z97" i="2" s="1"/>
  <c r="X98" i="2"/>
  <c r="W98" i="2"/>
  <c r="W97" i="2" s="1"/>
  <c r="U98" i="2"/>
  <c r="T98" i="2"/>
  <c r="T97" i="2" s="1"/>
  <c r="R98" i="2"/>
  <c r="R97" i="2" s="1"/>
  <c r="Q98" i="2"/>
  <c r="Q97" i="2" s="1"/>
  <c r="N98" i="2"/>
  <c r="N97" i="2" s="1"/>
  <c r="I98" i="2"/>
  <c r="H98" i="2"/>
  <c r="H97" i="2" s="1"/>
  <c r="AB96" i="2"/>
  <c r="Y96" i="2"/>
  <c r="V96" i="2"/>
  <c r="S96" i="2"/>
  <c r="P96" i="2"/>
  <c r="M96" i="2"/>
  <c r="J96" i="2"/>
  <c r="G96" i="2"/>
  <c r="C96" i="2"/>
  <c r="B96" i="2"/>
  <c r="AA95" i="2"/>
  <c r="Z95" i="2"/>
  <c r="Y95" i="2"/>
  <c r="V95" i="2"/>
  <c r="S95" i="2"/>
  <c r="P95" i="2"/>
  <c r="L95" i="2"/>
  <c r="C95" i="2" s="1"/>
  <c r="K95" i="2"/>
  <c r="J95" i="2"/>
  <c r="G95" i="2"/>
  <c r="AA94" i="2"/>
  <c r="Z94" i="2"/>
  <c r="Y94" i="2"/>
  <c r="V94" i="2"/>
  <c r="S94" i="2"/>
  <c r="P94" i="2"/>
  <c r="L94" i="2"/>
  <c r="K94" i="2"/>
  <c r="K91" i="2" s="1"/>
  <c r="J94" i="2"/>
  <c r="G94" i="2"/>
  <c r="AB93" i="2"/>
  <c r="Y93" i="2"/>
  <c r="V93" i="2"/>
  <c r="S93" i="2"/>
  <c r="P93" i="2"/>
  <c r="M93" i="2"/>
  <c r="J93" i="2"/>
  <c r="G93" i="2"/>
  <c r="C93" i="2"/>
  <c r="B93" i="2"/>
  <c r="AB92" i="2"/>
  <c r="Y92" i="2"/>
  <c r="U92" i="2"/>
  <c r="T92" i="2"/>
  <c r="T91" i="2" s="1"/>
  <c r="T90" i="2" s="1"/>
  <c r="S92" i="2"/>
  <c r="P92" i="2"/>
  <c r="M92" i="2"/>
  <c r="J92" i="2"/>
  <c r="G92" i="2"/>
  <c r="X91" i="2"/>
  <c r="W91" i="2"/>
  <c r="W90" i="2" s="1"/>
  <c r="R91" i="2"/>
  <c r="Q91" i="2"/>
  <c r="Q90" i="2" s="1"/>
  <c r="O91" i="2"/>
  <c r="N91" i="2"/>
  <c r="N90" i="2" s="1"/>
  <c r="I91" i="2"/>
  <c r="I90" i="2" s="1"/>
  <c r="H91" i="2"/>
  <c r="H90" i="2" s="1"/>
  <c r="F91" i="2"/>
  <c r="F90" i="2" s="1"/>
  <c r="E91" i="2"/>
  <c r="E90" i="2" s="1"/>
  <c r="R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L87" i="2"/>
  <c r="K87" i="2"/>
  <c r="K74" i="2" s="1"/>
  <c r="K73" i="2" s="1"/>
  <c r="I87" i="2"/>
  <c r="H87" i="2"/>
  <c r="H74" i="2" s="1"/>
  <c r="H73" i="2" s="1"/>
  <c r="F87" i="2"/>
  <c r="F74" i="2" s="1"/>
  <c r="E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U81" i="2"/>
  <c r="T81" i="2"/>
  <c r="B81" i="2" s="1"/>
  <c r="S81" i="2"/>
  <c r="P81" i="2"/>
  <c r="M81" i="2"/>
  <c r="J81" i="2"/>
  <c r="G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C79" i="2"/>
  <c r="B79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A74" i="2"/>
  <c r="Z74" i="2"/>
  <c r="Z73" i="2" s="1"/>
  <c r="X74" i="2"/>
  <c r="X73" i="2" s="1"/>
  <c r="W74" i="2"/>
  <c r="W73" i="2" s="1"/>
  <c r="R74" i="2"/>
  <c r="Q74" i="2"/>
  <c r="Q73" i="2" s="1"/>
  <c r="O74" i="2"/>
  <c r="O73" i="2" s="1"/>
  <c r="N74" i="2"/>
  <c r="N73" i="2" s="1"/>
  <c r="AB72" i="2"/>
  <c r="Y72" i="2"/>
  <c r="V72" i="2"/>
  <c r="S72" i="2"/>
  <c r="O72" i="2"/>
  <c r="M72" i="2"/>
  <c r="J72" i="2"/>
  <c r="G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V64" i="2"/>
  <c r="S64" i="2"/>
  <c r="P64" i="2"/>
  <c r="M64" i="2"/>
  <c r="J64" i="2"/>
  <c r="G64" i="2"/>
  <c r="C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A61" i="2"/>
  <c r="AA60" i="2" s="1"/>
  <c r="Z61" i="2"/>
  <c r="Z60" i="2" s="1"/>
  <c r="X61" i="2"/>
  <c r="X60" i="2" s="1"/>
  <c r="W61" i="2"/>
  <c r="W60" i="2" s="1"/>
  <c r="U61" i="2"/>
  <c r="U60" i="2" s="1"/>
  <c r="T61" i="2"/>
  <c r="T60" i="2" s="1"/>
  <c r="R61" i="2"/>
  <c r="Q61" i="2"/>
  <c r="Q60" i="2" s="1"/>
  <c r="N61" i="2"/>
  <c r="N60" i="2" s="1"/>
  <c r="L61" i="2"/>
  <c r="K61" i="2"/>
  <c r="K60" i="2" s="1"/>
  <c r="I61" i="2"/>
  <c r="I60" i="2" s="1"/>
  <c r="H61" i="2"/>
  <c r="H60" i="2" s="1"/>
  <c r="F61" i="2"/>
  <c r="E61" i="2"/>
  <c r="E60" i="2" s="1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R58" i="2"/>
  <c r="C58" i="2" s="1"/>
  <c r="Q58" i="2"/>
  <c r="B58" i="2" s="1"/>
  <c r="P58" i="2"/>
  <c r="M58" i="2"/>
  <c r="J58" i="2"/>
  <c r="G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A50" i="2"/>
  <c r="AB50" i="2" s="1"/>
  <c r="Z50" i="2"/>
  <c r="Y50" i="2"/>
  <c r="V50" i="2"/>
  <c r="R50" i="2"/>
  <c r="Q50" i="2"/>
  <c r="P50" i="2"/>
  <c r="M50" i="2"/>
  <c r="J50" i="2"/>
  <c r="G50" i="2"/>
  <c r="C50" i="2"/>
  <c r="AA49" i="2"/>
  <c r="AA48" i="2" s="1"/>
  <c r="Z49" i="2"/>
  <c r="Z48" i="2" s="1"/>
  <c r="X49" i="2"/>
  <c r="W49" i="2"/>
  <c r="W48" i="2" s="1"/>
  <c r="U49" i="2"/>
  <c r="U48" i="2" s="1"/>
  <c r="T49" i="2"/>
  <c r="T48" i="2" s="1"/>
  <c r="O49" i="2"/>
  <c r="N49" i="2"/>
  <c r="N48" i="2" s="1"/>
  <c r="L49" i="2"/>
  <c r="K49" i="2"/>
  <c r="K48" i="2" s="1"/>
  <c r="I49" i="2"/>
  <c r="I48" i="2" s="1"/>
  <c r="H49" i="2"/>
  <c r="F49" i="2"/>
  <c r="F48" i="2" s="1"/>
  <c r="E49" i="2"/>
  <c r="E48" i="2" s="1"/>
  <c r="AB47" i="2"/>
  <c r="Y47" i="2"/>
  <c r="V47" i="2"/>
  <c r="S47" i="2"/>
  <c r="P47" i="2"/>
  <c r="M47" i="2"/>
  <c r="J47" i="2"/>
  <c r="G47" i="2"/>
  <c r="C47" i="2"/>
  <c r="B47" i="2"/>
  <c r="AA46" i="2"/>
  <c r="Z46" i="2"/>
  <c r="Z40" i="2" s="1"/>
  <c r="Z39" i="2" s="1"/>
  <c r="Y46" i="2"/>
  <c r="V46" i="2"/>
  <c r="S46" i="2"/>
  <c r="P46" i="2"/>
  <c r="L46" i="2"/>
  <c r="K46" i="2"/>
  <c r="J46" i="2"/>
  <c r="G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M41" i="2"/>
  <c r="J41" i="2"/>
  <c r="G41" i="2"/>
  <c r="C41" i="2"/>
  <c r="B41" i="2"/>
  <c r="X40" i="2"/>
  <c r="W40" i="2"/>
  <c r="W39" i="2" s="1"/>
  <c r="U40" i="2"/>
  <c r="U39" i="2" s="1"/>
  <c r="T40" i="2"/>
  <c r="T39" i="2" s="1"/>
  <c r="Q40" i="2"/>
  <c r="Q39" i="2" s="1"/>
  <c r="O40" i="2"/>
  <c r="N40" i="2"/>
  <c r="N39" i="2" s="1"/>
  <c r="K40" i="2"/>
  <c r="K39" i="2" s="1"/>
  <c r="I40" i="2"/>
  <c r="I39" i="2" s="1"/>
  <c r="H40" i="2"/>
  <c r="H39" i="2" s="1"/>
  <c r="F40" i="2"/>
  <c r="E40" i="2"/>
  <c r="E39" i="2" s="1"/>
  <c r="AB38" i="2"/>
  <c r="Y38" i="2"/>
  <c r="V38" i="2"/>
  <c r="S38" i="2"/>
  <c r="P38" i="2"/>
  <c r="L38" i="2"/>
  <c r="J38" i="2"/>
  <c r="G38" i="2"/>
  <c r="B38" i="2"/>
  <c r="AB37" i="2"/>
  <c r="Y37" i="2"/>
  <c r="V37" i="2"/>
  <c r="S37" i="2"/>
  <c r="P37" i="2"/>
  <c r="M37" i="2"/>
  <c r="J37" i="2"/>
  <c r="G37" i="2"/>
  <c r="C37" i="2"/>
  <c r="B37" i="2"/>
  <c r="AB36" i="2"/>
  <c r="Y36" i="2"/>
  <c r="V36" i="2"/>
  <c r="S36" i="2"/>
  <c r="P36" i="2"/>
  <c r="M36" i="2"/>
  <c r="J36" i="2"/>
  <c r="G36" i="2"/>
  <c r="C36" i="2"/>
  <c r="B36" i="2"/>
  <c r="AB35" i="2"/>
  <c r="Y35" i="2"/>
  <c r="V35" i="2"/>
  <c r="S35" i="2"/>
  <c r="P35" i="2"/>
  <c r="M35" i="2"/>
  <c r="J35" i="2"/>
  <c r="G35" i="2"/>
  <c r="C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V33" i="2"/>
  <c r="S33" i="2"/>
  <c r="P33" i="2"/>
  <c r="M33" i="2"/>
  <c r="J33" i="2"/>
  <c r="G33" i="2"/>
  <c r="C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A30" i="2"/>
  <c r="Z30" i="2"/>
  <c r="Y30" i="2"/>
  <c r="V30" i="2"/>
  <c r="S30" i="2"/>
  <c r="P30" i="2"/>
  <c r="L30" i="2"/>
  <c r="K30" i="2"/>
  <c r="J30" i="2"/>
  <c r="G30" i="2"/>
  <c r="AA29" i="2"/>
  <c r="Z29" i="2"/>
  <c r="Y29" i="2"/>
  <c r="V29" i="2"/>
  <c r="S29" i="2"/>
  <c r="P29" i="2"/>
  <c r="L29" i="2"/>
  <c r="K29" i="2"/>
  <c r="K26" i="2" s="1"/>
  <c r="J29" i="2"/>
  <c r="G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X26" i="2"/>
  <c r="W26" i="2"/>
  <c r="U26" i="2"/>
  <c r="T26" i="2"/>
  <c r="T25" i="2" s="1"/>
  <c r="R26" i="2"/>
  <c r="Q26" i="2"/>
  <c r="Q25" i="2" s="1"/>
  <c r="O26" i="2"/>
  <c r="N26" i="2"/>
  <c r="N25" i="2" s="1"/>
  <c r="I26" i="2"/>
  <c r="H26" i="2"/>
  <c r="H25" i="2" s="1"/>
  <c r="F26" i="2"/>
  <c r="E26" i="2"/>
  <c r="E25" i="2" s="1"/>
  <c r="X25" i="2"/>
  <c r="AB24" i="2"/>
  <c r="Y24" i="2"/>
  <c r="V24" i="2"/>
  <c r="S24" i="2"/>
  <c r="P24" i="2"/>
  <c r="L24" i="2"/>
  <c r="C24" i="2" s="1"/>
  <c r="K24" i="2"/>
  <c r="J24" i="2"/>
  <c r="G24" i="2"/>
  <c r="AB23" i="2"/>
  <c r="Y23" i="2"/>
  <c r="V23" i="2"/>
  <c r="S23" i="2"/>
  <c r="P23" i="2"/>
  <c r="L23" i="2"/>
  <c r="K23" i="2"/>
  <c r="B23" i="2" s="1"/>
  <c r="J23" i="2"/>
  <c r="G23" i="2"/>
  <c r="AB22" i="2"/>
  <c r="Y22" i="2"/>
  <c r="V22" i="2"/>
  <c r="S22" i="2"/>
  <c r="P22" i="2"/>
  <c r="M22" i="2"/>
  <c r="J22" i="2"/>
  <c r="G22" i="2"/>
  <c r="C22" i="2"/>
  <c r="B22" i="2"/>
  <c r="AB21" i="2"/>
  <c r="Y21" i="2"/>
  <c r="V21" i="2"/>
  <c r="S21" i="2"/>
  <c r="P21" i="2"/>
  <c r="M21" i="2"/>
  <c r="J21" i="2"/>
  <c r="G21" i="2"/>
  <c r="C21" i="2"/>
  <c r="B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L18" i="2"/>
  <c r="C18" i="2" s="1"/>
  <c r="K18" i="2"/>
  <c r="B18" i="2" s="1"/>
  <c r="J18" i="2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B11" i="2"/>
  <c r="Y11" i="2"/>
  <c r="V11" i="2"/>
  <c r="S11" i="2"/>
  <c r="P11" i="2"/>
  <c r="L11" i="2"/>
  <c r="K11" i="2"/>
  <c r="B11" i="2" s="1"/>
  <c r="J11" i="2"/>
  <c r="G11" i="2"/>
  <c r="C11" i="2"/>
  <c r="AA10" i="2"/>
  <c r="Z10" i="2"/>
  <c r="Z9" i="2" s="1"/>
  <c r="X10" i="2"/>
  <c r="X9" i="2" s="1"/>
  <c r="W10" i="2"/>
  <c r="W9" i="2" s="1"/>
  <c r="U10" i="2"/>
  <c r="U9" i="2" s="1"/>
  <c r="T10" i="2"/>
  <c r="T9" i="2" s="1"/>
  <c r="R10" i="2"/>
  <c r="R9" i="2" s="1"/>
  <c r="Q10" i="2"/>
  <c r="O10" i="2"/>
  <c r="N10" i="2"/>
  <c r="N9" i="2" s="1"/>
  <c r="I10" i="2"/>
  <c r="I9" i="2" s="1"/>
  <c r="H10" i="2"/>
  <c r="H9" i="2" s="1"/>
  <c r="F10" i="2"/>
  <c r="E10" i="2"/>
  <c r="E9" i="2" s="1"/>
  <c r="Q9" i="2"/>
  <c r="N183" i="2" l="1"/>
  <c r="T183" i="2"/>
  <c r="R214" i="2"/>
  <c r="S214" i="2" s="1"/>
  <c r="X214" i="2"/>
  <c r="AA131" i="2"/>
  <c r="P40" i="2"/>
  <c r="H104" i="2"/>
  <c r="N104" i="2"/>
  <c r="T104" i="2"/>
  <c r="Z104" i="2"/>
  <c r="H131" i="2"/>
  <c r="O131" i="2"/>
  <c r="I183" i="2"/>
  <c r="O183" i="2"/>
  <c r="U183" i="2"/>
  <c r="F214" i="2"/>
  <c r="N214" i="2"/>
  <c r="T214" i="2"/>
  <c r="I312" i="2"/>
  <c r="N131" i="2"/>
  <c r="I104" i="2"/>
  <c r="O104" i="2"/>
  <c r="P104" i="2" s="1"/>
  <c r="AA104" i="2"/>
  <c r="AB104" i="2" s="1"/>
  <c r="I131" i="2"/>
  <c r="E183" i="2"/>
  <c r="H214" i="2"/>
  <c r="O214" i="2"/>
  <c r="P214" i="2" s="1"/>
  <c r="U214" i="2"/>
  <c r="Q312" i="2"/>
  <c r="S104" i="2"/>
  <c r="V131" i="2"/>
  <c r="AB131" i="2"/>
  <c r="Y214" i="2"/>
  <c r="M123" i="2"/>
  <c r="S123" i="2"/>
  <c r="Y123" i="2"/>
  <c r="P131" i="2"/>
  <c r="J183" i="2"/>
  <c r="P183" i="2"/>
  <c r="V183" i="2"/>
  <c r="M142" i="2"/>
  <c r="O39" i="2"/>
  <c r="P39" i="2" s="1"/>
  <c r="J222" i="2"/>
  <c r="V155" i="2"/>
  <c r="D162" i="2"/>
  <c r="G184" i="2"/>
  <c r="AB188" i="2"/>
  <c r="S232" i="2"/>
  <c r="K232" i="2"/>
  <c r="M237" i="2"/>
  <c r="G270" i="2"/>
  <c r="C141" i="2"/>
  <c r="C314" i="2"/>
  <c r="M95" i="2"/>
  <c r="AB111" i="2"/>
  <c r="AB141" i="2"/>
  <c r="C143" i="2"/>
  <c r="P319" i="2"/>
  <c r="B235" i="2"/>
  <c r="V61" i="2"/>
  <c r="T74" i="2"/>
  <c r="T73" i="2" s="1"/>
  <c r="T8" i="2" s="1"/>
  <c r="B95" i="2"/>
  <c r="M164" i="2"/>
  <c r="S164" i="2"/>
  <c r="J168" i="2"/>
  <c r="P168" i="2"/>
  <c r="G170" i="2"/>
  <c r="W163" i="2"/>
  <c r="P270" i="2"/>
  <c r="O309" i="2"/>
  <c r="C309" i="2" s="1"/>
  <c r="AB309" i="2"/>
  <c r="AA26" i="2"/>
  <c r="B92" i="2"/>
  <c r="B248" i="2"/>
  <c r="AA129" i="2"/>
  <c r="C129" i="2" s="1"/>
  <c r="V170" i="2"/>
  <c r="S222" i="2"/>
  <c r="C244" i="2"/>
  <c r="B272" i="2"/>
  <c r="D300" i="2"/>
  <c r="C302" i="2"/>
  <c r="G328" i="2"/>
  <c r="S328" i="2"/>
  <c r="J331" i="2"/>
  <c r="P299" i="2"/>
  <c r="M331" i="2"/>
  <c r="S331" i="2"/>
  <c r="B155" i="2"/>
  <c r="AB49" i="2"/>
  <c r="D71" i="2"/>
  <c r="D86" i="2"/>
  <c r="P49" i="2"/>
  <c r="P124" i="2"/>
  <c r="V124" i="2"/>
  <c r="D127" i="2"/>
  <c r="V129" i="2"/>
  <c r="M155" i="2"/>
  <c r="J170" i="2"/>
  <c r="U269" i="2"/>
  <c r="F313" i="2"/>
  <c r="O318" i="2"/>
  <c r="P318" i="2" s="1"/>
  <c r="D158" i="2"/>
  <c r="S105" i="2"/>
  <c r="J142" i="2"/>
  <c r="P113" i="2"/>
  <c r="V120" i="2"/>
  <c r="G129" i="2"/>
  <c r="V132" i="2"/>
  <c r="Y218" i="2"/>
  <c r="P222" i="2"/>
  <c r="V232" i="2"/>
  <c r="D251" i="2"/>
  <c r="V294" i="2"/>
  <c r="AB323" i="2"/>
  <c r="P328" i="2"/>
  <c r="G334" i="2"/>
  <c r="Y215" i="2"/>
  <c r="Y226" i="2"/>
  <c r="P232" i="2"/>
  <c r="W269" i="2"/>
  <c r="Y292" i="2"/>
  <c r="J294" i="2"/>
  <c r="M301" i="2"/>
  <c r="AB305" i="2"/>
  <c r="M309" i="2"/>
  <c r="G318" i="2"/>
  <c r="D325" i="2"/>
  <c r="AB328" i="2"/>
  <c r="V334" i="2"/>
  <c r="AB334" i="2"/>
  <c r="D150" i="2"/>
  <c r="D154" i="2"/>
  <c r="J155" i="2"/>
  <c r="J9" i="2"/>
  <c r="V10" i="2"/>
  <c r="D19" i="2"/>
  <c r="D20" i="2"/>
  <c r="D22" i="2"/>
  <c r="J61" i="2"/>
  <c r="J90" i="2"/>
  <c r="P111" i="2"/>
  <c r="M120" i="2"/>
  <c r="D274" i="2"/>
  <c r="D275" i="2"/>
  <c r="D277" i="2"/>
  <c r="Z269" i="2"/>
  <c r="AA298" i="2"/>
  <c r="S305" i="2"/>
  <c r="G314" i="2"/>
  <c r="S318" i="2"/>
  <c r="G323" i="2"/>
  <c r="M323" i="2"/>
  <c r="V331" i="2"/>
  <c r="V26" i="2"/>
  <c r="D31" i="2"/>
  <c r="D35" i="2"/>
  <c r="O48" i="2"/>
  <c r="P48" i="2" s="1"/>
  <c r="G140" i="2"/>
  <c r="AB140" i="2"/>
  <c r="J10" i="2"/>
  <c r="J26" i="2"/>
  <c r="Y60" i="2"/>
  <c r="D67" i="2"/>
  <c r="D69" i="2"/>
  <c r="AA97" i="2"/>
  <c r="AB97" i="2" s="1"/>
  <c r="Y111" i="2"/>
  <c r="S155" i="2"/>
  <c r="S290" i="2"/>
  <c r="P292" i="2"/>
  <c r="Y294" i="2"/>
  <c r="S309" i="2"/>
  <c r="J323" i="2"/>
  <c r="D89" i="2"/>
  <c r="G113" i="2"/>
  <c r="P175" i="2"/>
  <c r="P188" i="2"/>
  <c r="I232" i="2"/>
  <c r="J232" i="2" s="1"/>
  <c r="J248" i="2"/>
  <c r="O269" i="2"/>
  <c r="W298" i="2"/>
  <c r="AA40" i="2"/>
  <c r="AA39" i="2" s="1"/>
  <c r="AB39" i="2" s="1"/>
  <c r="C46" i="2"/>
  <c r="R40" i="2"/>
  <c r="D17" i="2"/>
  <c r="I25" i="2"/>
  <c r="J25" i="2" s="1"/>
  <c r="G48" i="2"/>
  <c r="G49" i="2"/>
  <c r="R49" i="2"/>
  <c r="R48" i="2" s="1"/>
  <c r="D80" i="2"/>
  <c r="J105" i="2"/>
  <c r="O163" i="2"/>
  <c r="AB164" i="2"/>
  <c r="AB218" i="2"/>
  <c r="B283" i="2"/>
  <c r="K279" i="2"/>
  <c r="B279" i="2" s="1"/>
  <c r="R322" i="2"/>
  <c r="R312" i="2" s="1"/>
  <c r="S312" i="2" s="1"/>
  <c r="S323" i="2"/>
  <c r="S9" i="2"/>
  <c r="B113" i="2"/>
  <c r="S144" i="2"/>
  <c r="D144" i="2" s="1"/>
  <c r="C144" i="2"/>
  <c r="D27" i="2"/>
  <c r="U91" i="2"/>
  <c r="U90" i="2" s="1"/>
  <c r="C92" i="2"/>
  <c r="B141" i="2"/>
  <c r="W140" i="2"/>
  <c r="D195" i="2"/>
  <c r="S270" i="2"/>
  <c r="J279" i="2"/>
  <c r="I269" i="2"/>
  <c r="Y132" i="2"/>
  <c r="D147" i="2"/>
  <c r="D148" i="2"/>
  <c r="AB155" i="2"/>
  <c r="D156" i="2"/>
  <c r="D167" i="2"/>
  <c r="AB168" i="2"/>
  <c r="AB175" i="2"/>
  <c r="D181" i="2"/>
  <c r="S184" i="2"/>
  <c r="J188" i="2"/>
  <c r="Y206" i="2"/>
  <c r="M207" i="2"/>
  <c r="S207" i="2"/>
  <c r="D209" i="2"/>
  <c r="D211" i="2"/>
  <c r="D212" i="2"/>
  <c r="D217" i="2"/>
  <c r="P218" i="2"/>
  <c r="G222" i="2"/>
  <c r="M235" i="2"/>
  <c r="D235" i="2" s="1"/>
  <c r="D236" i="2"/>
  <c r="D242" i="2"/>
  <c r="D286" i="2"/>
  <c r="E269" i="2"/>
  <c r="V292" i="2"/>
  <c r="S294" i="2"/>
  <c r="K298" i="2"/>
  <c r="Y305" i="2"/>
  <c r="D316" i="2"/>
  <c r="S319" i="2"/>
  <c r="V333" i="2"/>
  <c r="G26" i="2"/>
  <c r="M29" i="2"/>
  <c r="D44" i="2"/>
  <c r="D45" i="2"/>
  <c r="V48" i="2"/>
  <c r="D63" i="2"/>
  <c r="D76" i="2"/>
  <c r="V105" i="2"/>
  <c r="M111" i="2"/>
  <c r="S111" i="2"/>
  <c r="D116" i="2"/>
  <c r="D117" i="2"/>
  <c r="Y124" i="2"/>
  <c r="D138" i="2"/>
  <c r="S140" i="2"/>
  <c r="X140" i="2"/>
  <c r="C140" i="2" s="1"/>
  <c r="D143" i="2"/>
  <c r="D171" i="2"/>
  <c r="D185" i="2"/>
  <c r="M190" i="2"/>
  <c r="D190" i="2" s="1"/>
  <c r="D191" i="2"/>
  <c r="D194" i="2"/>
  <c r="J226" i="2"/>
  <c r="B244" i="2"/>
  <c r="AB244" i="2"/>
  <c r="V270" i="2"/>
  <c r="G279" i="2"/>
  <c r="C287" i="2"/>
  <c r="J290" i="2"/>
  <c r="V290" i="2"/>
  <c r="S292" i="2"/>
  <c r="B294" i="2"/>
  <c r="Y301" i="2"/>
  <c r="V305" i="2"/>
  <c r="G309" i="2"/>
  <c r="Y309" i="2"/>
  <c r="S314" i="2"/>
  <c r="D320" i="2"/>
  <c r="G331" i="2"/>
  <c r="J334" i="2"/>
  <c r="P334" i="2"/>
  <c r="D14" i="2"/>
  <c r="D15" i="2"/>
  <c r="D59" i="2"/>
  <c r="D83" i="2"/>
  <c r="J113" i="2"/>
  <c r="D115" i="2"/>
  <c r="D135" i="2"/>
  <c r="D136" i="2"/>
  <c r="H163" i="2"/>
  <c r="S170" i="2"/>
  <c r="V184" i="2"/>
  <c r="X203" i="2"/>
  <c r="X183" i="2" s="1"/>
  <c r="Y183" i="2" s="1"/>
  <c r="M215" i="2"/>
  <c r="D225" i="2"/>
  <c r="D230" i="2"/>
  <c r="D231" i="2"/>
  <c r="E232" i="2"/>
  <c r="G232" i="2" s="1"/>
  <c r="D254" i="2"/>
  <c r="D257" i="2"/>
  <c r="B259" i="2"/>
  <c r="D266" i="2"/>
  <c r="K270" i="2"/>
  <c r="B270" i="2" s="1"/>
  <c r="V279" i="2"/>
  <c r="B290" i="2"/>
  <c r="M290" i="2"/>
  <c r="Y290" i="2"/>
  <c r="D296" i="2"/>
  <c r="S299" i="2"/>
  <c r="V309" i="2"/>
  <c r="D315" i="2"/>
  <c r="D329" i="2"/>
  <c r="D332" i="2"/>
  <c r="B334" i="2"/>
  <c r="M333" i="2"/>
  <c r="C133" i="2"/>
  <c r="R132" i="2"/>
  <c r="S132" i="2" s="1"/>
  <c r="S133" i="2"/>
  <c r="D133" i="2" s="1"/>
  <c r="U25" i="2"/>
  <c r="V25" i="2" s="1"/>
  <c r="F39" i="2"/>
  <c r="G39" i="2" s="1"/>
  <c r="G40" i="2"/>
  <c r="M46" i="2"/>
  <c r="L40" i="2"/>
  <c r="M40" i="2" s="1"/>
  <c r="B130" i="2"/>
  <c r="Z129" i="2"/>
  <c r="Z123" i="2" s="1"/>
  <c r="M137" i="2"/>
  <c r="D137" i="2" s="1"/>
  <c r="L132" i="2"/>
  <c r="L131" i="2" s="1"/>
  <c r="M131" i="2" s="1"/>
  <c r="C137" i="2"/>
  <c r="S145" i="2"/>
  <c r="D145" i="2" s="1"/>
  <c r="C145" i="2"/>
  <c r="I298" i="2"/>
  <c r="J301" i="2"/>
  <c r="Y331" i="2"/>
  <c r="C331" i="2"/>
  <c r="V39" i="2"/>
  <c r="U74" i="2"/>
  <c r="C81" i="2"/>
  <c r="V81" i="2"/>
  <c r="D81" i="2" s="1"/>
  <c r="C105" i="2"/>
  <c r="G105" i="2"/>
  <c r="R142" i="2"/>
  <c r="K163" i="2"/>
  <c r="F25" i="2"/>
  <c r="B223" i="2"/>
  <c r="K222" i="2"/>
  <c r="C240" i="2"/>
  <c r="AB240" i="2"/>
  <c r="D240" i="2" s="1"/>
  <c r="V9" i="2"/>
  <c r="G10" i="2"/>
  <c r="F9" i="2"/>
  <c r="G9" i="2" s="1"/>
  <c r="N8" i="2"/>
  <c r="S10" i="2"/>
  <c r="D13" i="2"/>
  <c r="M18" i="2"/>
  <c r="D18" i="2" s="1"/>
  <c r="S26" i="2"/>
  <c r="C100" i="2"/>
  <c r="P100" i="2"/>
  <c r="D100" i="2" s="1"/>
  <c r="O98" i="2"/>
  <c r="D33" i="2"/>
  <c r="D42" i="2"/>
  <c r="V60" i="2"/>
  <c r="S97" i="2"/>
  <c r="S129" i="2"/>
  <c r="G207" i="2"/>
  <c r="C207" i="2"/>
  <c r="Y323" i="2"/>
  <c r="C323" i="2"/>
  <c r="D12" i="2"/>
  <c r="R25" i="2"/>
  <c r="S25" i="2" s="1"/>
  <c r="D28" i="2"/>
  <c r="AB30" i="2"/>
  <c r="D47" i="2"/>
  <c r="AB48" i="2"/>
  <c r="M61" i="2"/>
  <c r="Y61" i="2"/>
  <c r="C72" i="2"/>
  <c r="P72" i="2"/>
  <c r="D72" i="2" s="1"/>
  <c r="D77" i="2"/>
  <c r="D88" i="2"/>
  <c r="J91" i="2"/>
  <c r="D93" i="2"/>
  <c r="AB94" i="2"/>
  <c r="B114" i="2"/>
  <c r="U113" i="2"/>
  <c r="V113" i="2" s="1"/>
  <c r="V114" i="2"/>
  <c r="D114" i="2" s="1"/>
  <c r="S120" i="2"/>
  <c r="M124" i="2"/>
  <c r="AB132" i="2"/>
  <c r="S146" i="2"/>
  <c r="D146" i="2" s="1"/>
  <c r="D153" i="2"/>
  <c r="D161" i="2"/>
  <c r="P164" i="2"/>
  <c r="M175" i="2"/>
  <c r="L163" i="2"/>
  <c r="Y175" i="2"/>
  <c r="C178" i="2"/>
  <c r="S178" i="2"/>
  <c r="D178" i="2" s="1"/>
  <c r="R175" i="2"/>
  <c r="S175" i="2" s="1"/>
  <c r="C184" i="2"/>
  <c r="C29" i="2"/>
  <c r="D37" i="2"/>
  <c r="B61" i="2"/>
  <c r="Y74" i="2"/>
  <c r="Z91" i="2"/>
  <c r="Z90" i="2" s="1"/>
  <c r="AB95" i="2"/>
  <c r="D95" i="2" s="1"/>
  <c r="S98" i="2"/>
  <c r="D107" i="2"/>
  <c r="S113" i="2"/>
  <c r="D121" i="2"/>
  <c r="D32" i="2"/>
  <c r="D36" i="2"/>
  <c r="D41" i="2"/>
  <c r="D43" i="2"/>
  <c r="J49" i="2"/>
  <c r="V49" i="2"/>
  <c r="S50" i="2"/>
  <c r="D50" i="2" s="1"/>
  <c r="D51" i="2"/>
  <c r="D55" i="2"/>
  <c r="L60" i="2"/>
  <c r="M60" i="2" s="1"/>
  <c r="AB60" i="2"/>
  <c r="D64" i="2"/>
  <c r="Y73" i="2"/>
  <c r="AB74" i="2"/>
  <c r="AA73" i="2"/>
  <c r="AB73" i="2" s="1"/>
  <c r="D75" i="2"/>
  <c r="D82" i="2"/>
  <c r="G87" i="2"/>
  <c r="L74" i="2"/>
  <c r="M74" i="2" s="1"/>
  <c r="M87" i="2"/>
  <c r="G91" i="2"/>
  <c r="S91" i="2"/>
  <c r="AA91" i="2"/>
  <c r="AA90" i="2" s="1"/>
  <c r="D101" i="2"/>
  <c r="D106" i="2"/>
  <c r="D110" i="2"/>
  <c r="C114" i="2"/>
  <c r="J120" i="2"/>
  <c r="Y120" i="2"/>
  <c r="J129" i="2"/>
  <c r="Y155" i="2"/>
  <c r="Q163" i="2"/>
  <c r="M168" i="2"/>
  <c r="C170" i="2"/>
  <c r="D180" i="2"/>
  <c r="P184" i="2"/>
  <c r="G188" i="2"/>
  <c r="AA318" i="2"/>
  <c r="AB318" i="2" s="1"/>
  <c r="AB319" i="2"/>
  <c r="D54" i="2"/>
  <c r="S58" i="2"/>
  <c r="D58" i="2" s="1"/>
  <c r="D66" i="2"/>
  <c r="D68" i="2"/>
  <c r="D70" i="2"/>
  <c r="P73" i="2"/>
  <c r="D79" i="2"/>
  <c r="D85" i="2"/>
  <c r="S90" i="2"/>
  <c r="B94" i="2"/>
  <c r="D96" i="2"/>
  <c r="D118" i="2"/>
  <c r="D122" i="2"/>
  <c r="B124" i="2"/>
  <c r="D126" i="2"/>
  <c r="Y129" i="2"/>
  <c r="AB130" i="2"/>
  <c r="D130" i="2" s="1"/>
  <c r="J140" i="2"/>
  <c r="P142" i="2"/>
  <c r="V142" i="2"/>
  <c r="D151" i="2"/>
  <c r="D159" i="2"/>
  <c r="M170" i="2"/>
  <c r="D174" i="2"/>
  <c r="D193" i="2"/>
  <c r="P203" i="2"/>
  <c r="M289" i="2"/>
  <c r="D289" i="2" s="1"/>
  <c r="C289" i="2"/>
  <c r="AB292" i="2"/>
  <c r="G305" i="2"/>
  <c r="V313" i="2"/>
  <c r="E322" i="2"/>
  <c r="D324" i="2"/>
  <c r="D53" i="2"/>
  <c r="D57" i="2"/>
  <c r="J60" i="2"/>
  <c r="D65" i="2"/>
  <c r="D78" i="2"/>
  <c r="D84" i="2"/>
  <c r="V92" i="2"/>
  <c r="D92" i="2" s="1"/>
  <c r="P102" i="2"/>
  <c r="D102" i="2" s="1"/>
  <c r="M105" i="2"/>
  <c r="D108" i="2"/>
  <c r="AB113" i="2"/>
  <c r="D125" i="2"/>
  <c r="P129" i="2"/>
  <c r="D149" i="2"/>
  <c r="D157" i="2"/>
  <c r="S168" i="2"/>
  <c r="Y168" i="2"/>
  <c r="N170" i="2"/>
  <c r="P170" i="2" s="1"/>
  <c r="J175" i="2"/>
  <c r="T163" i="2"/>
  <c r="V188" i="2"/>
  <c r="D189" i="2"/>
  <c r="J207" i="2"/>
  <c r="D210" i="2"/>
  <c r="C272" i="2"/>
  <c r="S272" i="2"/>
  <c r="D272" i="2" s="1"/>
  <c r="D280" i="2"/>
  <c r="C299" i="2"/>
  <c r="G299" i="2"/>
  <c r="J333" i="2"/>
  <c r="D177" i="2"/>
  <c r="D198" i="2"/>
  <c r="D200" i="2"/>
  <c r="B215" i="2"/>
  <c r="M278" i="2"/>
  <c r="D278" i="2" s="1"/>
  <c r="C278" i="2"/>
  <c r="V328" i="2"/>
  <c r="U322" i="2"/>
  <c r="U312" i="2" s="1"/>
  <c r="S215" i="2"/>
  <c r="AB215" i="2"/>
  <c r="D216" i="2"/>
  <c r="V226" i="2"/>
  <c r="D229" i="2"/>
  <c r="D246" i="2"/>
  <c r="G248" i="2"/>
  <c r="D252" i="2"/>
  <c r="D263" i="2"/>
  <c r="D265" i="2"/>
  <c r="D267" i="2"/>
  <c r="Y270" i="2"/>
  <c r="D281" i="2"/>
  <c r="D285" i="2"/>
  <c r="D287" i="2"/>
  <c r="M292" i="2"/>
  <c r="D293" i="2"/>
  <c r="D295" i="2"/>
  <c r="AB299" i="2"/>
  <c r="E298" i="2"/>
  <c r="U298" i="2"/>
  <c r="D306" i="2"/>
  <c r="J314" i="2"/>
  <c r="G319" i="2"/>
  <c r="F322" i="2"/>
  <c r="P323" i="2"/>
  <c r="V323" i="2"/>
  <c r="M328" i="2"/>
  <c r="G330" i="2"/>
  <c r="S330" i="2"/>
  <c r="P331" i="2"/>
  <c r="M334" i="2"/>
  <c r="S334" i="2"/>
  <c r="Y333" i="2"/>
  <c r="D335" i="2"/>
  <c r="D192" i="2"/>
  <c r="D199" i="2"/>
  <c r="D205" i="2"/>
  <c r="B207" i="2"/>
  <c r="D208" i="2"/>
  <c r="B218" i="2"/>
  <c r="C219" i="2"/>
  <c r="Y222" i="2"/>
  <c r="AB226" i="2"/>
  <c r="D234" i="2"/>
  <c r="M248" i="2"/>
  <c r="D250" i="2"/>
  <c r="D262" i="2"/>
  <c r="D284" i="2"/>
  <c r="D291" i="2"/>
  <c r="P294" i="2"/>
  <c r="Q298" i="2"/>
  <c r="V301" i="2"/>
  <c r="P301" i="2"/>
  <c r="D303" i="2"/>
  <c r="E313" i="2"/>
  <c r="J313" i="2"/>
  <c r="V314" i="2"/>
  <c r="D321" i="2"/>
  <c r="K322" i="2"/>
  <c r="D326" i="2"/>
  <c r="D327" i="2"/>
  <c r="H322" i="2"/>
  <c r="J322" i="2" s="1"/>
  <c r="Y328" i="2"/>
  <c r="AB331" i="2"/>
  <c r="Y334" i="2"/>
  <c r="Q188" i="2"/>
  <c r="Q183" i="2" s="1"/>
  <c r="J203" i="2"/>
  <c r="V203" i="2"/>
  <c r="G218" i="2"/>
  <c r="L218" i="2"/>
  <c r="D224" i="2"/>
  <c r="D233" i="2"/>
  <c r="D238" i="2"/>
  <c r="D245" i="2"/>
  <c r="D247" i="2"/>
  <c r="D256" i="2"/>
  <c r="D260" i="2"/>
  <c r="D264" i="2"/>
  <c r="Q269" i="2"/>
  <c r="P290" i="2"/>
  <c r="M294" i="2"/>
  <c r="P302" i="2"/>
  <c r="D302" i="2" s="1"/>
  <c r="D307" i="2"/>
  <c r="D317" i="2"/>
  <c r="C328" i="2"/>
  <c r="T322" i="2"/>
  <c r="AB105" i="2"/>
  <c r="P26" i="2"/>
  <c r="O25" i="2"/>
  <c r="P25" i="2" s="1"/>
  <c r="J111" i="2"/>
  <c r="D128" i="2"/>
  <c r="Y9" i="2"/>
  <c r="AA25" i="2"/>
  <c r="Z26" i="2"/>
  <c r="Z25" i="2" s="1"/>
  <c r="AB29" i="2"/>
  <c r="AB40" i="2"/>
  <c r="B46" i="2"/>
  <c r="K90" i="2"/>
  <c r="V91" i="2"/>
  <c r="Y98" i="2"/>
  <c r="X97" i="2"/>
  <c r="Y97" i="2" s="1"/>
  <c r="M99" i="2"/>
  <c r="B120" i="2"/>
  <c r="AB120" i="2"/>
  <c r="J270" i="2"/>
  <c r="B24" i="2"/>
  <c r="M24" i="2"/>
  <c r="D24" i="2" s="1"/>
  <c r="K25" i="2"/>
  <c r="B30" i="2"/>
  <c r="M30" i="2"/>
  <c r="M38" i="2"/>
  <c r="D38" i="2" s="1"/>
  <c r="L26" i="2"/>
  <c r="J39" i="2"/>
  <c r="B39" i="2"/>
  <c r="M49" i="2"/>
  <c r="L48" i="2"/>
  <c r="Y49" i="2"/>
  <c r="X48" i="2"/>
  <c r="Y48" i="2" s="1"/>
  <c r="D52" i="2"/>
  <c r="G61" i="2"/>
  <c r="F60" i="2"/>
  <c r="D62" i="2"/>
  <c r="F73" i="2"/>
  <c r="P74" i="2"/>
  <c r="I74" i="2"/>
  <c r="J87" i="2"/>
  <c r="G90" i="2"/>
  <c r="J98" i="2"/>
  <c r="G99" i="2"/>
  <c r="P105" i="2"/>
  <c r="Y105" i="2"/>
  <c r="G111" i="2"/>
  <c r="V111" i="2"/>
  <c r="W142" i="2"/>
  <c r="S74" i="2"/>
  <c r="R73" i="2"/>
  <c r="S73" i="2" s="1"/>
  <c r="P10" i="2"/>
  <c r="O9" i="2"/>
  <c r="Y10" i="2"/>
  <c r="M11" i="2"/>
  <c r="D11" i="2" s="1"/>
  <c r="L10" i="2"/>
  <c r="C23" i="2"/>
  <c r="M23" i="2"/>
  <c r="D23" i="2" s="1"/>
  <c r="V40" i="2"/>
  <c r="AB46" i="2"/>
  <c r="Y91" i="2"/>
  <c r="B99" i="2"/>
  <c r="E98" i="2"/>
  <c r="B111" i="2"/>
  <c r="B206" i="2"/>
  <c r="K203" i="2"/>
  <c r="M203" i="2" s="1"/>
  <c r="K10" i="2"/>
  <c r="AB10" i="2"/>
  <c r="AA9" i="2"/>
  <c r="D16" i="2"/>
  <c r="D21" i="2"/>
  <c r="G25" i="2"/>
  <c r="Y26" i="2"/>
  <c r="W25" i="2"/>
  <c r="Y25" i="2" s="1"/>
  <c r="B29" i="2"/>
  <c r="C30" i="2"/>
  <c r="D34" i="2"/>
  <c r="C38" i="2"/>
  <c r="B40" i="2"/>
  <c r="J40" i="2"/>
  <c r="Y40" i="2"/>
  <c r="X39" i="2"/>
  <c r="H48" i="2"/>
  <c r="B50" i="2"/>
  <c r="Q49" i="2"/>
  <c r="D56" i="2"/>
  <c r="B60" i="2"/>
  <c r="S61" i="2"/>
  <c r="R60" i="2"/>
  <c r="S60" i="2" s="1"/>
  <c r="AB61" i="2"/>
  <c r="E74" i="2"/>
  <c r="G74" i="2" s="1"/>
  <c r="B87" i="2"/>
  <c r="P91" i="2"/>
  <c r="O90" i="2"/>
  <c r="P90" i="2" s="1"/>
  <c r="C94" i="2"/>
  <c r="M94" i="2"/>
  <c r="D94" i="2" s="1"/>
  <c r="L91" i="2"/>
  <c r="M98" i="2"/>
  <c r="L97" i="2"/>
  <c r="M97" i="2" s="1"/>
  <c r="V98" i="2"/>
  <c r="B105" i="2"/>
  <c r="D109" i="2"/>
  <c r="D112" i="2"/>
  <c r="M113" i="2"/>
  <c r="Y113" i="2"/>
  <c r="D119" i="2"/>
  <c r="G120" i="2"/>
  <c r="C120" i="2"/>
  <c r="P120" i="2"/>
  <c r="J215" i="2"/>
  <c r="V218" i="2"/>
  <c r="C223" i="2"/>
  <c r="M223" i="2"/>
  <c r="D223" i="2" s="1"/>
  <c r="L222" i="2"/>
  <c r="O61" i="2"/>
  <c r="C61" i="2" s="1"/>
  <c r="S124" i="2"/>
  <c r="AB124" i="2"/>
  <c r="M129" i="2"/>
  <c r="B132" i="2"/>
  <c r="J132" i="2"/>
  <c r="AB142" i="2"/>
  <c r="X142" i="2"/>
  <c r="X131" i="2" s="1"/>
  <c r="B237" i="2"/>
  <c r="Z232" i="2"/>
  <c r="Z214" i="2" s="1"/>
  <c r="AB239" i="2"/>
  <c r="D239" i="2" s="1"/>
  <c r="C239" i="2"/>
  <c r="C258" i="2"/>
  <c r="M258" i="2"/>
  <c r="D258" i="2" s="1"/>
  <c r="C87" i="2"/>
  <c r="X90" i="2"/>
  <c r="Y90" i="2" s="1"/>
  <c r="I97" i="2"/>
  <c r="U97" i="2"/>
  <c r="V97" i="2" s="1"/>
  <c r="F98" i="2"/>
  <c r="C99" i="2"/>
  <c r="C111" i="2"/>
  <c r="J124" i="2"/>
  <c r="J164" i="2"/>
  <c r="I163" i="2"/>
  <c r="Y164" i="2"/>
  <c r="X163" i="2"/>
  <c r="AB170" i="2"/>
  <c r="AA163" i="2"/>
  <c r="B175" i="2"/>
  <c r="R188" i="2"/>
  <c r="R183" i="2" s="1"/>
  <c r="C201" i="2"/>
  <c r="S201" i="2"/>
  <c r="D201" i="2" s="1"/>
  <c r="C294" i="2"/>
  <c r="G294" i="2"/>
  <c r="N309" i="2"/>
  <c r="N298" i="2" s="1"/>
  <c r="B310" i="2"/>
  <c r="G124" i="2"/>
  <c r="C124" i="2"/>
  <c r="D139" i="2"/>
  <c r="P140" i="2"/>
  <c r="G142" i="2"/>
  <c r="D152" i="2"/>
  <c r="M184" i="2"/>
  <c r="AB184" i="2"/>
  <c r="R269" i="2"/>
  <c r="S279" i="2"/>
  <c r="V299" i="2"/>
  <c r="T298" i="2"/>
  <c r="C305" i="2"/>
  <c r="P305" i="2"/>
  <c r="B164" i="2"/>
  <c r="E163" i="2"/>
  <c r="B168" i="2"/>
  <c r="G175" i="2"/>
  <c r="V175" i="2"/>
  <c r="M188" i="2"/>
  <c r="Y188" i="2"/>
  <c r="G203" i="2"/>
  <c r="M206" i="2"/>
  <c r="AB206" i="2"/>
  <c r="P207" i="2"/>
  <c r="Y207" i="2"/>
  <c r="D219" i="2"/>
  <c r="V222" i="2"/>
  <c r="P226" i="2"/>
  <c r="N269" i="2"/>
  <c r="C290" i="2"/>
  <c r="G290" i="2"/>
  <c r="F269" i="2"/>
  <c r="J309" i="2"/>
  <c r="M319" i="2"/>
  <c r="L318" i="2"/>
  <c r="G132" i="2"/>
  <c r="C132" i="2"/>
  <c r="P132" i="2"/>
  <c r="D134" i="2"/>
  <c r="M140" i="2"/>
  <c r="V140" i="2"/>
  <c r="Y141" i="2"/>
  <c r="D141" i="2" s="1"/>
  <c r="G155" i="2"/>
  <c r="C155" i="2"/>
  <c r="P155" i="2"/>
  <c r="D160" i="2"/>
  <c r="G164" i="2"/>
  <c r="V164" i="2"/>
  <c r="U163" i="2"/>
  <c r="Z163" i="2"/>
  <c r="D166" i="2"/>
  <c r="G168" i="2"/>
  <c r="V168" i="2"/>
  <c r="Y170" i="2"/>
  <c r="C172" i="2"/>
  <c r="S172" i="2"/>
  <c r="D172" i="2" s="1"/>
  <c r="D176" i="2"/>
  <c r="D182" i="2"/>
  <c r="B184" i="2"/>
  <c r="J184" i="2"/>
  <c r="Y184" i="2"/>
  <c r="D187" i="2"/>
  <c r="D197" i="2"/>
  <c r="S203" i="2"/>
  <c r="D204" i="2"/>
  <c r="D213" i="2"/>
  <c r="G215" i="2"/>
  <c r="C215" i="2"/>
  <c r="P215" i="2"/>
  <c r="J218" i="2"/>
  <c r="S218" i="2"/>
  <c r="D221" i="2"/>
  <c r="AB222" i="2"/>
  <c r="B228" i="2"/>
  <c r="K226" i="2"/>
  <c r="B226" i="2" s="1"/>
  <c r="Y232" i="2"/>
  <c r="C241" i="2"/>
  <c r="AB241" i="2"/>
  <c r="D241" i="2" s="1"/>
  <c r="C259" i="2"/>
  <c r="M259" i="2"/>
  <c r="D259" i="2" s="1"/>
  <c r="AB270" i="2"/>
  <c r="D276" i="2"/>
  <c r="P279" i="2"/>
  <c r="G301" i="2"/>
  <c r="C301" i="2"/>
  <c r="F298" i="2"/>
  <c r="AB301" i="2"/>
  <c r="Z298" i="2"/>
  <c r="AB298" i="2" s="1"/>
  <c r="D165" i="2"/>
  <c r="D169" i="2"/>
  <c r="C173" i="2"/>
  <c r="P173" i="2"/>
  <c r="D173" i="2" s="1"/>
  <c r="D179" i="2"/>
  <c r="D186" i="2"/>
  <c r="D196" i="2"/>
  <c r="S202" i="2"/>
  <c r="D202" i="2" s="1"/>
  <c r="C202" i="2"/>
  <c r="D220" i="2"/>
  <c r="G226" i="2"/>
  <c r="S226" i="2"/>
  <c r="D227" i="2"/>
  <c r="L226" i="2"/>
  <c r="M228" i="2"/>
  <c r="D228" i="2" s="1"/>
  <c r="C270" i="2"/>
  <c r="C271" i="2"/>
  <c r="M271" i="2"/>
  <c r="D271" i="2" s="1"/>
  <c r="AB279" i="2"/>
  <c r="AA269" i="2"/>
  <c r="M283" i="2"/>
  <c r="D283" i="2" s="1"/>
  <c r="C283" i="2"/>
  <c r="L279" i="2"/>
  <c r="O298" i="2"/>
  <c r="M244" i="2"/>
  <c r="M299" i="2"/>
  <c r="L298" i="2"/>
  <c r="S301" i="2"/>
  <c r="C310" i="2"/>
  <c r="P310" i="2"/>
  <c r="D310" i="2" s="1"/>
  <c r="H318" i="2"/>
  <c r="J319" i="2"/>
  <c r="B319" i="2"/>
  <c r="Y319" i="2"/>
  <c r="X318" i="2"/>
  <c r="L232" i="2"/>
  <c r="M232" i="2" s="1"/>
  <c r="AB237" i="2"/>
  <c r="C248" i="2"/>
  <c r="D253" i="2"/>
  <c r="D261" i="2"/>
  <c r="AB268" i="2"/>
  <c r="D268" i="2" s="1"/>
  <c r="D273" i="2"/>
  <c r="T269" i="2"/>
  <c r="Y279" i="2"/>
  <c r="X269" i="2"/>
  <c r="D282" i="2"/>
  <c r="AB290" i="2"/>
  <c r="C292" i="2"/>
  <c r="J292" i="2"/>
  <c r="AB294" i="2"/>
  <c r="J299" i="2"/>
  <c r="B299" i="2"/>
  <c r="H298" i="2"/>
  <c r="B301" i="2"/>
  <c r="D304" i="2"/>
  <c r="M305" i="2"/>
  <c r="W313" i="2"/>
  <c r="W312" i="2" s="1"/>
  <c r="Y314" i="2"/>
  <c r="F163" i="2"/>
  <c r="C164" i="2"/>
  <c r="C168" i="2"/>
  <c r="AA203" i="2"/>
  <c r="AB203" i="2" s="1"/>
  <c r="AA232" i="2"/>
  <c r="AA214" i="2" s="1"/>
  <c r="C237" i="2"/>
  <c r="D243" i="2"/>
  <c r="D249" i="2"/>
  <c r="M255" i="2"/>
  <c r="D255" i="2" s="1"/>
  <c r="H269" i="2"/>
  <c r="J269" i="2" s="1"/>
  <c r="D288" i="2"/>
  <c r="G292" i="2"/>
  <c r="B292" i="2"/>
  <c r="D297" i="2"/>
  <c r="R298" i="2"/>
  <c r="Y299" i="2"/>
  <c r="X298" i="2"/>
  <c r="J305" i="2"/>
  <c r="B305" i="2"/>
  <c r="D308" i="2"/>
  <c r="P311" i="2"/>
  <c r="D311" i="2" s="1"/>
  <c r="B311" i="2"/>
  <c r="B314" i="2"/>
  <c r="P314" i="2"/>
  <c r="O313" i="2"/>
  <c r="T318" i="2"/>
  <c r="V318" i="2" s="1"/>
  <c r="V319" i="2"/>
  <c r="B333" i="2"/>
  <c r="S313" i="2"/>
  <c r="K313" i="2"/>
  <c r="K312" i="2" s="1"/>
  <c r="M314" i="2"/>
  <c r="AB314" i="2"/>
  <c r="AA313" i="2"/>
  <c r="L322" i="2"/>
  <c r="X322" i="2"/>
  <c r="Y322" i="2" s="1"/>
  <c r="B328" i="2"/>
  <c r="J328" i="2"/>
  <c r="H330" i="2"/>
  <c r="L330" i="2"/>
  <c r="M330" i="2" s="1"/>
  <c r="T330" i="2"/>
  <c r="V330" i="2" s="1"/>
  <c r="X330" i="2"/>
  <c r="Y330" i="2" s="1"/>
  <c r="O333" i="2"/>
  <c r="P333" i="2" s="1"/>
  <c r="AA333" i="2"/>
  <c r="AB333" i="2" s="1"/>
  <c r="C319" i="2"/>
  <c r="B323" i="2"/>
  <c r="B331" i="2"/>
  <c r="O322" i="2"/>
  <c r="P322" i="2" s="1"/>
  <c r="AA322" i="2"/>
  <c r="AB322" i="2" s="1"/>
  <c r="O330" i="2"/>
  <c r="P330" i="2" s="1"/>
  <c r="AA330" i="2"/>
  <c r="AB330" i="2" s="1"/>
  <c r="F333" i="2"/>
  <c r="R333" i="2"/>
  <c r="S333" i="2" s="1"/>
  <c r="C334" i="2"/>
  <c r="D237" i="2" l="1"/>
  <c r="W131" i="2"/>
  <c r="Y131" i="2" s="1"/>
  <c r="AA123" i="2"/>
  <c r="V214" i="2"/>
  <c r="J131" i="2"/>
  <c r="V269" i="2"/>
  <c r="H312" i="2"/>
  <c r="J312" i="2" s="1"/>
  <c r="Y203" i="2"/>
  <c r="D203" i="2" s="1"/>
  <c r="L312" i="2"/>
  <c r="K214" i="2"/>
  <c r="J104" i="2"/>
  <c r="S183" i="2"/>
  <c r="AB214" i="2"/>
  <c r="AA312" i="2"/>
  <c r="AB312" i="2" s="1"/>
  <c r="D29" i="2"/>
  <c r="R131" i="2"/>
  <c r="S131" i="2" s="1"/>
  <c r="F312" i="2"/>
  <c r="T312" i="2"/>
  <c r="V312" i="2" s="1"/>
  <c r="E214" i="2"/>
  <c r="G214" i="2" s="1"/>
  <c r="X312" i="2"/>
  <c r="Y312" i="2" s="1"/>
  <c r="AB123" i="2"/>
  <c r="O312" i="2"/>
  <c r="P312" i="2" s="1"/>
  <c r="J163" i="2"/>
  <c r="E312" i="2"/>
  <c r="U104" i="2"/>
  <c r="V104" i="2" s="1"/>
  <c r="I214" i="2"/>
  <c r="J214" i="2" s="1"/>
  <c r="M312" i="2"/>
  <c r="C218" i="2"/>
  <c r="L214" i="2"/>
  <c r="M214" i="2" s="1"/>
  <c r="K183" i="2"/>
  <c r="M183" i="2" s="1"/>
  <c r="AA183" i="2"/>
  <c r="AB183" i="2" s="1"/>
  <c r="Y269" i="2"/>
  <c r="B90" i="2"/>
  <c r="V322" i="2"/>
  <c r="G123" i="2"/>
  <c r="R163" i="2"/>
  <c r="S163" i="2" s="1"/>
  <c r="AB269" i="2"/>
  <c r="B91" i="2"/>
  <c r="Z8" i="2"/>
  <c r="AB90" i="2"/>
  <c r="C175" i="2"/>
  <c r="M163" i="2"/>
  <c r="M298" i="2"/>
  <c r="M270" i="2"/>
  <c r="D270" i="2" s="1"/>
  <c r="V163" i="2"/>
  <c r="M218" i="2"/>
  <c r="D218" i="2" s="1"/>
  <c r="C113" i="2"/>
  <c r="S322" i="2"/>
  <c r="Y140" i="2"/>
  <c r="D140" i="2" s="1"/>
  <c r="Y163" i="2"/>
  <c r="G104" i="2"/>
  <c r="C49" i="2"/>
  <c r="D323" i="2"/>
  <c r="B140" i="2"/>
  <c r="B131" i="2"/>
  <c r="C74" i="2"/>
  <c r="B188" i="2"/>
  <c r="D331" i="2"/>
  <c r="AB91" i="2"/>
  <c r="N163" i="2"/>
  <c r="P163" i="2" s="1"/>
  <c r="C313" i="2"/>
  <c r="S142" i="2"/>
  <c r="L39" i="2"/>
  <c r="M39" i="2" s="1"/>
  <c r="S40" i="2"/>
  <c r="D40" i="2" s="1"/>
  <c r="R39" i="2"/>
  <c r="S39" i="2" s="1"/>
  <c r="Y298" i="2"/>
  <c r="D319" i="2"/>
  <c r="D244" i="2"/>
  <c r="S269" i="2"/>
  <c r="K269" i="2"/>
  <c r="B269" i="2" s="1"/>
  <c r="Q103" i="2"/>
  <c r="D99" i="2"/>
  <c r="D299" i="2"/>
  <c r="D292" i="2"/>
  <c r="P269" i="2"/>
  <c r="V298" i="2"/>
  <c r="D334" i="2"/>
  <c r="B322" i="2"/>
  <c r="B170" i="2"/>
  <c r="D184" i="2"/>
  <c r="P98" i="2"/>
  <c r="O97" i="2"/>
  <c r="P97" i="2" s="1"/>
  <c r="M322" i="2"/>
  <c r="D314" i="2"/>
  <c r="AB232" i="2"/>
  <c r="D232" i="2" s="1"/>
  <c r="G313" i="2"/>
  <c r="M226" i="2"/>
  <c r="D226" i="2" s="1"/>
  <c r="D170" i="2"/>
  <c r="AB129" i="2"/>
  <c r="D129" i="2" s="1"/>
  <c r="W103" i="2"/>
  <c r="C40" i="2"/>
  <c r="L73" i="2"/>
  <c r="M73" i="2" s="1"/>
  <c r="M132" i="2"/>
  <c r="D132" i="2" s="1"/>
  <c r="B129" i="2"/>
  <c r="D248" i="2"/>
  <c r="U73" i="2"/>
  <c r="V73" i="2" s="1"/>
  <c r="V74" i="2"/>
  <c r="C203" i="2"/>
  <c r="B123" i="2"/>
  <c r="C322" i="2"/>
  <c r="D328" i="2"/>
  <c r="S298" i="2"/>
  <c r="B222" i="2"/>
  <c r="B309" i="2"/>
  <c r="D207" i="2"/>
  <c r="D175" i="2"/>
  <c r="C123" i="2"/>
  <c r="D113" i="2"/>
  <c r="D46" i="2"/>
  <c r="D105" i="2"/>
  <c r="D87" i="2"/>
  <c r="D30" i="2"/>
  <c r="H103" i="2"/>
  <c r="G322" i="2"/>
  <c r="M222" i="2"/>
  <c r="D222" i="2" s="1"/>
  <c r="C222" i="2"/>
  <c r="J48" i="2"/>
  <c r="H8" i="2"/>
  <c r="K9" i="2"/>
  <c r="B10" i="2"/>
  <c r="M10" i="2"/>
  <c r="D10" i="2" s="1"/>
  <c r="L9" i="2"/>
  <c r="C10" i="2"/>
  <c r="B142" i="2"/>
  <c r="C232" i="2"/>
  <c r="J318" i="2"/>
  <c r="B313" i="2"/>
  <c r="P313" i="2"/>
  <c r="D305" i="2"/>
  <c r="J298" i="2"/>
  <c r="B298" i="2"/>
  <c r="B318" i="2"/>
  <c r="D301" i="2"/>
  <c r="D164" i="2"/>
  <c r="D155" i="2"/>
  <c r="P309" i="2"/>
  <c r="D309" i="2" s="1"/>
  <c r="D294" i="2"/>
  <c r="G98" i="2"/>
  <c r="C98" i="2"/>
  <c r="F97" i="2"/>
  <c r="G183" i="2"/>
  <c r="M91" i="2"/>
  <c r="L90" i="2"/>
  <c r="C91" i="2"/>
  <c r="B74" i="2"/>
  <c r="E73" i="2"/>
  <c r="B73" i="2" s="1"/>
  <c r="AB9" i="2"/>
  <c r="AA8" i="2"/>
  <c r="B203" i="2"/>
  <c r="U103" i="2"/>
  <c r="O103" i="2"/>
  <c r="M26" i="2"/>
  <c r="L25" i="2"/>
  <c r="C26" i="2"/>
  <c r="B25" i="2"/>
  <c r="AB25" i="2"/>
  <c r="M279" i="2"/>
  <c r="D279" i="2" s="1"/>
  <c r="L269" i="2"/>
  <c r="C226" i="2"/>
  <c r="G298" i="2"/>
  <c r="C298" i="2"/>
  <c r="G269" i="2"/>
  <c r="S188" i="2"/>
  <c r="D188" i="2" s="1"/>
  <c r="J97" i="2"/>
  <c r="F103" i="2"/>
  <c r="W8" i="2"/>
  <c r="W7" i="2" s="1"/>
  <c r="C330" i="2"/>
  <c r="C279" i="2"/>
  <c r="Y318" i="2"/>
  <c r="D168" i="2"/>
  <c r="D290" i="2"/>
  <c r="D206" i="2"/>
  <c r="Y142" i="2"/>
  <c r="S49" i="2"/>
  <c r="D49" i="2" s="1"/>
  <c r="Q48" i="2"/>
  <c r="B49" i="2"/>
  <c r="B104" i="2"/>
  <c r="T103" i="2"/>
  <c r="T7" i="2" s="1"/>
  <c r="J74" i="2"/>
  <c r="I73" i="2"/>
  <c r="J73" i="2" s="1"/>
  <c r="M48" i="2"/>
  <c r="C48" i="2"/>
  <c r="G333" i="2"/>
  <c r="D333" i="2" s="1"/>
  <c r="C333" i="2"/>
  <c r="J330" i="2"/>
  <c r="D330" i="2" s="1"/>
  <c r="B330" i="2"/>
  <c r="AB313" i="2"/>
  <c r="Y313" i="2"/>
  <c r="G163" i="2"/>
  <c r="M313" i="2"/>
  <c r="P298" i="2"/>
  <c r="D215" i="2"/>
  <c r="G131" i="2"/>
  <c r="M318" i="2"/>
  <c r="C318" i="2"/>
  <c r="C188" i="2"/>
  <c r="C142" i="2"/>
  <c r="D124" i="2"/>
  <c r="AB163" i="2"/>
  <c r="B232" i="2"/>
  <c r="P61" i="2"/>
  <c r="D61" i="2" s="1"/>
  <c r="O60" i="2"/>
  <c r="P60" i="2" s="1"/>
  <c r="D120" i="2"/>
  <c r="Y39" i="2"/>
  <c r="X8" i="2"/>
  <c r="B98" i="2"/>
  <c r="E97" i="2"/>
  <c r="P9" i="2"/>
  <c r="D111" i="2"/>
  <c r="G60" i="2"/>
  <c r="B26" i="2"/>
  <c r="V90" i="2"/>
  <c r="AB26" i="2"/>
  <c r="B214" i="2" l="1"/>
  <c r="E103" i="2"/>
  <c r="I103" i="2"/>
  <c r="J103" i="2" s="1"/>
  <c r="H7" i="2"/>
  <c r="G312" i="2"/>
  <c r="C104" i="2"/>
  <c r="B183" i="2"/>
  <c r="D74" i="2"/>
  <c r="C163" i="2"/>
  <c r="D91" i="2"/>
  <c r="D142" i="2"/>
  <c r="D322" i="2"/>
  <c r="R8" i="2"/>
  <c r="D39" i="2"/>
  <c r="C39" i="2"/>
  <c r="C183" i="2"/>
  <c r="D313" i="2"/>
  <c r="D131" i="2"/>
  <c r="U8" i="2"/>
  <c r="U7" i="2" s="1"/>
  <c r="V7" i="2" s="1"/>
  <c r="M269" i="2"/>
  <c r="D269" i="2" s="1"/>
  <c r="N103" i="2"/>
  <c r="N7" i="2" s="1"/>
  <c r="C131" i="2"/>
  <c r="B163" i="2"/>
  <c r="D123" i="2"/>
  <c r="O8" i="2"/>
  <c r="C60" i="2"/>
  <c r="D60" i="2"/>
  <c r="C214" i="2"/>
  <c r="Z103" i="2"/>
  <c r="Z7" i="2" s="1"/>
  <c r="D98" i="2"/>
  <c r="K103" i="2"/>
  <c r="C73" i="2"/>
  <c r="X103" i="2"/>
  <c r="Y103" i="2" s="1"/>
  <c r="D312" i="2"/>
  <c r="AA103" i="2"/>
  <c r="AA7" i="2" s="1"/>
  <c r="C269" i="2"/>
  <c r="D163" i="2"/>
  <c r="D104" i="2"/>
  <c r="L103" i="2"/>
  <c r="D318" i="2"/>
  <c r="K8" i="2"/>
  <c r="B9" i="2"/>
  <c r="Q8" i="2"/>
  <c r="Q7" i="2" s="1"/>
  <c r="S48" i="2"/>
  <c r="D48" i="2" s="1"/>
  <c r="C312" i="2"/>
  <c r="M9" i="2"/>
  <c r="D9" i="2" s="1"/>
  <c r="L8" i="2"/>
  <c r="L7" i="2" s="1"/>
  <c r="C9" i="2"/>
  <c r="G103" i="2"/>
  <c r="B312" i="2"/>
  <c r="I8" i="2"/>
  <c r="I7" i="2" s="1"/>
  <c r="R103" i="2"/>
  <c r="S103" i="2" s="1"/>
  <c r="M25" i="2"/>
  <c r="D25" i="2" s="1"/>
  <c r="C25" i="2"/>
  <c r="AB8" i="2"/>
  <c r="G97" i="2"/>
  <c r="D97" i="2" s="1"/>
  <c r="C97" i="2"/>
  <c r="F8" i="2"/>
  <c r="F7" i="2" s="1"/>
  <c r="D183" i="2"/>
  <c r="B48" i="2"/>
  <c r="B97" i="2"/>
  <c r="E8" i="2"/>
  <c r="E7" i="2" s="1"/>
  <c r="G73" i="2"/>
  <c r="D73" i="2" s="1"/>
  <c r="Y8" i="2"/>
  <c r="D298" i="2"/>
  <c r="D26" i="2"/>
  <c r="V103" i="2"/>
  <c r="M90" i="2"/>
  <c r="D90" i="2" s="1"/>
  <c r="C90" i="2"/>
  <c r="D214" i="2"/>
  <c r="J7" i="2" l="1"/>
  <c r="X7" i="2"/>
  <c r="Y7" i="2" s="1"/>
  <c r="AB7" i="2"/>
  <c r="K7" i="2"/>
  <c r="M7" i="2" s="1"/>
  <c r="P8" i="2"/>
  <c r="O7" i="2"/>
  <c r="P7" i="2" s="1"/>
  <c r="R7" i="2"/>
  <c r="S7" i="2" s="1"/>
  <c r="V8" i="2"/>
  <c r="AB103" i="2"/>
  <c r="B103" i="2"/>
  <c r="P103" i="2"/>
  <c r="M103" i="2"/>
  <c r="G8" i="2"/>
  <c r="C8" i="2"/>
  <c r="J8" i="2"/>
  <c r="M8" i="2"/>
  <c r="S8" i="2"/>
  <c r="B8" i="2"/>
  <c r="C103" i="2"/>
  <c r="D103" i="2" l="1"/>
  <c r="B7" i="2"/>
  <c r="D8" i="2"/>
  <c r="G7" i="2"/>
  <c r="C7" i="2"/>
  <c r="D7" i="2" l="1"/>
</calcChain>
</file>

<file path=xl/sharedStrings.xml><?xml version="1.0" encoding="utf-8"?>
<sst xmlns="http://schemas.openxmlformats.org/spreadsheetml/2006/main" count="397" uniqueCount="305">
  <si>
    <t>ВСИЧКО РАЗХОДИ:</t>
  </si>
  <si>
    <t>Кмет на Община Велико Търново</t>
  </si>
  <si>
    <t>Изготвил,</t>
  </si>
  <si>
    <t>ИНВЕСТИЦИОННА ПРОГРАМА</t>
  </si>
  <si>
    <t>ПЛАН КЪМ 31.08.2023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</si>
  <si>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</si>
  <si>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</si>
  <si>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</si>
  <si>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</si>
  <si>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</si>
  <si>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</si>
  <si>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</si>
  <si>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</si>
  <si>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</si>
  <si>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</si>
  <si>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</si>
  <si>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</si>
  <si>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</si>
  <si>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</si>
  <si>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</si>
  <si>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</si>
  <si>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</si>
  <si>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</si>
  <si>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Емен</t>
  </si>
  <si>
    <t>Основен ремонт сгради общинска собственост на територията на кметство с. Велчево</t>
  </si>
  <si>
    <t>Основен ремонт сгради общинска собственост с. Вонеща вода</t>
  </si>
  <si>
    <t>Основен ремонт сгради общинска собственост на територията на кметство с. Габровци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</si>
  <si>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</si>
  <si>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</si>
  <si>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Миндя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</si>
  <si>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</si>
  <si>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Церова кория</t>
  </si>
  <si>
    <t>Основен ремонт сгради общинска собственост на територията на кметство с. Ялово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</si>
  <si>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</si>
  <si>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</si>
  <si>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</si>
  <si>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</si>
  <si>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</si>
  <si>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</si>
  <si>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</si>
  <si>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</si>
  <si>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</si>
  <si>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Сензор за ниво на вода на моста над р. "Янтра" в ЖК "Чолаковци"</t>
  </si>
  <si>
    <t>Основен ремонт видеонаблюдение 2023</t>
  </si>
  <si>
    <t>Възстановяване на улици в с. Ново село - водостоци, ПМС 92/17.04.2015 г.</t>
  </si>
  <si>
    <t>Трайно възстановяване на каменния мост над река Белица в гр. Дебелец по ПМС 96 от 25.04.2019 г.</t>
  </si>
  <si>
    <t>Реконструкция на водосток между с. Шемшево и нов мост над р. Янтра - проектиране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</si>
  <si>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</si>
  <si>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</si>
  <si>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</si>
  <si>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</si>
  <si>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</si>
  <si>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</si>
  <si>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</si>
  <si>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</si>
  <si>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Енергийна ефективност сграда ПЕГ "Проф. д-р Асен Златаров"</t>
  </si>
  <si>
    <t>Функция 04 Здравеопазване</t>
  </si>
  <si>
    <t>Център за обучение и превенция на зависимости</t>
  </si>
  <si>
    <t>Детска ясла "Пролет" - основен ремонт на стъпала и тротоарна настилка</t>
  </si>
  <si>
    <t>Детска ясла "Слънце" - осигуряване на достъпна среда</t>
  </si>
  <si>
    <t>Детска ясла "Мечо Пух- 3" - ремонтни дейности на санитарен възел и прилежащо помещение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</si>
  <si>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</si>
  <si>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</si>
  <si>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Здравен кабинет в ДГ "Мечо пух" с. Беляковец - преустройство на съществуващо помещение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</si>
  <si>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</si>
  <si>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</si>
  <si>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</si>
  <si>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</si>
  <si>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Основен ремонт сграда и част от прилежащите пространства на ул. "Цветарска"14</t>
  </si>
  <si>
    <t>Клуб на пенсионера и инвалида, с. Ресен - направа на навес</t>
  </si>
  <si>
    <t>Клуб на пенсионера и инвалида, с. Малки Чифлик - основен ремонт на покривно пространство</t>
  </si>
  <si>
    <t>Клуб на пенсионера и инвалида, с. Ялово - смяна на дограма</t>
  </si>
  <si>
    <t>Клуб на пенсионера и инвалида, с. Балван - смяна на дограма</t>
  </si>
  <si>
    <t>Клуб на пенсионера и инвалида, с. Ветринци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</si>
  <si>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</si>
  <si>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Клуб на пенсионера и инвалида, гр. Дебелец - ремонт санитарен възел</t>
  </si>
  <si>
    <t>Център за работа с деца и младежи, с. Самоводене - смяна на дограма</t>
  </si>
  <si>
    <t>Център за работа с деца и младежи, с. Церова Кория - смяна на дограма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</si>
  <si>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</si>
  <si>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</si>
  <si>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</si>
  <si>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детска площадка Централен градски парк, гр. Дебелец</t>
  </si>
  <si>
    <t>Доставка и монтаж на  детско съоръжение "Тролей", с. Балван</t>
  </si>
  <si>
    <t>Основен ремонт на фонтан, с. Ресен</t>
  </si>
  <si>
    <t>Основен ремонт на детски площадки в междублокови пространства в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</si>
  <si>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</si>
  <si>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</si>
  <si>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</si>
  <si>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</si>
  <si>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ул. "България", гр. Велико Търново - подмяна на старите тролейбусни стълбове с нови архитектурни стълбове и подмяна на старите осветителни тела с нови по архитектурен дизайн с LED светлинен източник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</si>
  <si>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</si>
  <si>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Ремонт на покрив на сграда общинска собственост, находяща се на улица "Велчо Джамджията" №19, гр. В.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</si>
  <si>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</si>
  <si>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</si>
  <si>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</si>
  <si>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</si>
  <si>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</si>
  <si>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</si>
  <si>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Основен ремонт покрив РБ "П. Р. Славейков"</t>
  </si>
  <si>
    <t>Основен ремонт покрив читалище с. Самоводене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</si>
  <si>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</si>
  <si>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</si>
  <si>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</si>
  <si>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</si>
  <si>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Обект- 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</si>
  <si>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</si>
  <si>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</si>
  <si>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</si>
  <si>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</t>
  </si>
  <si>
    <t>Компютри и хардуер по проект "Подкрепа на развитието на регион Велико Търново" по Програма "Развитие на регионите" 2021 - 2027 №BG16RFOP001-8.006-0009-C01 /код 98/</t>
  </si>
  <si>
    <t>Преносим компютър за нуждите на Кметство с. Ресен</t>
  </si>
  <si>
    <t>Компютри, лаптоп и проектор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</si>
  <si>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Компютърна конфигурация за нуждите на Кметство гр. Дебелец 2023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</si>
  <si>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</si>
  <si>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</si>
  <si>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</si>
  <si>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</si>
  <si>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Климатична система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</si>
  <si>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Община Велико Търново - система за контрол на достъп и работно време</t>
  </si>
  <si>
    <t>Осигуряване на достъпна среда в сграда Кметство гр. Килифарево</t>
  </si>
  <si>
    <t>Климатик за нуждите на Кметство с. Вонеща вода</t>
  </si>
  <si>
    <t>Климатици за нуждите на общинска администрация и кметствата</t>
  </si>
  <si>
    <t>5204 Придобиване на транспортни средства</t>
  </si>
  <si>
    <t>5205  Придобиване на стопански инвентар</t>
  </si>
  <si>
    <t>Рецепция с герб на Община Велико Търново за нуждите на Общинска администрация</t>
  </si>
  <si>
    <t>Водоструйка за нуждите на Общинска администрация</t>
  </si>
  <si>
    <t>Системи за видеонаблюдение</t>
  </si>
  <si>
    <t>Изграждане на видеонаблюдение , Кметство Самоводене</t>
  </si>
  <si>
    <t xml:space="preserve">Системи за видеонаблюдение с. Ново село по Програма "Инициативи на местните общности" </t>
  </si>
  <si>
    <t>Системи за видеонаблюдение с. Русаля по Програма "Инициативи на местните общности" от 30% продажба на общинско имущество</t>
  </si>
  <si>
    <t>Закупуване на леки автомобили за нуждите на Районните полицейски инспектори</t>
  </si>
  <si>
    <t>Широкоформатен дисплей и стойка ОУ "Димитър Благоев" , гр. Велико Търново</t>
  </si>
  <si>
    <t>Компютърни конфигурации за Дирекция ОМДС</t>
  </si>
  <si>
    <t>Компютърни конфигурации СУ "Ем. Станев", гр. Велико Търново</t>
  </si>
  <si>
    <t>Компютърни конфигурации  и лаптопи СУ "Ем. Станев", гр. Велико Търново</t>
  </si>
  <si>
    <t>Компютри за детски градини, Община Велико Търново</t>
  </si>
  <si>
    <t>Информационни екрани СУ "Вела Благоева", гр. Велико Търново по проект „Живей в кръговрата! Разреши проблема!“, № BG  ENVIORNMENT - 3.00.1-006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</si>
  <si>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</si>
  <si>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Изграждане на ДГ в кв. "Картала", гр. В. Търново</t>
  </si>
  <si>
    <t>ДГ "Шарения замък" - тематичен детски кът за игра</t>
  </si>
  <si>
    <t>ДГ "Ален мак" -климатик</t>
  </si>
  <si>
    <t>Видеонаблюдение СУ "Г.С.Раковски", гр. В. Търново</t>
  </si>
  <si>
    <t>ОУ "Хр.Ботев", с. Ресен - Беседка по проект ПУДООС</t>
  </si>
  <si>
    <t>Система за видеонаблюдение ПМГ "В. Друмев", гр. Велико Търново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</si>
  <si>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</si>
  <si>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</si>
  <si>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Мобилна волейболна стойка - ОУ "Св. Патриарх Евтимий",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</si>
  <si>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</si>
  <si>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</si>
  <si>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Образователен стенд за професионално обучение в СУ "Вл. Комаров", гр. Велико Търново</t>
  </si>
  <si>
    <t>Музикален звънец Биз -                                                   ПМГ Васил Друмев град Велико Търново</t>
  </si>
  <si>
    <t>Кухненско оборудване за детските градини на територията на Община Велико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</si>
  <si>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</si>
  <si>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</si>
  <si>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</si>
  <si>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</si>
  <si>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ОУ „Бачо Киро“, гр. Велико Търново - музикални инструменти</t>
  </si>
  <si>
    <t>5219 Придобиване на други ДМА</t>
  </si>
  <si>
    <t>Детска ясла "Мечо Пух- 3" - лаптоп и компютърна конфигурация</t>
  </si>
  <si>
    <t>Здравен кабинет в ПЕГ "Проф. д-р Асен Златаров" - преносим компютър</t>
  </si>
  <si>
    <t>Преносими компютри - секция 10.1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</si>
  <si>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</si>
  <si>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</si>
  <si>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Станция за телемедицина с прилежащо оборудване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</si>
  <si>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 - асансьорна уредба и елеваторна платформа</t>
  </si>
  <si>
    <t>Климатици на Детските ясли</t>
  </si>
  <si>
    <t>Бойлер  със серпентина 2 бр. ДЯ Мечо Пух</t>
  </si>
  <si>
    <t>Детска ясла "Мечо Пух- 3" -  работни маси и мивки</t>
  </si>
  <si>
    <t>Детска млечна кухня - кухня майка - бойлер и работни маси и плотове с мивки и корита</t>
  </si>
  <si>
    <t>ДЯ "Щастливо детство", ДЯ "Пролет", ДЯ "Слънце, ДЯ "Зорница" - професионални сушилни</t>
  </si>
  <si>
    <t>ДЯ "Пролет"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</si>
  <si>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</si>
  <si>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</si>
  <si>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Домашен социален патронаж, гр. Дебелец- преносим компютър</t>
  </si>
  <si>
    <t>Центрове за работа с деца и младежи - гр. Дебелец, с. Къпиново, с. Хотница, с. Беляковец, с. Плаково, с. Арбанаси, с. Ресен, с. Балван - компютърни конфигурации и преносими лаптопи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</si>
  <si>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</si>
  <si>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</si>
  <si>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</si>
  <si>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</si>
  <si>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Клубове на пенсионера и инвалида, с. Хотница, с. Арбанаси, с. Миндя, с. Къпиново - климатични системи</t>
  </si>
  <si>
    <t>Центрове за работа с деца и младежи - с. Беляковец, с. Къпиново, с. Русаля, с. Ялово, с. Шереметя, Миндя - климатични системи</t>
  </si>
  <si>
    <t>Счетоводство на "Център за социални услуги" - климатични системи</t>
  </si>
  <si>
    <t xml:space="preserve">Комплекс от социални услуги за деца "Вълшебство" - климатични системи </t>
  </si>
  <si>
    <t>Общностен център "Царевград" - климатични системи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</si>
  <si>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</si>
  <si>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</si>
  <si>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Климатици и видеонаблюдение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</si>
  <si>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Изграждане на детска площадка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</si>
  <si>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"Цветарска" 14 - дигитален тахограф</t>
  </si>
  <si>
    <t>ЦНСТ ул. "Цветарска" 14 - слънчеви колектори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</si>
  <si>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</si>
  <si>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</si>
  <si>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</si>
  <si>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</si>
  <si>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</si>
  <si>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</si>
  <si>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Център за настаняване от семеен тип за пълнолетни лица с умствена изостаналост гр. Велико Търново, ул. "Никола Габровски" № 49 /източно крило/ - кухненско обзавеждане</t>
  </si>
  <si>
    <t>Център за социална рехабилитация и интеграция за възрастни и лица с увреждания над 18 години и Център за социална рехабилитация и интеграция за лица с психични разстройства и интелектуални затруднения - обзавеждане</t>
  </si>
  <si>
    <t>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</si>
  <si>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5206 Инфраструктурни обекти</t>
  </si>
  <si>
    <t>Лаптоп за нуждите на отдел "Озеленяване" при ОП "Зелени Системи"</t>
  </si>
  <si>
    <t>Компютърни конфигурации за нуждите на администрацията при ОП "Зелени Системи"</t>
  </si>
  <si>
    <t>Товарни рампи за нуждите на ОП "Зелени системи"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</si>
  <si>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</si>
  <si>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</si>
  <si>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Надстройка за сметосъбиращ камион, ОП "Зелени Системи"</t>
  </si>
  <si>
    <t>Сметосъбираща машина за биоотпадък,  генериран от общински структури, детски градини и училища, ОП "Зелени Системи"</t>
  </si>
  <si>
    <t>Стопански инвентар Кметство с. Русаля /30% от продажба на общинско имущество/</t>
  </si>
  <si>
    <t>Косачки Кметство с. Шемшево</t>
  </si>
  <si>
    <t>Моторна коса с. Въглевци</t>
  </si>
  <si>
    <t>Косачка за нуждите на Отдел "Озеленяване" на ОП "Зелени системи"</t>
  </si>
  <si>
    <t>Косачки, листосъбирач и пароструйна машина за измиване и дезинфекция на сметосъбиращите камиони за нуждите на Отдел "Чистота" на ОП "Зелени системи"</t>
  </si>
  <si>
    <t>Изграждане на детска площадка на ул. "Д. Буйнозов", гр. В. Търново</t>
  </si>
  <si>
    <t>Изграждане на паметниково пространство на ул. "Моско Москов"</t>
  </si>
  <si>
    <t>Изграждане на скейтбордна площадка и баскетболно игрще, с. Шемшево</t>
  </si>
  <si>
    <t>Изграждане на детска площадка с. Вонеща вода</t>
  </si>
  <si>
    <t>Изграждане на детска площадка за игра на открито, с. Арбанаси</t>
  </si>
  <si>
    <t>Изграждане на осветление на минерален извор, с. Леденик /от 30% продажба на общинско имущество/</t>
  </si>
  <si>
    <t>Изграждане на екопътека "По стъпките на Филип Тотю", с. Вонеща вода</t>
  </si>
  <si>
    <t>Изграждане на кът за отдих "Зелен оазис", с. Ялово</t>
  </si>
  <si>
    <t>Изграждане на стрийт фитнес площадки на територията на гр. В. Търново</t>
  </si>
  <si>
    <t>Тротоари ул."Теодосий Търновски" (ВТУ)</t>
  </si>
  <si>
    <t>Тротоари ул."В.Априлов", ул."Ал.Бурмов", ул."К.Зидаров", ул.П.Тодоров", кв."Картала"</t>
  </si>
  <si>
    <t>Реконструкция ул."Панайот Волов", кв."Картала", гр.Велико Търново</t>
  </si>
  <si>
    <t>ул."Козлодуй" - тротоари, гр.В.Търново</t>
  </si>
  <si>
    <t>ул."Александър Бурмов" - тротоари, кв."Картала", гр.Велико 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</si>
  <si>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</si>
  <si>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</si>
  <si>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</si>
  <si>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</si>
  <si>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</si>
  <si>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</si>
  <si>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</si>
  <si>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</si>
  <si>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</si>
  <si>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</si>
  <si>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</si>
  <si>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</si>
  <si>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</si>
  <si>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</si>
  <si>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Площадка с люлки Кметство с. Ресен</t>
  </si>
  <si>
    <t>Площадка движение и пътна безопасност Кметство с. Ресен</t>
  </si>
  <si>
    <t>Изграждане на паркинг на ул. Иван Вазов, гр. Дебелец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</si>
  <si>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</si>
  <si>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</si>
  <si>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регионално депо за строителни отпадъци, с. Шереметя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</si>
  <si>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</si>
  <si>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</si>
  <si>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</si>
  <si>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Лаптоп, компютър и скенер за нуждите на ХГ "Борис Денев"</t>
  </si>
  <si>
    <t>Компютърна конфигурация за нуждите на РБ "П. Р. Славейков"</t>
  </si>
  <si>
    <t>Компютърна конфигурация за нуждите на РИМ В. Търново</t>
  </si>
  <si>
    <t>Проектори в ММПЦ за новите два етажа</t>
  </si>
  <si>
    <t>Компютърни конфигурации за нуждите на ОП "Общинско кабелно радио Велико Търново"</t>
  </si>
  <si>
    <t>Специализирано хардуерно оборудване за виртуална и добавена реалност на ММПЦ "ЦаревградТърнов", гр. В. Търново</t>
  </si>
  <si>
    <t>Компютри и хардуер за нуждите на ДКС "В. Левски"</t>
  </si>
  <si>
    <t xml:space="preserve">РБ "П. Р. Славейков" - машина за термоподвързване </t>
  </si>
  <si>
    <t>РБ "П. Р. Славейков" - климатични системи</t>
  </si>
  <si>
    <t>РБ "П. Р. Славейков" - цветна копирна машина</t>
  </si>
  <si>
    <t>РБ "П. Р. Славейков" - призма за роботизиран скенер</t>
  </si>
  <si>
    <t>Резервоар за вода за АМР "Никополис ад Иструм"</t>
  </si>
  <si>
    <t>Система за видеонаблюдение в ММПЦ за новите два етажа</t>
  </si>
  <si>
    <t>Климатична система за нуждите на ОП "Общинско кабелно радио Велико Търново"</t>
  </si>
  <si>
    <t>Разширяване на системата за видеонаблюдение в Изложбени зали "Рафаел Михайлов", гр. В. Търново</t>
  </si>
  <si>
    <t>Свободно стоящи осветителни и озвучителни кули на Летен театър, гр. В. Търново</t>
  </si>
  <si>
    <t>Климатици за нуждите на ДКС "В. Левски"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</si>
  <si>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</si>
  <si>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</si>
  <si>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Скулптурен възпоменателен венец пред паметника на Васил Левски, Дирекция КТМД</t>
  </si>
  <si>
    <t>Паметна плоча на хълм Трапезица по случай посещението на Хайдар Алиев от Азърбейджан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</si>
  <si>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</si>
  <si>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Компютри и хардуер за нуждите на Младежки дом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</si>
  <si>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</si>
  <si>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Бордово оборудване за работата на AVL система за допълнителен брой автобуси</t>
  </si>
  <si>
    <t>Климатици за нуждите на ОП "Реклама Велико Търново"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</si>
  <si>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</si>
  <si>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Ел. захранване на електронни информационни табели на автобусни спирки</t>
  </si>
  <si>
    <t xml:space="preserve">Изграждане на трафопост за захранване на буферен паркинг "Френхисар" </t>
  </si>
  <si>
    <t>Изграждане на буферен паркинг "Френхисар"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</si>
  <si>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</si>
  <si>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</si>
  <si>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</si>
  <si>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Надграждане на интеграционната платформа за е-City</t>
  </si>
  <si>
    <t>Уеб-базирано решение за мониторинг на капиталови проекти</t>
  </si>
  <si>
    <t>Уеб-базирана система за управление на електронни и информационни услуги и анализ на данни</t>
  </si>
  <si>
    <t>Лицензи за образователен стенд за професионално обучение в СУ "Вл. Комаров", гр. Велико Търново</t>
  </si>
  <si>
    <t>Програмен продукт - СУ "Емилиян Станев", гр. Велико Търново</t>
  </si>
  <si>
    <t>РБ "П. Р. Славейков" - офис пакети</t>
  </si>
  <si>
    <t>РБ "П. Р. Славейков" - софтуер за оптично разпознаване на символи</t>
  </si>
  <si>
    <t>Софтуер за управление и дигитализиране на база данни от снимки и мета данни</t>
  </si>
  <si>
    <t>РБ "П. Р. Славейков" - операционна система</t>
  </si>
  <si>
    <t>5309- Придобиване на други НМДА</t>
  </si>
  <si>
    <t>Добавена реалност към стенописни сцени в ММПЦ "ЦаревградТърнов", гр. В.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</si>
  <si>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</si>
  <si>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</si>
  <si>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</si>
  <si>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инж. Д. Панов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</si>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</sst>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</cellStyleXfs>
  <cellXfs count="48">
    <xf numFmtId="0" fontId="0" fillId="0" borderId="0" xfId="0"/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/>
    <xf numFmtId="0" fontId="5" fillId="0" borderId="0" xfId="4" applyFont="1" applyFill="1" applyBorder="1"/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4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/>
    <xf numFmtId="0" fontId="1" fillId="0" borderId="0" xfId="4" applyFont="1" applyFill="1" applyBorder="1"/>
    <xf numFmtId="0" fontId="1" fillId="0" borderId="1" xfId="3" applyFont="1" applyFill="1" applyBorder="1" applyAlignment="1">
      <alignment wrapText="1"/>
    </xf>
    <xf numFmtId="3" fontId="1" fillId="0" borderId="1" xfId="3" applyNumberFormat="1" applyFont="1" applyFill="1" applyBorder="1"/>
    <xf numFmtId="3" fontId="1" fillId="0" borderId="1" xfId="3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5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wrapText="1"/>
    </xf>
    <xf numFmtId="3" fontId="3" fillId="0" borderId="1" xfId="3" applyNumberFormat="1" applyFont="1" applyFill="1" applyBorder="1" applyAlignment="1">
      <alignment horizontal="right"/>
    </xf>
    <xf numFmtId="0" fontId="3" fillId="0" borderId="1" xfId="6" applyFont="1" applyFill="1" applyBorder="1" applyAlignment="1">
      <alignment wrapText="1"/>
    </xf>
    <xf numFmtId="0" fontId="3" fillId="0" borderId="4" xfId="6" applyFont="1" applyFill="1" applyBorder="1" applyAlignment="1">
      <alignment vertical="top" wrapText="1"/>
    </xf>
    <xf numFmtId="0" fontId="3" fillId="0" borderId="3" xfId="6" applyFont="1" applyFill="1" applyBorder="1" applyAlignment="1">
      <alignment vertical="top" wrapText="1"/>
    </xf>
    <xf numFmtId="0" fontId="1" fillId="0" borderId="1" xfId="2" applyFont="1" applyFill="1" applyBorder="1" applyAlignment="1">
      <alignment wrapText="1"/>
    </xf>
    <xf numFmtId="0" fontId="1" fillId="0" borderId="0" xfId="6" applyFont="1" applyFill="1"/>
    <xf numFmtId="0" fontId="4" fillId="0" borderId="0" xfId="6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7" applyFont="1" applyFill="1" applyAlignment="1"/>
    <xf numFmtId="0" fontId="1" fillId="0" borderId="0" xfId="7" applyFont="1" applyFill="1" applyAlignment="1"/>
    <xf numFmtId="0" fontId="4" fillId="0" borderId="0" xfId="7" applyFont="1" applyFill="1" applyAlignment="1"/>
    <xf numFmtId="0" fontId="1" fillId="0" borderId="0" xfId="7" applyFont="1" applyFill="1" applyBorder="1" applyAlignment="1"/>
    <xf numFmtId="0" fontId="4" fillId="0" borderId="0" xfId="4" applyFont="1" applyFill="1" applyAlignment="1"/>
    <xf numFmtId="0" fontId="8" fillId="0" borderId="0" xfId="4" applyFont="1" applyFill="1" applyBorder="1" applyAlignment="1">
      <alignment horizontal="right"/>
    </xf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" xfId="6"/>
    <cellStyle name="Нормален 3 2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R351"/>
  <sheetViews>
    <sheetView tabSelected="1" workbookViewId="0">
      <pane ySplit="6" topLeftCell="A7" activePane="bottomLeft" state="frozen"/>
      <selection activeCell="C196" sqref="C196"/>
      <selection pane="bottomLeft" activeCell="C15" sqref="C15"/>
    </sheetView>
  </sheetViews>
  <sheetFormatPr defaultColWidth="29.28515625" defaultRowHeight="15.75" x14ac:dyDescent="0.25"/>
  <cols>
    <col min="1" max="1" width="51.140625" style="2" customWidth="1"/>
    <col min="2" max="2" width="12.5703125" style="3" customWidth="1"/>
    <col min="3" max="4" width="12.7109375" style="3" customWidth="1"/>
    <col min="5" max="5" width="15.5703125" style="3" customWidth="1"/>
    <col min="6" max="7" width="12.7109375" style="3" customWidth="1"/>
    <col min="8" max="8" width="17.7109375" style="3" customWidth="1"/>
    <col min="9" max="10" width="12.7109375" style="3" customWidth="1"/>
    <col min="11" max="11" width="12" style="3" customWidth="1"/>
    <col min="12" max="13" width="12.7109375" style="3" customWidth="1"/>
    <col min="14" max="14" width="14.7109375" style="3" customWidth="1"/>
    <col min="15" max="16" width="12.7109375" style="3" customWidth="1"/>
    <col min="17" max="17" width="10.85546875" style="3" customWidth="1"/>
    <col min="18" max="19" width="12.7109375" style="3" customWidth="1"/>
    <col min="20" max="20" width="16.28515625" style="3" customWidth="1"/>
    <col min="21" max="28" width="12.7109375" style="3" customWidth="1"/>
    <col min="29" max="165" width="29.28515625" style="3" customWidth="1"/>
    <col min="166" max="166" width="42.42578125" style="3" customWidth="1"/>
    <col min="167" max="169" width="12.42578125" style="3" customWidth="1"/>
    <col min="170" max="172" width="10.85546875" style="3" customWidth="1"/>
    <col min="173" max="175" width="14.5703125" style="3" bestFit="1" customWidth="1"/>
    <col min="176" max="178" width="11" style="3" customWidth="1"/>
    <col min="179" max="181" width="14.5703125" style="3" customWidth="1"/>
    <col min="182" max="184" width="15.28515625" style="3" customWidth="1"/>
    <col min="185" max="185" width="15.5703125" style="3" customWidth="1"/>
    <col min="186" max="186" width="44.5703125" style="3" customWidth="1"/>
    <col min="187" max="187" width="13.85546875" style="3" customWidth="1"/>
    <col min="188" max="188" width="10.85546875" style="3" customWidth="1"/>
    <col min="189" max="189" width="14.5703125" style="3" customWidth="1"/>
    <col min="190" max="190" width="11" style="3" customWidth="1"/>
    <col min="191" max="191" width="10.85546875" style="3" customWidth="1"/>
    <col min="192" max="192" width="14.5703125" style="3" customWidth="1"/>
    <col min="193" max="194" width="15.5703125" style="3" customWidth="1"/>
    <col min="195" max="195" width="17.7109375" style="3" customWidth="1"/>
    <col min="196" max="16384" width="29.28515625" style="3"/>
  </cols>
  <sheetData>
    <row r="1" spans="1:252" x14ac:dyDescent="0.25">
      <c r="A1" s="4"/>
      <c r="B1" s="5"/>
      <c r="C1" s="6"/>
      <c r="D1" s="6"/>
      <c r="E1" s="5"/>
      <c r="F1" s="6"/>
      <c r="G1" s="6"/>
      <c r="H1" s="5"/>
      <c r="I1" s="6"/>
      <c r="J1" s="6"/>
      <c r="K1" s="5"/>
      <c r="L1" s="6"/>
      <c r="M1" s="6"/>
      <c r="N1" s="5"/>
      <c r="O1" s="6"/>
      <c r="P1" s="6"/>
      <c r="Q1" s="5"/>
      <c r="R1" s="6"/>
      <c r="S1" s="6"/>
      <c r="T1" s="6"/>
      <c r="U1" s="6"/>
      <c r="V1" s="6"/>
      <c r="W1" s="6"/>
      <c r="X1" s="6"/>
      <c r="Y1" s="6"/>
      <c r="AA1" s="6"/>
      <c r="AB1" s="47" t="s">
        <v>304</v>
      </c>
    </row>
    <row r="2" spans="1:252" x14ac:dyDescent="0.25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</row>
    <row r="3" spans="1:252" x14ac:dyDescent="0.25">
      <c r="A3" s="9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</row>
    <row r="4" spans="1:252" x14ac:dyDescent="0.25">
      <c r="A4" s="10"/>
      <c r="B4" s="7"/>
      <c r="C4" s="7"/>
      <c r="D4" s="7"/>
      <c r="E4" s="11"/>
      <c r="F4" s="7"/>
      <c r="G4" s="7"/>
      <c r="H4" s="1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</row>
    <row r="5" spans="1:252" ht="94.5" x14ac:dyDescent="0.25">
      <c r="A5" s="13" t="s">
        <v>5</v>
      </c>
      <c r="B5" s="14" t="s">
        <v>6</v>
      </c>
      <c r="C5" s="14" t="s">
        <v>6</v>
      </c>
      <c r="D5" s="14" t="s">
        <v>6</v>
      </c>
      <c r="E5" s="15" t="s">
        <v>7</v>
      </c>
      <c r="F5" s="15" t="s">
        <v>7</v>
      </c>
      <c r="G5" s="15" t="s">
        <v>7</v>
      </c>
      <c r="H5" s="15" t="s">
        <v>8</v>
      </c>
      <c r="I5" s="15" t="s">
        <v>8</v>
      </c>
      <c r="J5" s="15" t="s">
        <v>8</v>
      </c>
      <c r="K5" s="15" t="s">
        <v>9</v>
      </c>
      <c r="L5" s="15" t="s">
        <v>9</v>
      </c>
      <c r="M5" s="15" t="s">
        <v>9</v>
      </c>
      <c r="N5" s="15" t="s">
        <v>10</v>
      </c>
      <c r="O5" s="15" t="s">
        <v>10</v>
      </c>
      <c r="P5" s="15" t="s">
        <v>10</v>
      </c>
      <c r="Q5" s="15" t="s">
        <v>11</v>
      </c>
      <c r="R5" s="15" t="s">
        <v>11</v>
      </c>
      <c r="S5" s="15" t="s">
        <v>11</v>
      </c>
      <c r="T5" s="15" t="s">
        <v>12</v>
      </c>
      <c r="U5" s="15" t="s">
        <v>12</v>
      </c>
      <c r="V5" s="15" t="s">
        <v>12</v>
      </c>
      <c r="W5" s="15" t="s">
        <v>13</v>
      </c>
      <c r="X5" s="15" t="s">
        <v>13</v>
      </c>
      <c r="Y5" s="15" t="s">
        <v>13</v>
      </c>
      <c r="Z5" s="15" t="s">
        <v>14</v>
      </c>
      <c r="AA5" s="15" t="s">
        <v>14</v>
      </c>
      <c r="AB5" s="15" t="s">
        <v>14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x14ac:dyDescent="0.25">
      <c r="A6" s="16"/>
      <c r="B6" s="17" t="s">
        <v>15</v>
      </c>
      <c r="C6" s="18" t="s">
        <v>16</v>
      </c>
      <c r="D6" s="18" t="s">
        <v>17</v>
      </c>
      <c r="E6" s="17" t="s">
        <v>15</v>
      </c>
      <c r="F6" s="18" t="s">
        <v>16</v>
      </c>
      <c r="G6" s="18" t="s">
        <v>17</v>
      </c>
      <c r="H6" s="17" t="s">
        <v>15</v>
      </c>
      <c r="I6" s="18" t="s">
        <v>16</v>
      </c>
      <c r="J6" s="18" t="s">
        <v>17</v>
      </c>
      <c r="K6" s="17" t="s">
        <v>15</v>
      </c>
      <c r="L6" s="18" t="s">
        <v>16</v>
      </c>
      <c r="M6" s="18" t="s">
        <v>17</v>
      </c>
      <c r="N6" s="17" t="s">
        <v>15</v>
      </c>
      <c r="O6" s="18" t="s">
        <v>16</v>
      </c>
      <c r="P6" s="18" t="s">
        <v>17</v>
      </c>
      <c r="Q6" s="17" t="s">
        <v>15</v>
      </c>
      <c r="R6" s="18" t="s">
        <v>16</v>
      </c>
      <c r="S6" s="18" t="s">
        <v>17</v>
      </c>
      <c r="T6" s="17" t="s">
        <v>15</v>
      </c>
      <c r="U6" s="18" t="s">
        <v>16</v>
      </c>
      <c r="V6" s="18" t="s">
        <v>17</v>
      </c>
      <c r="W6" s="17" t="s">
        <v>15</v>
      </c>
      <c r="X6" s="18" t="s">
        <v>16</v>
      </c>
      <c r="Y6" s="18" t="s">
        <v>17</v>
      </c>
      <c r="Z6" s="17" t="s">
        <v>15</v>
      </c>
      <c r="AA6" s="18" t="s">
        <v>16</v>
      </c>
      <c r="AB6" s="18" t="s">
        <v>17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 x14ac:dyDescent="0.25">
      <c r="A7" s="19" t="s">
        <v>0</v>
      </c>
      <c r="B7" s="20">
        <f t="shared" ref="B7:D69" si="0">E7+H7+K7+N7+Q7+T7+W7+Z7</f>
        <v>61578012</v>
      </c>
      <c r="C7" s="20">
        <f t="shared" si="0"/>
        <v>61799981</v>
      </c>
      <c r="D7" s="20">
        <f t="shared" si="0"/>
        <v>221969</v>
      </c>
      <c r="E7" s="20">
        <f>SUM(E8,E103,E312,E333)</f>
        <v>4329200</v>
      </c>
      <c r="F7" s="20">
        <f>SUM(F8,F103,F312,F333)</f>
        <v>4329200</v>
      </c>
      <c r="G7" s="20">
        <f t="shared" ref="G7:G69" si="1">F7-E7</f>
        <v>0</v>
      </c>
      <c r="H7" s="20">
        <f t="shared" ref="H7:I7" si="2">SUM(H8,H103,H312,H333)</f>
        <v>974781</v>
      </c>
      <c r="I7" s="20">
        <f t="shared" si="2"/>
        <v>974781</v>
      </c>
      <c r="J7" s="20">
        <f t="shared" ref="J7" si="3">I7-H7</f>
        <v>0</v>
      </c>
      <c r="K7" s="20">
        <f t="shared" ref="K7:L7" si="4">SUM(K8,K103,K312,K333)</f>
        <v>4644290</v>
      </c>
      <c r="L7" s="20">
        <f t="shared" si="4"/>
        <v>4948136</v>
      </c>
      <c r="M7" s="20">
        <f t="shared" ref="M7" si="5">L7-K7</f>
        <v>303846</v>
      </c>
      <c r="N7" s="20">
        <f t="shared" ref="N7:O7" si="6">SUM(N8,N103,N312,N333)</f>
        <v>23958608</v>
      </c>
      <c r="O7" s="20">
        <f t="shared" si="6"/>
        <v>23958608</v>
      </c>
      <c r="P7" s="20">
        <f t="shared" ref="P7" si="7">O7-N7</f>
        <v>0</v>
      </c>
      <c r="Q7" s="20">
        <f t="shared" ref="Q7:R7" si="8">SUM(Q8,Q103,Q312,Q333)</f>
        <v>1941113</v>
      </c>
      <c r="R7" s="20">
        <f t="shared" si="8"/>
        <v>1855176</v>
      </c>
      <c r="S7" s="20">
        <f t="shared" ref="S7" si="9">R7-Q7</f>
        <v>-85937</v>
      </c>
      <c r="T7" s="20">
        <f t="shared" ref="T7:U7" si="10">SUM(T8,T103,T312,T333)</f>
        <v>7970392</v>
      </c>
      <c r="U7" s="20">
        <f t="shared" si="10"/>
        <v>7970392</v>
      </c>
      <c r="V7" s="20">
        <f t="shared" ref="V7" si="11">U7-T7</f>
        <v>0</v>
      </c>
      <c r="W7" s="20">
        <f t="shared" ref="W7:X7" si="12">SUM(W8,W103,W312,W333)</f>
        <v>60668</v>
      </c>
      <c r="X7" s="20">
        <f t="shared" si="12"/>
        <v>64728</v>
      </c>
      <c r="Y7" s="20">
        <f t="shared" ref="Y7" si="13">X7-W7</f>
        <v>4060</v>
      </c>
      <c r="Z7" s="20">
        <f t="shared" ref="Z7:AA7" si="14">SUM(Z8,Z103,Z312,Z333)</f>
        <v>17698960</v>
      </c>
      <c r="AA7" s="20">
        <f t="shared" si="14"/>
        <v>17698960</v>
      </c>
      <c r="AB7" s="20">
        <f t="shared" ref="AB7" si="15">AA7-Z7</f>
        <v>0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</row>
    <row r="8" spans="1:252" x14ac:dyDescent="0.25">
      <c r="A8" s="22" t="s">
        <v>18</v>
      </c>
      <c r="B8" s="23">
        <f t="shared" si="0"/>
        <v>28212729</v>
      </c>
      <c r="C8" s="23">
        <f t="shared" si="0"/>
        <v>28399573</v>
      </c>
      <c r="D8" s="23">
        <f t="shared" si="0"/>
        <v>186844</v>
      </c>
      <c r="E8" s="23">
        <f>SUM(E9,E25,E39,E60,E90,E97,E48,E73)</f>
        <v>2710037</v>
      </c>
      <c r="F8" s="23">
        <f>SUM(F9,F25,F39,F60,F90,F97,F48,F73)</f>
        <v>2710037</v>
      </c>
      <c r="G8" s="23">
        <f t="shared" si="1"/>
        <v>0</v>
      </c>
      <c r="H8" s="23">
        <f>SUM(H9,H25,H39,H60,H90,H97,H48,H73)</f>
        <v>582500</v>
      </c>
      <c r="I8" s="23">
        <f>SUM(I9,I25,I39,I60,I90,I97,I48,I73)</f>
        <v>582500</v>
      </c>
      <c r="J8" s="23">
        <f t="shared" ref="J8:J69" si="16">I8-H8</f>
        <v>0</v>
      </c>
      <c r="K8" s="23">
        <f>SUM(K9,K25,K39,K60,K90,K97,K48,K73)</f>
        <v>2367820</v>
      </c>
      <c r="L8" s="23">
        <f>SUM(L9,L25,L39,L60,L90,L97,L48,L73)</f>
        <v>2592493</v>
      </c>
      <c r="M8" s="23">
        <f t="shared" ref="M8:M69" si="17">L8-K8</f>
        <v>224673</v>
      </c>
      <c r="N8" s="23">
        <f>SUM(N9,N25,N39,N60,N90,N97,N48,N73)</f>
        <v>14323284</v>
      </c>
      <c r="O8" s="23">
        <f>SUM(O9,O25,O39,O60,O90,O97,O48,O73)</f>
        <v>14285455</v>
      </c>
      <c r="P8" s="23">
        <f t="shared" ref="P8:P69" si="18">O8-N8</f>
        <v>-37829</v>
      </c>
      <c r="Q8" s="23">
        <f>SUM(Q9,Q25,Q39,Q60,Q90,Q97,Q48,Q73)</f>
        <v>1356852</v>
      </c>
      <c r="R8" s="23">
        <f>SUM(R9,R25,R39,R60,R90,R97,R48,R73)</f>
        <v>1356852</v>
      </c>
      <c r="S8" s="23">
        <f t="shared" ref="S8:S69" si="19">R8-Q8</f>
        <v>0</v>
      </c>
      <c r="T8" s="23">
        <f>SUM(T9,T25,T39,T60,T90,T97,T48,T73)</f>
        <v>4436620</v>
      </c>
      <c r="U8" s="23">
        <f>SUM(U9,U25,U39,U60,U90,U97,U48,U73)</f>
        <v>4436620</v>
      </c>
      <c r="V8" s="23">
        <f t="shared" ref="V8:V69" si="20">U8-T8</f>
        <v>0</v>
      </c>
      <c r="W8" s="23">
        <f>SUM(W9,W25,W39,W60,W90,W97,W48,W73)</f>
        <v>0</v>
      </c>
      <c r="X8" s="23">
        <f>SUM(X9,X25,X39,X60,X90,X97,X48,X73)</f>
        <v>0</v>
      </c>
      <c r="Y8" s="23">
        <f t="shared" ref="Y8:Y69" si="21">X8-W8</f>
        <v>0</v>
      </c>
      <c r="Z8" s="23">
        <f>SUM(Z9,Z25,Z39,Z60,Z90,Z97,Z48,Z73)</f>
        <v>2435616</v>
      </c>
      <c r="AA8" s="23">
        <f>SUM(AA9,AA25,AA39,AA60,AA90,AA97,AA48,AA73)</f>
        <v>2435616</v>
      </c>
      <c r="AB8" s="23">
        <f t="shared" ref="AB8:AB69" si="22">AA8-Z8</f>
        <v>0</v>
      </c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</row>
    <row r="9" spans="1:252" x14ac:dyDescent="0.25">
      <c r="A9" s="22" t="s">
        <v>19</v>
      </c>
      <c r="B9" s="23">
        <f t="shared" si="0"/>
        <v>465596</v>
      </c>
      <c r="C9" s="23">
        <f t="shared" si="0"/>
        <v>476253</v>
      </c>
      <c r="D9" s="23">
        <f t="shared" si="0"/>
        <v>10657</v>
      </c>
      <c r="E9" s="23">
        <f>SUM(E10)</f>
        <v>0</v>
      </c>
      <c r="F9" s="23">
        <f>SUM(F10)</f>
        <v>0</v>
      </c>
      <c r="G9" s="23">
        <f t="shared" si="1"/>
        <v>0</v>
      </c>
      <c r="H9" s="23">
        <f>SUM(H10)</f>
        <v>0</v>
      </c>
      <c r="I9" s="23">
        <f>SUM(I10)</f>
        <v>0</v>
      </c>
      <c r="J9" s="23">
        <f t="shared" si="16"/>
        <v>0</v>
      </c>
      <c r="K9" s="23">
        <f>SUM(K10)</f>
        <v>259236</v>
      </c>
      <c r="L9" s="23">
        <f>SUM(L10)</f>
        <v>269893</v>
      </c>
      <c r="M9" s="23">
        <f t="shared" si="17"/>
        <v>10657</v>
      </c>
      <c r="N9" s="23">
        <f>SUM(N10)</f>
        <v>0</v>
      </c>
      <c r="O9" s="23">
        <f>SUM(O10)</f>
        <v>0</v>
      </c>
      <c r="P9" s="23">
        <f t="shared" si="18"/>
        <v>0</v>
      </c>
      <c r="Q9" s="23">
        <f>SUM(Q10)</f>
        <v>0</v>
      </c>
      <c r="R9" s="23">
        <f>SUM(R10)</f>
        <v>0</v>
      </c>
      <c r="S9" s="23">
        <f t="shared" si="19"/>
        <v>0</v>
      </c>
      <c r="T9" s="23">
        <f>SUM(T10)</f>
        <v>0</v>
      </c>
      <c r="U9" s="23">
        <f>SUM(U10)</f>
        <v>0</v>
      </c>
      <c r="V9" s="23">
        <f t="shared" si="20"/>
        <v>0</v>
      </c>
      <c r="W9" s="23">
        <f>SUM(W10)</f>
        <v>0</v>
      </c>
      <c r="X9" s="23">
        <f>SUM(X10)</f>
        <v>0</v>
      </c>
      <c r="Y9" s="23">
        <f t="shared" si="21"/>
        <v>0</v>
      </c>
      <c r="Z9" s="23">
        <f>SUM(Z10)</f>
        <v>206360</v>
      </c>
      <c r="AA9" s="23">
        <f>SUM(AA10)</f>
        <v>206360</v>
      </c>
      <c r="AB9" s="23">
        <f t="shared" si="22"/>
        <v>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x14ac:dyDescent="0.25">
      <c r="A10" s="22" t="s">
        <v>20</v>
      </c>
      <c r="B10" s="24">
        <f t="shared" si="0"/>
        <v>465596</v>
      </c>
      <c r="C10" s="24">
        <f t="shared" si="0"/>
        <v>476253</v>
      </c>
      <c r="D10" s="24">
        <f t="shared" si="0"/>
        <v>10657</v>
      </c>
      <c r="E10" s="24">
        <f>SUM(E11:E24)</f>
        <v>0</v>
      </c>
      <c r="F10" s="24">
        <f>SUM(F11:F24)</f>
        <v>0</v>
      </c>
      <c r="G10" s="24">
        <f t="shared" si="1"/>
        <v>0</v>
      </c>
      <c r="H10" s="24">
        <f>SUM(H11:H24)</f>
        <v>0</v>
      </c>
      <c r="I10" s="24">
        <f>SUM(I11:I24)</f>
        <v>0</v>
      </c>
      <c r="J10" s="24">
        <f t="shared" si="16"/>
        <v>0</v>
      </c>
      <c r="K10" s="24">
        <f>SUM(K11:K24)</f>
        <v>259236</v>
      </c>
      <c r="L10" s="24">
        <f>SUM(L11:L24)</f>
        <v>269893</v>
      </c>
      <c r="M10" s="24">
        <f t="shared" si="17"/>
        <v>10657</v>
      </c>
      <c r="N10" s="24">
        <f>SUM(N11:N24)</f>
        <v>0</v>
      </c>
      <c r="O10" s="24">
        <f>SUM(O11:O24)</f>
        <v>0</v>
      </c>
      <c r="P10" s="24">
        <f t="shared" si="18"/>
        <v>0</v>
      </c>
      <c r="Q10" s="24">
        <f>SUM(Q11:Q24)</f>
        <v>0</v>
      </c>
      <c r="R10" s="24">
        <f>SUM(R11:R24)</f>
        <v>0</v>
      </c>
      <c r="S10" s="24">
        <f t="shared" si="19"/>
        <v>0</v>
      </c>
      <c r="T10" s="24">
        <f>SUM(T11:T24)</f>
        <v>0</v>
      </c>
      <c r="U10" s="24">
        <f>SUM(U11:U24)</f>
        <v>0</v>
      </c>
      <c r="V10" s="24">
        <f t="shared" si="20"/>
        <v>0</v>
      </c>
      <c r="W10" s="24">
        <f>SUM(W11:W24)</f>
        <v>0</v>
      </c>
      <c r="X10" s="24">
        <f>SUM(X11:X24)</f>
        <v>0</v>
      </c>
      <c r="Y10" s="24">
        <f t="shared" si="21"/>
        <v>0</v>
      </c>
      <c r="Z10" s="24">
        <f>SUM(Z11:Z24)</f>
        <v>206360</v>
      </c>
      <c r="AA10" s="24">
        <f>SUM(AA11:AA24)</f>
        <v>206360</v>
      </c>
      <c r="AB10" s="24">
        <f t="shared" si="22"/>
        <v>0</v>
      </c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</row>
    <row r="11" spans="1:252" ht="31.5" x14ac:dyDescent="0.25">
      <c r="A11" s="25" t="s">
        <v>21</v>
      </c>
      <c r="B11" s="26">
        <f t="shared" si="0"/>
        <v>16128</v>
      </c>
      <c r="C11" s="26">
        <f t="shared" si="0"/>
        <v>16128</v>
      </c>
      <c r="D11" s="26">
        <f t="shared" si="0"/>
        <v>0</v>
      </c>
      <c r="E11" s="26">
        <v>0</v>
      </c>
      <c r="F11" s="26">
        <v>0</v>
      </c>
      <c r="G11" s="26">
        <f t="shared" si="1"/>
        <v>0</v>
      </c>
      <c r="H11" s="26">
        <v>0</v>
      </c>
      <c r="I11" s="26">
        <v>0</v>
      </c>
      <c r="J11" s="26">
        <f t="shared" si="16"/>
        <v>0</v>
      </c>
      <c r="K11" s="26">
        <f>3548+12580</f>
        <v>16128</v>
      </c>
      <c r="L11" s="26">
        <f>3548+12580</f>
        <v>16128</v>
      </c>
      <c r="M11" s="26">
        <f t="shared" si="17"/>
        <v>0</v>
      </c>
      <c r="N11" s="26">
        <v>0</v>
      </c>
      <c r="O11" s="26">
        <v>0</v>
      </c>
      <c r="P11" s="26">
        <f t="shared" si="18"/>
        <v>0</v>
      </c>
      <c r="Q11" s="26">
        <v>0</v>
      </c>
      <c r="R11" s="26">
        <v>0</v>
      </c>
      <c r="S11" s="26">
        <f t="shared" si="19"/>
        <v>0</v>
      </c>
      <c r="T11" s="26">
        <v>0</v>
      </c>
      <c r="U11" s="26">
        <v>0</v>
      </c>
      <c r="V11" s="26">
        <f t="shared" si="20"/>
        <v>0</v>
      </c>
      <c r="W11" s="26">
        <v>0</v>
      </c>
      <c r="X11" s="26">
        <v>0</v>
      </c>
      <c r="Y11" s="26">
        <f t="shared" si="21"/>
        <v>0</v>
      </c>
      <c r="Z11" s="26">
        <v>0</v>
      </c>
      <c r="AA11" s="26">
        <v>0</v>
      </c>
      <c r="AB11" s="26">
        <f t="shared" si="22"/>
        <v>0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pans="1:252" ht="31.5" x14ac:dyDescent="0.25">
      <c r="A12" s="25" t="s">
        <v>22</v>
      </c>
      <c r="B12" s="26">
        <f t="shared" si="0"/>
        <v>0</v>
      </c>
      <c r="C12" s="26">
        <f t="shared" si="0"/>
        <v>10657</v>
      </c>
      <c r="D12" s="26">
        <f t="shared" si="0"/>
        <v>10657</v>
      </c>
      <c r="E12" s="26">
        <v>0</v>
      </c>
      <c r="F12" s="26">
        <v>0</v>
      </c>
      <c r="G12" s="26">
        <f t="shared" si="1"/>
        <v>0</v>
      </c>
      <c r="H12" s="26">
        <v>0</v>
      </c>
      <c r="I12" s="26">
        <v>0</v>
      </c>
      <c r="J12" s="26">
        <f t="shared" si="16"/>
        <v>0</v>
      </c>
      <c r="K12" s="26"/>
      <c r="L12" s="26">
        <v>10657</v>
      </c>
      <c r="M12" s="26">
        <f t="shared" si="17"/>
        <v>10657</v>
      </c>
      <c r="N12" s="26">
        <v>0</v>
      </c>
      <c r="O12" s="26">
        <v>0</v>
      </c>
      <c r="P12" s="26">
        <f t="shared" si="18"/>
        <v>0</v>
      </c>
      <c r="Q12" s="26">
        <v>0</v>
      </c>
      <c r="R12" s="26">
        <v>0</v>
      </c>
      <c r="S12" s="26">
        <f t="shared" si="19"/>
        <v>0</v>
      </c>
      <c r="T12" s="26">
        <v>0</v>
      </c>
      <c r="U12" s="26">
        <v>0</v>
      </c>
      <c r="V12" s="26">
        <f t="shared" si="20"/>
        <v>0</v>
      </c>
      <c r="W12" s="26">
        <v>0</v>
      </c>
      <c r="X12" s="26">
        <v>0</v>
      </c>
      <c r="Y12" s="26">
        <f t="shared" si="21"/>
        <v>0</v>
      </c>
      <c r="Z12" s="26">
        <v>0</v>
      </c>
      <c r="AA12" s="26">
        <v>0</v>
      </c>
      <c r="AB12" s="26">
        <f t="shared" si="22"/>
        <v>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pans="1:252" ht="31.5" x14ac:dyDescent="0.25">
      <c r="A13" s="25" t="s">
        <v>23</v>
      </c>
      <c r="B13" s="26">
        <f t="shared" si="0"/>
        <v>4997</v>
      </c>
      <c r="C13" s="26">
        <f t="shared" si="0"/>
        <v>4997</v>
      </c>
      <c r="D13" s="26">
        <f t="shared" si="0"/>
        <v>0</v>
      </c>
      <c r="E13" s="26">
        <v>0</v>
      </c>
      <c r="F13" s="26">
        <v>0</v>
      </c>
      <c r="G13" s="26">
        <f t="shared" si="1"/>
        <v>0</v>
      </c>
      <c r="H13" s="26">
        <v>0</v>
      </c>
      <c r="I13" s="26">
        <v>0</v>
      </c>
      <c r="J13" s="26">
        <f t="shared" si="16"/>
        <v>0</v>
      </c>
      <c r="K13" s="26">
        <v>4997</v>
      </c>
      <c r="L13" s="26">
        <v>4997</v>
      </c>
      <c r="M13" s="26">
        <f t="shared" si="17"/>
        <v>0</v>
      </c>
      <c r="N13" s="26">
        <v>0</v>
      </c>
      <c r="O13" s="26">
        <v>0</v>
      </c>
      <c r="P13" s="26">
        <f t="shared" si="18"/>
        <v>0</v>
      </c>
      <c r="Q13" s="26">
        <v>0</v>
      </c>
      <c r="R13" s="26">
        <v>0</v>
      </c>
      <c r="S13" s="26">
        <f t="shared" si="19"/>
        <v>0</v>
      </c>
      <c r="T13" s="26">
        <v>0</v>
      </c>
      <c r="U13" s="26">
        <v>0</v>
      </c>
      <c r="V13" s="26">
        <f t="shared" si="20"/>
        <v>0</v>
      </c>
      <c r="W13" s="26">
        <v>0</v>
      </c>
      <c r="X13" s="26">
        <v>0</v>
      </c>
      <c r="Y13" s="26">
        <f t="shared" si="21"/>
        <v>0</v>
      </c>
      <c r="Z13" s="26">
        <v>0</v>
      </c>
      <c r="AA13" s="26">
        <v>0</v>
      </c>
      <c r="AB13" s="26">
        <f t="shared" si="22"/>
        <v>0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pans="1:252" ht="31.5" x14ac:dyDescent="0.25">
      <c r="A14" s="25" t="s">
        <v>24</v>
      </c>
      <c r="B14" s="26">
        <f t="shared" si="0"/>
        <v>2000</v>
      </c>
      <c r="C14" s="26">
        <f t="shared" si="0"/>
        <v>2000</v>
      </c>
      <c r="D14" s="26">
        <f t="shared" si="0"/>
        <v>0</v>
      </c>
      <c r="E14" s="26">
        <v>0</v>
      </c>
      <c r="F14" s="26">
        <v>0</v>
      </c>
      <c r="G14" s="26">
        <f t="shared" si="1"/>
        <v>0</v>
      </c>
      <c r="H14" s="26">
        <v>0</v>
      </c>
      <c r="I14" s="26">
        <v>0</v>
      </c>
      <c r="J14" s="26">
        <f t="shared" si="16"/>
        <v>0</v>
      </c>
      <c r="K14" s="26">
        <v>2000</v>
      </c>
      <c r="L14" s="26">
        <v>2000</v>
      </c>
      <c r="M14" s="26">
        <f t="shared" si="17"/>
        <v>0</v>
      </c>
      <c r="N14" s="26">
        <v>0</v>
      </c>
      <c r="O14" s="26">
        <v>0</v>
      </c>
      <c r="P14" s="26">
        <f t="shared" si="18"/>
        <v>0</v>
      </c>
      <c r="Q14" s="26">
        <v>0</v>
      </c>
      <c r="R14" s="26">
        <v>0</v>
      </c>
      <c r="S14" s="26">
        <f t="shared" si="19"/>
        <v>0</v>
      </c>
      <c r="T14" s="26">
        <v>0</v>
      </c>
      <c r="U14" s="26">
        <v>0</v>
      </c>
      <c r="V14" s="26">
        <f t="shared" si="20"/>
        <v>0</v>
      </c>
      <c r="W14" s="26">
        <v>0</v>
      </c>
      <c r="X14" s="26">
        <v>0</v>
      </c>
      <c r="Y14" s="26">
        <f t="shared" si="21"/>
        <v>0</v>
      </c>
      <c r="Z14" s="26">
        <v>0</v>
      </c>
      <c r="AA14" s="26">
        <v>0</v>
      </c>
      <c r="AB14" s="26">
        <f t="shared" si="22"/>
        <v>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31.5" x14ac:dyDescent="0.25">
      <c r="A15" s="25" t="s">
        <v>25</v>
      </c>
      <c r="B15" s="26">
        <f t="shared" si="0"/>
        <v>5251</v>
      </c>
      <c r="C15" s="26">
        <f t="shared" si="0"/>
        <v>5251</v>
      </c>
      <c r="D15" s="26">
        <f t="shared" si="0"/>
        <v>0</v>
      </c>
      <c r="E15" s="26">
        <v>0</v>
      </c>
      <c r="F15" s="26">
        <v>0</v>
      </c>
      <c r="G15" s="26">
        <f t="shared" si="1"/>
        <v>0</v>
      </c>
      <c r="H15" s="26">
        <v>0</v>
      </c>
      <c r="I15" s="26">
        <v>0</v>
      </c>
      <c r="J15" s="26">
        <f t="shared" si="16"/>
        <v>0</v>
      </c>
      <c r="K15" s="26">
        <v>5251</v>
      </c>
      <c r="L15" s="26">
        <v>5251</v>
      </c>
      <c r="M15" s="26">
        <f t="shared" si="17"/>
        <v>0</v>
      </c>
      <c r="N15" s="26">
        <v>0</v>
      </c>
      <c r="O15" s="26">
        <v>0</v>
      </c>
      <c r="P15" s="26">
        <f t="shared" si="18"/>
        <v>0</v>
      </c>
      <c r="Q15" s="26">
        <v>0</v>
      </c>
      <c r="R15" s="26">
        <v>0</v>
      </c>
      <c r="S15" s="26">
        <f t="shared" si="19"/>
        <v>0</v>
      </c>
      <c r="T15" s="26">
        <v>0</v>
      </c>
      <c r="U15" s="26">
        <v>0</v>
      </c>
      <c r="V15" s="26">
        <f t="shared" si="20"/>
        <v>0</v>
      </c>
      <c r="W15" s="26">
        <v>0</v>
      </c>
      <c r="X15" s="26">
        <v>0</v>
      </c>
      <c r="Y15" s="26">
        <f t="shared" si="21"/>
        <v>0</v>
      </c>
      <c r="Z15" s="26">
        <v>0</v>
      </c>
      <c r="AA15" s="26">
        <v>0</v>
      </c>
      <c r="AB15" s="26">
        <f t="shared" si="22"/>
        <v>0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</row>
    <row r="16" spans="1:252" ht="31.5" x14ac:dyDescent="0.25">
      <c r="A16" s="25" t="s">
        <v>26</v>
      </c>
      <c r="B16" s="26">
        <f t="shared" si="0"/>
        <v>2982</v>
      </c>
      <c r="C16" s="26">
        <f t="shared" si="0"/>
        <v>2982</v>
      </c>
      <c r="D16" s="26">
        <f t="shared" si="0"/>
        <v>0</v>
      </c>
      <c r="E16" s="26">
        <v>0</v>
      </c>
      <c r="F16" s="26">
        <v>0</v>
      </c>
      <c r="G16" s="26">
        <f t="shared" si="1"/>
        <v>0</v>
      </c>
      <c r="H16" s="26">
        <v>0</v>
      </c>
      <c r="I16" s="26">
        <v>0</v>
      </c>
      <c r="J16" s="26">
        <f t="shared" si="16"/>
        <v>0</v>
      </c>
      <c r="K16" s="26">
        <v>2982</v>
      </c>
      <c r="L16" s="26">
        <v>2982</v>
      </c>
      <c r="M16" s="26">
        <f t="shared" si="17"/>
        <v>0</v>
      </c>
      <c r="N16" s="26">
        <v>0</v>
      </c>
      <c r="O16" s="26">
        <v>0</v>
      </c>
      <c r="P16" s="26">
        <f t="shared" si="18"/>
        <v>0</v>
      </c>
      <c r="Q16" s="26">
        <v>0</v>
      </c>
      <c r="R16" s="26">
        <v>0</v>
      </c>
      <c r="S16" s="26">
        <f t="shared" si="19"/>
        <v>0</v>
      </c>
      <c r="T16" s="26">
        <v>0</v>
      </c>
      <c r="U16" s="26">
        <v>0</v>
      </c>
      <c r="V16" s="26">
        <f t="shared" si="20"/>
        <v>0</v>
      </c>
      <c r="W16" s="26">
        <v>0</v>
      </c>
      <c r="X16" s="26">
        <v>0</v>
      </c>
      <c r="Y16" s="26">
        <f t="shared" si="21"/>
        <v>0</v>
      </c>
      <c r="Z16" s="26">
        <v>0</v>
      </c>
      <c r="AA16" s="26">
        <v>0</v>
      </c>
      <c r="AB16" s="26">
        <f t="shared" si="22"/>
        <v>0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pans="1:252" ht="31.5" x14ac:dyDescent="0.25">
      <c r="A17" s="25" t="s">
        <v>27</v>
      </c>
      <c r="B17" s="26">
        <f t="shared" si="0"/>
        <v>12549</v>
      </c>
      <c r="C17" s="26">
        <f t="shared" si="0"/>
        <v>12549</v>
      </c>
      <c r="D17" s="26">
        <f t="shared" si="0"/>
        <v>0</v>
      </c>
      <c r="E17" s="26">
        <v>0</v>
      </c>
      <c r="F17" s="26">
        <v>0</v>
      </c>
      <c r="G17" s="26">
        <f t="shared" si="1"/>
        <v>0</v>
      </c>
      <c r="H17" s="26">
        <v>0</v>
      </c>
      <c r="I17" s="26">
        <v>0</v>
      </c>
      <c r="J17" s="26">
        <f t="shared" si="16"/>
        <v>0</v>
      </c>
      <c r="K17" s="26">
        <v>12549</v>
      </c>
      <c r="L17" s="26">
        <v>12549</v>
      </c>
      <c r="M17" s="26">
        <f t="shared" si="17"/>
        <v>0</v>
      </c>
      <c r="N17" s="26">
        <v>0</v>
      </c>
      <c r="O17" s="26">
        <v>0</v>
      </c>
      <c r="P17" s="26">
        <f t="shared" si="18"/>
        <v>0</v>
      </c>
      <c r="Q17" s="26">
        <v>0</v>
      </c>
      <c r="R17" s="26">
        <v>0</v>
      </c>
      <c r="S17" s="26">
        <f t="shared" si="19"/>
        <v>0</v>
      </c>
      <c r="T17" s="26">
        <v>0</v>
      </c>
      <c r="U17" s="26">
        <v>0</v>
      </c>
      <c r="V17" s="26">
        <f t="shared" si="20"/>
        <v>0</v>
      </c>
      <c r="W17" s="26">
        <v>0</v>
      </c>
      <c r="X17" s="26">
        <v>0</v>
      </c>
      <c r="Y17" s="26">
        <f t="shared" si="21"/>
        <v>0</v>
      </c>
      <c r="Z17" s="26">
        <v>0</v>
      </c>
      <c r="AA17" s="26">
        <v>0</v>
      </c>
      <c r="AB17" s="26">
        <f t="shared" si="22"/>
        <v>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</row>
    <row r="18" spans="1:252" ht="31.5" x14ac:dyDescent="0.25">
      <c r="A18" s="25" t="s">
        <v>28</v>
      </c>
      <c r="B18" s="26">
        <f t="shared" si="0"/>
        <v>23729</v>
      </c>
      <c r="C18" s="26">
        <f t="shared" si="0"/>
        <v>23729</v>
      </c>
      <c r="D18" s="26">
        <f t="shared" si="0"/>
        <v>0</v>
      </c>
      <c r="E18" s="26">
        <v>0</v>
      </c>
      <c r="F18" s="26">
        <v>0</v>
      </c>
      <c r="G18" s="26">
        <f t="shared" si="1"/>
        <v>0</v>
      </c>
      <c r="H18" s="26">
        <v>0</v>
      </c>
      <c r="I18" s="26">
        <v>0</v>
      </c>
      <c r="J18" s="26">
        <f t="shared" si="16"/>
        <v>0</v>
      </c>
      <c r="K18" s="26">
        <f>11791+11938</f>
        <v>23729</v>
      </c>
      <c r="L18" s="26">
        <f>11791+11938</f>
        <v>23729</v>
      </c>
      <c r="M18" s="26">
        <f t="shared" si="17"/>
        <v>0</v>
      </c>
      <c r="N18" s="26">
        <v>0</v>
      </c>
      <c r="O18" s="26">
        <v>0</v>
      </c>
      <c r="P18" s="26">
        <f t="shared" si="18"/>
        <v>0</v>
      </c>
      <c r="Q18" s="26">
        <v>0</v>
      </c>
      <c r="R18" s="26">
        <v>0</v>
      </c>
      <c r="S18" s="26">
        <f t="shared" si="19"/>
        <v>0</v>
      </c>
      <c r="T18" s="26">
        <v>0</v>
      </c>
      <c r="U18" s="26">
        <v>0</v>
      </c>
      <c r="V18" s="26">
        <f t="shared" si="20"/>
        <v>0</v>
      </c>
      <c r="W18" s="26">
        <v>0</v>
      </c>
      <c r="X18" s="26">
        <v>0</v>
      </c>
      <c r="Y18" s="26">
        <f t="shared" si="21"/>
        <v>0</v>
      </c>
      <c r="Z18" s="26">
        <v>0</v>
      </c>
      <c r="AA18" s="26">
        <v>0</v>
      </c>
      <c r="AB18" s="26">
        <f t="shared" si="22"/>
        <v>0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</row>
    <row r="19" spans="1:252" ht="31.5" x14ac:dyDescent="0.25">
      <c r="A19" s="25" t="s">
        <v>29</v>
      </c>
      <c r="B19" s="26">
        <f t="shared" si="0"/>
        <v>9971</v>
      </c>
      <c r="C19" s="26">
        <f t="shared" si="0"/>
        <v>9971</v>
      </c>
      <c r="D19" s="26">
        <f t="shared" si="0"/>
        <v>0</v>
      </c>
      <c r="E19" s="26">
        <v>0</v>
      </c>
      <c r="F19" s="26">
        <v>0</v>
      </c>
      <c r="G19" s="26">
        <f t="shared" si="1"/>
        <v>0</v>
      </c>
      <c r="H19" s="26">
        <v>0</v>
      </c>
      <c r="I19" s="26">
        <v>0</v>
      </c>
      <c r="J19" s="26">
        <f t="shared" si="16"/>
        <v>0</v>
      </c>
      <c r="K19" s="26">
        <v>9971</v>
      </c>
      <c r="L19" s="26">
        <v>9971</v>
      </c>
      <c r="M19" s="26">
        <f t="shared" si="17"/>
        <v>0</v>
      </c>
      <c r="N19" s="26">
        <v>0</v>
      </c>
      <c r="O19" s="26">
        <v>0</v>
      </c>
      <c r="P19" s="26">
        <f t="shared" si="18"/>
        <v>0</v>
      </c>
      <c r="Q19" s="26">
        <v>0</v>
      </c>
      <c r="R19" s="26">
        <v>0</v>
      </c>
      <c r="S19" s="26">
        <f t="shared" si="19"/>
        <v>0</v>
      </c>
      <c r="T19" s="26">
        <v>0</v>
      </c>
      <c r="U19" s="26">
        <v>0</v>
      </c>
      <c r="V19" s="26">
        <f t="shared" si="20"/>
        <v>0</v>
      </c>
      <c r="W19" s="26">
        <v>0</v>
      </c>
      <c r="X19" s="26">
        <v>0</v>
      </c>
      <c r="Y19" s="26">
        <f t="shared" si="21"/>
        <v>0</v>
      </c>
      <c r="Z19" s="26">
        <v>0</v>
      </c>
      <c r="AA19" s="26">
        <v>0</v>
      </c>
      <c r="AB19" s="26">
        <f t="shared" si="22"/>
        <v>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pans="1:252" ht="31.5" x14ac:dyDescent="0.25">
      <c r="A20" s="25" t="s">
        <v>30</v>
      </c>
      <c r="B20" s="26">
        <f t="shared" si="0"/>
        <v>7995</v>
      </c>
      <c r="C20" s="26">
        <f t="shared" si="0"/>
        <v>7995</v>
      </c>
      <c r="D20" s="26">
        <f t="shared" si="0"/>
        <v>0</v>
      </c>
      <c r="E20" s="26">
        <v>0</v>
      </c>
      <c r="F20" s="26">
        <v>0</v>
      </c>
      <c r="G20" s="26">
        <f t="shared" si="1"/>
        <v>0</v>
      </c>
      <c r="H20" s="26">
        <v>0</v>
      </c>
      <c r="I20" s="26">
        <v>0</v>
      </c>
      <c r="J20" s="26">
        <f t="shared" si="16"/>
        <v>0</v>
      </c>
      <c r="K20" s="26">
        <v>7995</v>
      </c>
      <c r="L20" s="26">
        <v>7995</v>
      </c>
      <c r="M20" s="26">
        <f t="shared" si="17"/>
        <v>0</v>
      </c>
      <c r="N20" s="26">
        <v>0</v>
      </c>
      <c r="O20" s="26">
        <v>0</v>
      </c>
      <c r="P20" s="26">
        <f t="shared" si="18"/>
        <v>0</v>
      </c>
      <c r="Q20" s="26">
        <v>0</v>
      </c>
      <c r="R20" s="26">
        <v>0</v>
      </c>
      <c r="S20" s="26">
        <f t="shared" si="19"/>
        <v>0</v>
      </c>
      <c r="T20" s="26">
        <v>0</v>
      </c>
      <c r="U20" s="26">
        <v>0</v>
      </c>
      <c r="V20" s="26">
        <f t="shared" si="20"/>
        <v>0</v>
      </c>
      <c r="W20" s="26">
        <v>0</v>
      </c>
      <c r="X20" s="26">
        <v>0</v>
      </c>
      <c r="Y20" s="26">
        <f t="shared" si="21"/>
        <v>0</v>
      </c>
      <c r="Z20" s="26">
        <v>0</v>
      </c>
      <c r="AA20" s="26">
        <v>0</v>
      </c>
      <c r="AB20" s="26">
        <f t="shared" si="22"/>
        <v>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pans="1:252" ht="31.5" x14ac:dyDescent="0.25">
      <c r="A21" s="25" t="s">
        <v>31</v>
      </c>
      <c r="B21" s="26">
        <f t="shared" si="0"/>
        <v>8589</v>
      </c>
      <c r="C21" s="26">
        <f t="shared" si="0"/>
        <v>8589</v>
      </c>
      <c r="D21" s="26">
        <f t="shared" si="0"/>
        <v>0</v>
      </c>
      <c r="E21" s="26">
        <v>0</v>
      </c>
      <c r="F21" s="26">
        <v>0</v>
      </c>
      <c r="G21" s="26">
        <f t="shared" si="1"/>
        <v>0</v>
      </c>
      <c r="H21" s="26">
        <v>0</v>
      </c>
      <c r="I21" s="26">
        <v>0</v>
      </c>
      <c r="J21" s="26">
        <f t="shared" si="16"/>
        <v>0</v>
      </c>
      <c r="K21" s="26">
        <v>8589</v>
      </c>
      <c r="L21" s="26">
        <v>8589</v>
      </c>
      <c r="M21" s="26">
        <f t="shared" si="17"/>
        <v>0</v>
      </c>
      <c r="N21" s="26">
        <v>0</v>
      </c>
      <c r="O21" s="26">
        <v>0</v>
      </c>
      <c r="P21" s="26">
        <f t="shared" si="18"/>
        <v>0</v>
      </c>
      <c r="Q21" s="26">
        <v>0</v>
      </c>
      <c r="R21" s="26">
        <v>0</v>
      </c>
      <c r="S21" s="26">
        <f t="shared" si="19"/>
        <v>0</v>
      </c>
      <c r="T21" s="26">
        <v>0</v>
      </c>
      <c r="U21" s="26">
        <v>0</v>
      </c>
      <c r="V21" s="26">
        <f t="shared" si="20"/>
        <v>0</v>
      </c>
      <c r="W21" s="26">
        <v>0</v>
      </c>
      <c r="X21" s="26">
        <v>0</v>
      </c>
      <c r="Y21" s="26">
        <f t="shared" si="21"/>
        <v>0</v>
      </c>
      <c r="Z21" s="26">
        <v>0</v>
      </c>
      <c r="AA21" s="26">
        <v>0</v>
      </c>
      <c r="AB21" s="26">
        <f t="shared" si="22"/>
        <v>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pans="1:252" ht="31.5" x14ac:dyDescent="0.25">
      <c r="A22" s="25" t="s">
        <v>32</v>
      </c>
      <c r="B22" s="26">
        <f t="shared" si="0"/>
        <v>7208</v>
      </c>
      <c r="C22" s="26">
        <f t="shared" si="0"/>
        <v>7208</v>
      </c>
      <c r="D22" s="26">
        <f t="shared" si="0"/>
        <v>0</v>
      </c>
      <c r="E22" s="26">
        <v>0</v>
      </c>
      <c r="F22" s="26">
        <v>0</v>
      </c>
      <c r="G22" s="26">
        <f t="shared" si="1"/>
        <v>0</v>
      </c>
      <c r="H22" s="26">
        <v>0</v>
      </c>
      <c r="I22" s="26">
        <v>0</v>
      </c>
      <c r="J22" s="26">
        <f t="shared" si="16"/>
        <v>0</v>
      </c>
      <c r="K22" s="26">
        <v>7208</v>
      </c>
      <c r="L22" s="26">
        <v>7208</v>
      </c>
      <c r="M22" s="26">
        <f t="shared" si="17"/>
        <v>0</v>
      </c>
      <c r="N22" s="26">
        <v>0</v>
      </c>
      <c r="O22" s="26">
        <v>0</v>
      </c>
      <c r="P22" s="26">
        <f t="shared" si="18"/>
        <v>0</v>
      </c>
      <c r="Q22" s="26">
        <v>0</v>
      </c>
      <c r="R22" s="26">
        <v>0</v>
      </c>
      <c r="S22" s="26">
        <f t="shared" si="19"/>
        <v>0</v>
      </c>
      <c r="T22" s="26">
        <v>0</v>
      </c>
      <c r="U22" s="26">
        <v>0</v>
      </c>
      <c r="V22" s="26">
        <f t="shared" si="20"/>
        <v>0</v>
      </c>
      <c r="W22" s="26">
        <v>0</v>
      </c>
      <c r="X22" s="26">
        <v>0</v>
      </c>
      <c r="Y22" s="26">
        <f t="shared" si="21"/>
        <v>0</v>
      </c>
      <c r="Z22" s="26">
        <v>0</v>
      </c>
      <c r="AA22" s="26">
        <v>0</v>
      </c>
      <c r="AB22" s="26">
        <f t="shared" si="22"/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pans="1:252" ht="63" x14ac:dyDescent="0.25">
      <c r="A23" s="25" t="s">
        <v>33</v>
      </c>
      <c r="B23" s="26">
        <f t="shared" si="0"/>
        <v>206360</v>
      </c>
      <c r="C23" s="26">
        <f t="shared" si="0"/>
        <v>206360</v>
      </c>
      <c r="D23" s="26">
        <f t="shared" si="0"/>
        <v>0</v>
      </c>
      <c r="E23" s="26">
        <v>0</v>
      </c>
      <c r="F23" s="26">
        <v>0</v>
      </c>
      <c r="G23" s="26">
        <f t="shared" si="1"/>
        <v>0</v>
      </c>
      <c r="H23" s="26">
        <v>0</v>
      </c>
      <c r="I23" s="26">
        <v>0</v>
      </c>
      <c r="J23" s="26">
        <f t="shared" si="16"/>
        <v>0</v>
      </c>
      <c r="K23" s="26">
        <f>206360-70572-135788</f>
        <v>0</v>
      </c>
      <c r="L23" s="26">
        <f>206360-70572-135788</f>
        <v>0</v>
      </c>
      <c r="M23" s="26">
        <f t="shared" si="17"/>
        <v>0</v>
      </c>
      <c r="N23" s="26">
        <v>0</v>
      </c>
      <c r="O23" s="26">
        <v>0</v>
      </c>
      <c r="P23" s="26">
        <f t="shared" si="18"/>
        <v>0</v>
      </c>
      <c r="Q23" s="26">
        <v>0</v>
      </c>
      <c r="R23" s="26">
        <v>0</v>
      </c>
      <c r="S23" s="26">
        <f t="shared" si="19"/>
        <v>0</v>
      </c>
      <c r="T23" s="26">
        <v>0</v>
      </c>
      <c r="U23" s="26">
        <v>0</v>
      </c>
      <c r="V23" s="26">
        <f t="shared" si="20"/>
        <v>0</v>
      </c>
      <c r="W23" s="26">
        <v>0</v>
      </c>
      <c r="X23" s="26">
        <v>0</v>
      </c>
      <c r="Y23" s="26">
        <f t="shared" si="21"/>
        <v>0</v>
      </c>
      <c r="Z23" s="26">
        <v>206360</v>
      </c>
      <c r="AA23" s="26">
        <v>206360</v>
      </c>
      <c r="AB23" s="26">
        <f t="shared" si="22"/>
        <v>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ht="31.5" x14ac:dyDescent="0.25">
      <c r="A24" s="25" t="s">
        <v>34</v>
      </c>
      <c r="B24" s="26">
        <f t="shared" si="0"/>
        <v>157837</v>
      </c>
      <c r="C24" s="26">
        <f t="shared" si="0"/>
        <v>157837</v>
      </c>
      <c r="D24" s="26">
        <f t="shared" si="0"/>
        <v>0</v>
      </c>
      <c r="E24" s="26">
        <v>0</v>
      </c>
      <c r="F24" s="26">
        <v>0</v>
      </c>
      <c r="G24" s="26">
        <f t="shared" si="1"/>
        <v>0</v>
      </c>
      <c r="H24" s="26">
        <v>0</v>
      </c>
      <c r="I24" s="26">
        <v>0</v>
      </c>
      <c r="J24" s="26">
        <f t="shared" si="16"/>
        <v>0</v>
      </c>
      <c r="K24" s="26">
        <f>87265+70572</f>
        <v>157837</v>
      </c>
      <c r="L24" s="26">
        <f>87265+70572</f>
        <v>157837</v>
      </c>
      <c r="M24" s="26">
        <f t="shared" si="17"/>
        <v>0</v>
      </c>
      <c r="N24" s="26">
        <v>0</v>
      </c>
      <c r="O24" s="26">
        <v>0</v>
      </c>
      <c r="P24" s="26">
        <f t="shared" si="18"/>
        <v>0</v>
      </c>
      <c r="Q24" s="26">
        <v>0</v>
      </c>
      <c r="R24" s="26">
        <v>0</v>
      </c>
      <c r="S24" s="26">
        <f t="shared" si="19"/>
        <v>0</v>
      </c>
      <c r="T24" s="26">
        <v>0</v>
      </c>
      <c r="U24" s="26">
        <v>0</v>
      </c>
      <c r="V24" s="26">
        <f t="shared" si="20"/>
        <v>0</v>
      </c>
      <c r="W24" s="26">
        <v>0</v>
      </c>
      <c r="X24" s="26">
        <v>0</v>
      </c>
      <c r="Y24" s="26">
        <f t="shared" si="21"/>
        <v>0</v>
      </c>
      <c r="Z24" s="26">
        <v>0</v>
      </c>
      <c r="AA24" s="26">
        <v>0</v>
      </c>
      <c r="AB24" s="26">
        <f t="shared" si="22"/>
        <v>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x14ac:dyDescent="0.25">
      <c r="A25" s="27" t="s">
        <v>35</v>
      </c>
      <c r="B25" s="24">
        <f t="shared" si="0"/>
        <v>1026947</v>
      </c>
      <c r="C25" s="24">
        <f t="shared" si="0"/>
        <v>1065736</v>
      </c>
      <c r="D25" s="24">
        <f t="shared" si="0"/>
        <v>38789</v>
      </c>
      <c r="E25" s="24">
        <f>SUM(E26)</f>
        <v>0</v>
      </c>
      <c r="F25" s="24">
        <f>SUM(F26)</f>
        <v>0</v>
      </c>
      <c r="G25" s="24">
        <f t="shared" si="1"/>
        <v>0</v>
      </c>
      <c r="H25" s="24">
        <f>SUM(H26)</f>
        <v>0</v>
      </c>
      <c r="I25" s="24">
        <f>SUM(I26)</f>
        <v>0</v>
      </c>
      <c r="J25" s="24">
        <f t="shared" si="16"/>
        <v>0</v>
      </c>
      <c r="K25" s="24">
        <f>SUM(K26)</f>
        <v>147135</v>
      </c>
      <c r="L25" s="24">
        <f>SUM(L26)</f>
        <v>185924</v>
      </c>
      <c r="M25" s="24">
        <f t="shared" si="17"/>
        <v>38789</v>
      </c>
      <c r="N25" s="24">
        <f>SUM(N26)</f>
        <v>0</v>
      </c>
      <c r="O25" s="24">
        <f>SUM(O26)</f>
        <v>0</v>
      </c>
      <c r="P25" s="24">
        <f t="shared" si="18"/>
        <v>0</v>
      </c>
      <c r="Q25" s="24">
        <f>SUM(Q26)</f>
        <v>17414</v>
      </c>
      <c r="R25" s="24">
        <f>SUM(R26)</f>
        <v>17414</v>
      </c>
      <c r="S25" s="24">
        <f t="shared" si="19"/>
        <v>0</v>
      </c>
      <c r="T25" s="24">
        <f>SUM(T26)</f>
        <v>537698</v>
      </c>
      <c r="U25" s="24">
        <f>SUM(U26)</f>
        <v>537698</v>
      </c>
      <c r="V25" s="24">
        <f t="shared" si="20"/>
        <v>0</v>
      </c>
      <c r="W25" s="24">
        <f>SUM(W26)</f>
        <v>0</v>
      </c>
      <c r="X25" s="24">
        <f>SUM(X26)</f>
        <v>0</v>
      </c>
      <c r="Y25" s="24">
        <f t="shared" si="21"/>
        <v>0</v>
      </c>
      <c r="Z25" s="24">
        <f>SUM(Z26)</f>
        <v>324700</v>
      </c>
      <c r="AA25" s="24">
        <f>SUM(AA26)</f>
        <v>324700</v>
      </c>
      <c r="AB25" s="24">
        <f t="shared" si="22"/>
        <v>0</v>
      </c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</row>
    <row r="26" spans="1:252" x14ac:dyDescent="0.25">
      <c r="A26" s="22" t="s">
        <v>20</v>
      </c>
      <c r="B26" s="24">
        <f t="shared" si="0"/>
        <v>1026947</v>
      </c>
      <c r="C26" s="24">
        <f t="shared" si="0"/>
        <v>1065736</v>
      </c>
      <c r="D26" s="24">
        <f t="shared" si="0"/>
        <v>38789</v>
      </c>
      <c r="E26" s="24">
        <f>SUM(E27:E38)</f>
        <v>0</v>
      </c>
      <c r="F26" s="24">
        <f>SUM(F27:F38)</f>
        <v>0</v>
      </c>
      <c r="G26" s="24">
        <f t="shared" si="1"/>
        <v>0</v>
      </c>
      <c r="H26" s="24">
        <f>SUM(H27:H38)</f>
        <v>0</v>
      </c>
      <c r="I26" s="24">
        <f>SUM(I27:I38)</f>
        <v>0</v>
      </c>
      <c r="J26" s="24">
        <f t="shared" si="16"/>
        <v>0</v>
      </c>
      <c r="K26" s="24">
        <f>SUM(K27:K38)</f>
        <v>147135</v>
      </c>
      <c r="L26" s="24">
        <f>SUM(L27:L38)</f>
        <v>185924</v>
      </c>
      <c r="M26" s="24">
        <f t="shared" si="17"/>
        <v>38789</v>
      </c>
      <c r="N26" s="24">
        <f>SUM(N27:N38)</f>
        <v>0</v>
      </c>
      <c r="O26" s="24">
        <f>SUM(O27:O38)</f>
        <v>0</v>
      </c>
      <c r="P26" s="24">
        <f t="shared" si="18"/>
        <v>0</v>
      </c>
      <c r="Q26" s="24">
        <f>SUM(Q27:Q38)</f>
        <v>17414</v>
      </c>
      <c r="R26" s="24">
        <f>SUM(R27:R38)</f>
        <v>17414</v>
      </c>
      <c r="S26" s="24">
        <f t="shared" si="19"/>
        <v>0</v>
      </c>
      <c r="T26" s="24">
        <f>SUM(T27:T38)</f>
        <v>537698</v>
      </c>
      <c r="U26" s="24">
        <f>SUM(U27:U38)</f>
        <v>537698</v>
      </c>
      <c r="V26" s="24">
        <f t="shared" si="20"/>
        <v>0</v>
      </c>
      <c r="W26" s="24">
        <f>SUM(W27:W38)</f>
        <v>0</v>
      </c>
      <c r="X26" s="24">
        <f>SUM(X27:X38)</f>
        <v>0</v>
      </c>
      <c r="Y26" s="24">
        <f t="shared" si="21"/>
        <v>0</v>
      </c>
      <c r="Z26" s="24">
        <f>SUM(Z27:Z38)</f>
        <v>324700</v>
      </c>
      <c r="AA26" s="24">
        <f>SUM(AA27:AA38)</f>
        <v>324700</v>
      </c>
      <c r="AB26" s="24">
        <f t="shared" si="22"/>
        <v>0</v>
      </c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</row>
    <row r="27" spans="1:252" x14ac:dyDescent="0.25">
      <c r="A27" s="28" t="s">
        <v>36</v>
      </c>
      <c r="B27" s="29">
        <f t="shared" si="0"/>
        <v>110000</v>
      </c>
      <c r="C27" s="29">
        <f t="shared" si="0"/>
        <v>110000</v>
      </c>
      <c r="D27" s="29">
        <f t="shared" si="0"/>
        <v>0</v>
      </c>
      <c r="E27" s="29">
        <v>0</v>
      </c>
      <c r="F27" s="29">
        <v>0</v>
      </c>
      <c r="G27" s="29">
        <f t="shared" si="1"/>
        <v>0</v>
      </c>
      <c r="H27" s="29">
        <v>0</v>
      </c>
      <c r="I27" s="29">
        <v>0</v>
      </c>
      <c r="J27" s="29">
        <f t="shared" si="16"/>
        <v>0</v>
      </c>
      <c r="K27" s="29"/>
      <c r="L27" s="29"/>
      <c r="M27" s="29">
        <f t="shared" si="17"/>
        <v>0</v>
      </c>
      <c r="N27" s="29">
        <v>0</v>
      </c>
      <c r="O27" s="29">
        <v>0</v>
      </c>
      <c r="P27" s="29">
        <f t="shared" si="18"/>
        <v>0</v>
      </c>
      <c r="Q27" s="29">
        <v>0</v>
      </c>
      <c r="R27" s="29">
        <v>0</v>
      </c>
      <c r="S27" s="29">
        <f t="shared" si="19"/>
        <v>0</v>
      </c>
      <c r="T27" s="29">
        <v>0</v>
      </c>
      <c r="U27" s="29">
        <v>0</v>
      </c>
      <c r="V27" s="29">
        <f t="shared" si="20"/>
        <v>0</v>
      </c>
      <c r="W27" s="29">
        <v>0</v>
      </c>
      <c r="X27" s="29">
        <v>0</v>
      </c>
      <c r="Y27" s="29">
        <f t="shared" si="21"/>
        <v>0</v>
      </c>
      <c r="Z27" s="29">
        <v>110000</v>
      </c>
      <c r="AA27" s="29">
        <v>110000</v>
      </c>
      <c r="AB27" s="29">
        <f t="shared" si="22"/>
        <v>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31.5" x14ac:dyDescent="0.25">
      <c r="A28" s="30" t="s">
        <v>37</v>
      </c>
      <c r="B28" s="29">
        <f t="shared" si="0"/>
        <v>88900</v>
      </c>
      <c r="C28" s="29">
        <f t="shared" si="0"/>
        <v>88900</v>
      </c>
      <c r="D28" s="29">
        <f t="shared" si="0"/>
        <v>0</v>
      </c>
      <c r="E28" s="29">
        <v>0</v>
      </c>
      <c r="F28" s="29">
        <v>0</v>
      </c>
      <c r="G28" s="29">
        <f t="shared" si="1"/>
        <v>0</v>
      </c>
      <c r="H28" s="29">
        <v>0</v>
      </c>
      <c r="I28" s="29">
        <v>0</v>
      </c>
      <c r="J28" s="29">
        <f t="shared" si="16"/>
        <v>0</v>
      </c>
      <c r="K28" s="29">
        <v>88900</v>
      </c>
      <c r="L28" s="29">
        <v>88900</v>
      </c>
      <c r="M28" s="29">
        <f t="shared" si="17"/>
        <v>0</v>
      </c>
      <c r="N28" s="29">
        <v>0</v>
      </c>
      <c r="O28" s="29">
        <v>0</v>
      </c>
      <c r="P28" s="29">
        <f t="shared" si="18"/>
        <v>0</v>
      </c>
      <c r="Q28" s="29">
        <v>0</v>
      </c>
      <c r="R28" s="29">
        <v>0</v>
      </c>
      <c r="S28" s="29">
        <f t="shared" si="19"/>
        <v>0</v>
      </c>
      <c r="T28" s="29">
        <v>0</v>
      </c>
      <c r="U28" s="29">
        <v>0</v>
      </c>
      <c r="V28" s="29">
        <f t="shared" si="20"/>
        <v>0</v>
      </c>
      <c r="W28" s="29">
        <v>0</v>
      </c>
      <c r="X28" s="29">
        <v>0</v>
      </c>
      <c r="Y28" s="29">
        <f t="shared" si="21"/>
        <v>0</v>
      </c>
      <c r="Z28" s="29"/>
      <c r="AA28" s="29"/>
      <c r="AB28" s="29">
        <f t="shared" si="22"/>
        <v>0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47.25" x14ac:dyDescent="0.25">
      <c r="A29" s="30" t="s">
        <v>38</v>
      </c>
      <c r="B29" s="29">
        <f t="shared" si="0"/>
        <v>146200</v>
      </c>
      <c r="C29" s="29">
        <f t="shared" si="0"/>
        <v>146200</v>
      </c>
      <c r="D29" s="29">
        <f t="shared" si="0"/>
        <v>0</v>
      </c>
      <c r="E29" s="29">
        <v>0</v>
      </c>
      <c r="F29" s="29">
        <v>0</v>
      </c>
      <c r="G29" s="29">
        <f t="shared" si="1"/>
        <v>0</v>
      </c>
      <c r="H29" s="29">
        <v>0</v>
      </c>
      <c r="I29" s="29">
        <v>0</v>
      </c>
      <c r="J29" s="29">
        <f t="shared" si="16"/>
        <v>0</v>
      </c>
      <c r="K29" s="29">
        <f>146200-146200</f>
        <v>0</v>
      </c>
      <c r="L29" s="29">
        <f>146200-146200</f>
        <v>0</v>
      </c>
      <c r="M29" s="29">
        <f t="shared" si="17"/>
        <v>0</v>
      </c>
      <c r="N29" s="29">
        <v>0</v>
      </c>
      <c r="O29" s="29">
        <v>0</v>
      </c>
      <c r="P29" s="29">
        <f t="shared" si="18"/>
        <v>0</v>
      </c>
      <c r="Q29" s="29">
        <v>0</v>
      </c>
      <c r="R29" s="29">
        <v>0</v>
      </c>
      <c r="S29" s="29">
        <f t="shared" si="19"/>
        <v>0</v>
      </c>
      <c r="T29" s="29">
        <v>0</v>
      </c>
      <c r="U29" s="29">
        <v>0</v>
      </c>
      <c r="V29" s="29">
        <f t="shared" si="20"/>
        <v>0</v>
      </c>
      <c r="W29" s="29">
        <v>0</v>
      </c>
      <c r="X29" s="29">
        <v>0</v>
      </c>
      <c r="Y29" s="29">
        <f t="shared" si="21"/>
        <v>0</v>
      </c>
      <c r="Z29" s="29">
        <f>146200</f>
        <v>146200</v>
      </c>
      <c r="AA29" s="29">
        <f>146200</f>
        <v>146200</v>
      </c>
      <c r="AB29" s="29">
        <f t="shared" si="22"/>
        <v>0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x14ac:dyDescent="0.25">
      <c r="A30" s="30" t="s">
        <v>39</v>
      </c>
      <c r="B30" s="29">
        <f t="shared" si="0"/>
        <v>68500</v>
      </c>
      <c r="C30" s="29">
        <f t="shared" si="0"/>
        <v>68500</v>
      </c>
      <c r="D30" s="29">
        <f t="shared" si="0"/>
        <v>0</v>
      </c>
      <c r="E30" s="29">
        <v>0</v>
      </c>
      <c r="F30" s="29">
        <v>0</v>
      </c>
      <c r="G30" s="29">
        <f t="shared" si="1"/>
        <v>0</v>
      </c>
      <c r="H30" s="29">
        <v>0</v>
      </c>
      <c r="I30" s="29">
        <v>0</v>
      </c>
      <c r="J30" s="29">
        <f t="shared" si="16"/>
        <v>0</v>
      </c>
      <c r="K30" s="29">
        <f>68500-68500</f>
        <v>0</v>
      </c>
      <c r="L30" s="29">
        <f>68500-68500</f>
        <v>0</v>
      </c>
      <c r="M30" s="29">
        <f t="shared" si="17"/>
        <v>0</v>
      </c>
      <c r="N30" s="29">
        <v>0</v>
      </c>
      <c r="O30" s="29">
        <v>0</v>
      </c>
      <c r="P30" s="29">
        <f t="shared" si="18"/>
        <v>0</v>
      </c>
      <c r="Q30" s="29">
        <v>0</v>
      </c>
      <c r="R30" s="29">
        <v>0</v>
      </c>
      <c r="S30" s="29">
        <f t="shared" si="19"/>
        <v>0</v>
      </c>
      <c r="T30" s="29">
        <v>0</v>
      </c>
      <c r="U30" s="29">
        <v>0</v>
      </c>
      <c r="V30" s="29">
        <f t="shared" si="20"/>
        <v>0</v>
      </c>
      <c r="W30" s="29">
        <v>0</v>
      </c>
      <c r="X30" s="29">
        <v>0</v>
      </c>
      <c r="Y30" s="29">
        <f t="shared" si="21"/>
        <v>0</v>
      </c>
      <c r="Z30" s="29">
        <f>68500</f>
        <v>68500</v>
      </c>
      <c r="AA30" s="29">
        <f>68500</f>
        <v>68500</v>
      </c>
      <c r="AB30" s="29">
        <f t="shared" si="22"/>
        <v>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31.5" x14ac:dyDescent="0.25">
      <c r="A31" s="30" t="s">
        <v>40</v>
      </c>
      <c r="B31" s="29">
        <f t="shared" si="0"/>
        <v>52100</v>
      </c>
      <c r="C31" s="29">
        <f t="shared" si="0"/>
        <v>52100</v>
      </c>
      <c r="D31" s="29">
        <f t="shared" si="0"/>
        <v>0</v>
      </c>
      <c r="E31" s="29">
        <v>0</v>
      </c>
      <c r="F31" s="29">
        <v>0</v>
      </c>
      <c r="G31" s="29">
        <f t="shared" si="1"/>
        <v>0</v>
      </c>
      <c r="H31" s="29">
        <v>0</v>
      </c>
      <c r="I31" s="29">
        <v>0</v>
      </c>
      <c r="J31" s="29">
        <f t="shared" si="16"/>
        <v>0</v>
      </c>
      <c r="K31" s="29">
        <v>52100</v>
      </c>
      <c r="L31" s="29">
        <v>52100</v>
      </c>
      <c r="M31" s="29">
        <f t="shared" si="17"/>
        <v>0</v>
      </c>
      <c r="N31" s="29">
        <v>0</v>
      </c>
      <c r="O31" s="29">
        <v>0</v>
      </c>
      <c r="P31" s="29">
        <f t="shared" si="18"/>
        <v>0</v>
      </c>
      <c r="Q31" s="29">
        <v>0</v>
      </c>
      <c r="R31" s="29">
        <v>0</v>
      </c>
      <c r="S31" s="29">
        <f t="shared" si="19"/>
        <v>0</v>
      </c>
      <c r="T31" s="29">
        <v>0</v>
      </c>
      <c r="U31" s="29">
        <v>0</v>
      </c>
      <c r="V31" s="29">
        <f t="shared" si="20"/>
        <v>0</v>
      </c>
      <c r="W31" s="29">
        <v>0</v>
      </c>
      <c r="X31" s="29">
        <v>0</v>
      </c>
      <c r="Y31" s="29">
        <f t="shared" si="21"/>
        <v>0</v>
      </c>
      <c r="Z31" s="29"/>
      <c r="AA31" s="29"/>
      <c r="AB31" s="29">
        <f t="shared" si="22"/>
        <v>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63" x14ac:dyDescent="0.25">
      <c r="A32" s="30" t="s">
        <v>41</v>
      </c>
      <c r="B32" s="29">
        <f t="shared" si="0"/>
        <v>416741</v>
      </c>
      <c r="C32" s="29">
        <f t="shared" si="0"/>
        <v>416741</v>
      </c>
      <c r="D32" s="29">
        <f t="shared" si="0"/>
        <v>0</v>
      </c>
      <c r="E32" s="29">
        <v>0</v>
      </c>
      <c r="F32" s="29">
        <v>0</v>
      </c>
      <c r="G32" s="29">
        <f t="shared" si="1"/>
        <v>0</v>
      </c>
      <c r="H32" s="29">
        <v>0</v>
      </c>
      <c r="I32" s="29">
        <v>0</v>
      </c>
      <c r="J32" s="29">
        <f t="shared" si="16"/>
        <v>0</v>
      </c>
      <c r="K32" s="29">
        <v>0</v>
      </c>
      <c r="L32" s="29">
        <v>0</v>
      </c>
      <c r="M32" s="29">
        <f t="shared" si="17"/>
        <v>0</v>
      </c>
      <c r="N32" s="29">
        <v>0</v>
      </c>
      <c r="O32" s="29">
        <v>0</v>
      </c>
      <c r="P32" s="29">
        <f t="shared" si="18"/>
        <v>0</v>
      </c>
      <c r="Q32" s="29">
        <v>0</v>
      </c>
      <c r="R32" s="29">
        <v>0</v>
      </c>
      <c r="S32" s="29">
        <f t="shared" si="19"/>
        <v>0</v>
      </c>
      <c r="T32" s="29">
        <v>416741</v>
      </c>
      <c r="U32" s="29">
        <v>416741</v>
      </c>
      <c r="V32" s="29">
        <f t="shared" si="20"/>
        <v>0</v>
      </c>
      <c r="W32" s="29"/>
      <c r="X32" s="29"/>
      <c r="Y32" s="29">
        <f t="shared" si="21"/>
        <v>0</v>
      </c>
      <c r="Z32" s="29">
        <v>0</v>
      </c>
      <c r="AA32" s="29">
        <v>0</v>
      </c>
      <c r="AB32" s="29">
        <f t="shared" si="22"/>
        <v>0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31.5" x14ac:dyDescent="0.25">
      <c r="A33" s="31" t="s">
        <v>42</v>
      </c>
      <c r="B33" s="29">
        <f t="shared" si="0"/>
        <v>7414</v>
      </c>
      <c r="C33" s="29">
        <f t="shared" si="0"/>
        <v>7414</v>
      </c>
      <c r="D33" s="29">
        <f t="shared" si="0"/>
        <v>0</v>
      </c>
      <c r="E33" s="29">
        <v>0</v>
      </c>
      <c r="F33" s="29">
        <v>0</v>
      </c>
      <c r="G33" s="29">
        <f t="shared" si="1"/>
        <v>0</v>
      </c>
      <c r="H33" s="29">
        <v>0</v>
      </c>
      <c r="I33" s="29">
        <v>0</v>
      </c>
      <c r="J33" s="29">
        <f t="shared" si="16"/>
        <v>0</v>
      </c>
      <c r="K33" s="29">
        <v>0</v>
      </c>
      <c r="L33" s="29">
        <v>0</v>
      </c>
      <c r="M33" s="29">
        <f t="shared" si="17"/>
        <v>0</v>
      </c>
      <c r="N33" s="29">
        <v>0</v>
      </c>
      <c r="O33" s="29">
        <v>0</v>
      </c>
      <c r="P33" s="29">
        <f t="shared" si="18"/>
        <v>0</v>
      </c>
      <c r="Q33" s="29">
        <v>7414</v>
      </c>
      <c r="R33" s="29">
        <v>7414</v>
      </c>
      <c r="S33" s="29">
        <f t="shared" si="19"/>
        <v>0</v>
      </c>
      <c r="T33" s="29">
        <v>0</v>
      </c>
      <c r="U33" s="29">
        <v>0</v>
      </c>
      <c r="V33" s="29">
        <f t="shared" si="20"/>
        <v>0</v>
      </c>
      <c r="W33" s="29">
        <v>0</v>
      </c>
      <c r="X33" s="29">
        <v>0</v>
      </c>
      <c r="Y33" s="29">
        <f t="shared" si="21"/>
        <v>0</v>
      </c>
      <c r="Z33" s="29">
        <v>0</v>
      </c>
      <c r="AA33" s="29">
        <v>0</v>
      </c>
      <c r="AB33" s="29">
        <f t="shared" si="22"/>
        <v>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x14ac:dyDescent="0.25">
      <c r="A34" s="28" t="s">
        <v>43</v>
      </c>
      <c r="B34" s="29">
        <f t="shared" si="0"/>
        <v>10000</v>
      </c>
      <c r="C34" s="29">
        <f t="shared" si="0"/>
        <v>10000</v>
      </c>
      <c r="D34" s="29">
        <f t="shared" si="0"/>
        <v>0</v>
      </c>
      <c r="E34" s="29">
        <v>0</v>
      </c>
      <c r="F34" s="29">
        <v>0</v>
      </c>
      <c r="G34" s="29">
        <f t="shared" si="1"/>
        <v>0</v>
      </c>
      <c r="H34" s="29">
        <v>0</v>
      </c>
      <c r="I34" s="29">
        <v>0</v>
      </c>
      <c r="J34" s="29">
        <f t="shared" si="16"/>
        <v>0</v>
      </c>
      <c r="K34" s="29">
        <v>0</v>
      </c>
      <c r="L34" s="29">
        <v>0</v>
      </c>
      <c r="M34" s="29">
        <f t="shared" si="17"/>
        <v>0</v>
      </c>
      <c r="N34" s="29">
        <v>0</v>
      </c>
      <c r="O34" s="29">
        <v>0</v>
      </c>
      <c r="P34" s="29">
        <f t="shared" si="18"/>
        <v>0</v>
      </c>
      <c r="Q34" s="29">
        <v>10000</v>
      </c>
      <c r="R34" s="29">
        <v>10000</v>
      </c>
      <c r="S34" s="29">
        <f t="shared" si="19"/>
        <v>0</v>
      </c>
      <c r="T34" s="29">
        <v>0</v>
      </c>
      <c r="U34" s="29">
        <v>0</v>
      </c>
      <c r="V34" s="29">
        <f t="shared" si="20"/>
        <v>0</v>
      </c>
      <c r="W34" s="29">
        <v>0</v>
      </c>
      <c r="X34" s="29">
        <v>0</v>
      </c>
      <c r="Y34" s="29">
        <f t="shared" si="21"/>
        <v>0</v>
      </c>
      <c r="Z34" s="29">
        <v>0</v>
      </c>
      <c r="AA34" s="29">
        <v>0</v>
      </c>
      <c r="AB34" s="29">
        <f t="shared" si="22"/>
        <v>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ht="31.5" x14ac:dyDescent="0.25">
      <c r="A35" s="32" t="s">
        <v>44</v>
      </c>
      <c r="B35" s="29">
        <f t="shared" si="0"/>
        <v>21429</v>
      </c>
      <c r="C35" s="29">
        <f t="shared" si="0"/>
        <v>21429</v>
      </c>
      <c r="D35" s="29">
        <f t="shared" si="0"/>
        <v>0</v>
      </c>
      <c r="E35" s="29">
        <v>0</v>
      </c>
      <c r="F35" s="29">
        <v>0</v>
      </c>
      <c r="G35" s="29">
        <f t="shared" si="1"/>
        <v>0</v>
      </c>
      <c r="H35" s="29">
        <v>0</v>
      </c>
      <c r="I35" s="29">
        <v>0</v>
      </c>
      <c r="J35" s="29">
        <f t="shared" si="16"/>
        <v>0</v>
      </c>
      <c r="K35" s="29">
        <v>159</v>
      </c>
      <c r="L35" s="29">
        <v>159</v>
      </c>
      <c r="M35" s="29">
        <f t="shared" si="17"/>
        <v>0</v>
      </c>
      <c r="N35" s="29">
        <v>0</v>
      </c>
      <c r="O35" s="29">
        <v>0</v>
      </c>
      <c r="P35" s="29">
        <f t="shared" si="18"/>
        <v>0</v>
      </c>
      <c r="Q35" s="29">
        <v>0</v>
      </c>
      <c r="R35" s="29">
        <v>0</v>
      </c>
      <c r="S35" s="29">
        <f t="shared" si="19"/>
        <v>0</v>
      </c>
      <c r="T35" s="29">
        <v>21270</v>
      </c>
      <c r="U35" s="29">
        <v>21270</v>
      </c>
      <c r="V35" s="29">
        <f t="shared" si="20"/>
        <v>0</v>
      </c>
      <c r="W35" s="29">
        <v>0</v>
      </c>
      <c r="X35" s="29">
        <v>0</v>
      </c>
      <c r="Y35" s="29">
        <f t="shared" si="21"/>
        <v>0</v>
      </c>
      <c r="Z35" s="29">
        <v>0</v>
      </c>
      <c r="AA35" s="29">
        <v>0</v>
      </c>
      <c r="AB35" s="29">
        <f t="shared" si="22"/>
        <v>0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ht="47.25" x14ac:dyDescent="0.25">
      <c r="A36" s="32" t="s">
        <v>45</v>
      </c>
      <c r="B36" s="29">
        <f t="shared" si="0"/>
        <v>79916</v>
      </c>
      <c r="C36" s="29">
        <f t="shared" si="0"/>
        <v>117937</v>
      </c>
      <c r="D36" s="29">
        <f t="shared" si="0"/>
        <v>38021</v>
      </c>
      <c r="E36" s="29">
        <v>0</v>
      </c>
      <c r="F36" s="29">
        <v>0</v>
      </c>
      <c r="G36" s="29">
        <f t="shared" si="1"/>
        <v>0</v>
      </c>
      <c r="H36" s="29">
        <v>0</v>
      </c>
      <c r="I36" s="29">
        <v>0</v>
      </c>
      <c r="J36" s="29">
        <f t="shared" si="16"/>
        <v>0</v>
      </c>
      <c r="K36" s="29">
        <v>0</v>
      </c>
      <c r="L36" s="29">
        <v>38021</v>
      </c>
      <c r="M36" s="29">
        <f t="shared" si="17"/>
        <v>38021</v>
      </c>
      <c r="N36" s="29">
        <v>0</v>
      </c>
      <c r="O36" s="29">
        <v>0</v>
      </c>
      <c r="P36" s="29">
        <f t="shared" si="18"/>
        <v>0</v>
      </c>
      <c r="Q36" s="29">
        <v>0</v>
      </c>
      <c r="R36" s="29">
        <v>0</v>
      </c>
      <c r="S36" s="29">
        <f t="shared" si="19"/>
        <v>0</v>
      </c>
      <c r="T36" s="29">
        <v>79916</v>
      </c>
      <c r="U36" s="29">
        <v>79916</v>
      </c>
      <c r="V36" s="29">
        <f t="shared" si="20"/>
        <v>0</v>
      </c>
      <c r="W36" s="29">
        <v>0</v>
      </c>
      <c r="X36" s="29">
        <v>0</v>
      </c>
      <c r="Y36" s="29">
        <f t="shared" si="21"/>
        <v>0</v>
      </c>
      <c r="Z36" s="29">
        <v>0</v>
      </c>
      <c r="AA36" s="29">
        <v>0</v>
      </c>
      <c r="AB36" s="29">
        <f t="shared" si="22"/>
        <v>0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ht="31.5" x14ac:dyDescent="0.25">
      <c r="A37" s="32" t="s">
        <v>46</v>
      </c>
      <c r="B37" s="29">
        <f t="shared" si="0"/>
        <v>4638</v>
      </c>
      <c r="C37" s="29">
        <f t="shared" si="0"/>
        <v>4638</v>
      </c>
      <c r="D37" s="29">
        <f t="shared" si="0"/>
        <v>0</v>
      </c>
      <c r="E37" s="29">
        <v>0</v>
      </c>
      <c r="F37" s="29">
        <v>0</v>
      </c>
      <c r="G37" s="29">
        <f t="shared" si="1"/>
        <v>0</v>
      </c>
      <c r="H37" s="29">
        <v>0</v>
      </c>
      <c r="I37" s="29">
        <v>0</v>
      </c>
      <c r="J37" s="29">
        <f t="shared" si="16"/>
        <v>0</v>
      </c>
      <c r="K37" s="29">
        <v>4638</v>
      </c>
      <c r="L37" s="29">
        <v>4638</v>
      </c>
      <c r="M37" s="29">
        <f t="shared" si="17"/>
        <v>0</v>
      </c>
      <c r="N37" s="29">
        <v>0</v>
      </c>
      <c r="O37" s="29">
        <v>0</v>
      </c>
      <c r="P37" s="29">
        <f t="shared" si="18"/>
        <v>0</v>
      </c>
      <c r="Q37" s="29">
        <v>0</v>
      </c>
      <c r="R37" s="29">
        <v>0</v>
      </c>
      <c r="S37" s="29">
        <f t="shared" si="19"/>
        <v>0</v>
      </c>
      <c r="T37" s="29"/>
      <c r="U37" s="29"/>
      <c r="V37" s="29">
        <f t="shared" si="20"/>
        <v>0</v>
      </c>
      <c r="W37" s="29">
        <v>0</v>
      </c>
      <c r="X37" s="29">
        <v>0</v>
      </c>
      <c r="Y37" s="29">
        <f t="shared" si="21"/>
        <v>0</v>
      </c>
      <c r="Z37" s="29">
        <v>0</v>
      </c>
      <c r="AA37" s="29">
        <v>0</v>
      </c>
      <c r="AB37" s="29">
        <f t="shared" si="22"/>
        <v>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ht="63" x14ac:dyDescent="0.25">
      <c r="A38" s="28" t="s">
        <v>47</v>
      </c>
      <c r="B38" s="26">
        <f t="shared" si="0"/>
        <v>21109</v>
      </c>
      <c r="C38" s="26">
        <f t="shared" si="0"/>
        <v>21877</v>
      </c>
      <c r="D38" s="26">
        <f t="shared" si="0"/>
        <v>768</v>
      </c>
      <c r="E38" s="26">
        <v>0</v>
      </c>
      <c r="F38" s="26">
        <v>0</v>
      </c>
      <c r="G38" s="26">
        <f t="shared" si="1"/>
        <v>0</v>
      </c>
      <c r="H38" s="26">
        <v>0</v>
      </c>
      <c r="I38" s="26">
        <v>0</v>
      </c>
      <c r="J38" s="26">
        <f t="shared" si="16"/>
        <v>0</v>
      </c>
      <c r="K38" s="26">
        <v>1338</v>
      </c>
      <c r="L38" s="26">
        <f>1338+768</f>
        <v>2106</v>
      </c>
      <c r="M38" s="26">
        <f t="shared" si="17"/>
        <v>768</v>
      </c>
      <c r="N38" s="26">
        <v>0</v>
      </c>
      <c r="O38" s="26">
        <v>0</v>
      </c>
      <c r="P38" s="26">
        <f t="shared" si="18"/>
        <v>0</v>
      </c>
      <c r="Q38" s="26">
        <v>0</v>
      </c>
      <c r="R38" s="26">
        <v>0</v>
      </c>
      <c r="S38" s="26">
        <f t="shared" si="19"/>
        <v>0</v>
      </c>
      <c r="T38" s="26">
        <v>19771</v>
      </c>
      <c r="U38" s="26">
        <v>19771</v>
      </c>
      <c r="V38" s="26">
        <f t="shared" si="20"/>
        <v>0</v>
      </c>
      <c r="W38" s="26">
        <v>0</v>
      </c>
      <c r="X38" s="26">
        <v>0</v>
      </c>
      <c r="Y38" s="26">
        <f t="shared" si="21"/>
        <v>0</v>
      </c>
      <c r="Z38" s="26">
        <v>0</v>
      </c>
      <c r="AA38" s="26">
        <v>0</v>
      </c>
      <c r="AB38" s="26">
        <f t="shared" si="22"/>
        <v>0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x14ac:dyDescent="0.25">
      <c r="A39" s="22" t="s">
        <v>48</v>
      </c>
      <c r="B39" s="23">
        <f t="shared" si="0"/>
        <v>2112093</v>
      </c>
      <c r="C39" s="23">
        <f t="shared" si="0"/>
        <v>2112093</v>
      </c>
      <c r="D39" s="23">
        <f t="shared" si="0"/>
        <v>0</v>
      </c>
      <c r="E39" s="23">
        <f>SUM(E40)</f>
        <v>0</v>
      </c>
      <c r="F39" s="23">
        <f>SUM(F40)</f>
        <v>0</v>
      </c>
      <c r="G39" s="23">
        <f t="shared" si="1"/>
        <v>0</v>
      </c>
      <c r="H39" s="23">
        <f>SUM(H40)</f>
        <v>0</v>
      </c>
      <c r="I39" s="23">
        <f>SUM(I40)</f>
        <v>0</v>
      </c>
      <c r="J39" s="23">
        <f t="shared" si="16"/>
        <v>0</v>
      </c>
      <c r="K39" s="23">
        <f>SUM(K40)</f>
        <v>236286</v>
      </c>
      <c r="L39" s="23">
        <f>SUM(L40)</f>
        <v>236286</v>
      </c>
      <c r="M39" s="23">
        <f t="shared" si="17"/>
        <v>0</v>
      </c>
      <c r="N39" s="23">
        <f>SUM(N40)</f>
        <v>0</v>
      </c>
      <c r="O39" s="23">
        <f>SUM(O40)</f>
        <v>0</v>
      </c>
      <c r="P39" s="23">
        <f t="shared" si="18"/>
        <v>0</v>
      </c>
      <c r="Q39" s="23">
        <f>SUM(Q40)</f>
        <v>337685</v>
      </c>
      <c r="R39" s="23">
        <f>SUM(R40)</f>
        <v>337685</v>
      </c>
      <c r="S39" s="23">
        <f t="shared" si="19"/>
        <v>0</v>
      </c>
      <c r="T39" s="23">
        <f>SUM(T40)</f>
        <v>796966</v>
      </c>
      <c r="U39" s="23">
        <f>SUM(U40)</f>
        <v>796966</v>
      </c>
      <c r="V39" s="23">
        <f t="shared" si="20"/>
        <v>0</v>
      </c>
      <c r="W39" s="23">
        <f>SUM(W40)</f>
        <v>0</v>
      </c>
      <c r="X39" s="23">
        <f>SUM(X40)</f>
        <v>0</v>
      </c>
      <c r="Y39" s="23">
        <f t="shared" si="21"/>
        <v>0</v>
      </c>
      <c r="Z39" s="23">
        <f>SUM(Z40)</f>
        <v>741156</v>
      </c>
      <c r="AA39" s="23">
        <f>SUM(AA40)</f>
        <v>741156</v>
      </c>
      <c r="AB39" s="23">
        <f t="shared" si="22"/>
        <v>0</v>
      </c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pans="1:252" x14ac:dyDescent="0.25">
      <c r="A40" s="22" t="s">
        <v>20</v>
      </c>
      <c r="B40" s="23">
        <f t="shared" si="0"/>
        <v>2112093</v>
      </c>
      <c r="C40" s="23">
        <f t="shared" si="0"/>
        <v>2112093</v>
      </c>
      <c r="D40" s="23">
        <f t="shared" si="0"/>
        <v>0</v>
      </c>
      <c r="E40" s="23">
        <f>SUM(E41:E47)</f>
        <v>0</v>
      </c>
      <c r="F40" s="23">
        <f>SUM(F41:F47)</f>
        <v>0</v>
      </c>
      <c r="G40" s="23">
        <f t="shared" si="1"/>
        <v>0</v>
      </c>
      <c r="H40" s="23">
        <f>SUM(H41:H47)</f>
        <v>0</v>
      </c>
      <c r="I40" s="23">
        <f>SUM(I41:I47)</f>
        <v>0</v>
      </c>
      <c r="J40" s="23">
        <f t="shared" si="16"/>
        <v>0</v>
      </c>
      <c r="K40" s="23">
        <f>SUM(K41:K47)</f>
        <v>236286</v>
      </c>
      <c r="L40" s="23">
        <f>SUM(L41:L47)</f>
        <v>236286</v>
      </c>
      <c r="M40" s="23">
        <f t="shared" si="17"/>
        <v>0</v>
      </c>
      <c r="N40" s="23">
        <f>SUM(N41:N47)</f>
        <v>0</v>
      </c>
      <c r="O40" s="23">
        <f>SUM(O41:O47)</f>
        <v>0</v>
      </c>
      <c r="P40" s="23">
        <f t="shared" si="18"/>
        <v>0</v>
      </c>
      <c r="Q40" s="23">
        <f>SUM(Q41:Q47)</f>
        <v>337685</v>
      </c>
      <c r="R40" s="23">
        <f>SUM(R41:R47)</f>
        <v>337685</v>
      </c>
      <c r="S40" s="23">
        <f t="shared" si="19"/>
        <v>0</v>
      </c>
      <c r="T40" s="23">
        <f>SUM(T41:T47)</f>
        <v>796966</v>
      </c>
      <c r="U40" s="23">
        <f>SUM(U41:U47)</f>
        <v>796966</v>
      </c>
      <c r="V40" s="23">
        <f t="shared" si="20"/>
        <v>0</v>
      </c>
      <c r="W40" s="23">
        <f>SUM(W41:W47)</f>
        <v>0</v>
      </c>
      <c r="X40" s="23">
        <f>SUM(X41:X47)</f>
        <v>0</v>
      </c>
      <c r="Y40" s="23">
        <f t="shared" si="21"/>
        <v>0</v>
      </c>
      <c r="Z40" s="23">
        <f>SUM(Z41:Z47)</f>
        <v>741156</v>
      </c>
      <c r="AA40" s="23">
        <f>SUM(AA41:AA47)</f>
        <v>741156</v>
      </c>
      <c r="AB40" s="23">
        <f t="shared" si="22"/>
        <v>0</v>
      </c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pans="1:252" ht="31.5" x14ac:dyDescent="0.25">
      <c r="A41" s="33" t="s">
        <v>49</v>
      </c>
      <c r="B41" s="29">
        <f t="shared" si="0"/>
        <v>469216</v>
      </c>
      <c r="C41" s="29">
        <f t="shared" si="0"/>
        <v>469216</v>
      </c>
      <c r="D41" s="29">
        <f t="shared" si="0"/>
        <v>0</v>
      </c>
      <c r="E41" s="29">
        <v>0</v>
      </c>
      <c r="F41" s="29">
        <v>0</v>
      </c>
      <c r="G41" s="29">
        <f t="shared" si="1"/>
        <v>0</v>
      </c>
      <c r="H41" s="29">
        <v>0</v>
      </c>
      <c r="I41" s="29">
        <v>0</v>
      </c>
      <c r="J41" s="29">
        <f t="shared" si="16"/>
        <v>0</v>
      </c>
      <c r="K41" s="29">
        <v>0</v>
      </c>
      <c r="L41" s="29">
        <v>0</v>
      </c>
      <c r="M41" s="29">
        <f t="shared" si="17"/>
        <v>0</v>
      </c>
      <c r="N41" s="29">
        <v>0</v>
      </c>
      <c r="O41" s="29">
        <v>0</v>
      </c>
      <c r="P41" s="29">
        <f t="shared" si="18"/>
        <v>0</v>
      </c>
      <c r="Q41" s="29">
        <v>0</v>
      </c>
      <c r="R41" s="29">
        <v>0</v>
      </c>
      <c r="S41" s="29">
        <f t="shared" si="19"/>
        <v>0</v>
      </c>
      <c r="T41" s="29">
        <v>386326</v>
      </c>
      <c r="U41" s="29">
        <v>386326</v>
      </c>
      <c r="V41" s="29">
        <f t="shared" si="20"/>
        <v>0</v>
      </c>
      <c r="W41" s="29">
        <v>0</v>
      </c>
      <c r="X41" s="29">
        <v>0</v>
      </c>
      <c r="Y41" s="29">
        <f t="shared" si="21"/>
        <v>0</v>
      </c>
      <c r="Z41" s="29">
        <v>82890</v>
      </c>
      <c r="AA41" s="29">
        <v>82890</v>
      </c>
      <c r="AB41" s="29">
        <f t="shared" si="22"/>
        <v>0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pans="1:252" ht="31.5" x14ac:dyDescent="0.25">
      <c r="A42" s="33" t="s">
        <v>50</v>
      </c>
      <c r="B42" s="29">
        <f t="shared" si="0"/>
        <v>100000</v>
      </c>
      <c r="C42" s="29">
        <f t="shared" si="0"/>
        <v>100000</v>
      </c>
      <c r="D42" s="29">
        <f t="shared" si="0"/>
        <v>0</v>
      </c>
      <c r="E42" s="29">
        <v>0</v>
      </c>
      <c r="F42" s="29">
        <v>0</v>
      </c>
      <c r="G42" s="29">
        <f t="shared" si="1"/>
        <v>0</v>
      </c>
      <c r="H42" s="29">
        <v>0</v>
      </c>
      <c r="I42" s="29">
        <v>0</v>
      </c>
      <c r="J42" s="29">
        <f t="shared" si="16"/>
        <v>0</v>
      </c>
      <c r="K42" s="29">
        <v>0</v>
      </c>
      <c r="L42" s="29">
        <v>0</v>
      </c>
      <c r="M42" s="29">
        <f t="shared" si="17"/>
        <v>0</v>
      </c>
      <c r="N42" s="29">
        <v>0</v>
      </c>
      <c r="O42" s="29">
        <v>0</v>
      </c>
      <c r="P42" s="29">
        <f t="shared" si="18"/>
        <v>0</v>
      </c>
      <c r="Q42" s="29">
        <v>0</v>
      </c>
      <c r="R42" s="29">
        <v>0</v>
      </c>
      <c r="S42" s="29">
        <f t="shared" si="19"/>
        <v>0</v>
      </c>
      <c r="T42" s="29">
        <v>0</v>
      </c>
      <c r="U42" s="29">
        <v>0</v>
      </c>
      <c r="V42" s="29">
        <f t="shared" si="20"/>
        <v>0</v>
      </c>
      <c r="W42" s="29">
        <v>0</v>
      </c>
      <c r="X42" s="29">
        <v>0</v>
      </c>
      <c r="Y42" s="29">
        <f t="shared" si="21"/>
        <v>0</v>
      </c>
      <c r="Z42" s="29">
        <v>100000</v>
      </c>
      <c r="AA42" s="29">
        <v>100000</v>
      </c>
      <c r="AB42" s="29">
        <f t="shared" si="22"/>
        <v>0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pans="1:252" ht="47.25" x14ac:dyDescent="0.25">
      <c r="A43" s="33" t="s">
        <v>51</v>
      </c>
      <c r="B43" s="29">
        <f t="shared" si="0"/>
        <v>99966</v>
      </c>
      <c r="C43" s="29">
        <f t="shared" si="0"/>
        <v>99966</v>
      </c>
      <c r="D43" s="29">
        <f t="shared" si="0"/>
        <v>0</v>
      </c>
      <c r="E43" s="29">
        <v>0</v>
      </c>
      <c r="F43" s="29">
        <v>0</v>
      </c>
      <c r="G43" s="29">
        <f t="shared" si="1"/>
        <v>0</v>
      </c>
      <c r="H43" s="29">
        <v>0</v>
      </c>
      <c r="I43" s="29">
        <v>0</v>
      </c>
      <c r="J43" s="29">
        <f t="shared" si="16"/>
        <v>0</v>
      </c>
      <c r="K43" s="29">
        <v>0</v>
      </c>
      <c r="L43" s="29">
        <v>0</v>
      </c>
      <c r="M43" s="29">
        <f t="shared" si="17"/>
        <v>0</v>
      </c>
      <c r="N43" s="29">
        <v>0</v>
      </c>
      <c r="O43" s="29">
        <v>0</v>
      </c>
      <c r="P43" s="29">
        <f t="shared" si="18"/>
        <v>0</v>
      </c>
      <c r="Q43" s="29">
        <v>0</v>
      </c>
      <c r="R43" s="29">
        <v>0</v>
      </c>
      <c r="S43" s="29">
        <f t="shared" si="19"/>
        <v>0</v>
      </c>
      <c r="T43" s="29">
        <v>99966</v>
      </c>
      <c r="U43" s="29">
        <v>99966</v>
      </c>
      <c r="V43" s="29">
        <f t="shared" si="20"/>
        <v>0</v>
      </c>
      <c r="W43" s="29">
        <v>0</v>
      </c>
      <c r="X43" s="29">
        <v>0</v>
      </c>
      <c r="Y43" s="29">
        <f t="shared" si="21"/>
        <v>0</v>
      </c>
      <c r="Z43" s="29">
        <v>0</v>
      </c>
      <c r="AA43" s="29">
        <v>0</v>
      </c>
      <c r="AB43" s="29">
        <f t="shared" si="22"/>
        <v>0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pans="1:252" ht="47.25" x14ac:dyDescent="0.25">
      <c r="A44" s="33" t="s">
        <v>52</v>
      </c>
      <c r="B44" s="29">
        <f t="shared" si="0"/>
        <v>93593</v>
      </c>
      <c r="C44" s="29">
        <f t="shared" si="0"/>
        <v>93593</v>
      </c>
      <c r="D44" s="29">
        <f t="shared" si="0"/>
        <v>0</v>
      </c>
      <c r="E44" s="29">
        <v>0</v>
      </c>
      <c r="F44" s="29">
        <v>0</v>
      </c>
      <c r="G44" s="29">
        <f t="shared" si="1"/>
        <v>0</v>
      </c>
      <c r="H44" s="29">
        <v>0</v>
      </c>
      <c r="I44" s="29">
        <v>0</v>
      </c>
      <c r="J44" s="29">
        <f t="shared" si="16"/>
        <v>0</v>
      </c>
      <c r="K44" s="29">
        <v>0</v>
      </c>
      <c r="L44" s="29">
        <v>0</v>
      </c>
      <c r="M44" s="29">
        <f t="shared" si="17"/>
        <v>0</v>
      </c>
      <c r="N44" s="29">
        <v>0</v>
      </c>
      <c r="O44" s="29">
        <v>0</v>
      </c>
      <c r="P44" s="29">
        <f t="shared" si="18"/>
        <v>0</v>
      </c>
      <c r="Q44" s="29">
        <v>0</v>
      </c>
      <c r="R44" s="29">
        <v>0</v>
      </c>
      <c r="S44" s="29">
        <f t="shared" si="19"/>
        <v>0</v>
      </c>
      <c r="T44" s="29">
        <v>93593</v>
      </c>
      <c r="U44" s="29">
        <v>93593</v>
      </c>
      <c r="V44" s="29">
        <f t="shared" si="20"/>
        <v>0</v>
      </c>
      <c r="W44" s="29">
        <v>0</v>
      </c>
      <c r="X44" s="29">
        <v>0</v>
      </c>
      <c r="Y44" s="29">
        <f t="shared" si="21"/>
        <v>0</v>
      </c>
      <c r="Z44" s="29">
        <v>0</v>
      </c>
      <c r="AA44" s="29">
        <v>0</v>
      </c>
      <c r="AB44" s="29">
        <f t="shared" si="22"/>
        <v>0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</row>
    <row r="45" spans="1:252" ht="31.5" x14ac:dyDescent="0.25">
      <c r="A45" s="33" t="s">
        <v>53</v>
      </c>
      <c r="B45" s="29">
        <f t="shared" si="0"/>
        <v>219312</v>
      </c>
      <c r="C45" s="29">
        <f t="shared" si="0"/>
        <v>219312</v>
      </c>
      <c r="D45" s="29">
        <f t="shared" si="0"/>
        <v>0</v>
      </c>
      <c r="E45" s="29">
        <v>0</v>
      </c>
      <c r="F45" s="29">
        <v>0</v>
      </c>
      <c r="G45" s="29">
        <f t="shared" si="1"/>
        <v>0</v>
      </c>
      <c r="H45" s="29">
        <v>0</v>
      </c>
      <c r="I45" s="29">
        <v>0</v>
      </c>
      <c r="J45" s="29">
        <f t="shared" si="16"/>
        <v>0</v>
      </c>
      <c r="K45" s="29">
        <v>0</v>
      </c>
      <c r="L45" s="29">
        <v>0</v>
      </c>
      <c r="M45" s="29">
        <f t="shared" si="17"/>
        <v>0</v>
      </c>
      <c r="N45" s="29">
        <v>0</v>
      </c>
      <c r="O45" s="29">
        <v>0</v>
      </c>
      <c r="P45" s="29">
        <f t="shared" si="18"/>
        <v>0</v>
      </c>
      <c r="Q45" s="29">
        <v>0</v>
      </c>
      <c r="R45" s="29">
        <v>0</v>
      </c>
      <c r="S45" s="29">
        <f t="shared" si="19"/>
        <v>0</v>
      </c>
      <c r="T45" s="29">
        <v>199312</v>
      </c>
      <c r="U45" s="29">
        <v>199312</v>
      </c>
      <c r="V45" s="29">
        <f t="shared" si="20"/>
        <v>0</v>
      </c>
      <c r="W45" s="29">
        <v>0</v>
      </c>
      <c r="X45" s="29">
        <v>0</v>
      </c>
      <c r="Y45" s="29">
        <f t="shared" si="21"/>
        <v>0</v>
      </c>
      <c r="Z45" s="29">
        <v>20000</v>
      </c>
      <c r="AA45" s="29">
        <v>20000</v>
      </c>
      <c r="AB45" s="29">
        <f t="shared" si="22"/>
        <v>0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</row>
    <row r="46" spans="1:252" ht="63" x14ac:dyDescent="0.25">
      <c r="A46" s="33" t="s">
        <v>54</v>
      </c>
      <c r="B46" s="29">
        <f t="shared" si="0"/>
        <v>1076096</v>
      </c>
      <c r="C46" s="29">
        <f t="shared" si="0"/>
        <v>1076096</v>
      </c>
      <c r="D46" s="29">
        <f t="shared" si="0"/>
        <v>0</v>
      </c>
      <c r="E46" s="29">
        <v>0</v>
      </c>
      <c r="F46" s="29">
        <v>0</v>
      </c>
      <c r="G46" s="29">
        <f t="shared" si="1"/>
        <v>0</v>
      </c>
      <c r="H46" s="29">
        <v>0</v>
      </c>
      <c r="I46" s="29">
        <v>0</v>
      </c>
      <c r="J46" s="29">
        <f t="shared" si="16"/>
        <v>0</v>
      </c>
      <c r="K46" s="29">
        <f>108786+114000</f>
        <v>222786</v>
      </c>
      <c r="L46" s="29">
        <f>108786+114000</f>
        <v>222786</v>
      </c>
      <c r="M46" s="29">
        <f t="shared" si="17"/>
        <v>0</v>
      </c>
      <c r="N46" s="29">
        <v>0</v>
      </c>
      <c r="O46" s="29">
        <v>0</v>
      </c>
      <c r="P46" s="29">
        <f t="shared" si="18"/>
        <v>0</v>
      </c>
      <c r="Q46" s="29">
        <v>297275</v>
      </c>
      <c r="R46" s="29">
        <v>297275</v>
      </c>
      <c r="S46" s="29">
        <f t="shared" si="19"/>
        <v>0</v>
      </c>
      <c r="T46" s="29">
        <v>17769</v>
      </c>
      <c r="U46" s="29">
        <v>17769</v>
      </c>
      <c r="V46" s="29">
        <f t="shared" si="20"/>
        <v>0</v>
      </c>
      <c r="W46" s="29">
        <v>0</v>
      </c>
      <c r="X46" s="29">
        <v>0</v>
      </c>
      <c r="Y46" s="29">
        <f t="shared" si="21"/>
        <v>0</v>
      </c>
      <c r="Z46" s="29">
        <f>647052-108786</f>
        <v>538266</v>
      </c>
      <c r="AA46" s="29">
        <f>647052-108786</f>
        <v>538266</v>
      </c>
      <c r="AB46" s="29">
        <f t="shared" si="22"/>
        <v>0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</row>
    <row r="47" spans="1:252" ht="31.5" x14ac:dyDescent="0.25">
      <c r="A47" s="33" t="s">
        <v>55</v>
      </c>
      <c r="B47" s="29">
        <f t="shared" si="0"/>
        <v>53910</v>
      </c>
      <c r="C47" s="29">
        <f t="shared" si="0"/>
        <v>53910</v>
      </c>
      <c r="D47" s="29">
        <f t="shared" si="0"/>
        <v>0</v>
      </c>
      <c r="E47" s="29">
        <v>0</v>
      </c>
      <c r="F47" s="29">
        <v>0</v>
      </c>
      <c r="G47" s="29">
        <f t="shared" si="1"/>
        <v>0</v>
      </c>
      <c r="H47" s="29">
        <v>0</v>
      </c>
      <c r="I47" s="29">
        <v>0</v>
      </c>
      <c r="J47" s="29">
        <f t="shared" si="16"/>
        <v>0</v>
      </c>
      <c r="K47" s="29">
        <v>13500</v>
      </c>
      <c r="L47" s="29">
        <v>13500</v>
      </c>
      <c r="M47" s="29">
        <f t="shared" si="17"/>
        <v>0</v>
      </c>
      <c r="N47" s="29">
        <v>0</v>
      </c>
      <c r="O47" s="29">
        <v>0</v>
      </c>
      <c r="P47" s="29">
        <f t="shared" si="18"/>
        <v>0</v>
      </c>
      <c r="Q47" s="29">
        <v>40410</v>
      </c>
      <c r="R47" s="29">
        <v>40410</v>
      </c>
      <c r="S47" s="29">
        <f t="shared" si="19"/>
        <v>0</v>
      </c>
      <c r="T47" s="29">
        <v>0</v>
      </c>
      <c r="U47" s="29">
        <v>0</v>
      </c>
      <c r="V47" s="29">
        <f t="shared" si="20"/>
        <v>0</v>
      </c>
      <c r="W47" s="29">
        <v>0</v>
      </c>
      <c r="X47" s="29">
        <v>0</v>
      </c>
      <c r="Y47" s="29">
        <f t="shared" si="21"/>
        <v>0</v>
      </c>
      <c r="Z47" s="29">
        <v>0</v>
      </c>
      <c r="AA47" s="29">
        <v>0</v>
      </c>
      <c r="AB47" s="29">
        <f t="shared" si="22"/>
        <v>0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</row>
    <row r="48" spans="1:252" x14ac:dyDescent="0.25">
      <c r="A48" s="22" t="s">
        <v>56</v>
      </c>
      <c r="B48" s="23">
        <f t="shared" si="0"/>
        <v>832917</v>
      </c>
      <c r="C48" s="23">
        <f t="shared" si="0"/>
        <v>832917</v>
      </c>
      <c r="D48" s="23">
        <f t="shared" si="0"/>
        <v>0</v>
      </c>
      <c r="E48" s="23">
        <f>SUM(E49)</f>
        <v>0</v>
      </c>
      <c r="F48" s="23">
        <f>SUM(F49)</f>
        <v>0</v>
      </c>
      <c r="G48" s="23">
        <f t="shared" si="1"/>
        <v>0</v>
      </c>
      <c r="H48" s="23">
        <f>SUM(H49)</f>
        <v>0</v>
      </c>
      <c r="I48" s="23">
        <f>SUM(I49)</f>
        <v>0</v>
      </c>
      <c r="J48" s="23">
        <f t="shared" si="16"/>
        <v>0</v>
      </c>
      <c r="K48" s="23">
        <f>SUM(K49)</f>
        <v>0</v>
      </c>
      <c r="L48" s="23">
        <f>SUM(L49)</f>
        <v>0</v>
      </c>
      <c r="M48" s="23">
        <f t="shared" si="17"/>
        <v>0</v>
      </c>
      <c r="N48" s="23">
        <f>SUM(N49)</f>
        <v>0</v>
      </c>
      <c r="O48" s="23">
        <f>SUM(O49)</f>
        <v>0</v>
      </c>
      <c r="P48" s="23">
        <f t="shared" si="18"/>
        <v>0</v>
      </c>
      <c r="Q48" s="23">
        <f>SUM(Q49)</f>
        <v>797917</v>
      </c>
      <c r="R48" s="23">
        <f>SUM(R49)</f>
        <v>797917</v>
      </c>
      <c r="S48" s="23">
        <f t="shared" si="19"/>
        <v>0</v>
      </c>
      <c r="T48" s="23">
        <f>SUM(T49)</f>
        <v>0</v>
      </c>
      <c r="U48" s="23">
        <f>SUM(U49)</f>
        <v>0</v>
      </c>
      <c r="V48" s="23">
        <f t="shared" si="20"/>
        <v>0</v>
      </c>
      <c r="W48" s="23">
        <f>SUM(W49)</f>
        <v>0</v>
      </c>
      <c r="X48" s="23">
        <f>SUM(X49)</f>
        <v>0</v>
      </c>
      <c r="Y48" s="23">
        <f t="shared" si="21"/>
        <v>0</v>
      </c>
      <c r="Z48" s="23">
        <f>SUM(Z49)</f>
        <v>35000</v>
      </c>
      <c r="AA48" s="23">
        <f>SUM(AA49)</f>
        <v>35000</v>
      </c>
      <c r="AB48" s="23">
        <f t="shared" si="22"/>
        <v>0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</row>
    <row r="49" spans="1:252" x14ac:dyDescent="0.25">
      <c r="A49" s="22" t="s">
        <v>20</v>
      </c>
      <c r="B49" s="23">
        <f t="shared" si="0"/>
        <v>832917</v>
      </c>
      <c r="C49" s="23">
        <f t="shared" si="0"/>
        <v>832917</v>
      </c>
      <c r="D49" s="23">
        <f t="shared" si="0"/>
        <v>0</v>
      </c>
      <c r="E49" s="23">
        <f>SUM(E50:E59)</f>
        <v>0</v>
      </c>
      <c r="F49" s="23">
        <f>SUM(F50:F59)</f>
        <v>0</v>
      </c>
      <c r="G49" s="23">
        <f t="shared" si="1"/>
        <v>0</v>
      </c>
      <c r="H49" s="23">
        <f>SUM(H50:H59)</f>
        <v>0</v>
      </c>
      <c r="I49" s="23">
        <f>SUM(I50:I59)</f>
        <v>0</v>
      </c>
      <c r="J49" s="23">
        <f t="shared" si="16"/>
        <v>0</v>
      </c>
      <c r="K49" s="23">
        <f>SUM(K50:K59)</f>
        <v>0</v>
      </c>
      <c r="L49" s="23">
        <f>SUM(L50:L59)</f>
        <v>0</v>
      </c>
      <c r="M49" s="23">
        <f t="shared" si="17"/>
        <v>0</v>
      </c>
      <c r="N49" s="23">
        <f>SUM(N50:N59)</f>
        <v>0</v>
      </c>
      <c r="O49" s="23">
        <f>SUM(O50:O59)</f>
        <v>0</v>
      </c>
      <c r="P49" s="23">
        <f t="shared" si="18"/>
        <v>0</v>
      </c>
      <c r="Q49" s="23">
        <f>SUM(Q50:Q59)</f>
        <v>797917</v>
      </c>
      <c r="R49" s="23">
        <f>SUM(R50:R59)</f>
        <v>797917</v>
      </c>
      <c r="S49" s="23">
        <f t="shared" si="19"/>
        <v>0</v>
      </c>
      <c r="T49" s="23">
        <f>SUM(T50:T59)</f>
        <v>0</v>
      </c>
      <c r="U49" s="23">
        <f>SUM(U50:U59)</f>
        <v>0</v>
      </c>
      <c r="V49" s="23">
        <f t="shared" si="20"/>
        <v>0</v>
      </c>
      <c r="W49" s="23">
        <f>SUM(W50:W59)</f>
        <v>0</v>
      </c>
      <c r="X49" s="23">
        <f>SUM(X50:X59)</f>
        <v>0</v>
      </c>
      <c r="Y49" s="23">
        <f t="shared" si="21"/>
        <v>0</v>
      </c>
      <c r="Z49" s="23">
        <f>SUM(Z50:Z59)</f>
        <v>35000</v>
      </c>
      <c r="AA49" s="23">
        <f>SUM(AA50:AA59)</f>
        <v>35000</v>
      </c>
      <c r="AB49" s="23">
        <f t="shared" si="22"/>
        <v>0</v>
      </c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</row>
    <row r="50" spans="1:252" x14ac:dyDescent="0.25">
      <c r="A50" s="28" t="s">
        <v>57</v>
      </c>
      <c r="B50" s="29">
        <f t="shared" si="0"/>
        <v>218000</v>
      </c>
      <c r="C50" s="29">
        <f t="shared" si="0"/>
        <v>218000</v>
      </c>
      <c r="D50" s="29">
        <f t="shared" si="0"/>
        <v>0</v>
      </c>
      <c r="E50" s="29">
        <v>0</v>
      </c>
      <c r="F50" s="29">
        <v>0</v>
      </c>
      <c r="G50" s="29">
        <f t="shared" si="1"/>
        <v>0</v>
      </c>
      <c r="H50" s="29">
        <v>0</v>
      </c>
      <c r="I50" s="29">
        <v>0</v>
      </c>
      <c r="J50" s="29">
        <f t="shared" si="16"/>
        <v>0</v>
      </c>
      <c r="K50" s="29">
        <v>0</v>
      </c>
      <c r="L50" s="29">
        <v>0</v>
      </c>
      <c r="M50" s="29">
        <f t="shared" si="17"/>
        <v>0</v>
      </c>
      <c r="N50" s="29">
        <v>0</v>
      </c>
      <c r="O50" s="29">
        <v>0</v>
      </c>
      <c r="P50" s="29">
        <f t="shared" si="18"/>
        <v>0</v>
      </c>
      <c r="Q50" s="29">
        <f>183000</f>
        <v>183000</v>
      </c>
      <c r="R50" s="29">
        <f>183000</f>
        <v>183000</v>
      </c>
      <c r="S50" s="29">
        <f t="shared" si="19"/>
        <v>0</v>
      </c>
      <c r="T50" s="29">
        <v>0</v>
      </c>
      <c r="U50" s="29">
        <v>0</v>
      </c>
      <c r="V50" s="29">
        <f t="shared" si="20"/>
        <v>0</v>
      </c>
      <c r="W50" s="29">
        <v>0</v>
      </c>
      <c r="X50" s="29">
        <v>0</v>
      </c>
      <c r="Y50" s="29">
        <f t="shared" si="21"/>
        <v>0</v>
      </c>
      <c r="Z50" s="29">
        <f>218000-183000</f>
        <v>35000</v>
      </c>
      <c r="AA50" s="29">
        <f>218000-183000</f>
        <v>35000</v>
      </c>
      <c r="AB50" s="29">
        <f t="shared" si="22"/>
        <v>0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2" ht="31.5" x14ac:dyDescent="0.25">
      <c r="A51" s="28" t="s">
        <v>58</v>
      </c>
      <c r="B51" s="29">
        <f t="shared" si="0"/>
        <v>38676</v>
      </c>
      <c r="C51" s="29">
        <f t="shared" si="0"/>
        <v>38676</v>
      </c>
      <c r="D51" s="29">
        <f t="shared" si="0"/>
        <v>0</v>
      </c>
      <c r="E51" s="29">
        <v>0</v>
      </c>
      <c r="F51" s="29">
        <v>0</v>
      </c>
      <c r="G51" s="29">
        <f t="shared" si="1"/>
        <v>0</v>
      </c>
      <c r="H51" s="29">
        <v>0</v>
      </c>
      <c r="I51" s="29">
        <v>0</v>
      </c>
      <c r="J51" s="29">
        <f t="shared" si="16"/>
        <v>0</v>
      </c>
      <c r="K51" s="29"/>
      <c r="L51" s="29"/>
      <c r="M51" s="29">
        <f t="shared" si="17"/>
        <v>0</v>
      </c>
      <c r="N51" s="29">
        <v>0</v>
      </c>
      <c r="O51" s="29">
        <v>0</v>
      </c>
      <c r="P51" s="29">
        <f t="shared" si="18"/>
        <v>0</v>
      </c>
      <c r="Q51" s="29">
        <v>38676</v>
      </c>
      <c r="R51" s="29">
        <v>38676</v>
      </c>
      <c r="S51" s="29">
        <f t="shared" si="19"/>
        <v>0</v>
      </c>
      <c r="T51" s="29">
        <v>0</v>
      </c>
      <c r="U51" s="29">
        <v>0</v>
      </c>
      <c r="V51" s="29">
        <f t="shared" si="20"/>
        <v>0</v>
      </c>
      <c r="W51" s="29">
        <v>0</v>
      </c>
      <c r="X51" s="29">
        <v>0</v>
      </c>
      <c r="Y51" s="29">
        <f t="shared" si="21"/>
        <v>0</v>
      </c>
      <c r="Z51" s="29">
        <v>0</v>
      </c>
      <c r="AA51" s="29">
        <v>0</v>
      </c>
      <c r="AB51" s="29">
        <f t="shared" si="22"/>
        <v>0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2" ht="31.5" x14ac:dyDescent="0.25">
      <c r="A52" s="28" t="s">
        <v>59</v>
      </c>
      <c r="B52" s="29">
        <f t="shared" si="0"/>
        <v>17746</v>
      </c>
      <c r="C52" s="29">
        <f t="shared" si="0"/>
        <v>17746</v>
      </c>
      <c r="D52" s="29">
        <f t="shared" si="0"/>
        <v>0</v>
      </c>
      <c r="E52" s="29">
        <v>0</v>
      </c>
      <c r="F52" s="29">
        <v>0</v>
      </c>
      <c r="G52" s="29">
        <f t="shared" si="1"/>
        <v>0</v>
      </c>
      <c r="H52" s="29">
        <v>0</v>
      </c>
      <c r="I52" s="29">
        <v>0</v>
      </c>
      <c r="J52" s="29">
        <f t="shared" si="16"/>
        <v>0</v>
      </c>
      <c r="K52" s="29"/>
      <c r="L52" s="29"/>
      <c r="M52" s="29">
        <f t="shared" si="17"/>
        <v>0</v>
      </c>
      <c r="N52" s="29">
        <v>0</v>
      </c>
      <c r="O52" s="29">
        <v>0</v>
      </c>
      <c r="P52" s="29">
        <f t="shared" si="18"/>
        <v>0</v>
      </c>
      <c r="Q52" s="29">
        <v>17746</v>
      </c>
      <c r="R52" s="29">
        <v>17746</v>
      </c>
      <c r="S52" s="29">
        <f t="shared" si="19"/>
        <v>0</v>
      </c>
      <c r="T52" s="29">
        <v>0</v>
      </c>
      <c r="U52" s="29">
        <v>0</v>
      </c>
      <c r="V52" s="29">
        <f t="shared" si="20"/>
        <v>0</v>
      </c>
      <c r="W52" s="29">
        <v>0</v>
      </c>
      <c r="X52" s="29">
        <v>0</v>
      </c>
      <c r="Y52" s="29">
        <f t="shared" si="21"/>
        <v>0</v>
      </c>
      <c r="Z52" s="29">
        <v>0</v>
      </c>
      <c r="AA52" s="29">
        <v>0</v>
      </c>
      <c r="AB52" s="29">
        <f t="shared" si="22"/>
        <v>0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2" ht="31.5" x14ac:dyDescent="0.25">
      <c r="A53" s="28" t="s">
        <v>60</v>
      </c>
      <c r="B53" s="29">
        <f t="shared" si="0"/>
        <v>11677</v>
      </c>
      <c r="C53" s="29">
        <f t="shared" si="0"/>
        <v>11677</v>
      </c>
      <c r="D53" s="29">
        <f t="shared" si="0"/>
        <v>0</v>
      </c>
      <c r="E53" s="29">
        <v>0</v>
      </c>
      <c r="F53" s="29">
        <v>0</v>
      </c>
      <c r="G53" s="29">
        <f t="shared" si="1"/>
        <v>0</v>
      </c>
      <c r="H53" s="29">
        <v>0</v>
      </c>
      <c r="I53" s="29">
        <v>0</v>
      </c>
      <c r="J53" s="29">
        <f t="shared" si="16"/>
        <v>0</v>
      </c>
      <c r="K53" s="29"/>
      <c r="L53" s="29"/>
      <c r="M53" s="29">
        <f t="shared" si="17"/>
        <v>0</v>
      </c>
      <c r="N53" s="29">
        <v>0</v>
      </c>
      <c r="O53" s="29">
        <v>0</v>
      </c>
      <c r="P53" s="29">
        <f t="shared" si="18"/>
        <v>0</v>
      </c>
      <c r="Q53" s="29">
        <v>11677</v>
      </c>
      <c r="R53" s="29">
        <v>11677</v>
      </c>
      <c r="S53" s="29">
        <f t="shared" si="19"/>
        <v>0</v>
      </c>
      <c r="T53" s="29">
        <v>0</v>
      </c>
      <c r="U53" s="29">
        <v>0</v>
      </c>
      <c r="V53" s="29">
        <f t="shared" si="20"/>
        <v>0</v>
      </c>
      <c r="W53" s="29">
        <v>0</v>
      </c>
      <c r="X53" s="29">
        <v>0</v>
      </c>
      <c r="Y53" s="29">
        <f t="shared" si="21"/>
        <v>0</v>
      </c>
      <c r="Z53" s="29">
        <v>0</v>
      </c>
      <c r="AA53" s="29">
        <v>0</v>
      </c>
      <c r="AB53" s="29">
        <f t="shared" si="22"/>
        <v>0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pans="1:252" ht="31.5" x14ac:dyDescent="0.25">
      <c r="A54" s="28" t="s">
        <v>61</v>
      </c>
      <c r="B54" s="29">
        <f t="shared" si="0"/>
        <v>22787</v>
      </c>
      <c r="C54" s="29">
        <f t="shared" si="0"/>
        <v>22787</v>
      </c>
      <c r="D54" s="29">
        <f t="shared" si="0"/>
        <v>0</v>
      </c>
      <c r="E54" s="29">
        <v>0</v>
      </c>
      <c r="F54" s="29">
        <v>0</v>
      </c>
      <c r="G54" s="29">
        <f t="shared" si="1"/>
        <v>0</v>
      </c>
      <c r="H54" s="29">
        <v>0</v>
      </c>
      <c r="I54" s="29">
        <v>0</v>
      </c>
      <c r="J54" s="29">
        <f t="shared" si="16"/>
        <v>0</v>
      </c>
      <c r="K54" s="29"/>
      <c r="L54" s="29"/>
      <c r="M54" s="29">
        <f t="shared" si="17"/>
        <v>0</v>
      </c>
      <c r="N54" s="29">
        <v>0</v>
      </c>
      <c r="O54" s="29">
        <v>0</v>
      </c>
      <c r="P54" s="29">
        <f t="shared" si="18"/>
        <v>0</v>
      </c>
      <c r="Q54" s="29">
        <v>22787</v>
      </c>
      <c r="R54" s="29">
        <v>22787</v>
      </c>
      <c r="S54" s="29">
        <f t="shared" si="19"/>
        <v>0</v>
      </c>
      <c r="T54" s="29">
        <v>0</v>
      </c>
      <c r="U54" s="29">
        <v>0</v>
      </c>
      <c r="V54" s="29">
        <f t="shared" si="20"/>
        <v>0</v>
      </c>
      <c r="W54" s="29">
        <v>0</v>
      </c>
      <c r="X54" s="29">
        <v>0</v>
      </c>
      <c r="Y54" s="29">
        <f t="shared" si="21"/>
        <v>0</v>
      </c>
      <c r="Z54" s="29">
        <v>0</v>
      </c>
      <c r="AA54" s="29">
        <v>0</v>
      </c>
      <c r="AB54" s="29">
        <f t="shared" si="22"/>
        <v>0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2" ht="47.25" x14ac:dyDescent="0.25">
      <c r="A55" s="28" t="s">
        <v>62</v>
      </c>
      <c r="B55" s="29">
        <f t="shared" si="0"/>
        <v>12030</v>
      </c>
      <c r="C55" s="29">
        <f t="shared" si="0"/>
        <v>12030</v>
      </c>
      <c r="D55" s="29">
        <f t="shared" si="0"/>
        <v>0</v>
      </c>
      <c r="E55" s="29">
        <v>0</v>
      </c>
      <c r="F55" s="29">
        <v>0</v>
      </c>
      <c r="G55" s="29">
        <f t="shared" si="1"/>
        <v>0</v>
      </c>
      <c r="H55" s="29">
        <v>0</v>
      </c>
      <c r="I55" s="29">
        <v>0</v>
      </c>
      <c r="J55" s="29">
        <f t="shared" si="16"/>
        <v>0</v>
      </c>
      <c r="K55" s="29"/>
      <c r="L55" s="29"/>
      <c r="M55" s="29">
        <f t="shared" si="17"/>
        <v>0</v>
      </c>
      <c r="N55" s="29">
        <v>0</v>
      </c>
      <c r="O55" s="29">
        <v>0</v>
      </c>
      <c r="P55" s="29">
        <f t="shared" si="18"/>
        <v>0</v>
      </c>
      <c r="Q55" s="29">
        <v>12030</v>
      </c>
      <c r="R55" s="29">
        <v>12030</v>
      </c>
      <c r="S55" s="29">
        <f t="shared" si="19"/>
        <v>0</v>
      </c>
      <c r="T55" s="29">
        <v>0</v>
      </c>
      <c r="U55" s="29">
        <v>0</v>
      </c>
      <c r="V55" s="29">
        <f t="shared" si="20"/>
        <v>0</v>
      </c>
      <c r="W55" s="29">
        <v>0</v>
      </c>
      <c r="X55" s="29">
        <v>0</v>
      </c>
      <c r="Y55" s="29">
        <f t="shared" si="21"/>
        <v>0</v>
      </c>
      <c r="Z55" s="29">
        <v>0</v>
      </c>
      <c r="AA55" s="29">
        <v>0</v>
      </c>
      <c r="AB55" s="29">
        <f t="shared" si="22"/>
        <v>0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ht="31.5" x14ac:dyDescent="0.25">
      <c r="A56" s="28" t="s">
        <v>63</v>
      </c>
      <c r="B56" s="29">
        <f t="shared" si="0"/>
        <v>15695</v>
      </c>
      <c r="C56" s="29">
        <f t="shared" si="0"/>
        <v>15695</v>
      </c>
      <c r="D56" s="29">
        <f t="shared" si="0"/>
        <v>0</v>
      </c>
      <c r="E56" s="29">
        <v>0</v>
      </c>
      <c r="F56" s="29">
        <v>0</v>
      </c>
      <c r="G56" s="29">
        <f t="shared" si="1"/>
        <v>0</v>
      </c>
      <c r="H56" s="29">
        <v>0</v>
      </c>
      <c r="I56" s="29">
        <v>0</v>
      </c>
      <c r="J56" s="29">
        <f t="shared" si="16"/>
        <v>0</v>
      </c>
      <c r="K56" s="29"/>
      <c r="L56" s="29"/>
      <c r="M56" s="29">
        <f t="shared" si="17"/>
        <v>0</v>
      </c>
      <c r="N56" s="29">
        <v>0</v>
      </c>
      <c r="O56" s="29">
        <v>0</v>
      </c>
      <c r="P56" s="29">
        <f t="shared" si="18"/>
        <v>0</v>
      </c>
      <c r="Q56" s="29">
        <v>15695</v>
      </c>
      <c r="R56" s="29">
        <v>15695</v>
      </c>
      <c r="S56" s="29">
        <f t="shared" si="19"/>
        <v>0</v>
      </c>
      <c r="T56" s="29">
        <v>0</v>
      </c>
      <c r="U56" s="29">
        <v>0</v>
      </c>
      <c r="V56" s="29">
        <f t="shared" si="20"/>
        <v>0</v>
      </c>
      <c r="W56" s="29">
        <v>0</v>
      </c>
      <c r="X56" s="29">
        <v>0</v>
      </c>
      <c r="Y56" s="29">
        <f t="shared" si="21"/>
        <v>0</v>
      </c>
      <c r="Z56" s="29">
        <v>0</v>
      </c>
      <c r="AA56" s="29">
        <v>0</v>
      </c>
      <c r="AB56" s="29">
        <f t="shared" si="22"/>
        <v>0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2" ht="47.25" x14ac:dyDescent="0.25">
      <c r="A57" s="28" t="s">
        <v>64</v>
      </c>
      <c r="B57" s="29">
        <f t="shared" si="0"/>
        <v>16218</v>
      </c>
      <c r="C57" s="29">
        <f t="shared" si="0"/>
        <v>16218</v>
      </c>
      <c r="D57" s="29">
        <f t="shared" si="0"/>
        <v>0</v>
      </c>
      <c r="E57" s="29">
        <v>0</v>
      </c>
      <c r="F57" s="29">
        <v>0</v>
      </c>
      <c r="G57" s="29">
        <f t="shared" si="1"/>
        <v>0</v>
      </c>
      <c r="H57" s="29">
        <v>0</v>
      </c>
      <c r="I57" s="29">
        <v>0</v>
      </c>
      <c r="J57" s="29">
        <f t="shared" si="16"/>
        <v>0</v>
      </c>
      <c r="K57" s="29"/>
      <c r="L57" s="29"/>
      <c r="M57" s="29">
        <f t="shared" si="17"/>
        <v>0</v>
      </c>
      <c r="N57" s="29">
        <v>0</v>
      </c>
      <c r="O57" s="29">
        <v>0</v>
      </c>
      <c r="P57" s="29">
        <f t="shared" si="18"/>
        <v>0</v>
      </c>
      <c r="Q57" s="29">
        <v>16218</v>
      </c>
      <c r="R57" s="29">
        <v>16218</v>
      </c>
      <c r="S57" s="29">
        <f t="shared" si="19"/>
        <v>0</v>
      </c>
      <c r="T57" s="29">
        <v>0</v>
      </c>
      <c r="U57" s="29">
        <v>0</v>
      </c>
      <c r="V57" s="29">
        <f t="shared" si="20"/>
        <v>0</v>
      </c>
      <c r="W57" s="29">
        <v>0</v>
      </c>
      <c r="X57" s="29">
        <v>0</v>
      </c>
      <c r="Y57" s="29">
        <f t="shared" si="21"/>
        <v>0</v>
      </c>
      <c r="Z57" s="29">
        <v>0</v>
      </c>
      <c r="AA57" s="29">
        <v>0</v>
      </c>
      <c r="AB57" s="29">
        <f t="shared" si="22"/>
        <v>0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x14ac:dyDescent="0.25">
      <c r="A58" s="28" t="s">
        <v>65</v>
      </c>
      <c r="B58" s="29">
        <f t="shared" si="0"/>
        <v>357666</v>
      </c>
      <c r="C58" s="29">
        <f t="shared" si="0"/>
        <v>357666</v>
      </c>
      <c r="D58" s="29">
        <f t="shared" si="0"/>
        <v>0</v>
      </c>
      <c r="E58" s="29">
        <v>0</v>
      </c>
      <c r="F58" s="29">
        <v>0</v>
      </c>
      <c r="G58" s="29">
        <f t="shared" si="1"/>
        <v>0</v>
      </c>
      <c r="H58" s="29">
        <v>0</v>
      </c>
      <c r="I58" s="29">
        <v>0</v>
      </c>
      <c r="J58" s="29">
        <f t="shared" si="16"/>
        <v>0</v>
      </c>
      <c r="K58" s="29"/>
      <c r="L58" s="29"/>
      <c r="M58" s="29">
        <f t="shared" si="17"/>
        <v>0</v>
      </c>
      <c r="N58" s="29">
        <v>0</v>
      </c>
      <c r="O58" s="29">
        <v>0</v>
      </c>
      <c r="P58" s="29">
        <f t="shared" si="18"/>
        <v>0</v>
      </c>
      <c r="Q58" s="29">
        <f>135314+17352+205000</f>
        <v>357666</v>
      </c>
      <c r="R58" s="29">
        <f>135314+17352+205000</f>
        <v>357666</v>
      </c>
      <c r="S58" s="29">
        <f t="shared" si="19"/>
        <v>0</v>
      </c>
      <c r="T58" s="29">
        <v>0</v>
      </c>
      <c r="U58" s="29">
        <v>0</v>
      </c>
      <c r="V58" s="29">
        <f t="shared" si="20"/>
        <v>0</v>
      </c>
      <c r="W58" s="29">
        <v>0</v>
      </c>
      <c r="X58" s="29">
        <v>0</v>
      </c>
      <c r="Y58" s="29">
        <f t="shared" si="21"/>
        <v>0</v>
      </c>
      <c r="Z58" s="29">
        <v>0</v>
      </c>
      <c r="AA58" s="29">
        <v>0</v>
      </c>
      <c r="AB58" s="29">
        <f t="shared" si="22"/>
        <v>0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ht="31.5" x14ac:dyDescent="0.25">
      <c r="A59" s="28" t="s">
        <v>66</v>
      </c>
      <c r="B59" s="29">
        <f t="shared" si="0"/>
        <v>122422</v>
      </c>
      <c r="C59" s="29">
        <f t="shared" si="0"/>
        <v>122422</v>
      </c>
      <c r="D59" s="29">
        <f t="shared" si="0"/>
        <v>0</v>
      </c>
      <c r="E59" s="29">
        <v>0</v>
      </c>
      <c r="F59" s="29">
        <v>0</v>
      </c>
      <c r="G59" s="29">
        <f t="shared" si="1"/>
        <v>0</v>
      </c>
      <c r="H59" s="29">
        <v>0</v>
      </c>
      <c r="I59" s="29">
        <v>0</v>
      </c>
      <c r="J59" s="29">
        <f t="shared" si="16"/>
        <v>0</v>
      </c>
      <c r="K59" s="29"/>
      <c r="L59" s="29"/>
      <c r="M59" s="29">
        <f t="shared" si="17"/>
        <v>0</v>
      </c>
      <c r="N59" s="29">
        <v>0</v>
      </c>
      <c r="O59" s="29">
        <v>0</v>
      </c>
      <c r="P59" s="29">
        <f t="shared" si="18"/>
        <v>0</v>
      </c>
      <c r="Q59" s="29">
        <v>122422</v>
      </c>
      <c r="R59" s="29">
        <v>122422</v>
      </c>
      <c r="S59" s="29">
        <f t="shared" si="19"/>
        <v>0</v>
      </c>
      <c r="T59" s="29">
        <v>0</v>
      </c>
      <c r="U59" s="29">
        <v>0</v>
      </c>
      <c r="V59" s="29">
        <f t="shared" si="20"/>
        <v>0</v>
      </c>
      <c r="W59" s="29">
        <v>0</v>
      </c>
      <c r="X59" s="29">
        <v>0</v>
      </c>
      <c r="Y59" s="29">
        <f t="shared" si="21"/>
        <v>0</v>
      </c>
      <c r="Z59" s="29">
        <v>0</v>
      </c>
      <c r="AA59" s="29">
        <v>0</v>
      </c>
      <c r="AB59" s="29">
        <f t="shared" si="22"/>
        <v>0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ht="31.5" x14ac:dyDescent="0.25">
      <c r="A60" s="22" t="s">
        <v>67</v>
      </c>
      <c r="B60" s="23">
        <f t="shared" si="0"/>
        <v>946477</v>
      </c>
      <c r="C60" s="23">
        <f t="shared" si="0"/>
        <v>908648</v>
      </c>
      <c r="D60" s="23">
        <f t="shared" si="0"/>
        <v>-37829</v>
      </c>
      <c r="E60" s="23">
        <f>SUM(E61)</f>
        <v>0</v>
      </c>
      <c r="F60" s="23">
        <f>SUM(F61)</f>
        <v>0</v>
      </c>
      <c r="G60" s="23">
        <f t="shared" si="1"/>
        <v>0</v>
      </c>
      <c r="H60" s="23">
        <f>SUM(H61)</f>
        <v>0</v>
      </c>
      <c r="I60" s="23">
        <f>SUM(I61)</f>
        <v>0</v>
      </c>
      <c r="J60" s="23">
        <f t="shared" si="16"/>
        <v>0</v>
      </c>
      <c r="K60" s="23">
        <f>SUM(K61)</f>
        <v>92305</v>
      </c>
      <c r="L60" s="23">
        <f>SUM(L61)</f>
        <v>92305</v>
      </c>
      <c r="M60" s="23">
        <f t="shared" si="17"/>
        <v>0</v>
      </c>
      <c r="N60" s="23">
        <f>SUM(N61)</f>
        <v>490336</v>
      </c>
      <c r="O60" s="23">
        <f>SUM(O61)</f>
        <v>452507</v>
      </c>
      <c r="P60" s="23">
        <f t="shared" si="18"/>
        <v>-37829</v>
      </c>
      <c r="Q60" s="23">
        <f>SUM(Q61)</f>
        <v>203836</v>
      </c>
      <c r="R60" s="23">
        <f>SUM(R61)</f>
        <v>203836</v>
      </c>
      <c r="S60" s="23">
        <f t="shared" si="19"/>
        <v>0</v>
      </c>
      <c r="T60" s="23">
        <f>SUM(T61)</f>
        <v>0</v>
      </c>
      <c r="U60" s="23">
        <f>SUM(U61)</f>
        <v>0</v>
      </c>
      <c r="V60" s="23">
        <f t="shared" si="20"/>
        <v>0</v>
      </c>
      <c r="W60" s="23">
        <f>SUM(W61)</f>
        <v>0</v>
      </c>
      <c r="X60" s="23">
        <f>SUM(X61)</f>
        <v>0</v>
      </c>
      <c r="Y60" s="23">
        <f t="shared" si="21"/>
        <v>0</v>
      </c>
      <c r="Z60" s="23">
        <f>SUM(Z61)</f>
        <v>160000</v>
      </c>
      <c r="AA60" s="23">
        <f>SUM(AA61)</f>
        <v>160000</v>
      </c>
      <c r="AB60" s="23">
        <f t="shared" si="22"/>
        <v>0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x14ac:dyDescent="0.25">
      <c r="A61" s="22" t="s">
        <v>20</v>
      </c>
      <c r="B61" s="23">
        <f t="shared" si="0"/>
        <v>946477</v>
      </c>
      <c r="C61" s="23">
        <f t="shared" si="0"/>
        <v>908648</v>
      </c>
      <c r="D61" s="23">
        <f t="shared" si="0"/>
        <v>-37829</v>
      </c>
      <c r="E61" s="23">
        <f>SUM(E62:E72)</f>
        <v>0</v>
      </c>
      <c r="F61" s="23">
        <f>SUM(F62:F72)</f>
        <v>0</v>
      </c>
      <c r="G61" s="23">
        <f t="shared" si="1"/>
        <v>0</v>
      </c>
      <c r="H61" s="23">
        <f>SUM(H62:H72)</f>
        <v>0</v>
      </c>
      <c r="I61" s="23">
        <f>SUM(I62:I72)</f>
        <v>0</v>
      </c>
      <c r="J61" s="23">
        <f t="shared" si="16"/>
        <v>0</v>
      </c>
      <c r="K61" s="23">
        <f>SUM(K62:K72)</f>
        <v>92305</v>
      </c>
      <c r="L61" s="23">
        <f>SUM(L62:L72)</f>
        <v>92305</v>
      </c>
      <c r="M61" s="23">
        <f t="shared" si="17"/>
        <v>0</v>
      </c>
      <c r="N61" s="23">
        <f>SUM(N62:N72)</f>
        <v>490336</v>
      </c>
      <c r="O61" s="23">
        <f>SUM(O62:O72)</f>
        <v>452507</v>
      </c>
      <c r="P61" s="23">
        <f t="shared" si="18"/>
        <v>-37829</v>
      </c>
      <c r="Q61" s="23">
        <f>SUM(Q62:Q72)</f>
        <v>203836</v>
      </c>
      <c r="R61" s="23">
        <f>SUM(R62:R72)</f>
        <v>203836</v>
      </c>
      <c r="S61" s="23">
        <f t="shared" si="19"/>
        <v>0</v>
      </c>
      <c r="T61" s="23">
        <f>SUM(T62:T72)</f>
        <v>0</v>
      </c>
      <c r="U61" s="23">
        <f>SUM(U62:U72)</f>
        <v>0</v>
      </c>
      <c r="V61" s="23">
        <f t="shared" si="20"/>
        <v>0</v>
      </c>
      <c r="W61" s="23">
        <f>SUM(W62:W72)</f>
        <v>0</v>
      </c>
      <c r="X61" s="23">
        <f>SUM(X62:X72)</f>
        <v>0</v>
      </c>
      <c r="Y61" s="23">
        <f t="shared" si="21"/>
        <v>0</v>
      </c>
      <c r="Z61" s="23">
        <f>SUM(Z62:Z72)</f>
        <v>160000</v>
      </c>
      <c r="AA61" s="23">
        <f>SUM(AA62:AA72)</f>
        <v>160000</v>
      </c>
      <c r="AB61" s="23">
        <f t="shared" si="22"/>
        <v>0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ht="31.5" x14ac:dyDescent="0.25">
      <c r="A62" s="25" t="s">
        <v>68</v>
      </c>
      <c r="B62" s="26">
        <f t="shared" si="0"/>
        <v>181656</v>
      </c>
      <c r="C62" s="26">
        <f t="shared" si="0"/>
        <v>181656</v>
      </c>
      <c r="D62" s="26">
        <f t="shared" si="0"/>
        <v>0</v>
      </c>
      <c r="E62" s="26">
        <v>0</v>
      </c>
      <c r="F62" s="26">
        <v>0</v>
      </c>
      <c r="G62" s="26">
        <f t="shared" si="1"/>
        <v>0</v>
      </c>
      <c r="H62" s="26">
        <v>0</v>
      </c>
      <c r="I62" s="26">
        <v>0</v>
      </c>
      <c r="J62" s="26">
        <f t="shared" si="16"/>
        <v>0</v>
      </c>
      <c r="K62" s="26">
        <v>0</v>
      </c>
      <c r="L62" s="26">
        <v>0</v>
      </c>
      <c r="M62" s="26">
        <f t="shared" si="17"/>
        <v>0</v>
      </c>
      <c r="N62" s="26">
        <v>0</v>
      </c>
      <c r="O62" s="26">
        <v>0</v>
      </c>
      <c r="P62" s="26">
        <f t="shared" si="18"/>
        <v>0</v>
      </c>
      <c r="Q62" s="26">
        <v>181656</v>
      </c>
      <c r="R62" s="26">
        <v>181656</v>
      </c>
      <c r="S62" s="26">
        <f t="shared" si="19"/>
        <v>0</v>
      </c>
      <c r="T62" s="26">
        <v>0</v>
      </c>
      <c r="U62" s="26">
        <v>0</v>
      </c>
      <c r="V62" s="26">
        <f t="shared" si="20"/>
        <v>0</v>
      </c>
      <c r="W62" s="26">
        <v>0</v>
      </c>
      <c r="X62" s="26">
        <v>0</v>
      </c>
      <c r="Y62" s="26">
        <f t="shared" si="21"/>
        <v>0</v>
      </c>
      <c r="Z62" s="26">
        <v>0</v>
      </c>
      <c r="AA62" s="26">
        <v>0</v>
      </c>
      <c r="AB62" s="26">
        <f t="shared" si="22"/>
        <v>0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ht="31.5" x14ac:dyDescent="0.25">
      <c r="A63" s="32" t="s">
        <v>69</v>
      </c>
      <c r="B63" s="34">
        <f t="shared" si="0"/>
        <v>15914</v>
      </c>
      <c r="C63" s="34">
        <f t="shared" si="0"/>
        <v>15914</v>
      </c>
      <c r="D63" s="34">
        <f t="shared" si="0"/>
        <v>0</v>
      </c>
      <c r="E63" s="34">
        <v>0</v>
      </c>
      <c r="F63" s="34">
        <v>0</v>
      </c>
      <c r="G63" s="34">
        <f t="shared" si="1"/>
        <v>0</v>
      </c>
      <c r="H63" s="34">
        <v>0</v>
      </c>
      <c r="I63" s="34">
        <v>0</v>
      </c>
      <c r="J63" s="34">
        <f t="shared" si="16"/>
        <v>0</v>
      </c>
      <c r="K63" s="34">
        <v>15914</v>
      </c>
      <c r="L63" s="34">
        <v>15914</v>
      </c>
      <c r="M63" s="34">
        <f t="shared" si="17"/>
        <v>0</v>
      </c>
      <c r="N63" s="34">
        <v>0</v>
      </c>
      <c r="O63" s="34">
        <v>0</v>
      </c>
      <c r="P63" s="34">
        <f t="shared" si="18"/>
        <v>0</v>
      </c>
      <c r="Q63" s="34">
        <v>0</v>
      </c>
      <c r="R63" s="34">
        <v>0</v>
      </c>
      <c r="S63" s="34">
        <f t="shared" si="19"/>
        <v>0</v>
      </c>
      <c r="T63" s="34">
        <v>0</v>
      </c>
      <c r="U63" s="34">
        <v>0</v>
      </c>
      <c r="V63" s="34">
        <f t="shared" si="20"/>
        <v>0</v>
      </c>
      <c r="W63" s="34">
        <v>0</v>
      </c>
      <c r="X63" s="34">
        <v>0</v>
      </c>
      <c r="Y63" s="34">
        <f t="shared" si="21"/>
        <v>0</v>
      </c>
      <c r="Z63" s="34">
        <v>0</v>
      </c>
      <c r="AA63" s="34">
        <v>0</v>
      </c>
      <c r="AB63" s="34">
        <f t="shared" si="22"/>
        <v>0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</row>
    <row r="64" spans="1:252" ht="47.25" x14ac:dyDescent="0.25">
      <c r="A64" s="32" t="s">
        <v>70</v>
      </c>
      <c r="B64" s="34">
        <f t="shared" si="0"/>
        <v>18059</v>
      </c>
      <c r="C64" s="34">
        <f t="shared" si="0"/>
        <v>18059</v>
      </c>
      <c r="D64" s="34">
        <f t="shared" si="0"/>
        <v>0</v>
      </c>
      <c r="E64" s="34">
        <v>0</v>
      </c>
      <c r="F64" s="34">
        <v>0</v>
      </c>
      <c r="G64" s="34">
        <f t="shared" si="1"/>
        <v>0</v>
      </c>
      <c r="H64" s="34">
        <v>0</v>
      </c>
      <c r="I64" s="34">
        <v>0</v>
      </c>
      <c r="J64" s="34">
        <f t="shared" si="16"/>
        <v>0</v>
      </c>
      <c r="K64" s="34">
        <v>18059</v>
      </c>
      <c r="L64" s="34">
        <v>18059</v>
      </c>
      <c r="M64" s="34">
        <f t="shared" si="17"/>
        <v>0</v>
      </c>
      <c r="N64" s="34">
        <v>0</v>
      </c>
      <c r="O64" s="34">
        <v>0</v>
      </c>
      <c r="P64" s="34">
        <f t="shared" si="18"/>
        <v>0</v>
      </c>
      <c r="Q64" s="34">
        <v>0</v>
      </c>
      <c r="R64" s="34">
        <v>0</v>
      </c>
      <c r="S64" s="34">
        <f t="shared" si="19"/>
        <v>0</v>
      </c>
      <c r="T64" s="34">
        <v>0</v>
      </c>
      <c r="U64" s="34">
        <v>0</v>
      </c>
      <c r="V64" s="34">
        <f t="shared" si="20"/>
        <v>0</v>
      </c>
      <c r="W64" s="34">
        <v>0</v>
      </c>
      <c r="X64" s="34">
        <v>0</v>
      </c>
      <c r="Y64" s="34">
        <f t="shared" si="21"/>
        <v>0</v>
      </c>
      <c r="Z64" s="34">
        <v>0</v>
      </c>
      <c r="AA64" s="34">
        <v>0</v>
      </c>
      <c r="AB64" s="34">
        <f t="shared" si="22"/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</row>
    <row r="65" spans="1:252" ht="31.5" x14ac:dyDescent="0.25">
      <c r="A65" s="32" t="s">
        <v>71</v>
      </c>
      <c r="B65" s="34">
        <f t="shared" si="0"/>
        <v>2711</v>
      </c>
      <c r="C65" s="34">
        <f t="shared" si="0"/>
        <v>2711</v>
      </c>
      <c r="D65" s="34">
        <f t="shared" si="0"/>
        <v>0</v>
      </c>
      <c r="E65" s="34">
        <v>0</v>
      </c>
      <c r="F65" s="34">
        <v>0</v>
      </c>
      <c r="G65" s="34">
        <f t="shared" si="1"/>
        <v>0</v>
      </c>
      <c r="H65" s="34">
        <v>0</v>
      </c>
      <c r="I65" s="34">
        <v>0</v>
      </c>
      <c r="J65" s="34">
        <f t="shared" si="16"/>
        <v>0</v>
      </c>
      <c r="K65" s="34">
        <v>2711</v>
      </c>
      <c r="L65" s="34">
        <v>2711</v>
      </c>
      <c r="M65" s="34">
        <f t="shared" si="17"/>
        <v>0</v>
      </c>
      <c r="N65" s="34">
        <v>0</v>
      </c>
      <c r="O65" s="34">
        <v>0</v>
      </c>
      <c r="P65" s="34">
        <f t="shared" si="18"/>
        <v>0</v>
      </c>
      <c r="Q65" s="34">
        <v>0</v>
      </c>
      <c r="R65" s="34">
        <v>0</v>
      </c>
      <c r="S65" s="34">
        <f t="shared" si="19"/>
        <v>0</v>
      </c>
      <c r="T65" s="34">
        <v>0</v>
      </c>
      <c r="U65" s="34">
        <v>0</v>
      </c>
      <c r="V65" s="34">
        <f t="shared" si="20"/>
        <v>0</v>
      </c>
      <c r="W65" s="34">
        <v>0</v>
      </c>
      <c r="X65" s="34">
        <v>0</v>
      </c>
      <c r="Y65" s="34">
        <f t="shared" si="21"/>
        <v>0</v>
      </c>
      <c r="Z65" s="34">
        <v>0</v>
      </c>
      <c r="AA65" s="34">
        <v>0</v>
      </c>
      <c r="AB65" s="34">
        <f t="shared" si="22"/>
        <v>0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</row>
    <row r="66" spans="1:252" ht="31.5" x14ac:dyDescent="0.25">
      <c r="A66" s="32" t="s">
        <v>72</v>
      </c>
      <c r="B66" s="34">
        <f t="shared" si="0"/>
        <v>1950</v>
      </c>
      <c r="C66" s="34">
        <f t="shared" si="0"/>
        <v>1950</v>
      </c>
      <c r="D66" s="34">
        <f t="shared" si="0"/>
        <v>0</v>
      </c>
      <c r="E66" s="34">
        <v>0</v>
      </c>
      <c r="F66" s="34">
        <v>0</v>
      </c>
      <c r="G66" s="34">
        <f t="shared" si="1"/>
        <v>0</v>
      </c>
      <c r="H66" s="34">
        <v>0</v>
      </c>
      <c r="I66" s="34">
        <v>0</v>
      </c>
      <c r="J66" s="34">
        <f t="shared" si="16"/>
        <v>0</v>
      </c>
      <c r="K66" s="34">
        <v>1950</v>
      </c>
      <c r="L66" s="34">
        <v>1950</v>
      </c>
      <c r="M66" s="34">
        <f t="shared" si="17"/>
        <v>0</v>
      </c>
      <c r="N66" s="34">
        <v>0</v>
      </c>
      <c r="O66" s="34">
        <v>0</v>
      </c>
      <c r="P66" s="34">
        <f t="shared" si="18"/>
        <v>0</v>
      </c>
      <c r="Q66" s="34">
        <v>0</v>
      </c>
      <c r="R66" s="34">
        <v>0</v>
      </c>
      <c r="S66" s="34">
        <f t="shared" si="19"/>
        <v>0</v>
      </c>
      <c r="T66" s="34">
        <v>0</v>
      </c>
      <c r="U66" s="34">
        <v>0</v>
      </c>
      <c r="V66" s="34">
        <f t="shared" si="20"/>
        <v>0</v>
      </c>
      <c r="W66" s="34">
        <v>0</v>
      </c>
      <c r="X66" s="34">
        <v>0</v>
      </c>
      <c r="Y66" s="34">
        <f t="shared" si="21"/>
        <v>0</v>
      </c>
      <c r="Z66" s="34">
        <v>0</v>
      </c>
      <c r="AA66" s="34">
        <v>0</v>
      </c>
      <c r="AB66" s="34">
        <f t="shared" si="22"/>
        <v>0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</row>
    <row r="67" spans="1:252" ht="31.5" x14ac:dyDescent="0.25">
      <c r="A67" s="32" t="s">
        <v>73</v>
      </c>
      <c r="B67" s="34">
        <f t="shared" si="0"/>
        <v>2350</v>
      </c>
      <c r="C67" s="34">
        <f t="shared" si="0"/>
        <v>2350</v>
      </c>
      <c r="D67" s="34">
        <f t="shared" si="0"/>
        <v>0</v>
      </c>
      <c r="E67" s="34">
        <v>0</v>
      </c>
      <c r="F67" s="34">
        <v>0</v>
      </c>
      <c r="G67" s="34">
        <f t="shared" si="1"/>
        <v>0</v>
      </c>
      <c r="H67" s="34">
        <v>0</v>
      </c>
      <c r="I67" s="34">
        <v>0</v>
      </c>
      <c r="J67" s="34">
        <f t="shared" si="16"/>
        <v>0</v>
      </c>
      <c r="K67" s="34">
        <v>2350</v>
      </c>
      <c r="L67" s="34">
        <v>2350</v>
      </c>
      <c r="M67" s="34">
        <f t="shared" si="17"/>
        <v>0</v>
      </c>
      <c r="N67" s="34">
        <v>0</v>
      </c>
      <c r="O67" s="34">
        <v>0</v>
      </c>
      <c r="P67" s="34">
        <f t="shared" si="18"/>
        <v>0</v>
      </c>
      <c r="Q67" s="34">
        <v>0</v>
      </c>
      <c r="R67" s="34">
        <v>0</v>
      </c>
      <c r="S67" s="34">
        <f t="shared" si="19"/>
        <v>0</v>
      </c>
      <c r="T67" s="34">
        <v>0</v>
      </c>
      <c r="U67" s="34">
        <v>0</v>
      </c>
      <c r="V67" s="34">
        <f t="shared" si="20"/>
        <v>0</v>
      </c>
      <c r="W67" s="34">
        <v>0</v>
      </c>
      <c r="X67" s="34">
        <v>0</v>
      </c>
      <c r="Y67" s="34">
        <f t="shared" si="21"/>
        <v>0</v>
      </c>
      <c r="Z67" s="34">
        <v>0</v>
      </c>
      <c r="AA67" s="34">
        <v>0</v>
      </c>
      <c r="AB67" s="34">
        <f t="shared" si="22"/>
        <v>0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</row>
    <row r="68" spans="1:252" ht="48.75" customHeight="1" x14ac:dyDescent="0.25">
      <c r="A68" s="32" t="s">
        <v>74</v>
      </c>
      <c r="B68" s="34">
        <f t="shared" si="0"/>
        <v>24803</v>
      </c>
      <c r="C68" s="34">
        <f t="shared" si="0"/>
        <v>24803</v>
      </c>
      <c r="D68" s="34">
        <f t="shared" si="0"/>
        <v>0</v>
      </c>
      <c r="E68" s="34">
        <v>0</v>
      </c>
      <c r="F68" s="34">
        <v>0</v>
      </c>
      <c r="G68" s="34">
        <f t="shared" si="1"/>
        <v>0</v>
      </c>
      <c r="H68" s="34">
        <v>0</v>
      </c>
      <c r="I68" s="34">
        <v>0</v>
      </c>
      <c r="J68" s="34">
        <f t="shared" si="16"/>
        <v>0</v>
      </c>
      <c r="K68" s="34">
        <v>24803</v>
      </c>
      <c r="L68" s="34">
        <v>24803</v>
      </c>
      <c r="M68" s="34">
        <f t="shared" si="17"/>
        <v>0</v>
      </c>
      <c r="N68" s="34">
        <v>0</v>
      </c>
      <c r="O68" s="34">
        <v>0</v>
      </c>
      <c r="P68" s="34">
        <f t="shared" si="18"/>
        <v>0</v>
      </c>
      <c r="Q68" s="34">
        <v>0</v>
      </c>
      <c r="R68" s="34">
        <v>0</v>
      </c>
      <c r="S68" s="34">
        <f t="shared" si="19"/>
        <v>0</v>
      </c>
      <c r="T68" s="34">
        <v>0</v>
      </c>
      <c r="U68" s="34">
        <v>0</v>
      </c>
      <c r="V68" s="34">
        <f t="shared" si="20"/>
        <v>0</v>
      </c>
      <c r="W68" s="34">
        <v>0</v>
      </c>
      <c r="X68" s="34">
        <v>0</v>
      </c>
      <c r="Y68" s="34">
        <f t="shared" si="21"/>
        <v>0</v>
      </c>
      <c r="Z68" s="34">
        <v>0</v>
      </c>
      <c r="AA68" s="34">
        <v>0</v>
      </c>
      <c r="AB68" s="34">
        <f t="shared" si="22"/>
        <v>0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</row>
    <row r="69" spans="1:252" ht="31.5" x14ac:dyDescent="0.25">
      <c r="A69" s="32" t="s">
        <v>75</v>
      </c>
      <c r="B69" s="34">
        <f t="shared" si="0"/>
        <v>9034</v>
      </c>
      <c r="C69" s="34">
        <f t="shared" si="0"/>
        <v>9034</v>
      </c>
      <c r="D69" s="34">
        <f t="shared" si="0"/>
        <v>0</v>
      </c>
      <c r="E69" s="34">
        <v>0</v>
      </c>
      <c r="F69" s="34">
        <v>0</v>
      </c>
      <c r="G69" s="34">
        <f t="shared" si="1"/>
        <v>0</v>
      </c>
      <c r="H69" s="34">
        <v>0</v>
      </c>
      <c r="I69" s="34">
        <v>0</v>
      </c>
      <c r="J69" s="34">
        <f t="shared" si="16"/>
        <v>0</v>
      </c>
      <c r="K69" s="34">
        <v>9034</v>
      </c>
      <c r="L69" s="34">
        <v>9034</v>
      </c>
      <c r="M69" s="34">
        <f t="shared" si="17"/>
        <v>0</v>
      </c>
      <c r="N69" s="34">
        <v>0</v>
      </c>
      <c r="O69" s="34">
        <v>0</v>
      </c>
      <c r="P69" s="34">
        <f t="shared" si="18"/>
        <v>0</v>
      </c>
      <c r="Q69" s="34">
        <v>0</v>
      </c>
      <c r="R69" s="34">
        <v>0</v>
      </c>
      <c r="S69" s="34">
        <f t="shared" si="19"/>
        <v>0</v>
      </c>
      <c r="T69" s="34">
        <v>0</v>
      </c>
      <c r="U69" s="34">
        <v>0</v>
      </c>
      <c r="V69" s="34">
        <f t="shared" si="20"/>
        <v>0</v>
      </c>
      <c r="W69" s="34">
        <v>0</v>
      </c>
      <c r="X69" s="34">
        <v>0</v>
      </c>
      <c r="Y69" s="34">
        <f t="shared" si="21"/>
        <v>0</v>
      </c>
      <c r="Z69" s="34">
        <v>0</v>
      </c>
      <c r="AA69" s="34">
        <v>0</v>
      </c>
      <c r="AB69" s="34">
        <f t="shared" si="22"/>
        <v>0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</row>
    <row r="70" spans="1:252" ht="31.5" x14ac:dyDescent="0.25">
      <c r="A70" s="32" t="s">
        <v>76</v>
      </c>
      <c r="B70" s="34">
        <f t="shared" ref="B70:D129" si="23">E70+H70+K70+N70+Q70+T70+W70+Z70</f>
        <v>4500</v>
      </c>
      <c r="C70" s="34">
        <f t="shared" si="23"/>
        <v>4500</v>
      </c>
      <c r="D70" s="34">
        <f t="shared" si="23"/>
        <v>0</v>
      </c>
      <c r="E70" s="34">
        <v>0</v>
      </c>
      <c r="F70" s="34">
        <v>0</v>
      </c>
      <c r="G70" s="34">
        <f t="shared" ref="G70:G129" si="24">F70-E70</f>
        <v>0</v>
      </c>
      <c r="H70" s="34">
        <v>0</v>
      </c>
      <c r="I70" s="34">
        <v>0</v>
      </c>
      <c r="J70" s="34">
        <f t="shared" ref="J70:J129" si="25">I70-H70</f>
        <v>0</v>
      </c>
      <c r="K70" s="34">
        <v>4500</v>
      </c>
      <c r="L70" s="34">
        <v>4500</v>
      </c>
      <c r="M70" s="34">
        <f t="shared" ref="M70:M129" si="26">L70-K70</f>
        <v>0</v>
      </c>
      <c r="N70" s="34">
        <v>0</v>
      </c>
      <c r="O70" s="34">
        <v>0</v>
      </c>
      <c r="P70" s="34">
        <f t="shared" ref="P70:P129" si="27">O70-N70</f>
        <v>0</v>
      </c>
      <c r="Q70" s="34">
        <v>0</v>
      </c>
      <c r="R70" s="34">
        <v>0</v>
      </c>
      <c r="S70" s="34">
        <f t="shared" ref="S70:S129" si="28">R70-Q70</f>
        <v>0</v>
      </c>
      <c r="T70" s="34">
        <v>0</v>
      </c>
      <c r="U70" s="34">
        <v>0</v>
      </c>
      <c r="V70" s="34">
        <f t="shared" ref="V70:V129" si="29">U70-T70</f>
        <v>0</v>
      </c>
      <c r="W70" s="34">
        <v>0</v>
      </c>
      <c r="X70" s="34">
        <v>0</v>
      </c>
      <c r="Y70" s="34">
        <f t="shared" ref="Y70:Y129" si="30">X70-W70</f>
        <v>0</v>
      </c>
      <c r="Z70" s="34">
        <v>0</v>
      </c>
      <c r="AA70" s="34">
        <v>0</v>
      </c>
      <c r="AB70" s="34">
        <f t="shared" ref="AB70:AB129" si="31">AA70-Z70</f>
        <v>0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</row>
    <row r="71" spans="1:252" ht="31.5" x14ac:dyDescent="0.25">
      <c r="A71" s="32" t="s">
        <v>77</v>
      </c>
      <c r="B71" s="34">
        <f t="shared" si="23"/>
        <v>12984</v>
      </c>
      <c r="C71" s="34">
        <f t="shared" si="23"/>
        <v>12984</v>
      </c>
      <c r="D71" s="34">
        <f t="shared" si="23"/>
        <v>0</v>
      </c>
      <c r="E71" s="34">
        <v>0</v>
      </c>
      <c r="F71" s="34">
        <v>0</v>
      </c>
      <c r="G71" s="34">
        <f t="shared" si="24"/>
        <v>0</v>
      </c>
      <c r="H71" s="34">
        <v>0</v>
      </c>
      <c r="I71" s="34">
        <v>0</v>
      </c>
      <c r="J71" s="34">
        <f t="shared" si="25"/>
        <v>0</v>
      </c>
      <c r="K71" s="34">
        <v>12984</v>
      </c>
      <c r="L71" s="34">
        <v>12984</v>
      </c>
      <c r="M71" s="34">
        <f t="shared" si="26"/>
        <v>0</v>
      </c>
      <c r="N71" s="34">
        <v>0</v>
      </c>
      <c r="O71" s="34">
        <v>0</v>
      </c>
      <c r="P71" s="34">
        <f t="shared" si="27"/>
        <v>0</v>
      </c>
      <c r="Q71" s="34">
        <v>0</v>
      </c>
      <c r="R71" s="34">
        <v>0</v>
      </c>
      <c r="S71" s="34">
        <f t="shared" si="28"/>
        <v>0</v>
      </c>
      <c r="T71" s="34">
        <v>0</v>
      </c>
      <c r="U71" s="34">
        <v>0</v>
      </c>
      <c r="V71" s="34">
        <f t="shared" si="29"/>
        <v>0</v>
      </c>
      <c r="W71" s="34">
        <v>0</v>
      </c>
      <c r="X71" s="34">
        <v>0</v>
      </c>
      <c r="Y71" s="34">
        <f t="shared" si="30"/>
        <v>0</v>
      </c>
      <c r="Z71" s="34">
        <v>0</v>
      </c>
      <c r="AA71" s="34">
        <v>0</v>
      </c>
      <c r="AB71" s="34">
        <f t="shared" si="31"/>
        <v>0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</row>
    <row r="72" spans="1:252" ht="94.5" x14ac:dyDescent="0.25">
      <c r="A72" s="32" t="s">
        <v>78</v>
      </c>
      <c r="B72" s="26">
        <f t="shared" si="23"/>
        <v>672516</v>
      </c>
      <c r="C72" s="26">
        <f t="shared" si="23"/>
        <v>634687</v>
      </c>
      <c r="D72" s="26">
        <f t="shared" si="23"/>
        <v>-37829</v>
      </c>
      <c r="E72" s="26">
        <v>0</v>
      </c>
      <c r="F72" s="26">
        <v>0</v>
      </c>
      <c r="G72" s="26">
        <f t="shared" si="24"/>
        <v>0</v>
      </c>
      <c r="H72" s="26">
        <v>0</v>
      </c>
      <c r="I72" s="26">
        <v>0</v>
      </c>
      <c r="J72" s="26">
        <f t="shared" si="25"/>
        <v>0</v>
      </c>
      <c r="K72" s="26"/>
      <c r="L72" s="26"/>
      <c r="M72" s="26">
        <f t="shared" si="26"/>
        <v>0</v>
      </c>
      <c r="N72" s="26">
        <v>490336</v>
      </c>
      <c r="O72" s="26">
        <f>490336-37829</f>
        <v>452507</v>
      </c>
      <c r="P72" s="26">
        <f t="shared" si="27"/>
        <v>-37829</v>
      </c>
      <c r="Q72" s="26">
        <v>22180</v>
      </c>
      <c r="R72" s="26">
        <v>22180</v>
      </c>
      <c r="S72" s="26">
        <f t="shared" si="28"/>
        <v>0</v>
      </c>
      <c r="T72" s="26">
        <v>0</v>
      </c>
      <c r="U72" s="26">
        <v>0</v>
      </c>
      <c r="V72" s="26">
        <f t="shared" si="29"/>
        <v>0</v>
      </c>
      <c r="W72" s="26">
        <v>0</v>
      </c>
      <c r="X72" s="26">
        <v>0</v>
      </c>
      <c r="Y72" s="26">
        <f t="shared" si="30"/>
        <v>0</v>
      </c>
      <c r="Z72" s="26">
        <v>160000</v>
      </c>
      <c r="AA72" s="26">
        <v>160000</v>
      </c>
      <c r="AB72" s="26">
        <f t="shared" si="31"/>
        <v>0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73" spans="1:252" ht="31.5" x14ac:dyDescent="0.25">
      <c r="A73" s="22" t="s">
        <v>79</v>
      </c>
      <c r="B73" s="23">
        <f t="shared" si="23"/>
        <v>13835994</v>
      </c>
      <c r="C73" s="23">
        <f t="shared" si="23"/>
        <v>13989741</v>
      </c>
      <c r="D73" s="23">
        <f t="shared" si="23"/>
        <v>153747</v>
      </c>
      <c r="E73" s="23">
        <f>SUM(E74)</f>
        <v>1456246</v>
      </c>
      <c r="F73" s="23">
        <f>SUM(F74)</f>
        <v>1456246</v>
      </c>
      <c r="G73" s="23">
        <f t="shared" si="24"/>
        <v>0</v>
      </c>
      <c r="H73" s="23">
        <f>SUM(H74)</f>
        <v>582500</v>
      </c>
      <c r="I73" s="23">
        <f>SUM(I74)</f>
        <v>582500</v>
      </c>
      <c r="J73" s="23">
        <f t="shared" si="25"/>
        <v>0</v>
      </c>
      <c r="K73" s="23">
        <f>SUM(K74)</f>
        <v>1223333</v>
      </c>
      <c r="L73" s="23">
        <f>SUM(L74)</f>
        <v>1377080</v>
      </c>
      <c r="M73" s="23">
        <f t="shared" si="26"/>
        <v>153747</v>
      </c>
      <c r="N73" s="23">
        <f>SUM(N74)</f>
        <v>8445869</v>
      </c>
      <c r="O73" s="23">
        <f>SUM(O74)</f>
        <v>8445869</v>
      </c>
      <c r="P73" s="23">
        <f t="shared" si="27"/>
        <v>0</v>
      </c>
      <c r="Q73" s="23">
        <f>SUM(Q74)</f>
        <v>0</v>
      </c>
      <c r="R73" s="23">
        <f>SUM(R74)</f>
        <v>0</v>
      </c>
      <c r="S73" s="23">
        <f t="shared" si="28"/>
        <v>0</v>
      </c>
      <c r="T73" s="23">
        <f>SUM(T74)</f>
        <v>1528046</v>
      </c>
      <c r="U73" s="23">
        <f>SUM(U74)</f>
        <v>1528046</v>
      </c>
      <c r="V73" s="23">
        <f t="shared" si="29"/>
        <v>0</v>
      </c>
      <c r="W73" s="23">
        <f>SUM(W74)</f>
        <v>0</v>
      </c>
      <c r="X73" s="23">
        <f>SUM(X74)</f>
        <v>0</v>
      </c>
      <c r="Y73" s="23">
        <f t="shared" si="30"/>
        <v>0</v>
      </c>
      <c r="Z73" s="23">
        <f>SUM(Z74)</f>
        <v>600000</v>
      </c>
      <c r="AA73" s="23">
        <f>SUM(AA74)</f>
        <v>600000</v>
      </c>
      <c r="AB73" s="23">
        <f t="shared" si="31"/>
        <v>0</v>
      </c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</row>
    <row r="74" spans="1:252" x14ac:dyDescent="0.25">
      <c r="A74" s="22" t="s">
        <v>20</v>
      </c>
      <c r="B74" s="23">
        <f t="shared" si="23"/>
        <v>13835994</v>
      </c>
      <c r="C74" s="23">
        <f t="shared" si="23"/>
        <v>13989741</v>
      </c>
      <c r="D74" s="23">
        <f t="shared" si="23"/>
        <v>153747</v>
      </c>
      <c r="E74" s="23">
        <f>SUM(E75:E89)</f>
        <v>1456246</v>
      </c>
      <c r="F74" s="23">
        <f>SUM(F75:F89)</f>
        <v>1456246</v>
      </c>
      <c r="G74" s="23">
        <f t="shared" si="24"/>
        <v>0</v>
      </c>
      <c r="H74" s="23">
        <f>SUM(H75:H89)</f>
        <v>582500</v>
      </c>
      <c r="I74" s="23">
        <f>SUM(I75:I89)</f>
        <v>582500</v>
      </c>
      <c r="J74" s="23">
        <f t="shared" si="25"/>
        <v>0</v>
      </c>
      <c r="K74" s="23">
        <f>SUM(K75:K89)</f>
        <v>1223333</v>
      </c>
      <c r="L74" s="23">
        <f>SUM(L75:L89)</f>
        <v>1377080</v>
      </c>
      <c r="M74" s="23">
        <f t="shared" si="26"/>
        <v>153747</v>
      </c>
      <c r="N74" s="23">
        <f>SUM(N75:N89)</f>
        <v>8445869</v>
      </c>
      <c r="O74" s="23">
        <f>SUM(O75:O89)</f>
        <v>8445869</v>
      </c>
      <c r="P74" s="23">
        <f t="shared" si="27"/>
        <v>0</v>
      </c>
      <c r="Q74" s="23">
        <f>SUM(Q75:Q89)</f>
        <v>0</v>
      </c>
      <c r="R74" s="23">
        <f>SUM(R75:R89)</f>
        <v>0</v>
      </c>
      <c r="S74" s="23">
        <f t="shared" si="28"/>
        <v>0</v>
      </c>
      <c r="T74" s="23">
        <f>SUM(T75:T89)</f>
        <v>1528046</v>
      </c>
      <c r="U74" s="23">
        <f>SUM(U75:U89)</f>
        <v>1528046</v>
      </c>
      <c r="V74" s="23">
        <f t="shared" si="29"/>
        <v>0</v>
      </c>
      <c r="W74" s="23">
        <f>SUM(W75:W89)</f>
        <v>0</v>
      </c>
      <c r="X74" s="23">
        <f>SUM(X75:X89)</f>
        <v>0</v>
      </c>
      <c r="Y74" s="23">
        <f t="shared" si="30"/>
        <v>0</v>
      </c>
      <c r="Z74" s="23">
        <f>SUM(Z75:Z89)</f>
        <v>600000</v>
      </c>
      <c r="AA74" s="23">
        <f>SUM(AA75:AA89)</f>
        <v>600000</v>
      </c>
      <c r="AB74" s="23">
        <f t="shared" si="31"/>
        <v>0</v>
      </c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</row>
    <row r="75" spans="1:252" ht="47.25" x14ac:dyDescent="0.25">
      <c r="A75" s="30" t="s">
        <v>80</v>
      </c>
      <c r="B75" s="29">
        <f t="shared" si="23"/>
        <v>46230</v>
      </c>
      <c r="C75" s="29">
        <f t="shared" si="23"/>
        <v>46230</v>
      </c>
      <c r="D75" s="29">
        <f t="shared" si="23"/>
        <v>0</v>
      </c>
      <c r="E75" s="29">
        <v>0</v>
      </c>
      <c r="F75" s="29">
        <v>0</v>
      </c>
      <c r="G75" s="29">
        <f t="shared" si="24"/>
        <v>0</v>
      </c>
      <c r="H75" s="29">
        <v>0</v>
      </c>
      <c r="I75" s="29">
        <v>0</v>
      </c>
      <c r="J75" s="29">
        <f t="shared" si="25"/>
        <v>0</v>
      </c>
      <c r="K75" s="29">
        <v>46230</v>
      </c>
      <c r="L75" s="29">
        <v>46230</v>
      </c>
      <c r="M75" s="29">
        <f t="shared" si="26"/>
        <v>0</v>
      </c>
      <c r="N75" s="29">
        <v>0</v>
      </c>
      <c r="O75" s="29">
        <v>0</v>
      </c>
      <c r="P75" s="29">
        <f t="shared" si="27"/>
        <v>0</v>
      </c>
      <c r="Q75" s="29">
        <v>0</v>
      </c>
      <c r="R75" s="29">
        <v>0</v>
      </c>
      <c r="S75" s="29">
        <f t="shared" si="28"/>
        <v>0</v>
      </c>
      <c r="T75" s="29">
        <v>0</v>
      </c>
      <c r="U75" s="29">
        <v>0</v>
      </c>
      <c r="V75" s="29">
        <f t="shared" si="29"/>
        <v>0</v>
      </c>
      <c r="W75" s="29">
        <v>0</v>
      </c>
      <c r="X75" s="29">
        <v>0</v>
      </c>
      <c r="Y75" s="29">
        <f t="shared" si="30"/>
        <v>0</v>
      </c>
      <c r="Z75" s="29">
        <v>0</v>
      </c>
      <c r="AA75" s="29">
        <v>0</v>
      </c>
      <c r="AB75" s="29">
        <f t="shared" si="31"/>
        <v>0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</row>
    <row r="76" spans="1:252" ht="31.5" x14ac:dyDescent="0.25">
      <c r="A76" s="28" t="s">
        <v>81</v>
      </c>
      <c r="B76" s="29">
        <f t="shared" si="23"/>
        <v>13990</v>
      </c>
      <c r="C76" s="29">
        <f t="shared" si="23"/>
        <v>13990</v>
      </c>
      <c r="D76" s="29">
        <f t="shared" si="23"/>
        <v>0</v>
      </c>
      <c r="E76" s="29">
        <v>0</v>
      </c>
      <c r="F76" s="29">
        <v>0</v>
      </c>
      <c r="G76" s="29">
        <f t="shared" si="24"/>
        <v>0</v>
      </c>
      <c r="H76" s="29">
        <v>0</v>
      </c>
      <c r="I76" s="29">
        <v>0</v>
      </c>
      <c r="J76" s="29">
        <f t="shared" si="25"/>
        <v>0</v>
      </c>
      <c r="K76" s="29">
        <v>13990</v>
      </c>
      <c r="L76" s="29">
        <v>13990</v>
      </c>
      <c r="M76" s="29">
        <f t="shared" si="26"/>
        <v>0</v>
      </c>
      <c r="N76" s="29">
        <v>0</v>
      </c>
      <c r="O76" s="29">
        <v>0</v>
      </c>
      <c r="P76" s="29">
        <f t="shared" si="27"/>
        <v>0</v>
      </c>
      <c r="Q76" s="29">
        <v>0</v>
      </c>
      <c r="R76" s="29">
        <v>0</v>
      </c>
      <c r="S76" s="29">
        <f t="shared" si="28"/>
        <v>0</v>
      </c>
      <c r="T76" s="29"/>
      <c r="U76" s="29"/>
      <c r="V76" s="29">
        <f t="shared" si="29"/>
        <v>0</v>
      </c>
      <c r="W76" s="29">
        <v>0</v>
      </c>
      <c r="X76" s="29">
        <v>0</v>
      </c>
      <c r="Y76" s="29">
        <f t="shared" si="30"/>
        <v>0</v>
      </c>
      <c r="Z76" s="29">
        <v>0</v>
      </c>
      <c r="AA76" s="29">
        <v>0</v>
      </c>
      <c r="AB76" s="29">
        <f t="shared" si="31"/>
        <v>0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</row>
    <row r="77" spans="1:252" ht="31.5" x14ac:dyDescent="0.25">
      <c r="A77" s="30" t="s">
        <v>82</v>
      </c>
      <c r="B77" s="29">
        <f t="shared" si="23"/>
        <v>0</v>
      </c>
      <c r="C77" s="29">
        <f t="shared" si="23"/>
        <v>4818</v>
      </c>
      <c r="D77" s="29">
        <f t="shared" si="23"/>
        <v>4818</v>
      </c>
      <c r="E77" s="29">
        <v>0</v>
      </c>
      <c r="F77" s="29">
        <v>0</v>
      </c>
      <c r="G77" s="29">
        <f t="shared" si="24"/>
        <v>0</v>
      </c>
      <c r="H77" s="29">
        <v>0</v>
      </c>
      <c r="I77" s="29">
        <v>0</v>
      </c>
      <c r="J77" s="29">
        <f t="shared" si="25"/>
        <v>0</v>
      </c>
      <c r="K77" s="29">
        <v>0</v>
      </c>
      <c r="L77" s="29">
        <v>4818</v>
      </c>
      <c r="M77" s="29">
        <f t="shared" si="26"/>
        <v>4818</v>
      </c>
      <c r="N77" s="29"/>
      <c r="O77" s="29"/>
      <c r="P77" s="29">
        <f t="shared" si="27"/>
        <v>0</v>
      </c>
      <c r="Q77" s="29">
        <v>0</v>
      </c>
      <c r="R77" s="29">
        <v>0</v>
      </c>
      <c r="S77" s="29">
        <f t="shared" si="28"/>
        <v>0</v>
      </c>
      <c r="T77" s="29">
        <v>0</v>
      </c>
      <c r="U77" s="29">
        <v>0</v>
      </c>
      <c r="V77" s="29">
        <f t="shared" si="29"/>
        <v>0</v>
      </c>
      <c r="W77" s="29">
        <v>0</v>
      </c>
      <c r="X77" s="29">
        <v>0</v>
      </c>
      <c r="Y77" s="29">
        <f t="shared" si="30"/>
        <v>0</v>
      </c>
      <c r="Z77" s="29">
        <v>0</v>
      </c>
      <c r="AA77" s="29">
        <v>0</v>
      </c>
      <c r="AB77" s="29">
        <f t="shared" si="31"/>
        <v>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</row>
    <row r="78" spans="1:252" x14ac:dyDescent="0.25">
      <c r="A78" s="28" t="s">
        <v>83</v>
      </c>
      <c r="B78" s="29">
        <f t="shared" si="23"/>
        <v>25032</v>
      </c>
      <c r="C78" s="29">
        <f t="shared" si="23"/>
        <v>25032</v>
      </c>
      <c r="D78" s="29">
        <f t="shared" si="23"/>
        <v>0</v>
      </c>
      <c r="E78" s="29">
        <v>0</v>
      </c>
      <c r="F78" s="29">
        <v>0</v>
      </c>
      <c r="G78" s="29">
        <f t="shared" si="24"/>
        <v>0</v>
      </c>
      <c r="H78" s="29">
        <v>0</v>
      </c>
      <c r="I78" s="29">
        <v>0</v>
      </c>
      <c r="J78" s="29">
        <f t="shared" si="25"/>
        <v>0</v>
      </c>
      <c r="K78" s="29">
        <v>25032</v>
      </c>
      <c r="L78" s="29">
        <v>25032</v>
      </c>
      <c r="M78" s="29">
        <f t="shared" si="26"/>
        <v>0</v>
      </c>
      <c r="N78" s="29">
        <v>0</v>
      </c>
      <c r="O78" s="29">
        <v>0</v>
      </c>
      <c r="P78" s="29">
        <f t="shared" si="27"/>
        <v>0</v>
      </c>
      <c r="Q78" s="29">
        <v>0</v>
      </c>
      <c r="R78" s="29">
        <v>0</v>
      </c>
      <c r="S78" s="29">
        <f t="shared" si="28"/>
        <v>0</v>
      </c>
      <c r="T78" s="29"/>
      <c r="U78" s="29"/>
      <c r="V78" s="29">
        <f t="shared" si="29"/>
        <v>0</v>
      </c>
      <c r="W78" s="29">
        <v>0</v>
      </c>
      <c r="X78" s="29">
        <v>0</v>
      </c>
      <c r="Y78" s="29">
        <f t="shared" si="30"/>
        <v>0</v>
      </c>
      <c r="Z78" s="29">
        <v>0</v>
      </c>
      <c r="AA78" s="29">
        <v>0</v>
      </c>
      <c r="AB78" s="29">
        <f t="shared" si="31"/>
        <v>0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</row>
    <row r="79" spans="1:252" ht="31.5" x14ac:dyDescent="0.25">
      <c r="A79" s="28" t="s">
        <v>84</v>
      </c>
      <c r="B79" s="29">
        <f t="shared" si="23"/>
        <v>150000</v>
      </c>
      <c r="C79" s="29">
        <f t="shared" si="23"/>
        <v>150000</v>
      </c>
      <c r="D79" s="29">
        <f t="shared" si="23"/>
        <v>0</v>
      </c>
      <c r="E79" s="29">
        <v>0</v>
      </c>
      <c r="F79" s="29">
        <v>0</v>
      </c>
      <c r="G79" s="29">
        <f t="shared" si="24"/>
        <v>0</v>
      </c>
      <c r="H79" s="29">
        <v>0</v>
      </c>
      <c r="I79" s="29">
        <v>0</v>
      </c>
      <c r="J79" s="29">
        <f t="shared" si="25"/>
        <v>0</v>
      </c>
      <c r="K79" s="29">
        <v>50000</v>
      </c>
      <c r="L79" s="29">
        <v>50000</v>
      </c>
      <c r="M79" s="29">
        <f t="shared" si="26"/>
        <v>0</v>
      </c>
      <c r="N79" s="29">
        <v>0</v>
      </c>
      <c r="O79" s="29">
        <v>0</v>
      </c>
      <c r="P79" s="29">
        <f t="shared" si="27"/>
        <v>0</v>
      </c>
      <c r="Q79" s="29">
        <v>0</v>
      </c>
      <c r="R79" s="29">
        <v>0</v>
      </c>
      <c r="S79" s="29">
        <f t="shared" si="28"/>
        <v>0</v>
      </c>
      <c r="T79" s="29"/>
      <c r="U79" s="29"/>
      <c r="V79" s="29">
        <f t="shared" si="29"/>
        <v>0</v>
      </c>
      <c r="W79" s="29">
        <v>0</v>
      </c>
      <c r="X79" s="29">
        <v>0</v>
      </c>
      <c r="Y79" s="29">
        <f t="shared" si="30"/>
        <v>0</v>
      </c>
      <c r="Z79" s="29">
        <v>100000</v>
      </c>
      <c r="AA79" s="29">
        <v>100000</v>
      </c>
      <c r="AB79" s="29">
        <f t="shared" si="31"/>
        <v>0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</row>
    <row r="80" spans="1:252" x14ac:dyDescent="0.25">
      <c r="A80" s="30" t="s">
        <v>85</v>
      </c>
      <c r="B80" s="29">
        <f t="shared" si="23"/>
        <v>500000</v>
      </c>
      <c r="C80" s="29">
        <f t="shared" si="23"/>
        <v>500000</v>
      </c>
      <c r="D80" s="29">
        <f t="shared" si="23"/>
        <v>0</v>
      </c>
      <c r="E80" s="29">
        <v>0</v>
      </c>
      <c r="F80" s="29">
        <v>0</v>
      </c>
      <c r="G80" s="29">
        <f t="shared" si="24"/>
        <v>0</v>
      </c>
      <c r="H80" s="29">
        <v>0</v>
      </c>
      <c r="I80" s="29">
        <v>0</v>
      </c>
      <c r="J80" s="29">
        <f t="shared" si="25"/>
        <v>0</v>
      </c>
      <c r="K80" s="29"/>
      <c r="L80" s="29"/>
      <c r="M80" s="29">
        <f t="shared" si="26"/>
        <v>0</v>
      </c>
      <c r="N80" s="29">
        <v>0</v>
      </c>
      <c r="O80" s="29">
        <v>0</v>
      </c>
      <c r="P80" s="29">
        <f t="shared" si="27"/>
        <v>0</v>
      </c>
      <c r="Q80" s="29">
        <v>0</v>
      </c>
      <c r="R80" s="29">
        <v>0</v>
      </c>
      <c r="S80" s="29">
        <f t="shared" si="28"/>
        <v>0</v>
      </c>
      <c r="T80" s="29">
        <v>0</v>
      </c>
      <c r="U80" s="29">
        <v>0</v>
      </c>
      <c r="V80" s="29">
        <f t="shared" si="29"/>
        <v>0</v>
      </c>
      <c r="W80" s="29">
        <v>0</v>
      </c>
      <c r="X80" s="29">
        <v>0</v>
      </c>
      <c r="Y80" s="29">
        <f t="shared" si="30"/>
        <v>0</v>
      </c>
      <c r="Z80" s="29">
        <v>500000</v>
      </c>
      <c r="AA80" s="29">
        <v>500000</v>
      </c>
      <c r="AB80" s="29">
        <f t="shared" si="31"/>
        <v>0</v>
      </c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</row>
    <row r="81" spans="1:252" ht="63" x14ac:dyDescent="0.25">
      <c r="A81" s="30" t="s">
        <v>86</v>
      </c>
      <c r="B81" s="29">
        <f t="shared" si="23"/>
        <v>600880</v>
      </c>
      <c r="C81" s="29">
        <f t="shared" si="23"/>
        <v>600880</v>
      </c>
      <c r="D81" s="29">
        <f t="shared" si="23"/>
        <v>0</v>
      </c>
      <c r="E81" s="29">
        <v>0</v>
      </c>
      <c r="F81" s="29">
        <v>0</v>
      </c>
      <c r="G81" s="29">
        <f t="shared" si="24"/>
        <v>0</v>
      </c>
      <c r="H81" s="29">
        <v>0</v>
      </c>
      <c r="I81" s="29">
        <v>0</v>
      </c>
      <c r="J81" s="29">
        <f t="shared" si="25"/>
        <v>0</v>
      </c>
      <c r="K81" s="29">
        <v>573484</v>
      </c>
      <c r="L81" s="29">
        <v>573484</v>
      </c>
      <c r="M81" s="29">
        <f t="shared" si="26"/>
        <v>0</v>
      </c>
      <c r="N81" s="29">
        <v>0</v>
      </c>
      <c r="O81" s="29">
        <v>0</v>
      </c>
      <c r="P81" s="29">
        <f t="shared" si="27"/>
        <v>0</v>
      </c>
      <c r="Q81" s="29">
        <v>0</v>
      </c>
      <c r="R81" s="29">
        <v>0</v>
      </c>
      <c r="S81" s="29">
        <f t="shared" si="28"/>
        <v>0</v>
      </c>
      <c r="T81" s="29">
        <f>27396</f>
        <v>27396</v>
      </c>
      <c r="U81" s="29">
        <f>27396</f>
        <v>27396</v>
      </c>
      <c r="V81" s="29">
        <f t="shared" si="29"/>
        <v>0</v>
      </c>
      <c r="W81" s="29">
        <v>0</v>
      </c>
      <c r="X81" s="29">
        <v>0</v>
      </c>
      <c r="Y81" s="29">
        <f t="shared" si="30"/>
        <v>0</v>
      </c>
      <c r="Z81" s="29"/>
      <c r="AA81" s="29"/>
      <c r="AB81" s="29">
        <f t="shared" si="31"/>
        <v>0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</row>
    <row r="82" spans="1:252" ht="27.75" customHeight="1" x14ac:dyDescent="0.25">
      <c r="A82" s="30" t="s">
        <v>87</v>
      </c>
      <c r="B82" s="29">
        <f t="shared" si="23"/>
        <v>44404</v>
      </c>
      <c r="C82" s="29">
        <f t="shared" si="23"/>
        <v>44404</v>
      </c>
      <c r="D82" s="29">
        <f t="shared" si="23"/>
        <v>0</v>
      </c>
      <c r="E82" s="29">
        <v>0</v>
      </c>
      <c r="F82" s="29">
        <v>0</v>
      </c>
      <c r="G82" s="29">
        <f t="shared" si="24"/>
        <v>0</v>
      </c>
      <c r="H82" s="29">
        <v>0</v>
      </c>
      <c r="I82" s="29">
        <v>0</v>
      </c>
      <c r="J82" s="29">
        <f t="shared" si="25"/>
        <v>0</v>
      </c>
      <c r="K82" s="29">
        <v>0</v>
      </c>
      <c r="L82" s="29">
        <v>0</v>
      </c>
      <c r="M82" s="29">
        <f t="shared" si="26"/>
        <v>0</v>
      </c>
      <c r="N82" s="29">
        <v>0</v>
      </c>
      <c r="O82" s="29">
        <v>0</v>
      </c>
      <c r="P82" s="29">
        <f t="shared" si="27"/>
        <v>0</v>
      </c>
      <c r="Q82" s="29">
        <v>0</v>
      </c>
      <c r="R82" s="29">
        <v>0</v>
      </c>
      <c r="S82" s="29">
        <f t="shared" si="28"/>
        <v>0</v>
      </c>
      <c r="T82" s="29">
        <v>44404</v>
      </c>
      <c r="U82" s="29">
        <v>44404</v>
      </c>
      <c r="V82" s="29">
        <f t="shared" si="29"/>
        <v>0</v>
      </c>
      <c r="W82" s="29">
        <v>0</v>
      </c>
      <c r="X82" s="29">
        <v>0</v>
      </c>
      <c r="Y82" s="29">
        <f t="shared" si="30"/>
        <v>0</v>
      </c>
      <c r="Z82" s="29">
        <v>0</v>
      </c>
      <c r="AA82" s="29">
        <v>0</v>
      </c>
      <c r="AB82" s="29">
        <f t="shared" si="31"/>
        <v>0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</row>
    <row r="83" spans="1:252" ht="78.75" x14ac:dyDescent="0.25">
      <c r="A83" s="30" t="s">
        <v>88</v>
      </c>
      <c r="B83" s="29">
        <f t="shared" si="23"/>
        <v>76154</v>
      </c>
      <c r="C83" s="29">
        <f t="shared" si="23"/>
        <v>76154</v>
      </c>
      <c r="D83" s="29">
        <f t="shared" si="23"/>
        <v>0</v>
      </c>
      <c r="E83" s="29">
        <v>0</v>
      </c>
      <c r="F83" s="29">
        <v>0</v>
      </c>
      <c r="G83" s="29">
        <f t="shared" si="24"/>
        <v>0</v>
      </c>
      <c r="H83" s="29">
        <v>0</v>
      </c>
      <c r="I83" s="29">
        <v>0</v>
      </c>
      <c r="J83" s="29">
        <f t="shared" si="25"/>
        <v>0</v>
      </c>
      <c r="K83" s="29">
        <v>76154</v>
      </c>
      <c r="L83" s="29">
        <v>76154</v>
      </c>
      <c r="M83" s="29">
        <f t="shared" si="26"/>
        <v>0</v>
      </c>
      <c r="N83" s="29">
        <v>0</v>
      </c>
      <c r="O83" s="29">
        <v>0</v>
      </c>
      <c r="P83" s="29">
        <f t="shared" si="27"/>
        <v>0</v>
      </c>
      <c r="Q83" s="29">
        <v>0</v>
      </c>
      <c r="R83" s="29">
        <v>0</v>
      </c>
      <c r="S83" s="29">
        <f t="shared" si="28"/>
        <v>0</v>
      </c>
      <c r="T83" s="29"/>
      <c r="U83" s="29"/>
      <c r="V83" s="29">
        <f t="shared" si="29"/>
        <v>0</v>
      </c>
      <c r="W83" s="29">
        <v>0</v>
      </c>
      <c r="X83" s="29">
        <v>0</v>
      </c>
      <c r="Y83" s="29">
        <f t="shared" si="30"/>
        <v>0</v>
      </c>
      <c r="Z83" s="29">
        <v>0</v>
      </c>
      <c r="AA83" s="29">
        <v>0</v>
      </c>
      <c r="AB83" s="29">
        <f t="shared" si="31"/>
        <v>0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</row>
    <row r="84" spans="1:252" ht="94.5" x14ac:dyDescent="0.25">
      <c r="A84" s="30" t="s">
        <v>89</v>
      </c>
      <c r="B84" s="29">
        <f t="shared" si="23"/>
        <v>243065</v>
      </c>
      <c r="C84" s="29">
        <f t="shared" si="23"/>
        <v>243065</v>
      </c>
      <c r="D84" s="29">
        <f t="shared" si="23"/>
        <v>0</v>
      </c>
      <c r="E84" s="29">
        <v>0</v>
      </c>
      <c r="F84" s="29">
        <v>0</v>
      </c>
      <c r="G84" s="29">
        <f t="shared" si="24"/>
        <v>0</v>
      </c>
      <c r="H84" s="29">
        <v>0</v>
      </c>
      <c r="I84" s="29">
        <v>0</v>
      </c>
      <c r="J84" s="29">
        <f t="shared" si="25"/>
        <v>0</v>
      </c>
      <c r="K84" s="29">
        <v>243065</v>
      </c>
      <c r="L84" s="29">
        <v>243065</v>
      </c>
      <c r="M84" s="29">
        <f t="shared" si="26"/>
        <v>0</v>
      </c>
      <c r="N84" s="29">
        <v>0</v>
      </c>
      <c r="O84" s="29">
        <v>0</v>
      </c>
      <c r="P84" s="29">
        <f t="shared" si="27"/>
        <v>0</v>
      </c>
      <c r="Q84" s="29">
        <v>0</v>
      </c>
      <c r="R84" s="29">
        <v>0</v>
      </c>
      <c r="S84" s="29">
        <f t="shared" si="28"/>
        <v>0</v>
      </c>
      <c r="T84" s="29"/>
      <c r="U84" s="29"/>
      <c r="V84" s="29">
        <f t="shared" si="29"/>
        <v>0</v>
      </c>
      <c r="W84" s="29">
        <v>0</v>
      </c>
      <c r="X84" s="29">
        <v>0</v>
      </c>
      <c r="Y84" s="29">
        <f t="shared" si="30"/>
        <v>0</v>
      </c>
      <c r="Z84" s="29">
        <v>0</v>
      </c>
      <c r="AA84" s="29">
        <v>0</v>
      </c>
      <c r="AB84" s="29">
        <f t="shared" si="31"/>
        <v>0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</row>
    <row r="85" spans="1:252" ht="78.75" x14ac:dyDescent="0.25">
      <c r="A85" s="30" t="s">
        <v>90</v>
      </c>
      <c r="B85" s="29">
        <f t="shared" si="23"/>
        <v>0</v>
      </c>
      <c r="C85" s="29">
        <f t="shared" si="23"/>
        <v>120120</v>
      </c>
      <c r="D85" s="29">
        <f t="shared" si="23"/>
        <v>120120</v>
      </c>
      <c r="E85" s="29">
        <v>0</v>
      </c>
      <c r="F85" s="29">
        <v>0</v>
      </c>
      <c r="G85" s="29">
        <f t="shared" si="24"/>
        <v>0</v>
      </c>
      <c r="H85" s="29">
        <v>0</v>
      </c>
      <c r="I85" s="29">
        <v>0</v>
      </c>
      <c r="J85" s="29">
        <f t="shared" si="25"/>
        <v>0</v>
      </c>
      <c r="K85" s="29"/>
      <c r="L85" s="29">
        <v>120120</v>
      </c>
      <c r="M85" s="29">
        <f t="shared" si="26"/>
        <v>120120</v>
      </c>
      <c r="N85" s="29">
        <v>0</v>
      </c>
      <c r="O85" s="29">
        <v>0</v>
      </c>
      <c r="P85" s="29">
        <f t="shared" si="27"/>
        <v>0</v>
      </c>
      <c r="Q85" s="29">
        <v>0</v>
      </c>
      <c r="R85" s="29">
        <v>0</v>
      </c>
      <c r="S85" s="29">
        <f t="shared" si="28"/>
        <v>0</v>
      </c>
      <c r="T85" s="29"/>
      <c r="U85" s="29"/>
      <c r="V85" s="29">
        <f t="shared" si="29"/>
        <v>0</v>
      </c>
      <c r="W85" s="29">
        <v>0</v>
      </c>
      <c r="X85" s="29">
        <v>0</v>
      </c>
      <c r="Y85" s="29">
        <f t="shared" si="30"/>
        <v>0</v>
      </c>
      <c r="Z85" s="29">
        <v>0</v>
      </c>
      <c r="AA85" s="29">
        <v>0</v>
      </c>
      <c r="AB85" s="29">
        <f t="shared" si="31"/>
        <v>0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</row>
    <row r="86" spans="1:252" ht="47.25" x14ac:dyDescent="0.25">
      <c r="A86" s="30" t="s">
        <v>91</v>
      </c>
      <c r="B86" s="29">
        <f t="shared" si="23"/>
        <v>0</v>
      </c>
      <c r="C86" s="29">
        <f t="shared" si="23"/>
        <v>28809</v>
      </c>
      <c r="D86" s="29">
        <f t="shared" si="23"/>
        <v>28809</v>
      </c>
      <c r="E86" s="29">
        <v>0</v>
      </c>
      <c r="F86" s="29">
        <v>0</v>
      </c>
      <c r="G86" s="29">
        <f t="shared" si="24"/>
        <v>0</v>
      </c>
      <c r="H86" s="29">
        <v>0</v>
      </c>
      <c r="I86" s="29">
        <v>0</v>
      </c>
      <c r="J86" s="29">
        <f t="shared" si="25"/>
        <v>0</v>
      </c>
      <c r="K86" s="29"/>
      <c r="L86" s="29">
        <v>28809</v>
      </c>
      <c r="M86" s="29">
        <f t="shared" si="26"/>
        <v>28809</v>
      </c>
      <c r="N86" s="29">
        <v>0</v>
      </c>
      <c r="O86" s="29">
        <v>0</v>
      </c>
      <c r="P86" s="29">
        <f t="shared" si="27"/>
        <v>0</v>
      </c>
      <c r="Q86" s="29">
        <v>0</v>
      </c>
      <c r="R86" s="29">
        <v>0</v>
      </c>
      <c r="S86" s="29">
        <f t="shared" si="28"/>
        <v>0</v>
      </c>
      <c r="T86" s="29"/>
      <c r="U86" s="29"/>
      <c r="V86" s="29">
        <f t="shared" si="29"/>
        <v>0</v>
      </c>
      <c r="W86" s="29">
        <v>0</v>
      </c>
      <c r="X86" s="29">
        <v>0</v>
      </c>
      <c r="Y86" s="29">
        <f t="shared" si="30"/>
        <v>0</v>
      </c>
      <c r="Z86" s="29">
        <v>0</v>
      </c>
      <c r="AA86" s="29">
        <v>0</v>
      </c>
      <c r="AB86" s="29">
        <f t="shared" si="31"/>
        <v>0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</row>
    <row r="87" spans="1:252" ht="157.5" x14ac:dyDescent="0.25">
      <c r="A87" s="25" t="s">
        <v>92</v>
      </c>
      <c r="B87" s="29">
        <f t="shared" si="23"/>
        <v>3653326</v>
      </c>
      <c r="C87" s="29">
        <f t="shared" si="23"/>
        <v>3653326</v>
      </c>
      <c r="D87" s="29">
        <f t="shared" si="23"/>
        <v>0</v>
      </c>
      <c r="E87" s="29">
        <f>1456246</f>
        <v>1456246</v>
      </c>
      <c r="F87" s="29">
        <f>1456246</f>
        <v>1456246</v>
      </c>
      <c r="G87" s="29">
        <f t="shared" si="24"/>
        <v>0</v>
      </c>
      <c r="H87" s="29">
        <f>291250+291250</f>
        <v>582500</v>
      </c>
      <c r="I87" s="29">
        <f>291250+291250</f>
        <v>582500</v>
      </c>
      <c r="J87" s="29">
        <f t="shared" si="25"/>
        <v>0</v>
      </c>
      <c r="K87" s="29">
        <f>17201+10390+21180+68306+41257</f>
        <v>158334</v>
      </c>
      <c r="L87" s="29">
        <f>17201+10390+21180+68306+41257</f>
        <v>158334</v>
      </c>
      <c r="M87" s="29">
        <f t="shared" si="26"/>
        <v>0</v>
      </c>
      <c r="N87" s="29">
        <v>0</v>
      </c>
      <c r="O87" s="29">
        <v>0</v>
      </c>
      <c r="P87" s="29">
        <f t="shared" si="27"/>
        <v>0</v>
      </c>
      <c r="Q87" s="29">
        <v>0</v>
      </c>
      <c r="R87" s="29">
        <v>0</v>
      </c>
      <c r="S87" s="29">
        <f t="shared" si="28"/>
        <v>0</v>
      </c>
      <c r="T87" s="29">
        <v>1456246</v>
      </c>
      <c r="U87" s="29">
        <v>1456246</v>
      </c>
      <c r="V87" s="29">
        <f t="shared" si="29"/>
        <v>0</v>
      </c>
      <c r="W87" s="29"/>
      <c r="X87" s="29"/>
      <c r="Y87" s="29">
        <f t="shared" si="30"/>
        <v>0</v>
      </c>
      <c r="Z87" s="29"/>
      <c r="AA87" s="29"/>
      <c r="AB87" s="29">
        <f t="shared" si="31"/>
        <v>0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</row>
    <row r="88" spans="1:252" ht="157.5" x14ac:dyDescent="0.25">
      <c r="A88" s="25" t="s">
        <v>93</v>
      </c>
      <c r="B88" s="29">
        <f t="shared" si="23"/>
        <v>8445869</v>
      </c>
      <c r="C88" s="29">
        <f t="shared" si="23"/>
        <v>8445869</v>
      </c>
      <c r="D88" s="29">
        <f t="shared" si="23"/>
        <v>0</v>
      </c>
      <c r="E88" s="29">
        <v>0</v>
      </c>
      <c r="F88" s="29">
        <v>0</v>
      </c>
      <c r="G88" s="29">
        <f t="shared" si="24"/>
        <v>0</v>
      </c>
      <c r="H88" s="29">
        <v>0</v>
      </c>
      <c r="I88" s="29">
        <v>0</v>
      </c>
      <c r="J88" s="29">
        <f t="shared" si="25"/>
        <v>0</v>
      </c>
      <c r="K88" s="29">
        <v>0</v>
      </c>
      <c r="L88" s="29">
        <v>0</v>
      </c>
      <c r="M88" s="29">
        <f t="shared" si="26"/>
        <v>0</v>
      </c>
      <c r="N88" s="29">
        <v>8445869</v>
      </c>
      <c r="O88" s="29">
        <v>8445869</v>
      </c>
      <c r="P88" s="29">
        <f t="shared" si="27"/>
        <v>0</v>
      </c>
      <c r="Q88" s="29">
        <v>0</v>
      </c>
      <c r="R88" s="29">
        <v>0</v>
      </c>
      <c r="S88" s="29">
        <f t="shared" si="28"/>
        <v>0</v>
      </c>
      <c r="T88" s="29">
        <v>0</v>
      </c>
      <c r="U88" s="29">
        <v>0</v>
      </c>
      <c r="V88" s="29">
        <f t="shared" si="29"/>
        <v>0</v>
      </c>
      <c r="W88" s="29">
        <v>0</v>
      </c>
      <c r="X88" s="29">
        <v>0</v>
      </c>
      <c r="Y88" s="29">
        <f t="shared" si="30"/>
        <v>0</v>
      </c>
      <c r="Z88" s="29">
        <v>0</v>
      </c>
      <c r="AA88" s="29">
        <v>0</v>
      </c>
      <c r="AB88" s="29">
        <f t="shared" si="31"/>
        <v>0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</row>
    <row r="89" spans="1:252" ht="31.5" x14ac:dyDescent="0.25">
      <c r="A89" s="30" t="s">
        <v>94</v>
      </c>
      <c r="B89" s="29">
        <f t="shared" si="23"/>
        <v>37044</v>
      </c>
      <c r="C89" s="29">
        <f t="shared" si="23"/>
        <v>37044</v>
      </c>
      <c r="D89" s="29">
        <f t="shared" si="23"/>
        <v>0</v>
      </c>
      <c r="E89" s="29">
        <v>0</v>
      </c>
      <c r="F89" s="29">
        <v>0</v>
      </c>
      <c r="G89" s="29">
        <f t="shared" si="24"/>
        <v>0</v>
      </c>
      <c r="H89" s="29">
        <v>0</v>
      </c>
      <c r="I89" s="29">
        <v>0</v>
      </c>
      <c r="J89" s="29">
        <f t="shared" si="25"/>
        <v>0</v>
      </c>
      <c r="K89" s="29">
        <v>37044</v>
      </c>
      <c r="L89" s="29">
        <v>37044</v>
      </c>
      <c r="M89" s="29">
        <f t="shared" si="26"/>
        <v>0</v>
      </c>
      <c r="N89" s="29">
        <v>0</v>
      </c>
      <c r="O89" s="29">
        <v>0</v>
      </c>
      <c r="P89" s="29">
        <f t="shared" si="27"/>
        <v>0</v>
      </c>
      <c r="Q89" s="29">
        <v>0</v>
      </c>
      <c r="R89" s="29">
        <v>0</v>
      </c>
      <c r="S89" s="29">
        <f t="shared" si="28"/>
        <v>0</v>
      </c>
      <c r="T89" s="29">
        <v>0</v>
      </c>
      <c r="U89" s="29">
        <v>0</v>
      </c>
      <c r="V89" s="29">
        <f t="shared" si="29"/>
        <v>0</v>
      </c>
      <c r="W89" s="29">
        <v>0</v>
      </c>
      <c r="X89" s="29">
        <v>0</v>
      </c>
      <c r="Y89" s="29">
        <f t="shared" si="30"/>
        <v>0</v>
      </c>
      <c r="Z89" s="29">
        <v>0</v>
      </c>
      <c r="AA89" s="29">
        <v>0</v>
      </c>
      <c r="AB89" s="29">
        <f t="shared" si="31"/>
        <v>0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</row>
    <row r="90" spans="1:252" ht="31.5" x14ac:dyDescent="0.25">
      <c r="A90" s="22" t="s">
        <v>95</v>
      </c>
      <c r="B90" s="23">
        <f t="shared" si="23"/>
        <v>3038810</v>
      </c>
      <c r="C90" s="23">
        <f t="shared" si="23"/>
        <v>3038810</v>
      </c>
      <c r="D90" s="23">
        <f t="shared" si="23"/>
        <v>0</v>
      </c>
      <c r="E90" s="23">
        <f>SUM(E91)</f>
        <v>0</v>
      </c>
      <c r="F90" s="23">
        <f>SUM(F91)</f>
        <v>0</v>
      </c>
      <c r="G90" s="23">
        <f t="shared" si="24"/>
        <v>0</v>
      </c>
      <c r="H90" s="23">
        <f>SUM(H91)</f>
        <v>0</v>
      </c>
      <c r="I90" s="23">
        <f>SUM(I91)</f>
        <v>0</v>
      </c>
      <c r="J90" s="23">
        <f t="shared" si="25"/>
        <v>0</v>
      </c>
      <c r="K90" s="23">
        <f>SUM(K91)</f>
        <v>364791</v>
      </c>
      <c r="L90" s="23">
        <f>SUM(L91)</f>
        <v>364791</v>
      </c>
      <c r="M90" s="23">
        <f t="shared" si="26"/>
        <v>0</v>
      </c>
      <c r="N90" s="23">
        <f>SUM(N91)</f>
        <v>2563179</v>
      </c>
      <c r="O90" s="23">
        <f>SUM(O91)</f>
        <v>2563179</v>
      </c>
      <c r="P90" s="23">
        <f t="shared" si="27"/>
        <v>0</v>
      </c>
      <c r="Q90" s="23">
        <f>SUM(Q91)</f>
        <v>0</v>
      </c>
      <c r="R90" s="23">
        <f>SUM(R91)</f>
        <v>0</v>
      </c>
      <c r="S90" s="23">
        <f t="shared" si="28"/>
        <v>0</v>
      </c>
      <c r="T90" s="23">
        <f>SUM(T91)</f>
        <v>30840</v>
      </c>
      <c r="U90" s="23">
        <f>SUM(U91)</f>
        <v>30840</v>
      </c>
      <c r="V90" s="23">
        <f t="shared" si="29"/>
        <v>0</v>
      </c>
      <c r="W90" s="23">
        <f>SUM(W91)</f>
        <v>0</v>
      </c>
      <c r="X90" s="23">
        <f>SUM(X91)</f>
        <v>0</v>
      </c>
      <c r="Y90" s="23">
        <f t="shared" si="30"/>
        <v>0</v>
      </c>
      <c r="Z90" s="23">
        <f>SUM(Z91)</f>
        <v>80000</v>
      </c>
      <c r="AA90" s="23">
        <f>SUM(AA91)</f>
        <v>80000</v>
      </c>
      <c r="AB90" s="23">
        <f t="shared" si="31"/>
        <v>0</v>
      </c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</row>
    <row r="91" spans="1:252" x14ac:dyDescent="0.25">
      <c r="A91" s="22" t="s">
        <v>20</v>
      </c>
      <c r="B91" s="23">
        <f t="shared" si="23"/>
        <v>3038810</v>
      </c>
      <c r="C91" s="23">
        <f t="shared" si="23"/>
        <v>3038810</v>
      </c>
      <c r="D91" s="23">
        <f t="shared" si="23"/>
        <v>0</v>
      </c>
      <c r="E91" s="23">
        <f>SUM(E92:E96)</f>
        <v>0</v>
      </c>
      <c r="F91" s="23">
        <f>SUM(F92:F96)</f>
        <v>0</v>
      </c>
      <c r="G91" s="23">
        <f t="shared" si="24"/>
        <v>0</v>
      </c>
      <c r="H91" s="23">
        <f>SUM(H92:H96)</f>
        <v>0</v>
      </c>
      <c r="I91" s="23">
        <f>SUM(I92:I96)</f>
        <v>0</v>
      </c>
      <c r="J91" s="23">
        <f t="shared" si="25"/>
        <v>0</v>
      </c>
      <c r="K91" s="23">
        <f>SUM(K92:K96)</f>
        <v>364791</v>
      </c>
      <c r="L91" s="23">
        <f>SUM(L92:L96)</f>
        <v>364791</v>
      </c>
      <c r="M91" s="23">
        <f t="shared" si="26"/>
        <v>0</v>
      </c>
      <c r="N91" s="23">
        <f>SUM(N92:N96)</f>
        <v>2563179</v>
      </c>
      <c r="O91" s="23">
        <f>SUM(O92:O96)</f>
        <v>2563179</v>
      </c>
      <c r="P91" s="23">
        <f t="shared" si="27"/>
        <v>0</v>
      </c>
      <c r="Q91" s="23">
        <f>SUM(Q92:Q96)</f>
        <v>0</v>
      </c>
      <c r="R91" s="23">
        <f>SUM(R92:R96)</f>
        <v>0</v>
      </c>
      <c r="S91" s="23">
        <f t="shared" si="28"/>
        <v>0</v>
      </c>
      <c r="T91" s="23">
        <f>SUM(T92:T96)</f>
        <v>30840</v>
      </c>
      <c r="U91" s="23">
        <f>SUM(U92:U96)</f>
        <v>30840</v>
      </c>
      <c r="V91" s="23">
        <f t="shared" si="29"/>
        <v>0</v>
      </c>
      <c r="W91" s="23">
        <f>SUM(W92:W96)</f>
        <v>0</v>
      </c>
      <c r="X91" s="23">
        <f>SUM(X92:X96)</f>
        <v>0</v>
      </c>
      <c r="Y91" s="23">
        <f t="shared" si="30"/>
        <v>0</v>
      </c>
      <c r="Z91" s="23">
        <f>SUM(Z92:Z96)</f>
        <v>80000</v>
      </c>
      <c r="AA91" s="23">
        <f>SUM(AA92:AA96)</f>
        <v>80000</v>
      </c>
      <c r="AB91" s="23">
        <f t="shared" si="31"/>
        <v>0</v>
      </c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</row>
    <row r="92" spans="1:252" x14ac:dyDescent="0.25">
      <c r="A92" s="30" t="s">
        <v>96</v>
      </c>
      <c r="B92" s="29">
        <f t="shared" si="23"/>
        <v>85631</v>
      </c>
      <c r="C92" s="29">
        <f t="shared" si="23"/>
        <v>85631</v>
      </c>
      <c r="D92" s="29">
        <f t="shared" si="23"/>
        <v>0</v>
      </c>
      <c r="E92" s="29">
        <v>0</v>
      </c>
      <c r="F92" s="29">
        <v>0</v>
      </c>
      <c r="G92" s="29">
        <f t="shared" si="24"/>
        <v>0</v>
      </c>
      <c r="H92" s="29">
        <v>0</v>
      </c>
      <c r="I92" s="29">
        <v>0</v>
      </c>
      <c r="J92" s="29">
        <f t="shared" si="25"/>
        <v>0</v>
      </c>
      <c r="K92" s="29">
        <v>54791</v>
      </c>
      <c r="L92" s="29">
        <v>54791</v>
      </c>
      <c r="M92" s="29">
        <f t="shared" si="26"/>
        <v>0</v>
      </c>
      <c r="N92" s="29">
        <v>0</v>
      </c>
      <c r="O92" s="29">
        <v>0</v>
      </c>
      <c r="P92" s="29">
        <f t="shared" si="27"/>
        <v>0</v>
      </c>
      <c r="Q92" s="29">
        <v>0</v>
      </c>
      <c r="R92" s="29">
        <v>0</v>
      </c>
      <c r="S92" s="29">
        <f t="shared" si="28"/>
        <v>0</v>
      </c>
      <c r="T92" s="29">
        <f>30840</f>
        <v>30840</v>
      </c>
      <c r="U92" s="29">
        <f>30840</f>
        <v>30840</v>
      </c>
      <c r="V92" s="29">
        <f t="shared" si="29"/>
        <v>0</v>
      </c>
      <c r="W92" s="29">
        <v>0</v>
      </c>
      <c r="X92" s="29">
        <v>0</v>
      </c>
      <c r="Y92" s="29">
        <f t="shared" si="30"/>
        <v>0</v>
      </c>
      <c r="Z92" s="29">
        <v>0</v>
      </c>
      <c r="AA92" s="29">
        <v>0</v>
      </c>
      <c r="AB92" s="29">
        <f t="shared" si="31"/>
        <v>0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</row>
    <row r="93" spans="1:252" ht="78.75" x14ac:dyDescent="0.25">
      <c r="A93" s="35" t="s">
        <v>97</v>
      </c>
      <c r="B93" s="29">
        <f t="shared" si="23"/>
        <v>297000</v>
      </c>
      <c r="C93" s="29">
        <f t="shared" si="23"/>
        <v>297000</v>
      </c>
      <c r="D93" s="29">
        <f t="shared" si="23"/>
        <v>0</v>
      </c>
      <c r="E93" s="29">
        <v>0</v>
      </c>
      <c r="F93" s="29">
        <v>0</v>
      </c>
      <c r="G93" s="29">
        <f t="shared" si="24"/>
        <v>0</v>
      </c>
      <c r="H93" s="29">
        <v>0</v>
      </c>
      <c r="I93" s="29">
        <v>0</v>
      </c>
      <c r="J93" s="29">
        <f t="shared" si="25"/>
        <v>0</v>
      </c>
      <c r="K93" s="29">
        <v>0</v>
      </c>
      <c r="L93" s="29">
        <v>0</v>
      </c>
      <c r="M93" s="29">
        <f t="shared" si="26"/>
        <v>0</v>
      </c>
      <c r="N93" s="29">
        <v>297000</v>
      </c>
      <c r="O93" s="29">
        <v>297000</v>
      </c>
      <c r="P93" s="29">
        <f t="shared" si="27"/>
        <v>0</v>
      </c>
      <c r="Q93" s="29">
        <v>0</v>
      </c>
      <c r="R93" s="29">
        <v>0</v>
      </c>
      <c r="S93" s="29">
        <f t="shared" si="28"/>
        <v>0</v>
      </c>
      <c r="T93" s="29">
        <v>0</v>
      </c>
      <c r="U93" s="29">
        <v>0</v>
      </c>
      <c r="V93" s="29">
        <f t="shared" si="29"/>
        <v>0</v>
      </c>
      <c r="W93" s="29">
        <v>0</v>
      </c>
      <c r="X93" s="29">
        <v>0</v>
      </c>
      <c r="Y93" s="29">
        <f t="shared" si="30"/>
        <v>0</v>
      </c>
      <c r="Z93" s="29">
        <v>0</v>
      </c>
      <c r="AA93" s="29">
        <v>0</v>
      </c>
      <c r="AB93" s="29">
        <f t="shared" si="31"/>
        <v>0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</row>
    <row r="94" spans="1:252" x14ac:dyDescent="0.25">
      <c r="A94" s="25" t="s">
        <v>98</v>
      </c>
      <c r="B94" s="26">
        <f t="shared" si="23"/>
        <v>310000</v>
      </c>
      <c r="C94" s="26">
        <f t="shared" si="23"/>
        <v>310000</v>
      </c>
      <c r="D94" s="26">
        <f t="shared" si="23"/>
        <v>0</v>
      </c>
      <c r="E94" s="26">
        <v>0</v>
      </c>
      <c r="F94" s="26">
        <v>0</v>
      </c>
      <c r="G94" s="26">
        <f t="shared" si="24"/>
        <v>0</v>
      </c>
      <c r="H94" s="26">
        <v>0</v>
      </c>
      <c r="I94" s="26">
        <v>0</v>
      </c>
      <c r="J94" s="26">
        <f t="shared" si="25"/>
        <v>0</v>
      </c>
      <c r="K94" s="26">
        <f>310000</f>
        <v>310000</v>
      </c>
      <c r="L94" s="26">
        <f>310000</f>
        <v>310000</v>
      </c>
      <c r="M94" s="26">
        <f t="shared" si="26"/>
        <v>0</v>
      </c>
      <c r="N94" s="26">
        <v>0</v>
      </c>
      <c r="O94" s="26">
        <v>0</v>
      </c>
      <c r="P94" s="26">
        <f t="shared" si="27"/>
        <v>0</v>
      </c>
      <c r="Q94" s="26">
        <v>0</v>
      </c>
      <c r="R94" s="26">
        <v>0</v>
      </c>
      <c r="S94" s="26">
        <f t="shared" si="28"/>
        <v>0</v>
      </c>
      <c r="T94" s="26">
        <v>0</v>
      </c>
      <c r="U94" s="26">
        <v>0</v>
      </c>
      <c r="V94" s="26">
        <f t="shared" si="29"/>
        <v>0</v>
      </c>
      <c r="W94" s="26">
        <v>0</v>
      </c>
      <c r="X94" s="26">
        <v>0</v>
      </c>
      <c r="Y94" s="26">
        <f t="shared" si="30"/>
        <v>0</v>
      </c>
      <c r="Z94" s="26">
        <f>310000-310000</f>
        <v>0</v>
      </c>
      <c r="AA94" s="26">
        <f>310000-310000</f>
        <v>0</v>
      </c>
      <c r="AB94" s="26">
        <f t="shared" si="31"/>
        <v>0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</row>
    <row r="95" spans="1:252" x14ac:dyDescent="0.25">
      <c r="A95" s="25" t="s">
        <v>99</v>
      </c>
      <c r="B95" s="26">
        <f t="shared" si="23"/>
        <v>80000</v>
      </c>
      <c r="C95" s="26">
        <f t="shared" si="23"/>
        <v>80000</v>
      </c>
      <c r="D95" s="26">
        <f t="shared" si="23"/>
        <v>0</v>
      </c>
      <c r="E95" s="26">
        <v>0</v>
      </c>
      <c r="F95" s="26">
        <v>0</v>
      </c>
      <c r="G95" s="26">
        <f t="shared" si="24"/>
        <v>0</v>
      </c>
      <c r="H95" s="26">
        <v>0</v>
      </c>
      <c r="I95" s="26">
        <v>0</v>
      </c>
      <c r="J95" s="26">
        <f t="shared" si="25"/>
        <v>0</v>
      </c>
      <c r="K95" s="26">
        <f>80000-80000</f>
        <v>0</v>
      </c>
      <c r="L95" s="26">
        <f>80000-80000</f>
        <v>0</v>
      </c>
      <c r="M95" s="26">
        <f t="shared" si="26"/>
        <v>0</v>
      </c>
      <c r="N95" s="26">
        <v>0</v>
      </c>
      <c r="O95" s="26">
        <v>0</v>
      </c>
      <c r="P95" s="26">
        <f t="shared" si="27"/>
        <v>0</v>
      </c>
      <c r="Q95" s="26">
        <v>0</v>
      </c>
      <c r="R95" s="26">
        <v>0</v>
      </c>
      <c r="S95" s="26">
        <f t="shared" si="28"/>
        <v>0</v>
      </c>
      <c r="T95" s="26">
        <v>0</v>
      </c>
      <c r="U95" s="26">
        <v>0</v>
      </c>
      <c r="V95" s="26">
        <f t="shared" si="29"/>
        <v>0</v>
      </c>
      <c r="W95" s="26">
        <v>0</v>
      </c>
      <c r="X95" s="26">
        <v>0</v>
      </c>
      <c r="Y95" s="26">
        <f t="shared" si="30"/>
        <v>0</v>
      </c>
      <c r="Z95" s="26">
        <f>0+80000</f>
        <v>80000</v>
      </c>
      <c r="AA95" s="26">
        <f>0+80000</f>
        <v>80000</v>
      </c>
      <c r="AB95" s="26">
        <f t="shared" si="31"/>
        <v>0</v>
      </c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</row>
    <row r="96" spans="1:252" ht="78.75" x14ac:dyDescent="0.25">
      <c r="A96" s="35" t="s">
        <v>100</v>
      </c>
      <c r="B96" s="29">
        <f t="shared" si="23"/>
        <v>2266179</v>
      </c>
      <c r="C96" s="29">
        <f t="shared" si="23"/>
        <v>2266179</v>
      </c>
      <c r="D96" s="29">
        <f t="shared" si="23"/>
        <v>0</v>
      </c>
      <c r="E96" s="29">
        <v>0</v>
      </c>
      <c r="F96" s="29">
        <v>0</v>
      </c>
      <c r="G96" s="29">
        <f t="shared" si="24"/>
        <v>0</v>
      </c>
      <c r="H96" s="29">
        <v>0</v>
      </c>
      <c r="I96" s="29">
        <v>0</v>
      </c>
      <c r="J96" s="29">
        <f t="shared" si="25"/>
        <v>0</v>
      </c>
      <c r="K96" s="29">
        <v>0</v>
      </c>
      <c r="L96" s="29">
        <v>0</v>
      </c>
      <c r="M96" s="29">
        <f t="shared" si="26"/>
        <v>0</v>
      </c>
      <c r="N96" s="29">
        <v>2266179</v>
      </c>
      <c r="O96" s="29">
        <v>2266179</v>
      </c>
      <c r="P96" s="29">
        <f t="shared" si="27"/>
        <v>0</v>
      </c>
      <c r="Q96" s="29">
        <v>0</v>
      </c>
      <c r="R96" s="29">
        <v>0</v>
      </c>
      <c r="S96" s="29">
        <f t="shared" si="28"/>
        <v>0</v>
      </c>
      <c r="T96" s="29">
        <v>0</v>
      </c>
      <c r="U96" s="29">
        <v>0</v>
      </c>
      <c r="V96" s="29">
        <f t="shared" si="29"/>
        <v>0</v>
      </c>
      <c r="W96" s="29">
        <v>0</v>
      </c>
      <c r="X96" s="29">
        <v>0</v>
      </c>
      <c r="Y96" s="29">
        <f t="shared" si="30"/>
        <v>0</v>
      </c>
      <c r="Z96" s="29">
        <v>0</v>
      </c>
      <c r="AA96" s="29">
        <v>0</v>
      </c>
      <c r="AB96" s="29">
        <f t="shared" si="31"/>
        <v>0</v>
      </c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</row>
    <row r="97" spans="1:252" x14ac:dyDescent="0.25">
      <c r="A97" s="22" t="s">
        <v>101</v>
      </c>
      <c r="B97" s="23">
        <f t="shared" si="23"/>
        <v>5953895</v>
      </c>
      <c r="C97" s="23">
        <f t="shared" si="23"/>
        <v>5975375</v>
      </c>
      <c r="D97" s="23">
        <f t="shared" si="23"/>
        <v>21480</v>
      </c>
      <c r="E97" s="23">
        <f>SUM(E98)</f>
        <v>1253791</v>
      </c>
      <c r="F97" s="23">
        <f>SUM(F98)</f>
        <v>1253791</v>
      </c>
      <c r="G97" s="23">
        <f t="shared" si="24"/>
        <v>0</v>
      </c>
      <c r="H97" s="23">
        <f>SUM(H98)</f>
        <v>0</v>
      </c>
      <c r="I97" s="23">
        <f>SUM(I98)</f>
        <v>0</v>
      </c>
      <c r="J97" s="23">
        <f t="shared" si="25"/>
        <v>0</v>
      </c>
      <c r="K97" s="23">
        <f>SUM(K98)</f>
        <v>44734</v>
      </c>
      <c r="L97" s="23">
        <f>SUM(L98)</f>
        <v>66214</v>
      </c>
      <c r="M97" s="23">
        <f t="shared" si="26"/>
        <v>21480</v>
      </c>
      <c r="N97" s="23">
        <f>SUM(N98)</f>
        <v>2823900</v>
      </c>
      <c r="O97" s="23">
        <f>SUM(O98)</f>
        <v>2823900</v>
      </c>
      <c r="P97" s="23">
        <f t="shared" si="27"/>
        <v>0</v>
      </c>
      <c r="Q97" s="23">
        <f>SUM(Q98)</f>
        <v>0</v>
      </c>
      <c r="R97" s="23">
        <f>SUM(R98)</f>
        <v>0</v>
      </c>
      <c r="S97" s="23">
        <f t="shared" si="28"/>
        <v>0</v>
      </c>
      <c r="T97" s="23">
        <f>SUM(T98)</f>
        <v>1543070</v>
      </c>
      <c r="U97" s="23">
        <f>SUM(U98)</f>
        <v>1543070</v>
      </c>
      <c r="V97" s="23">
        <f t="shared" si="29"/>
        <v>0</v>
      </c>
      <c r="W97" s="23">
        <f>SUM(W98)</f>
        <v>0</v>
      </c>
      <c r="X97" s="23">
        <f>SUM(X98)</f>
        <v>0</v>
      </c>
      <c r="Y97" s="23">
        <f t="shared" si="30"/>
        <v>0</v>
      </c>
      <c r="Z97" s="23">
        <f>SUM(Z98)</f>
        <v>288400</v>
      </c>
      <c r="AA97" s="23">
        <f>SUM(AA98)</f>
        <v>288400</v>
      </c>
      <c r="AB97" s="23">
        <f t="shared" si="31"/>
        <v>0</v>
      </c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</row>
    <row r="98" spans="1:252" x14ac:dyDescent="0.25">
      <c r="A98" s="22" t="s">
        <v>20</v>
      </c>
      <c r="B98" s="23">
        <f t="shared" si="23"/>
        <v>5953895</v>
      </c>
      <c r="C98" s="23">
        <f t="shared" si="23"/>
        <v>5975375</v>
      </c>
      <c r="D98" s="23">
        <f t="shared" si="23"/>
        <v>21480</v>
      </c>
      <c r="E98" s="23">
        <f>SUM(E99:E102)</f>
        <v>1253791</v>
      </c>
      <c r="F98" s="23">
        <f>SUM(F99:F102)</f>
        <v>1253791</v>
      </c>
      <c r="G98" s="23">
        <f t="shared" si="24"/>
        <v>0</v>
      </c>
      <c r="H98" s="23">
        <f>SUM(H99:H102)</f>
        <v>0</v>
      </c>
      <c r="I98" s="23">
        <f>SUM(I99:I102)</f>
        <v>0</v>
      </c>
      <c r="J98" s="23">
        <f t="shared" si="25"/>
        <v>0</v>
      </c>
      <c r="K98" s="23">
        <f>SUM(K99:K102)</f>
        <v>44734</v>
      </c>
      <c r="L98" s="23">
        <f>SUM(L99:L102)</f>
        <v>66214</v>
      </c>
      <c r="M98" s="23">
        <f t="shared" si="26"/>
        <v>21480</v>
      </c>
      <c r="N98" s="23">
        <f>SUM(N99:N102)</f>
        <v>2823900</v>
      </c>
      <c r="O98" s="23">
        <f>SUM(O99:O102)</f>
        <v>2823900</v>
      </c>
      <c r="P98" s="23">
        <f t="shared" si="27"/>
        <v>0</v>
      </c>
      <c r="Q98" s="23">
        <f>SUM(Q99:Q102)</f>
        <v>0</v>
      </c>
      <c r="R98" s="23">
        <f>SUM(R99:R102)</f>
        <v>0</v>
      </c>
      <c r="S98" s="23">
        <f t="shared" si="28"/>
        <v>0</v>
      </c>
      <c r="T98" s="23">
        <f>SUM(T99:T102)</f>
        <v>1543070</v>
      </c>
      <c r="U98" s="23">
        <f>SUM(U99:U102)</f>
        <v>1543070</v>
      </c>
      <c r="V98" s="23">
        <f t="shared" si="29"/>
        <v>0</v>
      </c>
      <c r="W98" s="23">
        <f>SUM(W99:W102)</f>
        <v>0</v>
      </c>
      <c r="X98" s="23">
        <f>SUM(X99:X102)</f>
        <v>0</v>
      </c>
      <c r="Y98" s="23">
        <f t="shared" si="30"/>
        <v>0</v>
      </c>
      <c r="Z98" s="23">
        <f>SUM(Z99:Z102)</f>
        <v>288400</v>
      </c>
      <c r="AA98" s="23">
        <f>SUM(AA99:AA102)</f>
        <v>288400</v>
      </c>
      <c r="AB98" s="23">
        <f t="shared" si="31"/>
        <v>0</v>
      </c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</row>
    <row r="99" spans="1:252" ht="47.25" x14ac:dyDescent="0.25">
      <c r="A99" s="28" t="s">
        <v>102</v>
      </c>
      <c r="B99" s="29">
        <f t="shared" si="23"/>
        <v>2248876</v>
      </c>
      <c r="C99" s="29">
        <f t="shared" si="23"/>
        <v>2248876</v>
      </c>
      <c r="D99" s="29">
        <f t="shared" si="23"/>
        <v>0</v>
      </c>
      <c r="E99" s="29">
        <f>55072+317600</f>
        <v>372672</v>
      </c>
      <c r="F99" s="29">
        <f>55072+317600</f>
        <v>372672</v>
      </c>
      <c r="G99" s="29">
        <f t="shared" si="24"/>
        <v>0</v>
      </c>
      <c r="H99" s="29">
        <v>0</v>
      </c>
      <c r="I99" s="29">
        <v>0</v>
      </c>
      <c r="J99" s="29">
        <f t="shared" si="25"/>
        <v>0</v>
      </c>
      <c r="K99" s="29">
        <f>150000-55072+22779+5719+3434+37713+197761-317600</f>
        <v>44734</v>
      </c>
      <c r="L99" s="29">
        <f>150000-55072+22779+5719+3434+37713+197761-317600</f>
        <v>44734</v>
      </c>
      <c r="M99" s="29">
        <f t="shared" si="26"/>
        <v>0</v>
      </c>
      <c r="N99" s="29">
        <v>0</v>
      </c>
      <c r="O99" s="29">
        <v>0</v>
      </c>
      <c r="P99" s="29">
        <f t="shared" si="27"/>
        <v>0</v>
      </c>
      <c r="Q99" s="29">
        <v>0</v>
      </c>
      <c r="R99" s="29">
        <v>0</v>
      </c>
      <c r="S99" s="29">
        <f t="shared" si="28"/>
        <v>0</v>
      </c>
      <c r="T99" s="29">
        <v>1543070</v>
      </c>
      <c r="U99" s="29">
        <v>1543070</v>
      </c>
      <c r="V99" s="29">
        <f t="shared" si="29"/>
        <v>0</v>
      </c>
      <c r="W99" s="29">
        <v>0</v>
      </c>
      <c r="X99" s="29">
        <v>0</v>
      </c>
      <c r="Y99" s="29">
        <f t="shared" si="30"/>
        <v>0</v>
      </c>
      <c r="Z99" s="29">
        <v>288400</v>
      </c>
      <c r="AA99" s="29">
        <v>288400</v>
      </c>
      <c r="AB99" s="29">
        <f t="shared" si="31"/>
        <v>0</v>
      </c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</row>
    <row r="100" spans="1:252" ht="94.5" x14ac:dyDescent="0.25">
      <c r="A100" s="37" t="s">
        <v>103</v>
      </c>
      <c r="B100" s="29">
        <f t="shared" si="23"/>
        <v>1222176</v>
      </c>
      <c r="C100" s="29">
        <f t="shared" si="23"/>
        <v>1243656</v>
      </c>
      <c r="D100" s="29">
        <f t="shared" si="23"/>
        <v>21480</v>
      </c>
      <c r="E100" s="29">
        <v>322217</v>
      </c>
      <c r="F100" s="29">
        <v>322217</v>
      </c>
      <c r="G100" s="29">
        <f t="shared" si="24"/>
        <v>0</v>
      </c>
      <c r="H100" s="29">
        <v>0</v>
      </c>
      <c r="I100" s="29">
        <v>0</v>
      </c>
      <c r="J100" s="29">
        <f t="shared" si="25"/>
        <v>0</v>
      </c>
      <c r="K100" s="29">
        <v>0</v>
      </c>
      <c r="L100" s="29">
        <v>21480</v>
      </c>
      <c r="M100" s="29">
        <f t="shared" si="26"/>
        <v>21480</v>
      </c>
      <c r="N100" s="29">
        <f>1222176-322217</f>
        <v>899959</v>
      </c>
      <c r="O100" s="29">
        <f>1222176-322217</f>
        <v>899959</v>
      </c>
      <c r="P100" s="29">
        <f t="shared" si="27"/>
        <v>0</v>
      </c>
      <c r="Q100" s="29">
        <v>0</v>
      </c>
      <c r="R100" s="29">
        <v>0</v>
      </c>
      <c r="S100" s="29">
        <f t="shared" si="28"/>
        <v>0</v>
      </c>
      <c r="T100" s="29">
        <v>0</v>
      </c>
      <c r="U100" s="29">
        <v>0</v>
      </c>
      <c r="V100" s="29">
        <f t="shared" si="29"/>
        <v>0</v>
      </c>
      <c r="W100" s="29">
        <v>0</v>
      </c>
      <c r="X100" s="29">
        <v>0</v>
      </c>
      <c r="Y100" s="29">
        <f t="shared" si="30"/>
        <v>0</v>
      </c>
      <c r="Z100" s="29">
        <v>0</v>
      </c>
      <c r="AA100" s="29">
        <v>0</v>
      </c>
      <c r="AB100" s="29">
        <f t="shared" si="31"/>
        <v>0</v>
      </c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</row>
    <row r="101" spans="1:252" ht="63" x14ac:dyDescent="0.25">
      <c r="A101" s="36" t="s">
        <v>104</v>
      </c>
      <c r="B101" s="29">
        <f t="shared" si="23"/>
        <v>1776000</v>
      </c>
      <c r="C101" s="29">
        <f t="shared" si="23"/>
        <v>1776000</v>
      </c>
      <c r="D101" s="29">
        <f t="shared" si="23"/>
        <v>0</v>
      </c>
      <c r="E101" s="29">
        <v>177600</v>
      </c>
      <c r="F101" s="29">
        <v>177600</v>
      </c>
      <c r="G101" s="29">
        <f t="shared" si="24"/>
        <v>0</v>
      </c>
      <c r="H101" s="29">
        <v>0</v>
      </c>
      <c r="I101" s="29">
        <v>0</v>
      </c>
      <c r="J101" s="29">
        <f t="shared" si="25"/>
        <v>0</v>
      </c>
      <c r="K101" s="29">
        <v>0</v>
      </c>
      <c r="L101" s="29">
        <v>0</v>
      </c>
      <c r="M101" s="29">
        <f t="shared" si="26"/>
        <v>0</v>
      </c>
      <c r="N101" s="29">
        <v>1598400</v>
      </c>
      <c r="O101" s="29">
        <v>1598400</v>
      </c>
      <c r="P101" s="29">
        <f t="shared" si="27"/>
        <v>0</v>
      </c>
      <c r="Q101" s="29">
        <v>0</v>
      </c>
      <c r="R101" s="29">
        <v>0</v>
      </c>
      <c r="S101" s="29">
        <f t="shared" si="28"/>
        <v>0</v>
      </c>
      <c r="T101" s="29">
        <v>0</v>
      </c>
      <c r="U101" s="29">
        <v>0</v>
      </c>
      <c r="V101" s="29">
        <f t="shared" si="29"/>
        <v>0</v>
      </c>
      <c r="W101" s="29">
        <v>0</v>
      </c>
      <c r="X101" s="29">
        <v>0</v>
      </c>
      <c r="Y101" s="29">
        <f t="shared" si="30"/>
        <v>0</v>
      </c>
      <c r="Z101" s="29">
        <v>0</v>
      </c>
      <c r="AA101" s="29">
        <v>0</v>
      </c>
      <c r="AB101" s="29">
        <f t="shared" si="31"/>
        <v>0</v>
      </c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</row>
    <row r="102" spans="1:252" ht="94.5" x14ac:dyDescent="0.25">
      <c r="A102" s="37" t="s">
        <v>105</v>
      </c>
      <c r="B102" s="29">
        <f t="shared" si="23"/>
        <v>706843</v>
      </c>
      <c r="C102" s="29">
        <f t="shared" si="23"/>
        <v>706843</v>
      </c>
      <c r="D102" s="29">
        <f t="shared" si="23"/>
        <v>0</v>
      </c>
      <c r="E102" s="29">
        <v>381302</v>
      </c>
      <c r="F102" s="29">
        <v>381302</v>
      </c>
      <c r="G102" s="29">
        <f t="shared" si="24"/>
        <v>0</v>
      </c>
      <c r="H102" s="29">
        <v>0</v>
      </c>
      <c r="I102" s="29">
        <v>0</v>
      </c>
      <c r="J102" s="29">
        <f t="shared" si="25"/>
        <v>0</v>
      </c>
      <c r="K102" s="29">
        <v>0</v>
      </c>
      <c r="L102" s="29">
        <v>0</v>
      </c>
      <c r="M102" s="29">
        <f t="shared" si="26"/>
        <v>0</v>
      </c>
      <c r="N102" s="29">
        <f>706843-381302</f>
        <v>325541</v>
      </c>
      <c r="O102" s="29">
        <f>706843-381302</f>
        <v>325541</v>
      </c>
      <c r="P102" s="29">
        <f t="shared" si="27"/>
        <v>0</v>
      </c>
      <c r="Q102" s="29">
        <v>0</v>
      </c>
      <c r="R102" s="29">
        <v>0</v>
      </c>
      <c r="S102" s="29">
        <f t="shared" si="28"/>
        <v>0</v>
      </c>
      <c r="T102" s="29">
        <v>0</v>
      </c>
      <c r="U102" s="29">
        <v>0</v>
      </c>
      <c r="V102" s="29">
        <f t="shared" si="29"/>
        <v>0</v>
      </c>
      <c r="W102" s="29">
        <v>0</v>
      </c>
      <c r="X102" s="29">
        <v>0</v>
      </c>
      <c r="Y102" s="29">
        <f t="shared" si="30"/>
        <v>0</v>
      </c>
      <c r="Z102" s="29">
        <v>0</v>
      </c>
      <c r="AA102" s="29">
        <v>0</v>
      </c>
      <c r="AB102" s="29">
        <f t="shared" si="31"/>
        <v>0</v>
      </c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</row>
    <row r="103" spans="1:252" x14ac:dyDescent="0.25">
      <c r="A103" s="22" t="s">
        <v>106</v>
      </c>
      <c r="B103" s="23">
        <f t="shared" si="23"/>
        <v>33160479</v>
      </c>
      <c r="C103" s="23">
        <f t="shared" si="23"/>
        <v>33195604</v>
      </c>
      <c r="D103" s="23">
        <f t="shared" si="23"/>
        <v>35125</v>
      </c>
      <c r="E103" s="23">
        <f>SUM(E104,E123,E131,E183,E214,E269,E298,E163)</f>
        <v>1619163</v>
      </c>
      <c r="F103" s="23">
        <f>SUM(F104,F123,F131,F183,F214,F269,F298,F163)</f>
        <v>1619163</v>
      </c>
      <c r="G103" s="23">
        <f t="shared" si="24"/>
        <v>0</v>
      </c>
      <c r="H103" s="23">
        <f>SUM(H104,H123,H131,H183,H214,H269,H298,H163)</f>
        <v>392281</v>
      </c>
      <c r="I103" s="23">
        <f>SUM(I104,I123,I131,I183,I214,I269,I298,I163)</f>
        <v>392281</v>
      </c>
      <c r="J103" s="23">
        <f t="shared" si="25"/>
        <v>0</v>
      </c>
      <c r="K103" s="23">
        <f>SUM(K104,K123,K131,K183,K214,K269,K298,K163)</f>
        <v>2072996</v>
      </c>
      <c r="L103" s="23">
        <f>SUM(L104,L123,L131,L183,L214,L269,L298,L163)</f>
        <v>2152169</v>
      </c>
      <c r="M103" s="23">
        <f t="shared" si="26"/>
        <v>79173</v>
      </c>
      <c r="N103" s="23">
        <f>SUM(N104,N123,N131,N183,N214,N269,N298,N163)</f>
        <v>9635324</v>
      </c>
      <c r="O103" s="23">
        <f>SUM(O104,O123,O131,O183,O214,O269,O298,O163)</f>
        <v>9673153</v>
      </c>
      <c r="P103" s="23">
        <f t="shared" si="27"/>
        <v>37829</v>
      </c>
      <c r="Q103" s="23">
        <f>SUM(Q104,Q123,Q131,Q183,Q214,Q269,Q298,Q163)</f>
        <v>582931</v>
      </c>
      <c r="R103" s="23">
        <f>SUM(R104,R123,R131,R183,R214,R269,R298,R163)</f>
        <v>496994</v>
      </c>
      <c r="S103" s="23">
        <f t="shared" si="28"/>
        <v>-85937</v>
      </c>
      <c r="T103" s="23">
        <f>SUM(T104,T123,T131,T183,T214,T269,T298,T163)</f>
        <v>3533772</v>
      </c>
      <c r="U103" s="23">
        <f>SUM(U104,U123,U131,U183,U214,U269,U298,U163)</f>
        <v>3533772</v>
      </c>
      <c r="V103" s="23">
        <f t="shared" si="29"/>
        <v>0</v>
      </c>
      <c r="W103" s="23">
        <f>SUM(W104,W123,W131,W183,W214,W269,W298,W163)</f>
        <v>60668</v>
      </c>
      <c r="X103" s="23">
        <f>SUM(X104,X123,X131,X183,X214,X269,X298,X163)</f>
        <v>64728</v>
      </c>
      <c r="Y103" s="23">
        <f t="shared" si="30"/>
        <v>4060</v>
      </c>
      <c r="Z103" s="23">
        <f>SUM(Z104,Z123,Z131,Z183,Z214,Z269,Z298,Z163)</f>
        <v>15263344</v>
      </c>
      <c r="AA103" s="23">
        <f>SUM(AA104,AA123,AA131,AA183,AA214,AA269,AA298,AA163)</f>
        <v>15263344</v>
      </c>
      <c r="AB103" s="23">
        <f t="shared" si="31"/>
        <v>0</v>
      </c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</row>
    <row r="104" spans="1:252" x14ac:dyDescent="0.25">
      <c r="A104" s="22" t="s">
        <v>19</v>
      </c>
      <c r="B104" s="23">
        <f t="shared" si="23"/>
        <v>242071</v>
      </c>
      <c r="C104" s="23">
        <f t="shared" si="23"/>
        <v>242071</v>
      </c>
      <c r="D104" s="23">
        <f t="shared" si="23"/>
        <v>0</v>
      </c>
      <c r="E104" s="23">
        <f>SUM(E105,E111,E113,E120)</f>
        <v>0</v>
      </c>
      <c r="F104" s="23">
        <f>SUM(F105,F111,F113,F120)</f>
        <v>0</v>
      </c>
      <c r="G104" s="23">
        <f t="shared" si="24"/>
        <v>0</v>
      </c>
      <c r="H104" s="23">
        <f t="shared" ref="H104:I104" si="32">SUM(H105,H111,H113,H120)</f>
        <v>0</v>
      </c>
      <c r="I104" s="23">
        <f t="shared" si="32"/>
        <v>0</v>
      </c>
      <c r="J104" s="23">
        <f t="shared" si="25"/>
        <v>0</v>
      </c>
      <c r="K104" s="23">
        <f t="shared" ref="K104:L104" si="33">SUM(K105,K111,K113,K120)</f>
        <v>118412</v>
      </c>
      <c r="L104" s="23">
        <f t="shared" si="33"/>
        <v>118412</v>
      </c>
      <c r="M104" s="23">
        <f t="shared" si="26"/>
        <v>0</v>
      </c>
      <c r="N104" s="23">
        <f t="shared" ref="N104:O104" si="34">SUM(N105,N111,N113,N120)</f>
        <v>48650</v>
      </c>
      <c r="O104" s="23">
        <f t="shared" si="34"/>
        <v>48650</v>
      </c>
      <c r="P104" s="23">
        <f t="shared" si="27"/>
        <v>0</v>
      </c>
      <c r="Q104" s="23">
        <f t="shared" ref="Q104:R104" si="35">SUM(Q105,Q111,Q113,Q120)</f>
        <v>0</v>
      </c>
      <c r="R104" s="23">
        <f t="shared" si="35"/>
        <v>0</v>
      </c>
      <c r="S104" s="23">
        <f t="shared" si="28"/>
        <v>0</v>
      </c>
      <c r="T104" s="23">
        <f t="shared" ref="T104:U104" si="36">SUM(T105,T111,T113,T120)</f>
        <v>30865</v>
      </c>
      <c r="U104" s="23">
        <f t="shared" si="36"/>
        <v>30865</v>
      </c>
      <c r="V104" s="23">
        <f t="shared" si="29"/>
        <v>0</v>
      </c>
      <c r="W104" s="23">
        <f t="shared" ref="W104:X104" si="37">SUM(W105,W111,W113,W120)</f>
        <v>0</v>
      </c>
      <c r="X104" s="23">
        <f t="shared" si="37"/>
        <v>0</v>
      </c>
      <c r="Y104" s="23">
        <f t="shared" si="30"/>
        <v>0</v>
      </c>
      <c r="Z104" s="23">
        <f t="shared" ref="Z104:AA104" si="38">SUM(Z105,Z111,Z113,Z120)</f>
        <v>44144</v>
      </c>
      <c r="AA104" s="23">
        <f t="shared" si="38"/>
        <v>44144</v>
      </c>
      <c r="AB104" s="23">
        <f t="shared" si="31"/>
        <v>0</v>
      </c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</row>
    <row r="105" spans="1:252" x14ac:dyDescent="0.25">
      <c r="A105" s="22" t="s">
        <v>107</v>
      </c>
      <c r="B105" s="23">
        <f t="shared" si="23"/>
        <v>118708</v>
      </c>
      <c r="C105" s="23">
        <f t="shared" si="23"/>
        <v>118708</v>
      </c>
      <c r="D105" s="23">
        <f t="shared" si="23"/>
        <v>0</v>
      </c>
      <c r="E105" s="23">
        <f>SUM(E106:E110)</f>
        <v>0</v>
      </c>
      <c r="F105" s="23">
        <f>SUM(F106:F110)</f>
        <v>0</v>
      </c>
      <c r="G105" s="23">
        <f t="shared" si="24"/>
        <v>0</v>
      </c>
      <c r="H105" s="23">
        <f>SUM(H106:H110)</f>
        <v>0</v>
      </c>
      <c r="I105" s="23">
        <f>SUM(I106:I110)</f>
        <v>0</v>
      </c>
      <c r="J105" s="23">
        <f t="shared" si="25"/>
        <v>0</v>
      </c>
      <c r="K105" s="23">
        <f>SUM(K106:K110)</f>
        <v>73658</v>
      </c>
      <c r="L105" s="23">
        <f>SUM(L106:L110)</f>
        <v>73658</v>
      </c>
      <c r="M105" s="23">
        <f t="shared" si="26"/>
        <v>0</v>
      </c>
      <c r="N105" s="23">
        <f>SUM(N106:N110)</f>
        <v>45050</v>
      </c>
      <c r="O105" s="23">
        <f>SUM(O106:O110)</f>
        <v>45050</v>
      </c>
      <c r="P105" s="23">
        <f t="shared" si="27"/>
        <v>0</v>
      </c>
      <c r="Q105" s="23">
        <f>SUM(Q106:Q110)</f>
        <v>0</v>
      </c>
      <c r="R105" s="23">
        <f>SUM(R106:R110)</f>
        <v>0</v>
      </c>
      <c r="S105" s="23">
        <f t="shared" si="28"/>
        <v>0</v>
      </c>
      <c r="T105" s="23">
        <f>SUM(T106:T110)</f>
        <v>0</v>
      </c>
      <c r="U105" s="23">
        <f>SUM(U106:U110)</f>
        <v>0</v>
      </c>
      <c r="V105" s="23">
        <f t="shared" si="29"/>
        <v>0</v>
      </c>
      <c r="W105" s="23">
        <f>SUM(W106:W110)</f>
        <v>0</v>
      </c>
      <c r="X105" s="23">
        <f>SUM(X106:X110)</f>
        <v>0</v>
      </c>
      <c r="Y105" s="23">
        <f t="shared" si="30"/>
        <v>0</v>
      </c>
      <c r="Z105" s="23">
        <f>SUM(Z106:Z110)</f>
        <v>0</v>
      </c>
      <c r="AA105" s="23">
        <f>SUM(AA106:AA110)</f>
        <v>0</v>
      </c>
      <c r="AB105" s="23">
        <f t="shared" si="31"/>
        <v>0</v>
      </c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</row>
    <row r="106" spans="1:252" x14ac:dyDescent="0.25">
      <c r="A106" s="28" t="s">
        <v>108</v>
      </c>
      <c r="B106" s="29">
        <f t="shared" si="23"/>
        <v>70000</v>
      </c>
      <c r="C106" s="29">
        <f t="shared" si="23"/>
        <v>70000</v>
      </c>
      <c r="D106" s="29">
        <f t="shared" si="23"/>
        <v>0</v>
      </c>
      <c r="E106" s="29">
        <v>0</v>
      </c>
      <c r="F106" s="29">
        <v>0</v>
      </c>
      <c r="G106" s="29">
        <f t="shared" si="24"/>
        <v>0</v>
      </c>
      <c r="H106" s="29">
        <v>0</v>
      </c>
      <c r="I106" s="29">
        <v>0</v>
      </c>
      <c r="J106" s="29">
        <f t="shared" si="25"/>
        <v>0</v>
      </c>
      <c r="K106" s="29">
        <v>70000</v>
      </c>
      <c r="L106" s="29">
        <v>70000</v>
      </c>
      <c r="M106" s="29">
        <f t="shared" si="26"/>
        <v>0</v>
      </c>
      <c r="N106" s="29">
        <v>0</v>
      </c>
      <c r="O106" s="29">
        <v>0</v>
      </c>
      <c r="P106" s="29">
        <f t="shared" si="27"/>
        <v>0</v>
      </c>
      <c r="Q106" s="29">
        <v>0</v>
      </c>
      <c r="R106" s="29">
        <v>0</v>
      </c>
      <c r="S106" s="29">
        <f t="shared" si="28"/>
        <v>0</v>
      </c>
      <c r="T106" s="29">
        <v>0</v>
      </c>
      <c r="U106" s="29">
        <v>0</v>
      </c>
      <c r="V106" s="29">
        <f t="shared" si="29"/>
        <v>0</v>
      </c>
      <c r="W106" s="29">
        <v>0</v>
      </c>
      <c r="X106" s="29">
        <v>0</v>
      </c>
      <c r="Y106" s="29">
        <f t="shared" si="30"/>
        <v>0</v>
      </c>
      <c r="Z106" s="29">
        <v>0</v>
      </c>
      <c r="AA106" s="29">
        <v>0</v>
      </c>
      <c r="AB106" s="29">
        <f t="shared" si="31"/>
        <v>0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</row>
    <row r="107" spans="1:252" ht="63" x14ac:dyDescent="0.25">
      <c r="A107" s="32" t="s">
        <v>109</v>
      </c>
      <c r="B107" s="26">
        <f t="shared" si="23"/>
        <v>30050</v>
      </c>
      <c r="C107" s="26">
        <f t="shared" si="23"/>
        <v>30050</v>
      </c>
      <c r="D107" s="26">
        <f t="shared" si="23"/>
        <v>0</v>
      </c>
      <c r="E107" s="26">
        <v>0</v>
      </c>
      <c r="F107" s="26">
        <v>0</v>
      </c>
      <c r="G107" s="26">
        <f t="shared" si="24"/>
        <v>0</v>
      </c>
      <c r="H107" s="26">
        <v>0</v>
      </c>
      <c r="I107" s="26">
        <v>0</v>
      </c>
      <c r="J107" s="26">
        <f t="shared" si="25"/>
        <v>0</v>
      </c>
      <c r="K107" s="26">
        <v>0</v>
      </c>
      <c r="L107" s="26">
        <v>0</v>
      </c>
      <c r="M107" s="26">
        <f t="shared" si="26"/>
        <v>0</v>
      </c>
      <c r="N107" s="26">
        <v>30050</v>
      </c>
      <c r="O107" s="26">
        <v>30050</v>
      </c>
      <c r="P107" s="26">
        <f t="shared" si="27"/>
        <v>0</v>
      </c>
      <c r="Q107" s="26">
        <v>0</v>
      </c>
      <c r="R107" s="26">
        <v>0</v>
      </c>
      <c r="S107" s="26">
        <f t="shared" si="28"/>
        <v>0</v>
      </c>
      <c r="T107" s="26">
        <v>0</v>
      </c>
      <c r="U107" s="26">
        <v>0</v>
      </c>
      <c r="V107" s="26">
        <f t="shared" si="29"/>
        <v>0</v>
      </c>
      <c r="W107" s="26">
        <v>0</v>
      </c>
      <c r="X107" s="26">
        <v>0</v>
      </c>
      <c r="Y107" s="26">
        <f t="shared" si="30"/>
        <v>0</v>
      </c>
      <c r="Z107" s="26">
        <v>0</v>
      </c>
      <c r="AA107" s="26">
        <v>0</v>
      </c>
      <c r="AB107" s="26">
        <f t="shared" si="31"/>
        <v>0</v>
      </c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</row>
    <row r="108" spans="1:252" ht="31.5" x14ac:dyDescent="0.25">
      <c r="A108" s="28" t="s">
        <v>110</v>
      </c>
      <c r="B108" s="29">
        <f t="shared" si="23"/>
        <v>1829</v>
      </c>
      <c r="C108" s="29">
        <f t="shared" si="23"/>
        <v>1829</v>
      </c>
      <c r="D108" s="29">
        <f t="shared" si="23"/>
        <v>0</v>
      </c>
      <c r="E108" s="29">
        <v>0</v>
      </c>
      <c r="F108" s="29">
        <v>0</v>
      </c>
      <c r="G108" s="29">
        <f t="shared" si="24"/>
        <v>0</v>
      </c>
      <c r="H108" s="29">
        <v>0</v>
      </c>
      <c r="I108" s="29">
        <v>0</v>
      </c>
      <c r="J108" s="29">
        <f t="shared" si="25"/>
        <v>0</v>
      </c>
      <c r="K108" s="29">
        <v>1829</v>
      </c>
      <c r="L108" s="29">
        <v>1829</v>
      </c>
      <c r="M108" s="29">
        <f t="shared" si="26"/>
        <v>0</v>
      </c>
      <c r="N108" s="29">
        <v>0</v>
      </c>
      <c r="O108" s="29">
        <v>0</v>
      </c>
      <c r="P108" s="29">
        <f t="shared" si="27"/>
        <v>0</v>
      </c>
      <c r="Q108" s="29">
        <v>0</v>
      </c>
      <c r="R108" s="29">
        <v>0</v>
      </c>
      <c r="S108" s="29">
        <f t="shared" si="28"/>
        <v>0</v>
      </c>
      <c r="T108" s="29">
        <v>0</v>
      </c>
      <c r="U108" s="29">
        <v>0</v>
      </c>
      <c r="V108" s="29">
        <f t="shared" si="29"/>
        <v>0</v>
      </c>
      <c r="W108" s="29">
        <v>0</v>
      </c>
      <c r="X108" s="29">
        <v>0</v>
      </c>
      <c r="Y108" s="29">
        <f t="shared" si="30"/>
        <v>0</v>
      </c>
      <c r="Z108" s="29">
        <v>0</v>
      </c>
      <c r="AA108" s="29">
        <v>0</v>
      </c>
      <c r="AB108" s="29">
        <f t="shared" si="31"/>
        <v>0</v>
      </c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</row>
    <row r="109" spans="1:252" ht="126" x14ac:dyDescent="0.25">
      <c r="A109" s="28" t="s">
        <v>111</v>
      </c>
      <c r="B109" s="29">
        <f t="shared" si="23"/>
        <v>15000</v>
      </c>
      <c r="C109" s="29">
        <f t="shared" si="23"/>
        <v>15000</v>
      </c>
      <c r="D109" s="29">
        <f t="shared" si="23"/>
        <v>0</v>
      </c>
      <c r="E109" s="29">
        <v>0</v>
      </c>
      <c r="F109" s="29">
        <v>0</v>
      </c>
      <c r="G109" s="29">
        <f t="shared" si="24"/>
        <v>0</v>
      </c>
      <c r="H109" s="29">
        <v>0</v>
      </c>
      <c r="I109" s="29">
        <v>0</v>
      </c>
      <c r="J109" s="29">
        <f t="shared" si="25"/>
        <v>0</v>
      </c>
      <c r="K109" s="29"/>
      <c r="L109" s="29"/>
      <c r="M109" s="29">
        <f t="shared" si="26"/>
        <v>0</v>
      </c>
      <c r="N109" s="29">
        <v>15000</v>
      </c>
      <c r="O109" s="29">
        <v>15000</v>
      </c>
      <c r="P109" s="29">
        <f t="shared" si="27"/>
        <v>0</v>
      </c>
      <c r="Q109" s="29">
        <v>0</v>
      </c>
      <c r="R109" s="29">
        <v>0</v>
      </c>
      <c r="S109" s="29">
        <f t="shared" si="28"/>
        <v>0</v>
      </c>
      <c r="T109" s="29">
        <v>0</v>
      </c>
      <c r="U109" s="29">
        <v>0</v>
      </c>
      <c r="V109" s="29">
        <f t="shared" si="29"/>
        <v>0</v>
      </c>
      <c r="W109" s="29">
        <v>0</v>
      </c>
      <c r="X109" s="29">
        <v>0</v>
      </c>
      <c r="Y109" s="29">
        <f t="shared" si="30"/>
        <v>0</v>
      </c>
      <c r="Z109" s="29">
        <v>0</v>
      </c>
      <c r="AA109" s="29">
        <v>0</v>
      </c>
      <c r="AB109" s="29">
        <f t="shared" si="31"/>
        <v>0</v>
      </c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</row>
    <row r="110" spans="1:252" ht="31.5" x14ac:dyDescent="0.25">
      <c r="A110" s="28" t="s">
        <v>112</v>
      </c>
      <c r="B110" s="29">
        <f t="shared" si="23"/>
        <v>1829</v>
      </c>
      <c r="C110" s="29">
        <f t="shared" si="23"/>
        <v>1829</v>
      </c>
      <c r="D110" s="29">
        <f t="shared" si="23"/>
        <v>0</v>
      </c>
      <c r="E110" s="29">
        <v>0</v>
      </c>
      <c r="F110" s="29">
        <v>0</v>
      </c>
      <c r="G110" s="29">
        <f t="shared" si="24"/>
        <v>0</v>
      </c>
      <c r="H110" s="29">
        <v>0</v>
      </c>
      <c r="I110" s="29">
        <v>0</v>
      </c>
      <c r="J110" s="29">
        <f t="shared" si="25"/>
        <v>0</v>
      </c>
      <c r="K110" s="29">
        <v>1829</v>
      </c>
      <c r="L110" s="29">
        <v>1829</v>
      </c>
      <c r="M110" s="29">
        <f t="shared" si="26"/>
        <v>0</v>
      </c>
      <c r="N110" s="29">
        <v>0</v>
      </c>
      <c r="O110" s="29">
        <v>0</v>
      </c>
      <c r="P110" s="29">
        <f t="shared" si="27"/>
        <v>0</v>
      </c>
      <c r="Q110" s="29">
        <v>0</v>
      </c>
      <c r="R110" s="29">
        <v>0</v>
      </c>
      <c r="S110" s="29">
        <f t="shared" si="28"/>
        <v>0</v>
      </c>
      <c r="T110" s="29">
        <v>0</v>
      </c>
      <c r="U110" s="29">
        <v>0</v>
      </c>
      <c r="V110" s="29">
        <f t="shared" si="29"/>
        <v>0</v>
      </c>
      <c r="W110" s="29">
        <v>0</v>
      </c>
      <c r="X110" s="29">
        <v>0</v>
      </c>
      <c r="Y110" s="29">
        <f t="shared" si="30"/>
        <v>0</v>
      </c>
      <c r="Z110" s="29">
        <v>0</v>
      </c>
      <c r="AA110" s="29">
        <v>0</v>
      </c>
      <c r="AB110" s="29">
        <f t="shared" si="31"/>
        <v>0</v>
      </c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</row>
    <row r="111" spans="1:252" ht="26.25" customHeight="1" x14ac:dyDescent="0.25">
      <c r="A111" s="22" t="s">
        <v>113</v>
      </c>
      <c r="B111" s="23">
        <f t="shared" si="23"/>
        <v>44144</v>
      </c>
      <c r="C111" s="23">
        <f t="shared" si="23"/>
        <v>44144</v>
      </c>
      <c r="D111" s="23">
        <f t="shared" si="23"/>
        <v>0</v>
      </c>
      <c r="E111" s="23">
        <f>SUM(E112:E112)</f>
        <v>0</v>
      </c>
      <c r="F111" s="23">
        <f>SUM(F112:F112)</f>
        <v>0</v>
      </c>
      <c r="G111" s="23">
        <f t="shared" si="24"/>
        <v>0</v>
      </c>
      <c r="H111" s="23">
        <f>SUM(H112:H112)</f>
        <v>0</v>
      </c>
      <c r="I111" s="23">
        <f>SUM(I112:I112)</f>
        <v>0</v>
      </c>
      <c r="J111" s="23">
        <f t="shared" si="25"/>
        <v>0</v>
      </c>
      <c r="K111" s="23">
        <f>SUM(K112:K112)</f>
        <v>0</v>
      </c>
      <c r="L111" s="23">
        <f>SUM(L112:L112)</f>
        <v>0</v>
      </c>
      <c r="M111" s="23">
        <f t="shared" si="26"/>
        <v>0</v>
      </c>
      <c r="N111" s="23">
        <f>SUM(N112:N112)</f>
        <v>0</v>
      </c>
      <c r="O111" s="23">
        <f>SUM(O112:O112)</f>
        <v>0</v>
      </c>
      <c r="P111" s="23">
        <f t="shared" si="27"/>
        <v>0</v>
      </c>
      <c r="Q111" s="23">
        <f>SUM(Q112:Q112)</f>
        <v>0</v>
      </c>
      <c r="R111" s="23">
        <f>SUM(R112:R112)</f>
        <v>0</v>
      </c>
      <c r="S111" s="23">
        <f t="shared" si="28"/>
        <v>0</v>
      </c>
      <c r="T111" s="23">
        <f>SUM(T112:T112)</f>
        <v>0</v>
      </c>
      <c r="U111" s="23">
        <f>SUM(U112:U112)</f>
        <v>0</v>
      </c>
      <c r="V111" s="23">
        <f t="shared" si="29"/>
        <v>0</v>
      </c>
      <c r="W111" s="23">
        <f>SUM(W112:W112)</f>
        <v>0</v>
      </c>
      <c r="X111" s="23">
        <f>SUM(X112:X112)</f>
        <v>0</v>
      </c>
      <c r="Y111" s="23">
        <f t="shared" si="30"/>
        <v>0</v>
      </c>
      <c r="Z111" s="23">
        <f>SUM(Z112:Z112)</f>
        <v>44144</v>
      </c>
      <c r="AA111" s="23">
        <f>SUM(AA112:AA112)</f>
        <v>44144</v>
      </c>
      <c r="AB111" s="23">
        <f t="shared" si="31"/>
        <v>0</v>
      </c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</row>
    <row r="112" spans="1:252" ht="47.25" x14ac:dyDescent="0.25">
      <c r="A112" s="30" t="s">
        <v>114</v>
      </c>
      <c r="B112" s="29">
        <f t="shared" si="23"/>
        <v>44144</v>
      </c>
      <c r="C112" s="29">
        <f t="shared" si="23"/>
        <v>44144</v>
      </c>
      <c r="D112" s="29">
        <f t="shared" si="23"/>
        <v>0</v>
      </c>
      <c r="E112" s="29">
        <v>0</v>
      </c>
      <c r="F112" s="29">
        <v>0</v>
      </c>
      <c r="G112" s="29">
        <f t="shared" si="24"/>
        <v>0</v>
      </c>
      <c r="H112" s="29">
        <v>0</v>
      </c>
      <c r="I112" s="29">
        <v>0</v>
      </c>
      <c r="J112" s="29">
        <f t="shared" si="25"/>
        <v>0</v>
      </c>
      <c r="K112" s="29">
        <v>0</v>
      </c>
      <c r="L112" s="29">
        <v>0</v>
      </c>
      <c r="M112" s="29">
        <f t="shared" si="26"/>
        <v>0</v>
      </c>
      <c r="N112" s="29">
        <v>0</v>
      </c>
      <c r="O112" s="29">
        <v>0</v>
      </c>
      <c r="P112" s="29">
        <f t="shared" si="27"/>
        <v>0</v>
      </c>
      <c r="Q112" s="29">
        <v>0</v>
      </c>
      <c r="R112" s="29">
        <v>0</v>
      </c>
      <c r="S112" s="29">
        <f t="shared" si="28"/>
        <v>0</v>
      </c>
      <c r="T112" s="29">
        <v>0</v>
      </c>
      <c r="U112" s="29">
        <v>0</v>
      </c>
      <c r="V112" s="29">
        <f t="shared" si="29"/>
        <v>0</v>
      </c>
      <c r="W112" s="29">
        <v>0</v>
      </c>
      <c r="X112" s="29">
        <v>0</v>
      </c>
      <c r="Y112" s="29">
        <f t="shared" si="30"/>
        <v>0</v>
      </c>
      <c r="Z112" s="29">
        <v>44144</v>
      </c>
      <c r="AA112" s="29">
        <v>44144</v>
      </c>
      <c r="AB112" s="29">
        <f t="shared" si="31"/>
        <v>0</v>
      </c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</row>
    <row r="113" spans="1:252" ht="31.5" x14ac:dyDescent="0.25">
      <c r="A113" s="22" t="s">
        <v>115</v>
      </c>
      <c r="B113" s="23">
        <f t="shared" si="23"/>
        <v>73616</v>
      </c>
      <c r="C113" s="23">
        <f t="shared" si="23"/>
        <v>73616</v>
      </c>
      <c r="D113" s="23">
        <f t="shared" si="23"/>
        <v>0</v>
      </c>
      <c r="E113" s="23">
        <f>SUM(E114:E119)</f>
        <v>0</v>
      </c>
      <c r="F113" s="23">
        <f>SUM(F114:F119)</f>
        <v>0</v>
      </c>
      <c r="G113" s="23">
        <f t="shared" si="24"/>
        <v>0</v>
      </c>
      <c r="H113" s="23">
        <f>SUM(H114:H119)</f>
        <v>0</v>
      </c>
      <c r="I113" s="23">
        <f>SUM(I114:I119)</f>
        <v>0</v>
      </c>
      <c r="J113" s="23">
        <f t="shared" si="25"/>
        <v>0</v>
      </c>
      <c r="K113" s="23">
        <f>SUM(K114:K119)</f>
        <v>39151</v>
      </c>
      <c r="L113" s="23">
        <f>SUM(L114:L119)</f>
        <v>39151</v>
      </c>
      <c r="M113" s="23">
        <f t="shared" si="26"/>
        <v>0</v>
      </c>
      <c r="N113" s="23">
        <f>SUM(N114:N119)</f>
        <v>3600</v>
      </c>
      <c r="O113" s="23">
        <f>SUM(O114:O119)</f>
        <v>3600</v>
      </c>
      <c r="P113" s="23">
        <f t="shared" si="27"/>
        <v>0</v>
      </c>
      <c r="Q113" s="23">
        <f>SUM(Q114:Q119)</f>
        <v>0</v>
      </c>
      <c r="R113" s="23">
        <f>SUM(R114:R119)</f>
        <v>0</v>
      </c>
      <c r="S113" s="23">
        <f t="shared" si="28"/>
        <v>0</v>
      </c>
      <c r="T113" s="23">
        <f>SUM(T114:T119)</f>
        <v>30865</v>
      </c>
      <c r="U113" s="23">
        <f>SUM(U114:U119)</f>
        <v>30865</v>
      </c>
      <c r="V113" s="23">
        <f t="shared" si="29"/>
        <v>0</v>
      </c>
      <c r="W113" s="23">
        <f>SUM(W114:W119)</f>
        <v>0</v>
      </c>
      <c r="X113" s="23">
        <f>SUM(X114:X119)</f>
        <v>0</v>
      </c>
      <c r="Y113" s="23">
        <f t="shared" si="30"/>
        <v>0</v>
      </c>
      <c r="Z113" s="23">
        <f>SUM(Z114:Z119)</f>
        <v>0</v>
      </c>
      <c r="AA113" s="23">
        <f>SUM(AA114:AA119)</f>
        <v>0</v>
      </c>
      <c r="AB113" s="23">
        <f t="shared" si="31"/>
        <v>0</v>
      </c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</row>
    <row r="114" spans="1:252" ht="47.25" x14ac:dyDescent="0.25">
      <c r="A114" s="31" t="s">
        <v>116</v>
      </c>
      <c r="B114" s="29">
        <f t="shared" si="23"/>
        <v>30865</v>
      </c>
      <c r="C114" s="29">
        <f t="shared" si="23"/>
        <v>30865</v>
      </c>
      <c r="D114" s="29">
        <f t="shared" si="23"/>
        <v>0</v>
      </c>
      <c r="E114" s="29">
        <v>0</v>
      </c>
      <c r="F114" s="29">
        <v>0</v>
      </c>
      <c r="G114" s="29">
        <f t="shared" si="24"/>
        <v>0</v>
      </c>
      <c r="H114" s="29">
        <v>0</v>
      </c>
      <c r="I114" s="29">
        <v>0</v>
      </c>
      <c r="J114" s="29">
        <f t="shared" si="25"/>
        <v>0</v>
      </c>
      <c r="K114" s="29">
        <v>0</v>
      </c>
      <c r="L114" s="29">
        <v>0</v>
      </c>
      <c r="M114" s="29">
        <f t="shared" si="26"/>
        <v>0</v>
      </c>
      <c r="N114" s="29">
        <v>0</v>
      </c>
      <c r="O114" s="29">
        <v>0</v>
      </c>
      <c r="P114" s="29">
        <f t="shared" si="27"/>
        <v>0</v>
      </c>
      <c r="Q114" s="29">
        <v>0</v>
      </c>
      <c r="R114" s="29">
        <v>0</v>
      </c>
      <c r="S114" s="29">
        <f t="shared" si="28"/>
        <v>0</v>
      </c>
      <c r="T114" s="29">
        <f>30865</f>
        <v>30865</v>
      </c>
      <c r="U114" s="29">
        <f>30865</f>
        <v>30865</v>
      </c>
      <c r="V114" s="29">
        <f t="shared" si="29"/>
        <v>0</v>
      </c>
      <c r="W114" s="29">
        <v>0</v>
      </c>
      <c r="X114" s="29">
        <v>0</v>
      </c>
      <c r="Y114" s="29">
        <f t="shared" si="30"/>
        <v>0</v>
      </c>
      <c r="Z114" s="29">
        <v>0</v>
      </c>
      <c r="AA114" s="29">
        <v>0</v>
      </c>
      <c r="AB114" s="29">
        <f t="shared" si="31"/>
        <v>0</v>
      </c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</row>
    <row r="115" spans="1:252" ht="126" x14ac:dyDescent="0.25">
      <c r="A115" s="28" t="s">
        <v>117</v>
      </c>
      <c r="B115" s="29">
        <f t="shared" si="23"/>
        <v>3600</v>
      </c>
      <c r="C115" s="29">
        <f t="shared" si="23"/>
        <v>3600</v>
      </c>
      <c r="D115" s="29">
        <f t="shared" si="23"/>
        <v>0</v>
      </c>
      <c r="E115" s="29">
        <v>0</v>
      </c>
      <c r="F115" s="29">
        <v>0</v>
      </c>
      <c r="G115" s="29">
        <f t="shared" si="24"/>
        <v>0</v>
      </c>
      <c r="H115" s="29">
        <v>0</v>
      </c>
      <c r="I115" s="29">
        <v>0</v>
      </c>
      <c r="J115" s="29">
        <f t="shared" si="25"/>
        <v>0</v>
      </c>
      <c r="K115" s="29"/>
      <c r="L115" s="29"/>
      <c r="M115" s="29">
        <f t="shared" si="26"/>
        <v>0</v>
      </c>
      <c r="N115" s="29">
        <v>3600</v>
      </c>
      <c r="O115" s="29">
        <v>3600</v>
      </c>
      <c r="P115" s="29">
        <f t="shared" si="27"/>
        <v>0</v>
      </c>
      <c r="Q115" s="29">
        <v>0</v>
      </c>
      <c r="R115" s="29">
        <v>0</v>
      </c>
      <c r="S115" s="29">
        <f t="shared" si="28"/>
        <v>0</v>
      </c>
      <c r="T115" s="29">
        <v>0</v>
      </c>
      <c r="U115" s="29">
        <v>0</v>
      </c>
      <c r="V115" s="29">
        <f t="shared" si="29"/>
        <v>0</v>
      </c>
      <c r="W115" s="29">
        <v>0</v>
      </c>
      <c r="X115" s="29">
        <v>0</v>
      </c>
      <c r="Y115" s="29">
        <f t="shared" si="30"/>
        <v>0</v>
      </c>
      <c r="Z115" s="29">
        <v>0</v>
      </c>
      <c r="AA115" s="29">
        <v>0</v>
      </c>
      <c r="AB115" s="29">
        <f t="shared" si="31"/>
        <v>0</v>
      </c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</row>
    <row r="116" spans="1:252" ht="31.5" x14ac:dyDescent="0.25">
      <c r="A116" s="31" t="s">
        <v>118</v>
      </c>
      <c r="B116" s="29">
        <f t="shared" si="23"/>
        <v>1620</v>
      </c>
      <c r="C116" s="29">
        <f t="shared" si="23"/>
        <v>1620</v>
      </c>
      <c r="D116" s="29">
        <f t="shared" si="23"/>
        <v>0</v>
      </c>
      <c r="E116" s="29">
        <v>0</v>
      </c>
      <c r="F116" s="29">
        <v>0</v>
      </c>
      <c r="G116" s="29">
        <f t="shared" si="24"/>
        <v>0</v>
      </c>
      <c r="H116" s="29">
        <v>0</v>
      </c>
      <c r="I116" s="29">
        <v>0</v>
      </c>
      <c r="J116" s="29">
        <f t="shared" si="25"/>
        <v>0</v>
      </c>
      <c r="K116" s="29">
        <v>1620</v>
      </c>
      <c r="L116" s="29">
        <v>1620</v>
      </c>
      <c r="M116" s="29">
        <f t="shared" si="26"/>
        <v>0</v>
      </c>
      <c r="N116" s="29">
        <v>0</v>
      </c>
      <c r="O116" s="29">
        <v>0</v>
      </c>
      <c r="P116" s="29">
        <f t="shared" si="27"/>
        <v>0</v>
      </c>
      <c r="Q116" s="29">
        <v>0</v>
      </c>
      <c r="R116" s="29">
        <v>0</v>
      </c>
      <c r="S116" s="29">
        <f t="shared" si="28"/>
        <v>0</v>
      </c>
      <c r="T116" s="29">
        <v>0</v>
      </c>
      <c r="U116" s="29">
        <v>0</v>
      </c>
      <c r="V116" s="29">
        <f t="shared" si="29"/>
        <v>0</v>
      </c>
      <c r="W116" s="29">
        <v>0</v>
      </c>
      <c r="X116" s="29">
        <v>0</v>
      </c>
      <c r="Y116" s="29">
        <f t="shared" si="30"/>
        <v>0</v>
      </c>
      <c r="Z116" s="29">
        <v>0</v>
      </c>
      <c r="AA116" s="29">
        <v>0</v>
      </c>
      <c r="AB116" s="29">
        <f t="shared" si="31"/>
        <v>0</v>
      </c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</row>
    <row r="117" spans="1:252" ht="31.5" x14ac:dyDescent="0.25">
      <c r="A117" s="31" t="s">
        <v>119</v>
      </c>
      <c r="B117" s="29">
        <f t="shared" si="23"/>
        <v>5265</v>
      </c>
      <c r="C117" s="29">
        <f t="shared" si="23"/>
        <v>5265</v>
      </c>
      <c r="D117" s="29">
        <f t="shared" si="23"/>
        <v>0</v>
      </c>
      <c r="E117" s="29">
        <v>0</v>
      </c>
      <c r="F117" s="29">
        <v>0</v>
      </c>
      <c r="G117" s="29">
        <f t="shared" si="24"/>
        <v>0</v>
      </c>
      <c r="H117" s="29">
        <v>0</v>
      </c>
      <c r="I117" s="29">
        <v>0</v>
      </c>
      <c r="J117" s="29">
        <f t="shared" si="25"/>
        <v>0</v>
      </c>
      <c r="K117" s="29">
        <v>5265</v>
      </c>
      <c r="L117" s="29">
        <v>5265</v>
      </c>
      <c r="M117" s="29">
        <f t="shared" si="26"/>
        <v>0</v>
      </c>
      <c r="N117" s="29">
        <v>0</v>
      </c>
      <c r="O117" s="29">
        <v>0</v>
      </c>
      <c r="P117" s="29">
        <f t="shared" si="27"/>
        <v>0</v>
      </c>
      <c r="Q117" s="29">
        <v>0</v>
      </c>
      <c r="R117" s="29">
        <v>0</v>
      </c>
      <c r="S117" s="29">
        <f t="shared" si="28"/>
        <v>0</v>
      </c>
      <c r="T117" s="29">
        <v>0</v>
      </c>
      <c r="U117" s="29">
        <v>0</v>
      </c>
      <c r="V117" s="29">
        <f t="shared" si="29"/>
        <v>0</v>
      </c>
      <c r="W117" s="29">
        <v>0</v>
      </c>
      <c r="X117" s="29">
        <v>0</v>
      </c>
      <c r="Y117" s="29">
        <f t="shared" si="30"/>
        <v>0</v>
      </c>
      <c r="Z117" s="29">
        <v>0</v>
      </c>
      <c r="AA117" s="29">
        <v>0</v>
      </c>
      <c r="AB117" s="29">
        <f t="shared" si="31"/>
        <v>0</v>
      </c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</row>
    <row r="118" spans="1:252" ht="31.5" x14ac:dyDescent="0.25">
      <c r="A118" s="31" t="s">
        <v>120</v>
      </c>
      <c r="B118" s="29">
        <f t="shared" si="23"/>
        <v>2266</v>
      </c>
      <c r="C118" s="29">
        <f t="shared" si="23"/>
        <v>2266</v>
      </c>
      <c r="D118" s="29">
        <f t="shared" si="23"/>
        <v>0</v>
      </c>
      <c r="E118" s="29">
        <v>0</v>
      </c>
      <c r="F118" s="29">
        <v>0</v>
      </c>
      <c r="G118" s="29">
        <f t="shared" si="24"/>
        <v>0</v>
      </c>
      <c r="H118" s="29">
        <v>0</v>
      </c>
      <c r="I118" s="29">
        <v>0</v>
      </c>
      <c r="J118" s="29">
        <f t="shared" si="25"/>
        <v>0</v>
      </c>
      <c r="K118" s="29">
        <v>2266</v>
      </c>
      <c r="L118" s="29">
        <v>2266</v>
      </c>
      <c r="M118" s="29">
        <f t="shared" si="26"/>
        <v>0</v>
      </c>
      <c r="N118" s="29">
        <v>0</v>
      </c>
      <c r="O118" s="29">
        <v>0</v>
      </c>
      <c r="P118" s="29">
        <f t="shared" si="27"/>
        <v>0</v>
      </c>
      <c r="Q118" s="29">
        <v>0</v>
      </c>
      <c r="R118" s="29">
        <v>0</v>
      </c>
      <c r="S118" s="29">
        <f t="shared" si="28"/>
        <v>0</v>
      </c>
      <c r="T118" s="29">
        <v>0</v>
      </c>
      <c r="U118" s="29">
        <v>0</v>
      </c>
      <c r="V118" s="29">
        <f t="shared" si="29"/>
        <v>0</v>
      </c>
      <c r="W118" s="29">
        <v>0</v>
      </c>
      <c r="X118" s="29">
        <v>0</v>
      </c>
      <c r="Y118" s="29">
        <f t="shared" si="30"/>
        <v>0</v>
      </c>
      <c r="Z118" s="29">
        <v>0</v>
      </c>
      <c r="AA118" s="29">
        <v>0</v>
      </c>
      <c r="AB118" s="29">
        <f t="shared" si="31"/>
        <v>0</v>
      </c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</row>
    <row r="119" spans="1:252" ht="31.5" x14ac:dyDescent="0.25">
      <c r="A119" s="31" t="s">
        <v>121</v>
      </c>
      <c r="B119" s="29">
        <f t="shared" si="23"/>
        <v>30000</v>
      </c>
      <c r="C119" s="29">
        <f t="shared" si="23"/>
        <v>30000</v>
      </c>
      <c r="D119" s="29">
        <f t="shared" si="23"/>
        <v>0</v>
      </c>
      <c r="E119" s="29">
        <v>0</v>
      </c>
      <c r="F119" s="29">
        <v>0</v>
      </c>
      <c r="G119" s="29">
        <f t="shared" si="24"/>
        <v>0</v>
      </c>
      <c r="H119" s="29">
        <v>0</v>
      </c>
      <c r="I119" s="29">
        <v>0</v>
      </c>
      <c r="J119" s="29">
        <f t="shared" si="25"/>
        <v>0</v>
      </c>
      <c r="K119" s="29">
        <v>30000</v>
      </c>
      <c r="L119" s="29">
        <v>30000</v>
      </c>
      <c r="M119" s="29">
        <f t="shared" si="26"/>
        <v>0</v>
      </c>
      <c r="N119" s="29">
        <v>0</v>
      </c>
      <c r="O119" s="29">
        <v>0</v>
      </c>
      <c r="P119" s="29">
        <f t="shared" si="27"/>
        <v>0</v>
      </c>
      <c r="Q119" s="29">
        <v>0</v>
      </c>
      <c r="R119" s="29">
        <v>0</v>
      </c>
      <c r="S119" s="29">
        <f t="shared" si="28"/>
        <v>0</v>
      </c>
      <c r="T119" s="29">
        <v>0</v>
      </c>
      <c r="U119" s="29">
        <v>0</v>
      </c>
      <c r="V119" s="29">
        <f t="shared" si="29"/>
        <v>0</v>
      </c>
      <c r="W119" s="29">
        <v>0</v>
      </c>
      <c r="X119" s="29">
        <v>0</v>
      </c>
      <c r="Y119" s="29">
        <f t="shared" si="30"/>
        <v>0</v>
      </c>
      <c r="Z119" s="29">
        <v>0</v>
      </c>
      <c r="AA119" s="29">
        <v>0</v>
      </c>
      <c r="AB119" s="29">
        <f t="shared" si="31"/>
        <v>0</v>
      </c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</row>
    <row r="120" spans="1:252" ht="19.5" customHeight="1" x14ac:dyDescent="0.25">
      <c r="A120" s="22" t="s">
        <v>123</v>
      </c>
      <c r="B120" s="23">
        <f t="shared" si="23"/>
        <v>5603</v>
      </c>
      <c r="C120" s="23">
        <f t="shared" si="23"/>
        <v>5603</v>
      </c>
      <c r="D120" s="23">
        <f t="shared" si="23"/>
        <v>0</v>
      </c>
      <c r="E120" s="23">
        <f>SUM(E121:E122)</f>
        <v>0</v>
      </c>
      <c r="F120" s="23">
        <f>SUM(F121:F122)</f>
        <v>0</v>
      </c>
      <c r="G120" s="23">
        <f t="shared" si="24"/>
        <v>0</v>
      </c>
      <c r="H120" s="23">
        <f>SUM(H121:H122)</f>
        <v>0</v>
      </c>
      <c r="I120" s="23">
        <f>SUM(I121:I122)</f>
        <v>0</v>
      </c>
      <c r="J120" s="23">
        <f t="shared" si="25"/>
        <v>0</v>
      </c>
      <c r="K120" s="23">
        <f>SUM(K121:K122)</f>
        <v>5603</v>
      </c>
      <c r="L120" s="23">
        <f>SUM(L121:L122)</f>
        <v>5603</v>
      </c>
      <c r="M120" s="23">
        <f t="shared" si="26"/>
        <v>0</v>
      </c>
      <c r="N120" s="23">
        <f>SUM(N121:N122)</f>
        <v>0</v>
      </c>
      <c r="O120" s="23">
        <f>SUM(O121:O122)</f>
        <v>0</v>
      </c>
      <c r="P120" s="23">
        <f t="shared" si="27"/>
        <v>0</v>
      </c>
      <c r="Q120" s="23">
        <f>SUM(Q121:Q122)</f>
        <v>0</v>
      </c>
      <c r="R120" s="23">
        <f>SUM(R121:R122)</f>
        <v>0</v>
      </c>
      <c r="S120" s="23">
        <f t="shared" si="28"/>
        <v>0</v>
      </c>
      <c r="T120" s="23">
        <f>SUM(T121:T122)</f>
        <v>0</v>
      </c>
      <c r="U120" s="23">
        <f>SUM(U121:U122)</f>
        <v>0</v>
      </c>
      <c r="V120" s="23">
        <f t="shared" si="29"/>
        <v>0</v>
      </c>
      <c r="W120" s="23">
        <f>SUM(W121:W122)</f>
        <v>0</v>
      </c>
      <c r="X120" s="23">
        <f>SUM(X121:X122)</f>
        <v>0</v>
      </c>
      <c r="Y120" s="23">
        <f t="shared" si="30"/>
        <v>0</v>
      </c>
      <c r="Z120" s="23">
        <f>SUM(Z121:Z122)</f>
        <v>0</v>
      </c>
      <c r="AA120" s="23">
        <f>SUM(AA121:AA122)</f>
        <v>0</v>
      </c>
      <c r="AB120" s="23">
        <f t="shared" si="31"/>
        <v>0</v>
      </c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</row>
    <row r="121" spans="1:252" ht="31.5" x14ac:dyDescent="0.25">
      <c r="A121" s="28" t="s">
        <v>124</v>
      </c>
      <c r="B121" s="29">
        <f t="shared" si="23"/>
        <v>3418</v>
      </c>
      <c r="C121" s="29">
        <f t="shared" si="23"/>
        <v>3418</v>
      </c>
      <c r="D121" s="29">
        <f t="shared" si="23"/>
        <v>0</v>
      </c>
      <c r="E121" s="29">
        <v>0</v>
      </c>
      <c r="F121" s="29">
        <v>0</v>
      </c>
      <c r="G121" s="29">
        <f t="shared" si="24"/>
        <v>0</v>
      </c>
      <c r="H121" s="29">
        <v>0</v>
      </c>
      <c r="I121" s="29">
        <v>0</v>
      </c>
      <c r="J121" s="29">
        <f t="shared" si="25"/>
        <v>0</v>
      </c>
      <c r="K121" s="29">
        <v>3418</v>
      </c>
      <c r="L121" s="29">
        <v>3418</v>
      </c>
      <c r="M121" s="29">
        <f t="shared" si="26"/>
        <v>0</v>
      </c>
      <c r="N121" s="29">
        <v>0</v>
      </c>
      <c r="O121" s="29">
        <v>0</v>
      </c>
      <c r="P121" s="29">
        <f t="shared" si="27"/>
        <v>0</v>
      </c>
      <c r="Q121" s="29">
        <v>0</v>
      </c>
      <c r="R121" s="29">
        <v>0</v>
      </c>
      <c r="S121" s="29">
        <f t="shared" si="28"/>
        <v>0</v>
      </c>
      <c r="T121" s="29">
        <v>0</v>
      </c>
      <c r="U121" s="29">
        <v>0</v>
      </c>
      <c r="V121" s="29">
        <f t="shared" si="29"/>
        <v>0</v>
      </c>
      <c r="W121" s="29">
        <v>0</v>
      </c>
      <c r="X121" s="29">
        <v>0</v>
      </c>
      <c r="Y121" s="29">
        <f t="shared" si="30"/>
        <v>0</v>
      </c>
      <c r="Z121" s="29">
        <v>0</v>
      </c>
      <c r="AA121" s="29">
        <v>0</v>
      </c>
      <c r="AB121" s="29">
        <f t="shared" si="31"/>
        <v>0</v>
      </c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</row>
    <row r="122" spans="1:252" ht="31.5" x14ac:dyDescent="0.25">
      <c r="A122" s="28" t="s">
        <v>125</v>
      </c>
      <c r="B122" s="29">
        <f t="shared" si="23"/>
        <v>2185</v>
      </c>
      <c r="C122" s="29">
        <f t="shared" si="23"/>
        <v>2185</v>
      </c>
      <c r="D122" s="29">
        <f t="shared" si="23"/>
        <v>0</v>
      </c>
      <c r="E122" s="29">
        <v>0</v>
      </c>
      <c r="F122" s="29">
        <v>0</v>
      </c>
      <c r="G122" s="29">
        <f t="shared" si="24"/>
        <v>0</v>
      </c>
      <c r="H122" s="29">
        <v>0</v>
      </c>
      <c r="I122" s="29">
        <v>0</v>
      </c>
      <c r="J122" s="29">
        <f t="shared" si="25"/>
        <v>0</v>
      </c>
      <c r="K122" s="29">
        <v>2185</v>
      </c>
      <c r="L122" s="29">
        <v>2185</v>
      </c>
      <c r="M122" s="29">
        <f t="shared" si="26"/>
        <v>0</v>
      </c>
      <c r="N122" s="29">
        <v>0</v>
      </c>
      <c r="O122" s="29">
        <v>0</v>
      </c>
      <c r="P122" s="29">
        <f t="shared" si="27"/>
        <v>0</v>
      </c>
      <c r="Q122" s="29">
        <v>0</v>
      </c>
      <c r="R122" s="29">
        <v>0</v>
      </c>
      <c r="S122" s="29">
        <f t="shared" si="28"/>
        <v>0</v>
      </c>
      <c r="T122" s="29">
        <v>0</v>
      </c>
      <c r="U122" s="29">
        <v>0</v>
      </c>
      <c r="V122" s="29">
        <f t="shared" si="29"/>
        <v>0</v>
      </c>
      <c r="W122" s="29">
        <v>0</v>
      </c>
      <c r="X122" s="29">
        <v>0</v>
      </c>
      <c r="Y122" s="29">
        <f t="shared" si="30"/>
        <v>0</v>
      </c>
      <c r="Z122" s="29">
        <v>0</v>
      </c>
      <c r="AA122" s="29">
        <v>0</v>
      </c>
      <c r="AB122" s="29">
        <f t="shared" si="31"/>
        <v>0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</row>
    <row r="123" spans="1:252" x14ac:dyDescent="0.25">
      <c r="A123" s="27" t="s">
        <v>35</v>
      </c>
      <c r="B123" s="24">
        <f t="shared" si="23"/>
        <v>148827</v>
      </c>
      <c r="C123" s="24">
        <f t="shared" si="23"/>
        <v>148827</v>
      </c>
      <c r="D123" s="24">
        <f t="shared" si="23"/>
        <v>0</v>
      </c>
      <c r="E123" s="24">
        <f>SUM(E124,E129)</f>
        <v>0</v>
      </c>
      <c r="F123" s="24">
        <f>SUM(F124,F129)</f>
        <v>0</v>
      </c>
      <c r="G123" s="24">
        <f t="shared" si="24"/>
        <v>0</v>
      </c>
      <c r="H123" s="24">
        <f t="shared" ref="H123:I123" si="39">SUM(H124,H129)</f>
        <v>0</v>
      </c>
      <c r="I123" s="24">
        <f t="shared" si="39"/>
        <v>0</v>
      </c>
      <c r="J123" s="24">
        <f t="shared" si="25"/>
        <v>0</v>
      </c>
      <c r="K123" s="24">
        <f t="shared" ref="K123:L123" si="40">SUM(K124,K129)</f>
        <v>24257</v>
      </c>
      <c r="L123" s="24">
        <f t="shared" si="40"/>
        <v>24257</v>
      </c>
      <c r="M123" s="24">
        <f t="shared" si="26"/>
        <v>0</v>
      </c>
      <c r="N123" s="24">
        <f t="shared" ref="N123:O123" si="41">SUM(N124,N129)</f>
        <v>0</v>
      </c>
      <c r="O123" s="24">
        <f t="shared" si="41"/>
        <v>0</v>
      </c>
      <c r="P123" s="24">
        <f t="shared" si="27"/>
        <v>0</v>
      </c>
      <c r="Q123" s="24">
        <f t="shared" ref="Q123:R123" si="42">SUM(Q124,Q129)</f>
        <v>20000</v>
      </c>
      <c r="R123" s="24">
        <f t="shared" si="42"/>
        <v>20000</v>
      </c>
      <c r="S123" s="24">
        <f t="shared" si="28"/>
        <v>0</v>
      </c>
      <c r="T123" s="24">
        <f t="shared" ref="T123:U123" si="43">SUM(T124,T129)</f>
        <v>0</v>
      </c>
      <c r="U123" s="24">
        <f t="shared" si="43"/>
        <v>0</v>
      </c>
      <c r="V123" s="24">
        <f t="shared" si="29"/>
        <v>0</v>
      </c>
      <c r="W123" s="24">
        <f t="shared" ref="W123:X123" si="44">SUM(W124,W129)</f>
        <v>0</v>
      </c>
      <c r="X123" s="24">
        <f t="shared" si="44"/>
        <v>0</v>
      </c>
      <c r="Y123" s="24">
        <f t="shared" si="30"/>
        <v>0</v>
      </c>
      <c r="Z123" s="24">
        <f t="shared" ref="Z123:AA123" si="45">SUM(Z124,Z129)</f>
        <v>104570</v>
      </c>
      <c r="AA123" s="24">
        <f t="shared" si="45"/>
        <v>104570</v>
      </c>
      <c r="AB123" s="24">
        <f t="shared" si="31"/>
        <v>0</v>
      </c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</row>
    <row r="124" spans="1:252" ht="31.5" x14ac:dyDescent="0.25">
      <c r="A124" s="22" t="s">
        <v>115</v>
      </c>
      <c r="B124" s="24">
        <f t="shared" si="23"/>
        <v>44257</v>
      </c>
      <c r="C124" s="24">
        <f t="shared" si="23"/>
        <v>44257</v>
      </c>
      <c r="D124" s="24">
        <f t="shared" si="23"/>
        <v>0</v>
      </c>
      <c r="E124" s="24">
        <f>SUM(E125:E128)</f>
        <v>0</v>
      </c>
      <c r="F124" s="24">
        <f>SUM(F125:F128)</f>
        <v>0</v>
      </c>
      <c r="G124" s="24">
        <f t="shared" si="24"/>
        <v>0</v>
      </c>
      <c r="H124" s="24">
        <f>SUM(H125:H128)</f>
        <v>0</v>
      </c>
      <c r="I124" s="24">
        <f>SUM(I125:I128)</f>
        <v>0</v>
      </c>
      <c r="J124" s="24">
        <f t="shared" si="25"/>
        <v>0</v>
      </c>
      <c r="K124" s="24">
        <f>SUM(K125:K128)</f>
        <v>24257</v>
      </c>
      <c r="L124" s="24">
        <f>SUM(L125:L128)</f>
        <v>24257</v>
      </c>
      <c r="M124" s="24">
        <f t="shared" si="26"/>
        <v>0</v>
      </c>
      <c r="N124" s="24">
        <f>SUM(N125:N128)</f>
        <v>0</v>
      </c>
      <c r="O124" s="24">
        <f>SUM(O125:O128)</f>
        <v>0</v>
      </c>
      <c r="P124" s="24">
        <f t="shared" si="27"/>
        <v>0</v>
      </c>
      <c r="Q124" s="24">
        <f>SUM(Q125:Q128)</f>
        <v>20000</v>
      </c>
      <c r="R124" s="24">
        <f>SUM(R125:R128)</f>
        <v>20000</v>
      </c>
      <c r="S124" s="24">
        <f t="shared" si="28"/>
        <v>0</v>
      </c>
      <c r="T124" s="24">
        <f>SUM(T125:T128)</f>
        <v>0</v>
      </c>
      <c r="U124" s="24">
        <f>SUM(U125:U128)</f>
        <v>0</v>
      </c>
      <c r="V124" s="24">
        <f t="shared" si="29"/>
        <v>0</v>
      </c>
      <c r="W124" s="24">
        <f>SUM(W125:W128)</f>
        <v>0</v>
      </c>
      <c r="X124" s="24">
        <f>SUM(X125:X128)</f>
        <v>0</v>
      </c>
      <c r="Y124" s="24">
        <f t="shared" si="30"/>
        <v>0</v>
      </c>
      <c r="Z124" s="24">
        <f>SUM(Z125:Z128)</f>
        <v>0</v>
      </c>
      <c r="AA124" s="24">
        <f>SUM(AA125:AA128)</f>
        <v>0</v>
      </c>
      <c r="AB124" s="24">
        <f t="shared" si="31"/>
        <v>0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</row>
    <row r="125" spans="1:252" x14ac:dyDescent="0.25">
      <c r="A125" s="31" t="s">
        <v>126</v>
      </c>
      <c r="B125" s="29">
        <f t="shared" si="23"/>
        <v>20000</v>
      </c>
      <c r="C125" s="29">
        <f t="shared" si="23"/>
        <v>20000</v>
      </c>
      <c r="D125" s="29">
        <f t="shared" si="23"/>
        <v>0</v>
      </c>
      <c r="E125" s="29">
        <v>0</v>
      </c>
      <c r="F125" s="29">
        <v>0</v>
      </c>
      <c r="G125" s="29">
        <f t="shared" si="24"/>
        <v>0</v>
      </c>
      <c r="H125" s="29">
        <v>0</v>
      </c>
      <c r="I125" s="29">
        <v>0</v>
      </c>
      <c r="J125" s="29">
        <f t="shared" si="25"/>
        <v>0</v>
      </c>
      <c r="K125" s="29">
        <v>0</v>
      </c>
      <c r="L125" s="29">
        <v>0</v>
      </c>
      <c r="M125" s="29">
        <f t="shared" si="26"/>
        <v>0</v>
      </c>
      <c r="N125" s="29">
        <v>0</v>
      </c>
      <c r="O125" s="29">
        <v>0</v>
      </c>
      <c r="P125" s="29">
        <f t="shared" si="27"/>
        <v>0</v>
      </c>
      <c r="Q125" s="29">
        <v>20000</v>
      </c>
      <c r="R125" s="29">
        <v>20000</v>
      </c>
      <c r="S125" s="29">
        <f t="shared" si="28"/>
        <v>0</v>
      </c>
      <c r="T125" s="29">
        <v>0</v>
      </c>
      <c r="U125" s="29">
        <v>0</v>
      </c>
      <c r="V125" s="29">
        <f t="shared" si="29"/>
        <v>0</v>
      </c>
      <c r="W125" s="29">
        <v>0</v>
      </c>
      <c r="X125" s="29">
        <v>0</v>
      </c>
      <c r="Y125" s="29">
        <f t="shared" si="30"/>
        <v>0</v>
      </c>
      <c r="Z125" s="29">
        <v>0</v>
      </c>
      <c r="AA125" s="29">
        <v>0</v>
      </c>
      <c r="AB125" s="29">
        <f t="shared" si="31"/>
        <v>0</v>
      </c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</row>
    <row r="126" spans="1:252" ht="31.5" x14ac:dyDescent="0.25">
      <c r="A126" s="31" t="s">
        <v>127</v>
      </c>
      <c r="B126" s="29">
        <f t="shared" si="23"/>
        <v>18000</v>
      </c>
      <c r="C126" s="29">
        <f t="shared" si="23"/>
        <v>18000</v>
      </c>
      <c r="D126" s="29">
        <f t="shared" si="23"/>
        <v>0</v>
      </c>
      <c r="E126" s="29">
        <v>0</v>
      </c>
      <c r="F126" s="29">
        <v>0</v>
      </c>
      <c r="G126" s="29">
        <f t="shared" si="24"/>
        <v>0</v>
      </c>
      <c r="H126" s="29">
        <v>0</v>
      </c>
      <c r="I126" s="29">
        <v>0</v>
      </c>
      <c r="J126" s="29">
        <f t="shared" si="25"/>
        <v>0</v>
      </c>
      <c r="K126" s="29">
        <v>18000</v>
      </c>
      <c r="L126" s="29">
        <v>18000</v>
      </c>
      <c r="M126" s="29">
        <f t="shared" si="26"/>
        <v>0</v>
      </c>
      <c r="N126" s="29">
        <v>0</v>
      </c>
      <c r="O126" s="29">
        <v>0</v>
      </c>
      <c r="P126" s="29">
        <f t="shared" si="27"/>
        <v>0</v>
      </c>
      <c r="Q126" s="29">
        <v>0</v>
      </c>
      <c r="R126" s="29">
        <v>0</v>
      </c>
      <c r="S126" s="29">
        <f t="shared" si="28"/>
        <v>0</v>
      </c>
      <c r="T126" s="29">
        <v>0</v>
      </c>
      <c r="U126" s="29">
        <v>0</v>
      </c>
      <c r="V126" s="29">
        <f t="shared" si="29"/>
        <v>0</v>
      </c>
      <c r="W126" s="29">
        <v>0</v>
      </c>
      <c r="X126" s="29">
        <v>0</v>
      </c>
      <c r="Y126" s="29">
        <f t="shared" si="30"/>
        <v>0</v>
      </c>
      <c r="Z126" s="29">
        <v>0</v>
      </c>
      <c r="AA126" s="29">
        <v>0</v>
      </c>
      <c r="AB126" s="29">
        <f t="shared" si="31"/>
        <v>0</v>
      </c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</row>
    <row r="127" spans="1:252" ht="31.5" x14ac:dyDescent="0.25">
      <c r="A127" s="30" t="s">
        <v>128</v>
      </c>
      <c r="B127" s="29">
        <f t="shared" si="23"/>
        <v>2778</v>
      </c>
      <c r="C127" s="29">
        <f t="shared" si="23"/>
        <v>2778</v>
      </c>
      <c r="D127" s="29">
        <f t="shared" si="23"/>
        <v>0</v>
      </c>
      <c r="E127" s="29">
        <v>0</v>
      </c>
      <c r="F127" s="29">
        <v>0</v>
      </c>
      <c r="G127" s="29">
        <f t="shared" si="24"/>
        <v>0</v>
      </c>
      <c r="H127" s="29">
        <v>0</v>
      </c>
      <c r="I127" s="29">
        <v>0</v>
      </c>
      <c r="J127" s="29">
        <f t="shared" si="25"/>
        <v>0</v>
      </c>
      <c r="K127" s="29">
        <v>2778</v>
      </c>
      <c r="L127" s="29">
        <v>2778</v>
      </c>
      <c r="M127" s="29">
        <f t="shared" si="26"/>
        <v>0</v>
      </c>
      <c r="N127" s="29">
        <v>0</v>
      </c>
      <c r="O127" s="29">
        <v>0</v>
      </c>
      <c r="P127" s="29">
        <f t="shared" si="27"/>
        <v>0</v>
      </c>
      <c r="Q127" s="29">
        <v>0</v>
      </c>
      <c r="R127" s="29">
        <v>0</v>
      </c>
      <c r="S127" s="29">
        <f t="shared" si="28"/>
        <v>0</v>
      </c>
      <c r="T127" s="29">
        <v>0</v>
      </c>
      <c r="U127" s="29">
        <v>0</v>
      </c>
      <c r="V127" s="29">
        <f t="shared" si="29"/>
        <v>0</v>
      </c>
      <c r="W127" s="29">
        <v>0</v>
      </c>
      <c r="X127" s="29">
        <v>0</v>
      </c>
      <c r="Y127" s="29">
        <f t="shared" si="30"/>
        <v>0</v>
      </c>
      <c r="Z127" s="29">
        <v>0</v>
      </c>
      <c r="AA127" s="29">
        <v>0</v>
      </c>
      <c r="AB127" s="29">
        <f t="shared" si="31"/>
        <v>0</v>
      </c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</row>
    <row r="128" spans="1:252" ht="47.25" x14ac:dyDescent="0.25">
      <c r="A128" s="30" t="s">
        <v>129</v>
      </c>
      <c r="B128" s="29">
        <f t="shared" si="23"/>
        <v>3479</v>
      </c>
      <c r="C128" s="29">
        <f t="shared" si="23"/>
        <v>3479</v>
      </c>
      <c r="D128" s="29">
        <f t="shared" si="23"/>
        <v>0</v>
      </c>
      <c r="E128" s="29">
        <v>0</v>
      </c>
      <c r="F128" s="29">
        <v>0</v>
      </c>
      <c r="G128" s="29">
        <f t="shared" si="24"/>
        <v>0</v>
      </c>
      <c r="H128" s="29">
        <v>0</v>
      </c>
      <c r="I128" s="29">
        <v>0</v>
      </c>
      <c r="J128" s="29">
        <f t="shared" si="25"/>
        <v>0</v>
      </c>
      <c r="K128" s="29">
        <v>3479</v>
      </c>
      <c r="L128" s="29">
        <v>3479</v>
      </c>
      <c r="M128" s="29">
        <f t="shared" si="26"/>
        <v>0</v>
      </c>
      <c r="N128" s="29">
        <v>0</v>
      </c>
      <c r="O128" s="29">
        <v>0</v>
      </c>
      <c r="P128" s="29">
        <f t="shared" si="27"/>
        <v>0</v>
      </c>
      <c r="Q128" s="29">
        <v>0</v>
      </c>
      <c r="R128" s="29">
        <v>0</v>
      </c>
      <c r="S128" s="29">
        <f t="shared" si="28"/>
        <v>0</v>
      </c>
      <c r="T128" s="29">
        <v>0</v>
      </c>
      <c r="U128" s="29">
        <v>0</v>
      </c>
      <c r="V128" s="29">
        <f t="shared" si="29"/>
        <v>0</v>
      </c>
      <c r="W128" s="29">
        <v>0</v>
      </c>
      <c r="X128" s="29">
        <v>0</v>
      </c>
      <c r="Y128" s="29">
        <f t="shared" si="30"/>
        <v>0</v>
      </c>
      <c r="Z128" s="29">
        <v>0</v>
      </c>
      <c r="AA128" s="29">
        <v>0</v>
      </c>
      <c r="AB128" s="29">
        <f t="shared" si="31"/>
        <v>0</v>
      </c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</row>
    <row r="129" spans="1:252" x14ac:dyDescent="0.25">
      <c r="A129" s="22" t="s">
        <v>122</v>
      </c>
      <c r="B129" s="23">
        <f t="shared" si="23"/>
        <v>104570</v>
      </c>
      <c r="C129" s="23">
        <f t="shared" si="23"/>
        <v>104570</v>
      </c>
      <c r="D129" s="23">
        <f t="shared" si="23"/>
        <v>0</v>
      </c>
      <c r="E129" s="23">
        <f>SUM(E130:E130)</f>
        <v>0</v>
      </c>
      <c r="F129" s="23">
        <f>SUM(F130:F130)</f>
        <v>0</v>
      </c>
      <c r="G129" s="23">
        <f t="shared" si="24"/>
        <v>0</v>
      </c>
      <c r="H129" s="23">
        <f>SUM(H130:H130)</f>
        <v>0</v>
      </c>
      <c r="I129" s="23">
        <f>SUM(I130:I130)</f>
        <v>0</v>
      </c>
      <c r="J129" s="23">
        <f t="shared" si="25"/>
        <v>0</v>
      </c>
      <c r="K129" s="23">
        <f>SUM(K130:K130)</f>
        <v>0</v>
      </c>
      <c r="L129" s="23">
        <f>SUM(L130:L130)</f>
        <v>0</v>
      </c>
      <c r="M129" s="23">
        <f t="shared" si="26"/>
        <v>0</v>
      </c>
      <c r="N129" s="23">
        <f>SUM(N130:N130)</f>
        <v>0</v>
      </c>
      <c r="O129" s="23">
        <f>SUM(O130:O130)</f>
        <v>0</v>
      </c>
      <c r="P129" s="23">
        <f t="shared" si="27"/>
        <v>0</v>
      </c>
      <c r="Q129" s="23">
        <f>SUM(Q130:Q130)</f>
        <v>0</v>
      </c>
      <c r="R129" s="23">
        <f>SUM(R130:R130)</f>
        <v>0</v>
      </c>
      <c r="S129" s="23">
        <f t="shared" si="28"/>
        <v>0</v>
      </c>
      <c r="T129" s="23">
        <f>SUM(T130:T130)</f>
        <v>0</v>
      </c>
      <c r="U129" s="23">
        <f>SUM(U130:U130)</f>
        <v>0</v>
      </c>
      <c r="V129" s="23">
        <f t="shared" si="29"/>
        <v>0</v>
      </c>
      <c r="W129" s="23">
        <f>SUM(W130:W130)</f>
        <v>0</v>
      </c>
      <c r="X129" s="23">
        <f>SUM(X130:X130)</f>
        <v>0</v>
      </c>
      <c r="Y129" s="23">
        <f t="shared" si="30"/>
        <v>0</v>
      </c>
      <c r="Z129" s="23">
        <f>SUM(Z130:Z130)</f>
        <v>104570</v>
      </c>
      <c r="AA129" s="23">
        <f>SUM(AA130:AA130)</f>
        <v>104570</v>
      </c>
      <c r="AB129" s="23">
        <f t="shared" si="31"/>
        <v>0</v>
      </c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</row>
    <row r="130" spans="1:252" ht="31.5" x14ac:dyDescent="0.25">
      <c r="A130" s="28" t="s">
        <v>130</v>
      </c>
      <c r="B130" s="29">
        <f t="shared" ref="B130:D188" si="46">E130+H130+K130+N130+Q130+T130+W130+Z130</f>
        <v>104570</v>
      </c>
      <c r="C130" s="29">
        <f t="shared" si="46"/>
        <v>104570</v>
      </c>
      <c r="D130" s="29">
        <f t="shared" si="46"/>
        <v>0</v>
      </c>
      <c r="E130" s="29">
        <v>0</v>
      </c>
      <c r="F130" s="29">
        <v>0</v>
      </c>
      <c r="G130" s="29">
        <f t="shared" ref="G130:G188" si="47">F130-E130</f>
        <v>0</v>
      </c>
      <c r="H130" s="29">
        <v>0</v>
      </c>
      <c r="I130" s="29">
        <v>0</v>
      </c>
      <c r="J130" s="29">
        <f t="shared" ref="J130:J188" si="48">I130-H130</f>
        <v>0</v>
      </c>
      <c r="K130" s="29">
        <v>0</v>
      </c>
      <c r="L130" s="29">
        <v>0</v>
      </c>
      <c r="M130" s="29">
        <f t="shared" ref="M130:M188" si="49">L130-K130</f>
        <v>0</v>
      </c>
      <c r="N130" s="29">
        <v>0</v>
      </c>
      <c r="O130" s="29">
        <v>0</v>
      </c>
      <c r="P130" s="29">
        <f t="shared" ref="P130:P188" si="50">O130-N130</f>
        <v>0</v>
      </c>
      <c r="Q130" s="29">
        <v>0</v>
      </c>
      <c r="R130" s="29">
        <v>0</v>
      </c>
      <c r="S130" s="29">
        <f t="shared" ref="S130:S188" si="51">R130-Q130</f>
        <v>0</v>
      </c>
      <c r="T130" s="29">
        <v>0</v>
      </c>
      <c r="U130" s="29">
        <v>0</v>
      </c>
      <c r="V130" s="29">
        <f t="shared" ref="V130:V188" si="52">U130-T130</f>
        <v>0</v>
      </c>
      <c r="W130" s="29">
        <v>0</v>
      </c>
      <c r="X130" s="29">
        <v>0</v>
      </c>
      <c r="Y130" s="29">
        <f t="shared" ref="Y130:Y188" si="53">X130-W130</f>
        <v>0</v>
      </c>
      <c r="Z130" s="29">
        <f>45990+29290+29290</f>
        <v>104570</v>
      </c>
      <c r="AA130" s="29">
        <f>45990+29290+29290</f>
        <v>104570</v>
      </c>
      <c r="AB130" s="29">
        <f t="shared" ref="AB130:AB188" si="54">AA130-Z130</f>
        <v>0</v>
      </c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</row>
    <row r="131" spans="1:252" x14ac:dyDescent="0.25">
      <c r="A131" s="22" t="s">
        <v>48</v>
      </c>
      <c r="B131" s="23">
        <f t="shared" si="46"/>
        <v>6809463</v>
      </c>
      <c r="C131" s="23">
        <f t="shared" si="46"/>
        <v>6827952</v>
      </c>
      <c r="D131" s="23">
        <f t="shared" si="46"/>
        <v>18489</v>
      </c>
      <c r="E131" s="23">
        <f>SUM(E132,E142,E155,E140)</f>
        <v>0</v>
      </c>
      <c r="F131" s="23">
        <f>SUM(F132,F142,F155,F140)</f>
        <v>0</v>
      </c>
      <c r="G131" s="23">
        <f t="shared" si="47"/>
        <v>0</v>
      </c>
      <c r="H131" s="23">
        <f t="shared" ref="H131:I131" si="55">SUM(H132,H142,H155,H140)</f>
        <v>0</v>
      </c>
      <c r="I131" s="23">
        <f t="shared" si="55"/>
        <v>0</v>
      </c>
      <c r="J131" s="23">
        <f t="shared" si="48"/>
        <v>0</v>
      </c>
      <c r="K131" s="23">
        <f t="shared" ref="K131:L131" si="56">SUM(K132,K142,K155,K140)</f>
        <v>38669</v>
      </c>
      <c r="L131" s="23">
        <f t="shared" si="56"/>
        <v>53098</v>
      </c>
      <c r="M131" s="23">
        <f t="shared" si="49"/>
        <v>14429</v>
      </c>
      <c r="N131" s="23">
        <f t="shared" ref="N131:O131" si="57">SUM(N132,N142,N155,N140)</f>
        <v>6069</v>
      </c>
      <c r="O131" s="23">
        <f t="shared" si="57"/>
        <v>6069</v>
      </c>
      <c r="P131" s="23">
        <f t="shared" si="50"/>
        <v>0</v>
      </c>
      <c r="Q131" s="23">
        <f t="shared" ref="Q131:R131" si="58">SUM(Q132,Q142,Q155,Q140)</f>
        <v>167511</v>
      </c>
      <c r="R131" s="23">
        <f t="shared" si="58"/>
        <v>167511</v>
      </c>
      <c r="S131" s="23">
        <f t="shared" si="51"/>
        <v>0</v>
      </c>
      <c r="T131" s="23">
        <f t="shared" ref="T131:U131" si="59">SUM(T132,T142,T155,T140)</f>
        <v>0</v>
      </c>
      <c r="U131" s="23">
        <f t="shared" si="59"/>
        <v>0</v>
      </c>
      <c r="V131" s="23">
        <f t="shared" si="52"/>
        <v>0</v>
      </c>
      <c r="W131" s="23">
        <f t="shared" ref="W131:X131" si="60">SUM(W132,W142,W155,W140)</f>
        <v>0</v>
      </c>
      <c r="X131" s="23">
        <f t="shared" si="60"/>
        <v>4060</v>
      </c>
      <c r="Y131" s="23">
        <f t="shared" si="53"/>
        <v>4060</v>
      </c>
      <c r="Z131" s="23">
        <f t="shared" ref="Z131:AA131" si="61">SUM(Z132,Z142,Z155,Z140)</f>
        <v>6597214</v>
      </c>
      <c r="AA131" s="23">
        <f t="shared" si="61"/>
        <v>6597214</v>
      </c>
      <c r="AB131" s="23">
        <f t="shared" si="54"/>
        <v>0</v>
      </c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</row>
    <row r="132" spans="1:252" x14ac:dyDescent="0.25">
      <c r="A132" s="22" t="s">
        <v>107</v>
      </c>
      <c r="B132" s="23">
        <f t="shared" si="46"/>
        <v>43360</v>
      </c>
      <c r="C132" s="23">
        <f t="shared" si="46"/>
        <v>51818</v>
      </c>
      <c r="D132" s="23">
        <f t="shared" si="46"/>
        <v>8458</v>
      </c>
      <c r="E132" s="23">
        <f>SUM(E133:E139)</f>
        <v>0</v>
      </c>
      <c r="F132" s="23">
        <f>SUM(F133:F139)</f>
        <v>0</v>
      </c>
      <c r="G132" s="23">
        <f t="shared" si="47"/>
        <v>0</v>
      </c>
      <c r="H132" s="23">
        <f>SUM(H133:H139)</f>
        <v>0</v>
      </c>
      <c r="I132" s="23">
        <f>SUM(I133:I139)</f>
        <v>0</v>
      </c>
      <c r="J132" s="23">
        <f t="shared" si="48"/>
        <v>0</v>
      </c>
      <c r="K132" s="23">
        <f>SUM(K133:K139)</f>
        <v>19773</v>
      </c>
      <c r="L132" s="23">
        <f>SUM(L133:L139)</f>
        <v>28231</v>
      </c>
      <c r="M132" s="23">
        <f t="shared" si="49"/>
        <v>8458</v>
      </c>
      <c r="N132" s="23">
        <f>SUM(N133:N139)</f>
        <v>6069</v>
      </c>
      <c r="O132" s="23">
        <f>SUM(O133:O139)</f>
        <v>6069</v>
      </c>
      <c r="P132" s="23">
        <f t="shared" si="50"/>
        <v>0</v>
      </c>
      <c r="Q132" s="23">
        <f>SUM(Q133:Q139)</f>
        <v>17518</v>
      </c>
      <c r="R132" s="23">
        <f>SUM(R133:R139)</f>
        <v>17518</v>
      </c>
      <c r="S132" s="23">
        <f t="shared" si="51"/>
        <v>0</v>
      </c>
      <c r="T132" s="23">
        <f>SUM(T133:T139)</f>
        <v>0</v>
      </c>
      <c r="U132" s="23">
        <f>SUM(U133:U139)</f>
        <v>0</v>
      </c>
      <c r="V132" s="23">
        <f t="shared" si="52"/>
        <v>0</v>
      </c>
      <c r="W132" s="23">
        <f>SUM(W133:W139)</f>
        <v>0</v>
      </c>
      <c r="X132" s="23">
        <f>SUM(X133:X139)</f>
        <v>0</v>
      </c>
      <c r="Y132" s="23">
        <f t="shared" si="53"/>
        <v>0</v>
      </c>
      <c r="Z132" s="23">
        <f>SUM(Z133:Z139)</f>
        <v>0</v>
      </c>
      <c r="AA132" s="23">
        <f>SUM(AA133:AA139)</f>
        <v>0</v>
      </c>
      <c r="AB132" s="23">
        <f t="shared" si="54"/>
        <v>0</v>
      </c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</row>
    <row r="133" spans="1:252" ht="31.5" x14ac:dyDescent="0.25">
      <c r="A133" s="28" t="s">
        <v>131</v>
      </c>
      <c r="B133" s="29">
        <f t="shared" si="46"/>
        <v>4513</v>
      </c>
      <c r="C133" s="29">
        <f t="shared" si="46"/>
        <v>9426</v>
      </c>
      <c r="D133" s="29">
        <f t="shared" si="46"/>
        <v>4913</v>
      </c>
      <c r="E133" s="29">
        <v>0</v>
      </c>
      <c r="F133" s="29">
        <v>0</v>
      </c>
      <c r="G133" s="29">
        <f t="shared" si="47"/>
        <v>0</v>
      </c>
      <c r="H133" s="29">
        <v>0</v>
      </c>
      <c r="I133" s="29">
        <v>0</v>
      </c>
      <c r="J133" s="29">
        <f t="shared" si="48"/>
        <v>0</v>
      </c>
      <c r="K133" s="29">
        <v>0</v>
      </c>
      <c r="L133" s="29">
        <v>4913</v>
      </c>
      <c r="M133" s="29">
        <f t="shared" si="49"/>
        <v>4913</v>
      </c>
      <c r="N133" s="29"/>
      <c r="O133" s="29"/>
      <c r="P133" s="29">
        <f t="shared" si="50"/>
        <v>0</v>
      </c>
      <c r="Q133" s="29">
        <v>4513</v>
      </c>
      <c r="R133" s="29">
        <f>4513</f>
        <v>4513</v>
      </c>
      <c r="S133" s="29">
        <f t="shared" si="51"/>
        <v>0</v>
      </c>
      <c r="T133" s="29">
        <v>0</v>
      </c>
      <c r="U133" s="29">
        <v>0</v>
      </c>
      <c r="V133" s="29">
        <f t="shared" si="52"/>
        <v>0</v>
      </c>
      <c r="W133" s="29">
        <v>0</v>
      </c>
      <c r="X133" s="29">
        <v>0</v>
      </c>
      <c r="Y133" s="29">
        <f t="shared" si="53"/>
        <v>0</v>
      </c>
      <c r="Z133" s="29">
        <v>0</v>
      </c>
      <c r="AA133" s="29">
        <v>0</v>
      </c>
      <c r="AB133" s="29">
        <f t="shared" si="54"/>
        <v>0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</row>
    <row r="134" spans="1:252" x14ac:dyDescent="0.25">
      <c r="A134" s="28" t="s">
        <v>132</v>
      </c>
      <c r="B134" s="29">
        <f t="shared" si="46"/>
        <v>0</v>
      </c>
      <c r="C134" s="29">
        <f t="shared" si="46"/>
        <v>1483</v>
      </c>
      <c r="D134" s="29">
        <f t="shared" si="46"/>
        <v>1483</v>
      </c>
      <c r="E134" s="29">
        <v>0</v>
      </c>
      <c r="F134" s="29">
        <v>0</v>
      </c>
      <c r="G134" s="29">
        <f t="shared" si="47"/>
        <v>0</v>
      </c>
      <c r="H134" s="29">
        <v>0</v>
      </c>
      <c r="I134" s="29">
        <v>0</v>
      </c>
      <c r="J134" s="29">
        <f t="shared" si="48"/>
        <v>0</v>
      </c>
      <c r="K134" s="29">
        <v>0</v>
      </c>
      <c r="L134" s="29">
        <v>1483</v>
      </c>
      <c r="M134" s="29">
        <f t="shared" si="49"/>
        <v>1483</v>
      </c>
      <c r="N134" s="29"/>
      <c r="O134" s="29"/>
      <c r="P134" s="29">
        <f t="shared" si="50"/>
        <v>0</v>
      </c>
      <c r="Q134" s="29"/>
      <c r="R134" s="29"/>
      <c r="S134" s="29">
        <f t="shared" si="51"/>
        <v>0</v>
      </c>
      <c r="T134" s="29">
        <v>0</v>
      </c>
      <c r="U134" s="29">
        <v>0</v>
      </c>
      <c r="V134" s="29">
        <f t="shared" si="52"/>
        <v>0</v>
      </c>
      <c r="W134" s="29">
        <v>0</v>
      </c>
      <c r="X134" s="29">
        <v>0</v>
      </c>
      <c r="Y134" s="29">
        <f t="shared" si="53"/>
        <v>0</v>
      </c>
      <c r="Z134" s="29">
        <v>0</v>
      </c>
      <c r="AA134" s="29">
        <v>0</v>
      </c>
      <c r="AB134" s="29">
        <f t="shared" si="54"/>
        <v>0</v>
      </c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</row>
    <row r="135" spans="1:252" ht="31.5" x14ac:dyDescent="0.25">
      <c r="A135" s="28" t="s">
        <v>133</v>
      </c>
      <c r="B135" s="29">
        <f t="shared" si="46"/>
        <v>13005</v>
      </c>
      <c r="C135" s="29">
        <f t="shared" si="46"/>
        <v>13005</v>
      </c>
      <c r="D135" s="29">
        <f t="shared" si="46"/>
        <v>0</v>
      </c>
      <c r="E135" s="29">
        <v>0</v>
      </c>
      <c r="F135" s="29">
        <v>0</v>
      </c>
      <c r="G135" s="29">
        <f t="shared" si="47"/>
        <v>0</v>
      </c>
      <c r="H135" s="29">
        <v>0</v>
      </c>
      <c r="I135" s="29">
        <v>0</v>
      </c>
      <c r="J135" s="29">
        <f t="shared" si="48"/>
        <v>0</v>
      </c>
      <c r="K135" s="29">
        <v>0</v>
      </c>
      <c r="L135" s="29">
        <v>0</v>
      </c>
      <c r="M135" s="29">
        <f t="shared" si="49"/>
        <v>0</v>
      </c>
      <c r="N135" s="29"/>
      <c r="O135" s="29"/>
      <c r="P135" s="29">
        <f t="shared" si="50"/>
        <v>0</v>
      </c>
      <c r="Q135" s="29">
        <v>13005</v>
      </c>
      <c r="R135" s="29">
        <v>13005</v>
      </c>
      <c r="S135" s="29">
        <f t="shared" si="51"/>
        <v>0</v>
      </c>
      <c r="T135" s="29">
        <v>0</v>
      </c>
      <c r="U135" s="29">
        <v>0</v>
      </c>
      <c r="V135" s="29">
        <f t="shared" si="52"/>
        <v>0</v>
      </c>
      <c r="W135" s="29">
        <v>0</v>
      </c>
      <c r="X135" s="29">
        <v>0</v>
      </c>
      <c r="Y135" s="29">
        <f t="shared" si="53"/>
        <v>0</v>
      </c>
      <c r="Z135" s="29">
        <v>0</v>
      </c>
      <c r="AA135" s="29">
        <v>0</v>
      </c>
      <c r="AB135" s="29">
        <f t="shared" si="54"/>
        <v>0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</row>
    <row r="136" spans="1:252" ht="31.5" x14ac:dyDescent="0.25">
      <c r="A136" s="28" t="s">
        <v>134</v>
      </c>
      <c r="B136" s="29">
        <f t="shared" si="46"/>
        <v>19773</v>
      </c>
      <c r="C136" s="29">
        <f t="shared" si="46"/>
        <v>19773</v>
      </c>
      <c r="D136" s="29">
        <f t="shared" si="46"/>
        <v>0</v>
      </c>
      <c r="E136" s="29">
        <v>0</v>
      </c>
      <c r="F136" s="29">
        <v>0</v>
      </c>
      <c r="G136" s="29">
        <f t="shared" si="47"/>
        <v>0</v>
      </c>
      <c r="H136" s="29">
        <v>0</v>
      </c>
      <c r="I136" s="29">
        <v>0</v>
      </c>
      <c r="J136" s="29">
        <f t="shared" si="48"/>
        <v>0</v>
      </c>
      <c r="K136" s="29">
        <v>19773</v>
      </c>
      <c r="L136" s="29">
        <v>19773</v>
      </c>
      <c r="M136" s="29">
        <f t="shared" si="49"/>
        <v>0</v>
      </c>
      <c r="N136" s="29"/>
      <c r="O136" s="29"/>
      <c r="P136" s="29">
        <f t="shared" si="50"/>
        <v>0</v>
      </c>
      <c r="Q136" s="29">
        <v>0</v>
      </c>
      <c r="R136" s="29">
        <v>0</v>
      </c>
      <c r="S136" s="29">
        <f t="shared" si="51"/>
        <v>0</v>
      </c>
      <c r="T136" s="29">
        <v>0</v>
      </c>
      <c r="U136" s="29">
        <v>0</v>
      </c>
      <c r="V136" s="29">
        <f t="shared" si="52"/>
        <v>0</v>
      </c>
      <c r="W136" s="29">
        <v>0</v>
      </c>
      <c r="X136" s="29">
        <v>0</v>
      </c>
      <c r="Y136" s="29">
        <f t="shared" si="53"/>
        <v>0</v>
      </c>
      <c r="Z136" s="29">
        <v>0</v>
      </c>
      <c r="AA136" s="29">
        <v>0</v>
      </c>
      <c r="AB136" s="29">
        <f t="shared" si="54"/>
        <v>0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</row>
    <row r="137" spans="1:252" ht="31.5" x14ac:dyDescent="0.25">
      <c r="A137" s="28" t="s">
        <v>135</v>
      </c>
      <c r="B137" s="29">
        <f t="shared" si="46"/>
        <v>0</v>
      </c>
      <c r="C137" s="29">
        <f t="shared" si="46"/>
        <v>2062</v>
      </c>
      <c r="D137" s="29">
        <f t="shared" si="46"/>
        <v>2062</v>
      </c>
      <c r="E137" s="29">
        <v>0</v>
      </c>
      <c r="F137" s="29">
        <v>0</v>
      </c>
      <c r="G137" s="29">
        <f t="shared" si="47"/>
        <v>0</v>
      </c>
      <c r="H137" s="29">
        <v>0</v>
      </c>
      <c r="I137" s="29">
        <v>0</v>
      </c>
      <c r="J137" s="29">
        <f t="shared" si="48"/>
        <v>0</v>
      </c>
      <c r="K137" s="29">
        <v>0</v>
      </c>
      <c r="L137" s="29">
        <f>1031+1031</f>
        <v>2062</v>
      </c>
      <c r="M137" s="29">
        <f t="shared" si="49"/>
        <v>2062</v>
      </c>
      <c r="N137" s="29"/>
      <c r="O137" s="29"/>
      <c r="P137" s="29">
        <f t="shared" si="50"/>
        <v>0</v>
      </c>
      <c r="Q137" s="29">
        <v>0</v>
      </c>
      <c r="R137" s="29">
        <v>0</v>
      </c>
      <c r="S137" s="29">
        <f t="shared" si="51"/>
        <v>0</v>
      </c>
      <c r="T137" s="29">
        <v>0</v>
      </c>
      <c r="U137" s="29">
        <v>0</v>
      </c>
      <c r="V137" s="29">
        <f t="shared" si="52"/>
        <v>0</v>
      </c>
      <c r="W137" s="29">
        <v>0</v>
      </c>
      <c r="X137" s="29">
        <v>0</v>
      </c>
      <c r="Y137" s="29">
        <f t="shared" si="53"/>
        <v>0</v>
      </c>
      <c r="Z137" s="29">
        <v>0</v>
      </c>
      <c r="AA137" s="29">
        <v>0</v>
      </c>
      <c r="AB137" s="29">
        <f t="shared" si="54"/>
        <v>0</v>
      </c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</row>
    <row r="138" spans="1:252" ht="63" x14ac:dyDescent="0.25">
      <c r="A138" s="28" t="s">
        <v>136</v>
      </c>
      <c r="B138" s="29">
        <f t="shared" si="46"/>
        <v>5038</v>
      </c>
      <c r="C138" s="29">
        <f t="shared" si="46"/>
        <v>5038</v>
      </c>
      <c r="D138" s="29">
        <f t="shared" si="46"/>
        <v>0</v>
      </c>
      <c r="E138" s="29">
        <v>0</v>
      </c>
      <c r="F138" s="29">
        <v>0</v>
      </c>
      <c r="G138" s="29">
        <f t="shared" si="47"/>
        <v>0</v>
      </c>
      <c r="H138" s="29">
        <v>0</v>
      </c>
      <c r="I138" s="29">
        <v>0</v>
      </c>
      <c r="J138" s="29">
        <f t="shared" si="48"/>
        <v>0</v>
      </c>
      <c r="K138" s="29">
        <v>0</v>
      </c>
      <c r="L138" s="29">
        <v>0</v>
      </c>
      <c r="M138" s="29">
        <f t="shared" si="49"/>
        <v>0</v>
      </c>
      <c r="N138" s="29">
        <v>5038</v>
      </c>
      <c r="O138" s="29">
        <v>5038</v>
      </c>
      <c r="P138" s="29">
        <f t="shared" si="50"/>
        <v>0</v>
      </c>
      <c r="Q138" s="29">
        <v>0</v>
      </c>
      <c r="R138" s="29">
        <v>0</v>
      </c>
      <c r="S138" s="29">
        <f t="shared" si="51"/>
        <v>0</v>
      </c>
      <c r="T138" s="29">
        <v>0</v>
      </c>
      <c r="U138" s="29">
        <v>0</v>
      </c>
      <c r="V138" s="29">
        <f t="shared" si="52"/>
        <v>0</v>
      </c>
      <c r="W138" s="29">
        <v>0</v>
      </c>
      <c r="X138" s="29">
        <v>0</v>
      </c>
      <c r="Y138" s="29">
        <f t="shared" si="53"/>
        <v>0</v>
      </c>
      <c r="Z138" s="29">
        <v>0</v>
      </c>
      <c r="AA138" s="29">
        <v>0</v>
      </c>
      <c r="AB138" s="29">
        <f t="shared" si="54"/>
        <v>0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</row>
    <row r="139" spans="1:252" ht="63" x14ac:dyDescent="0.25">
      <c r="A139" s="28" t="s">
        <v>137</v>
      </c>
      <c r="B139" s="29">
        <f t="shared" si="46"/>
        <v>1031</v>
      </c>
      <c r="C139" s="29">
        <f t="shared" si="46"/>
        <v>1031</v>
      </c>
      <c r="D139" s="29">
        <f t="shared" si="46"/>
        <v>0</v>
      </c>
      <c r="E139" s="29">
        <v>0</v>
      </c>
      <c r="F139" s="29">
        <v>0</v>
      </c>
      <c r="G139" s="29">
        <f t="shared" si="47"/>
        <v>0</v>
      </c>
      <c r="H139" s="29">
        <v>0</v>
      </c>
      <c r="I139" s="29">
        <v>0</v>
      </c>
      <c r="J139" s="29">
        <f t="shared" si="48"/>
        <v>0</v>
      </c>
      <c r="K139" s="29">
        <v>0</v>
      </c>
      <c r="L139" s="29">
        <v>0</v>
      </c>
      <c r="M139" s="29">
        <f t="shared" si="49"/>
        <v>0</v>
      </c>
      <c r="N139" s="29">
        <v>1031</v>
      </c>
      <c r="O139" s="29">
        <v>1031</v>
      </c>
      <c r="P139" s="29">
        <f t="shared" si="50"/>
        <v>0</v>
      </c>
      <c r="Q139" s="29">
        <v>0</v>
      </c>
      <c r="R139" s="29">
        <v>0</v>
      </c>
      <c r="S139" s="29">
        <f t="shared" si="51"/>
        <v>0</v>
      </c>
      <c r="T139" s="29">
        <v>0</v>
      </c>
      <c r="U139" s="29">
        <v>0</v>
      </c>
      <c r="V139" s="29">
        <f t="shared" si="52"/>
        <v>0</v>
      </c>
      <c r="W139" s="29">
        <v>0</v>
      </c>
      <c r="X139" s="29">
        <v>0</v>
      </c>
      <c r="Y139" s="29">
        <f t="shared" si="53"/>
        <v>0</v>
      </c>
      <c r="Z139" s="29">
        <v>0</v>
      </c>
      <c r="AA139" s="29">
        <v>0</v>
      </c>
      <c r="AB139" s="29">
        <f t="shared" si="54"/>
        <v>0</v>
      </c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</row>
    <row r="140" spans="1:252" x14ac:dyDescent="0.25">
      <c r="A140" s="22" t="s">
        <v>113</v>
      </c>
      <c r="B140" s="23">
        <f t="shared" si="46"/>
        <v>6597214</v>
      </c>
      <c r="C140" s="23">
        <f t="shared" si="46"/>
        <v>6598316</v>
      </c>
      <c r="D140" s="23">
        <f t="shared" si="46"/>
        <v>1102</v>
      </c>
      <c r="E140" s="23">
        <f>SUM(E141:E141)</f>
        <v>0</v>
      </c>
      <c r="F140" s="23">
        <f>SUM(F141:F141)</f>
        <v>0</v>
      </c>
      <c r="G140" s="23">
        <f t="shared" si="47"/>
        <v>0</v>
      </c>
      <c r="H140" s="23">
        <f>SUM(H141:H141)</f>
        <v>0</v>
      </c>
      <c r="I140" s="23">
        <f>SUM(I141:I141)</f>
        <v>0</v>
      </c>
      <c r="J140" s="23">
        <f t="shared" si="48"/>
        <v>0</v>
      </c>
      <c r="K140" s="23">
        <f>SUM(K141:K141)</f>
        <v>0</v>
      </c>
      <c r="L140" s="23">
        <f>SUM(L141:L141)</f>
        <v>1102</v>
      </c>
      <c r="M140" s="23">
        <f t="shared" si="49"/>
        <v>1102</v>
      </c>
      <c r="N140" s="23">
        <f>SUM(N141:N141)</f>
        <v>0</v>
      </c>
      <c r="O140" s="23">
        <f>SUM(O141:O141)</f>
        <v>0</v>
      </c>
      <c r="P140" s="23">
        <f t="shared" si="50"/>
        <v>0</v>
      </c>
      <c r="Q140" s="23">
        <f>SUM(Q141:Q141)</f>
        <v>0</v>
      </c>
      <c r="R140" s="23">
        <f>SUM(R141:R141)</f>
        <v>0</v>
      </c>
      <c r="S140" s="23">
        <f t="shared" si="51"/>
        <v>0</v>
      </c>
      <c r="T140" s="23">
        <f>SUM(T141:T141)</f>
        <v>0</v>
      </c>
      <c r="U140" s="23">
        <f>SUM(U141:U141)</f>
        <v>0</v>
      </c>
      <c r="V140" s="23">
        <f t="shared" si="52"/>
        <v>0</v>
      </c>
      <c r="W140" s="23">
        <f>SUM(W141:W141)</f>
        <v>0</v>
      </c>
      <c r="X140" s="23">
        <f>SUM(X141:X141)</f>
        <v>0</v>
      </c>
      <c r="Y140" s="23">
        <f t="shared" si="53"/>
        <v>0</v>
      </c>
      <c r="Z140" s="23">
        <f>SUM(Z141:Z141)</f>
        <v>6597214</v>
      </c>
      <c r="AA140" s="23">
        <f>SUM(AA141:AA141)</f>
        <v>6597214</v>
      </c>
      <c r="AB140" s="23">
        <f t="shared" si="54"/>
        <v>0</v>
      </c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</row>
    <row r="141" spans="1:252" ht="34.5" customHeight="1" x14ac:dyDescent="0.25">
      <c r="A141" s="28" t="s">
        <v>138</v>
      </c>
      <c r="B141" s="29">
        <f t="shared" si="46"/>
        <v>6597214</v>
      </c>
      <c r="C141" s="29">
        <f t="shared" si="46"/>
        <v>6598316</v>
      </c>
      <c r="D141" s="29">
        <f t="shared" si="46"/>
        <v>1102</v>
      </c>
      <c r="E141" s="29">
        <v>0</v>
      </c>
      <c r="F141" s="29">
        <v>0</v>
      </c>
      <c r="G141" s="29">
        <f t="shared" si="47"/>
        <v>0</v>
      </c>
      <c r="H141" s="29">
        <v>0</v>
      </c>
      <c r="I141" s="29">
        <v>0</v>
      </c>
      <c r="J141" s="29">
        <f t="shared" si="48"/>
        <v>0</v>
      </c>
      <c r="K141" s="29">
        <v>0</v>
      </c>
      <c r="L141" s="29">
        <v>1102</v>
      </c>
      <c r="M141" s="29">
        <f t="shared" si="49"/>
        <v>1102</v>
      </c>
      <c r="N141" s="29">
        <v>0</v>
      </c>
      <c r="O141" s="29">
        <v>0</v>
      </c>
      <c r="P141" s="29">
        <f t="shared" si="50"/>
        <v>0</v>
      </c>
      <c r="Q141" s="29">
        <v>0</v>
      </c>
      <c r="R141" s="29">
        <v>0</v>
      </c>
      <c r="S141" s="29">
        <f t="shared" si="51"/>
        <v>0</v>
      </c>
      <c r="T141" s="29">
        <v>0</v>
      </c>
      <c r="U141" s="29">
        <v>0</v>
      </c>
      <c r="V141" s="29">
        <f t="shared" si="52"/>
        <v>0</v>
      </c>
      <c r="W141" s="29">
        <f>14400-14400</f>
        <v>0</v>
      </c>
      <c r="X141" s="29">
        <f>14400-14400</f>
        <v>0</v>
      </c>
      <c r="Y141" s="29">
        <f t="shared" si="53"/>
        <v>0</v>
      </c>
      <c r="Z141" s="29">
        <f>6189541+407673</f>
        <v>6597214</v>
      </c>
      <c r="AA141" s="29">
        <f>6189541+407673</f>
        <v>6597214</v>
      </c>
      <c r="AB141" s="29">
        <f t="shared" si="54"/>
        <v>0</v>
      </c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</row>
    <row r="142" spans="1:252" ht="31.5" x14ac:dyDescent="0.25">
      <c r="A142" s="22" t="s">
        <v>115</v>
      </c>
      <c r="B142" s="23">
        <f t="shared" si="46"/>
        <v>86734</v>
      </c>
      <c r="C142" s="23">
        <f t="shared" si="46"/>
        <v>81263</v>
      </c>
      <c r="D142" s="23">
        <f t="shared" si="46"/>
        <v>-5471</v>
      </c>
      <c r="E142" s="23">
        <f>SUM(E143:E154)</f>
        <v>0</v>
      </c>
      <c r="F142" s="23">
        <f>SUM(F143:F154)</f>
        <v>0</v>
      </c>
      <c r="G142" s="23">
        <f t="shared" si="47"/>
        <v>0</v>
      </c>
      <c r="H142" s="23">
        <f>SUM(H143:H154)</f>
        <v>0</v>
      </c>
      <c r="I142" s="23">
        <f>SUM(I143:I154)</f>
        <v>0</v>
      </c>
      <c r="J142" s="23">
        <f t="shared" si="48"/>
        <v>0</v>
      </c>
      <c r="K142" s="23">
        <f>SUM(K143:K154)</f>
        <v>18896</v>
      </c>
      <c r="L142" s="23">
        <f>SUM(L143:L154)</f>
        <v>23765</v>
      </c>
      <c r="M142" s="23">
        <f t="shared" si="49"/>
        <v>4869</v>
      </c>
      <c r="N142" s="23">
        <f>SUM(N143:N154)</f>
        <v>0</v>
      </c>
      <c r="O142" s="23">
        <f>SUM(O143:O154)</f>
        <v>0</v>
      </c>
      <c r="P142" s="23">
        <f t="shared" si="50"/>
        <v>0</v>
      </c>
      <c r="Q142" s="23">
        <f>SUM(Q143:Q154)</f>
        <v>67838</v>
      </c>
      <c r="R142" s="23">
        <f>SUM(R143:R154)</f>
        <v>53438</v>
      </c>
      <c r="S142" s="23">
        <f t="shared" si="51"/>
        <v>-14400</v>
      </c>
      <c r="T142" s="23">
        <f>SUM(T143:T154)</f>
        <v>0</v>
      </c>
      <c r="U142" s="23">
        <f>SUM(U143:U154)</f>
        <v>0</v>
      </c>
      <c r="V142" s="23">
        <f t="shared" si="52"/>
        <v>0</v>
      </c>
      <c r="W142" s="23">
        <f>SUM(W143:W154)</f>
        <v>0</v>
      </c>
      <c r="X142" s="23">
        <f>SUM(X143:X154)</f>
        <v>4060</v>
      </c>
      <c r="Y142" s="23">
        <f t="shared" si="53"/>
        <v>4060</v>
      </c>
      <c r="Z142" s="23">
        <f>SUM(Z143:Z154)</f>
        <v>0</v>
      </c>
      <c r="AA142" s="23">
        <f>SUM(AA143:AA154)</f>
        <v>0</v>
      </c>
      <c r="AB142" s="23">
        <f t="shared" si="54"/>
        <v>0</v>
      </c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</row>
    <row r="143" spans="1:252" ht="31.5" x14ac:dyDescent="0.25">
      <c r="A143" s="28" t="s">
        <v>139</v>
      </c>
      <c r="B143" s="29">
        <f t="shared" si="46"/>
        <v>14400</v>
      </c>
      <c r="C143" s="29">
        <f t="shared" si="46"/>
        <v>0</v>
      </c>
      <c r="D143" s="29">
        <f t="shared" si="46"/>
        <v>-14400</v>
      </c>
      <c r="E143" s="29">
        <v>0</v>
      </c>
      <c r="F143" s="29">
        <v>0</v>
      </c>
      <c r="G143" s="29">
        <f t="shared" si="47"/>
        <v>0</v>
      </c>
      <c r="H143" s="29">
        <v>0</v>
      </c>
      <c r="I143" s="29">
        <v>0</v>
      </c>
      <c r="J143" s="29">
        <f t="shared" si="48"/>
        <v>0</v>
      </c>
      <c r="K143" s="29">
        <v>0</v>
      </c>
      <c r="L143" s="29">
        <v>0</v>
      </c>
      <c r="M143" s="29">
        <f t="shared" si="49"/>
        <v>0</v>
      </c>
      <c r="N143" s="29">
        <v>0</v>
      </c>
      <c r="O143" s="29">
        <v>0</v>
      </c>
      <c r="P143" s="29">
        <f t="shared" si="50"/>
        <v>0</v>
      </c>
      <c r="Q143" s="29">
        <v>14400</v>
      </c>
      <c r="R143" s="29">
        <f>14400-14400</f>
        <v>0</v>
      </c>
      <c r="S143" s="29">
        <f t="shared" si="51"/>
        <v>-14400</v>
      </c>
      <c r="T143" s="29">
        <v>0</v>
      </c>
      <c r="U143" s="29">
        <v>0</v>
      </c>
      <c r="V143" s="29">
        <f t="shared" si="52"/>
        <v>0</v>
      </c>
      <c r="W143" s="29">
        <v>0</v>
      </c>
      <c r="X143" s="29">
        <v>0</v>
      </c>
      <c r="Y143" s="29">
        <f t="shared" si="53"/>
        <v>0</v>
      </c>
      <c r="Z143" s="29">
        <v>0</v>
      </c>
      <c r="AA143" s="29">
        <v>0</v>
      </c>
      <c r="AB143" s="29">
        <f t="shared" si="54"/>
        <v>0</v>
      </c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</row>
    <row r="144" spans="1:252" x14ac:dyDescent="0.25">
      <c r="A144" s="28" t="s">
        <v>140</v>
      </c>
      <c r="B144" s="29">
        <f t="shared" si="46"/>
        <v>0</v>
      </c>
      <c r="C144" s="29">
        <f t="shared" si="46"/>
        <v>2690</v>
      </c>
      <c r="D144" s="29">
        <f t="shared" si="46"/>
        <v>2690</v>
      </c>
      <c r="E144" s="29">
        <v>0</v>
      </c>
      <c r="F144" s="29">
        <v>0</v>
      </c>
      <c r="G144" s="29">
        <f t="shared" si="47"/>
        <v>0</v>
      </c>
      <c r="H144" s="29">
        <v>0</v>
      </c>
      <c r="I144" s="29">
        <v>0</v>
      </c>
      <c r="J144" s="29">
        <f t="shared" si="48"/>
        <v>0</v>
      </c>
      <c r="K144" s="29">
        <v>0</v>
      </c>
      <c r="L144" s="29">
        <v>2690</v>
      </c>
      <c r="M144" s="29">
        <f t="shared" si="49"/>
        <v>2690</v>
      </c>
      <c r="N144" s="29">
        <v>0</v>
      </c>
      <c r="O144" s="29">
        <v>0</v>
      </c>
      <c r="P144" s="29">
        <f t="shared" si="50"/>
        <v>0</v>
      </c>
      <c r="Q144" s="29">
        <v>0</v>
      </c>
      <c r="R144" s="29">
        <f>14400-14400</f>
        <v>0</v>
      </c>
      <c r="S144" s="29">
        <f t="shared" si="51"/>
        <v>0</v>
      </c>
      <c r="T144" s="29">
        <v>0</v>
      </c>
      <c r="U144" s="29">
        <v>0</v>
      </c>
      <c r="V144" s="29">
        <f t="shared" si="52"/>
        <v>0</v>
      </c>
      <c r="W144" s="29">
        <v>0</v>
      </c>
      <c r="X144" s="29">
        <v>0</v>
      </c>
      <c r="Y144" s="29">
        <f t="shared" si="53"/>
        <v>0</v>
      </c>
      <c r="Z144" s="29">
        <v>0</v>
      </c>
      <c r="AA144" s="29">
        <v>0</v>
      </c>
      <c r="AB144" s="29">
        <f t="shared" si="54"/>
        <v>0</v>
      </c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</row>
    <row r="145" spans="1:252" ht="31.5" x14ac:dyDescent="0.25">
      <c r="A145" s="28" t="s">
        <v>141</v>
      </c>
      <c r="B145" s="29">
        <f t="shared" si="46"/>
        <v>0</v>
      </c>
      <c r="C145" s="29">
        <f t="shared" si="46"/>
        <v>2179</v>
      </c>
      <c r="D145" s="29">
        <f t="shared" si="46"/>
        <v>2179</v>
      </c>
      <c r="E145" s="29">
        <v>0</v>
      </c>
      <c r="F145" s="29">
        <v>0</v>
      </c>
      <c r="G145" s="29">
        <f t="shared" si="47"/>
        <v>0</v>
      </c>
      <c r="H145" s="29">
        <v>0</v>
      </c>
      <c r="I145" s="29">
        <v>0</v>
      </c>
      <c r="J145" s="29">
        <f t="shared" si="48"/>
        <v>0</v>
      </c>
      <c r="K145" s="29">
        <v>0</v>
      </c>
      <c r="L145" s="29">
        <v>2179</v>
      </c>
      <c r="M145" s="29">
        <f t="shared" si="49"/>
        <v>2179</v>
      </c>
      <c r="N145" s="29">
        <v>0</v>
      </c>
      <c r="O145" s="29">
        <v>0</v>
      </c>
      <c r="P145" s="29">
        <f t="shared" si="50"/>
        <v>0</v>
      </c>
      <c r="Q145" s="29">
        <v>0</v>
      </c>
      <c r="R145" s="29">
        <f>14400-14400</f>
        <v>0</v>
      </c>
      <c r="S145" s="29">
        <f t="shared" si="51"/>
        <v>0</v>
      </c>
      <c r="T145" s="29">
        <v>0</v>
      </c>
      <c r="U145" s="29">
        <v>0</v>
      </c>
      <c r="V145" s="29">
        <f t="shared" si="52"/>
        <v>0</v>
      </c>
      <c r="W145" s="29">
        <v>0</v>
      </c>
      <c r="X145" s="29">
        <v>0</v>
      </c>
      <c r="Y145" s="29">
        <f t="shared" si="53"/>
        <v>0</v>
      </c>
      <c r="Z145" s="29">
        <v>0</v>
      </c>
      <c r="AA145" s="29">
        <v>0</v>
      </c>
      <c r="AB145" s="29">
        <f t="shared" si="54"/>
        <v>0</v>
      </c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</row>
    <row r="146" spans="1:252" ht="31.5" x14ac:dyDescent="0.25">
      <c r="A146" s="28" t="s">
        <v>142</v>
      </c>
      <c r="B146" s="29">
        <f t="shared" si="46"/>
        <v>0</v>
      </c>
      <c r="C146" s="29">
        <f t="shared" si="46"/>
        <v>4060</v>
      </c>
      <c r="D146" s="29">
        <f t="shared" si="46"/>
        <v>4060</v>
      </c>
      <c r="E146" s="29">
        <v>0</v>
      </c>
      <c r="F146" s="29">
        <v>0</v>
      </c>
      <c r="G146" s="29">
        <f t="shared" si="47"/>
        <v>0</v>
      </c>
      <c r="H146" s="29">
        <v>0</v>
      </c>
      <c r="I146" s="29">
        <v>0</v>
      </c>
      <c r="J146" s="29">
        <f t="shared" si="48"/>
        <v>0</v>
      </c>
      <c r="K146" s="29">
        <v>0</v>
      </c>
      <c r="L146" s="29"/>
      <c r="M146" s="29">
        <f t="shared" si="49"/>
        <v>0</v>
      </c>
      <c r="N146" s="29">
        <v>0</v>
      </c>
      <c r="O146" s="29">
        <v>0</v>
      </c>
      <c r="P146" s="29">
        <f t="shared" si="50"/>
        <v>0</v>
      </c>
      <c r="Q146" s="29">
        <v>0</v>
      </c>
      <c r="R146" s="29">
        <f>14400-14400</f>
        <v>0</v>
      </c>
      <c r="S146" s="29">
        <f t="shared" si="51"/>
        <v>0</v>
      </c>
      <c r="T146" s="29">
        <v>0</v>
      </c>
      <c r="U146" s="29">
        <v>0</v>
      </c>
      <c r="V146" s="29">
        <f t="shared" si="52"/>
        <v>0</v>
      </c>
      <c r="W146" s="29">
        <v>0</v>
      </c>
      <c r="X146" s="29">
        <v>4060</v>
      </c>
      <c r="Y146" s="29">
        <f t="shared" si="53"/>
        <v>4060</v>
      </c>
      <c r="Z146" s="29">
        <v>0</v>
      </c>
      <c r="AA146" s="29">
        <v>0</v>
      </c>
      <c r="AB146" s="29">
        <f t="shared" si="54"/>
        <v>0</v>
      </c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</row>
    <row r="147" spans="1:252" ht="31.5" x14ac:dyDescent="0.25">
      <c r="A147" s="28" t="s">
        <v>143</v>
      </c>
      <c r="B147" s="29">
        <f t="shared" si="46"/>
        <v>10550</v>
      </c>
      <c r="C147" s="29">
        <f t="shared" si="46"/>
        <v>10550</v>
      </c>
      <c r="D147" s="29">
        <f t="shared" si="46"/>
        <v>0</v>
      </c>
      <c r="E147" s="29">
        <v>0</v>
      </c>
      <c r="F147" s="29">
        <v>0</v>
      </c>
      <c r="G147" s="29">
        <f t="shared" si="47"/>
        <v>0</v>
      </c>
      <c r="H147" s="29">
        <v>0</v>
      </c>
      <c r="I147" s="29">
        <v>0</v>
      </c>
      <c r="J147" s="29">
        <f t="shared" si="48"/>
        <v>0</v>
      </c>
      <c r="K147" s="29">
        <v>0</v>
      </c>
      <c r="L147" s="29"/>
      <c r="M147" s="29">
        <f t="shared" si="49"/>
        <v>0</v>
      </c>
      <c r="N147" s="29">
        <v>0</v>
      </c>
      <c r="O147" s="29">
        <v>0</v>
      </c>
      <c r="P147" s="29">
        <f t="shared" si="50"/>
        <v>0</v>
      </c>
      <c r="Q147" s="29">
        <v>10550</v>
      </c>
      <c r="R147" s="29">
        <v>10550</v>
      </c>
      <c r="S147" s="29">
        <f t="shared" si="51"/>
        <v>0</v>
      </c>
      <c r="T147" s="29">
        <v>0</v>
      </c>
      <c r="U147" s="29">
        <v>0</v>
      </c>
      <c r="V147" s="29">
        <f t="shared" si="52"/>
        <v>0</v>
      </c>
      <c r="W147" s="29">
        <v>0</v>
      </c>
      <c r="X147" s="29"/>
      <c r="Y147" s="29">
        <f t="shared" si="53"/>
        <v>0</v>
      </c>
      <c r="Z147" s="29">
        <v>0</v>
      </c>
      <c r="AA147" s="29">
        <v>0</v>
      </c>
      <c r="AB147" s="29">
        <f t="shared" si="54"/>
        <v>0</v>
      </c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</row>
    <row r="148" spans="1:252" ht="31.5" x14ac:dyDescent="0.25">
      <c r="A148" s="28" t="s">
        <v>144</v>
      </c>
      <c r="B148" s="29">
        <f t="shared" si="46"/>
        <v>13841</v>
      </c>
      <c r="C148" s="29">
        <f t="shared" si="46"/>
        <v>13841</v>
      </c>
      <c r="D148" s="29">
        <f t="shared" si="46"/>
        <v>0</v>
      </c>
      <c r="E148" s="29">
        <v>0</v>
      </c>
      <c r="F148" s="29">
        <v>0</v>
      </c>
      <c r="G148" s="29">
        <f t="shared" si="47"/>
        <v>0</v>
      </c>
      <c r="H148" s="29">
        <v>0</v>
      </c>
      <c r="I148" s="29">
        <v>0</v>
      </c>
      <c r="J148" s="29">
        <f t="shared" si="48"/>
        <v>0</v>
      </c>
      <c r="K148" s="29">
        <v>0</v>
      </c>
      <c r="L148" s="29">
        <v>0</v>
      </c>
      <c r="M148" s="29">
        <f t="shared" si="49"/>
        <v>0</v>
      </c>
      <c r="N148" s="29">
        <v>0</v>
      </c>
      <c r="O148" s="29">
        <v>0</v>
      </c>
      <c r="P148" s="29">
        <f t="shared" si="50"/>
        <v>0</v>
      </c>
      <c r="Q148" s="29">
        <v>13841</v>
      </c>
      <c r="R148" s="29">
        <v>13841</v>
      </c>
      <c r="S148" s="29">
        <f t="shared" si="51"/>
        <v>0</v>
      </c>
      <c r="T148" s="29">
        <v>0</v>
      </c>
      <c r="U148" s="29">
        <v>0</v>
      </c>
      <c r="V148" s="29">
        <f t="shared" si="52"/>
        <v>0</v>
      </c>
      <c r="W148" s="29">
        <v>0</v>
      </c>
      <c r="X148" s="29">
        <v>0</v>
      </c>
      <c r="Y148" s="29">
        <f t="shared" si="53"/>
        <v>0</v>
      </c>
      <c r="Z148" s="29">
        <v>0</v>
      </c>
      <c r="AA148" s="29">
        <v>0</v>
      </c>
      <c r="AB148" s="29">
        <f t="shared" si="54"/>
        <v>0</v>
      </c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</row>
    <row r="149" spans="1:252" ht="31.5" x14ac:dyDescent="0.25">
      <c r="A149" s="28" t="s">
        <v>145</v>
      </c>
      <c r="B149" s="29">
        <f t="shared" si="46"/>
        <v>3707</v>
      </c>
      <c r="C149" s="29">
        <f t="shared" si="46"/>
        <v>3707</v>
      </c>
      <c r="D149" s="29">
        <f t="shared" si="46"/>
        <v>0</v>
      </c>
      <c r="E149" s="29">
        <v>0</v>
      </c>
      <c r="F149" s="29">
        <v>0</v>
      </c>
      <c r="G149" s="29">
        <f t="shared" si="47"/>
        <v>0</v>
      </c>
      <c r="H149" s="29">
        <v>0</v>
      </c>
      <c r="I149" s="29">
        <v>0</v>
      </c>
      <c r="J149" s="29">
        <f t="shared" si="48"/>
        <v>0</v>
      </c>
      <c r="K149" s="29">
        <v>0</v>
      </c>
      <c r="L149" s="29">
        <v>0</v>
      </c>
      <c r="M149" s="29">
        <f t="shared" si="49"/>
        <v>0</v>
      </c>
      <c r="N149" s="29">
        <v>0</v>
      </c>
      <c r="O149" s="29">
        <v>0</v>
      </c>
      <c r="P149" s="29">
        <f t="shared" si="50"/>
        <v>0</v>
      </c>
      <c r="Q149" s="29">
        <v>3707</v>
      </c>
      <c r="R149" s="29">
        <v>3707</v>
      </c>
      <c r="S149" s="29">
        <f t="shared" si="51"/>
        <v>0</v>
      </c>
      <c r="T149" s="29">
        <v>0</v>
      </c>
      <c r="U149" s="29">
        <v>0</v>
      </c>
      <c r="V149" s="29">
        <f t="shared" si="52"/>
        <v>0</v>
      </c>
      <c r="W149" s="29">
        <v>0</v>
      </c>
      <c r="X149" s="29">
        <v>0</v>
      </c>
      <c r="Y149" s="29">
        <f t="shared" si="53"/>
        <v>0</v>
      </c>
      <c r="Z149" s="29">
        <v>0</v>
      </c>
      <c r="AA149" s="29">
        <v>0</v>
      </c>
      <c r="AB149" s="29">
        <f t="shared" si="54"/>
        <v>0</v>
      </c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</row>
    <row r="150" spans="1:252" ht="31.5" x14ac:dyDescent="0.25">
      <c r="A150" s="28" t="s">
        <v>146</v>
      </c>
      <c r="B150" s="29">
        <f t="shared" si="46"/>
        <v>2150</v>
      </c>
      <c r="C150" s="29">
        <f t="shared" si="46"/>
        <v>2150</v>
      </c>
      <c r="D150" s="29">
        <f t="shared" si="46"/>
        <v>0</v>
      </c>
      <c r="E150" s="29">
        <v>0</v>
      </c>
      <c r="F150" s="29">
        <v>0</v>
      </c>
      <c r="G150" s="29">
        <f t="shared" si="47"/>
        <v>0</v>
      </c>
      <c r="H150" s="29">
        <v>0</v>
      </c>
      <c r="I150" s="29">
        <v>0</v>
      </c>
      <c r="J150" s="29">
        <f t="shared" si="48"/>
        <v>0</v>
      </c>
      <c r="K150" s="29">
        <v>0</v>
      </c>
      <c r="L150" s="29">
        <v>0</v>
      </c>
      <c r="M150" s="29">
        <f t="shared" si="49"/>
        <v>0</v>
      </c>
      <c r="N150" s="29">
        <v>0</v>
      </c>
      <c r="O150" s="29">
        <v>0</v>
      </c>
      <c r="P150" s="29">
        <f t="shared" si="50"/>
        <v>0</v>
      </c>
      <c r="Q150" s="29">
        <v>2150</v>
      </c>
      <c r="R150" s="29">
        <v>2150</v>
      </c>
      <c r="S150" s="29">
        <f t="shared" si="51"/>
        <v>0</v>
      </c>
      <c r="T150" s="29">
        <v>0</v>
      </c>
      <c r="U150" s="29">
        <v>0</v>
      </c>
      <c r="V150" s="29">
        <f t="shared" si="52"/>
        <v>0</v>
      </c>
      <c r="W150" s="29">
        <v>0</v>
      </c>
      <c r="X150" s="29">
        <v>0</v>
      </c>
      <c r="Y150" s="29">
        <f t="shared" si="53"/>
        <v>0</v>
      </c>
      <c r="Z150" s="29">
        <v>0</v>
      </c>
      <c r="AA150" s="29">
        <v>0</v>
      </c>
      <c r="AB150" s="29">
        <f t="shared" si="54"/>
        <v>0</v>
      </c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</row>
    <row r="151" spans="1:252" ht="31.5" x14ac:dyDescent="0.25">
      <c r="A151" s="28" t="s">
        <v>147</v>
      </c>
      <c r="B151" s="29">
        <f t="shared" si="46"/>
        <v>1302</v>
      </c>
      <c r="C151" s="29">
        <f t="shared" si="46"/>
        <v>1302</v>
      </c>
      <c r="D151" s="29">
        <f t="shared" si="46"/>
        <v>0</v>
      </c>
      <c r="E151" s="29">
        <v>0</v>
      </c>
      <c r="F151" s="29">
        <v>0</v>
      </c>
      <c r="G151" s="29">
        <f t="shared" si="47"/>
        <v>0</v>
      </c>
      <c r="H151" s="29">
        <v>0</v>
      </c>
      <c r="I151" s="29">
        <v>0</v>
      </c>
      <c r="J151" s="29">
        <f t="shared" si="48"/>
        <v>0</v>
      </c>
      <c r="K151" s="29">
        <v>0</v>
      </c>
      <c r="L151" s="29">
        <v>0</v>
      </c>
      <c r="M151" s="29">
        <f t="shared" si="49"/>
        <v>0</v>
      </c>
      <c r="N151" s="29">
        <v>0</v>
      </c>
      <c r="O151" s="29">
        <v>0</v>
      </c>
      <c r="P151" s="29">
        <f t="shared" si="50"/>
        <v>0</v>
      </c>
      <c r="Q151" s="29">
        <v>1302</v>
      </c>
      <c r="R151" s="29">
        <v>1302</v>
      </c>
      <c r="S151" s="29">
        <f t="shared" si="51"/>
        <v>0</v>
      </c>
      <c r="T151" s="29">
        <v>0</v>
      </c>
      <c r="U151" s="29">
        <v>0</v>
      </c>
      <c r="V151" s="29">
        <f t="shared" si="52"/>
        <v>0</v>
      </c>
      <c r="W151" s="29">
        <v>0</v>
      </c>
      <c r="X151" s="29">
        <v>0</v>
      </c>
      <c r="Y151" s="29">
        <f t="shared" si="53"/>
        <v>0</v>
      </c>
      <c r="Z151" s="29">
        <v>0</v>
      </c>
      <c r="AA151" s="29">
        <v>0</v>
      </c>
      <c r="AB151" s="29">
        <f t="shared" si="54"/>
        <v>0</v>
      </c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</row>
    <row r="152" spans="1:252" ht="31.5" x14ac:dyDescent="0.25">
      <c r="A152" s="28" t="s">
        <v>148</v>
      </c>
      <c r="B152" s="29">
        <f t="shared" si="46"/>
        <v>7488</v>
      </c>
      <c r="C152" s="29">
        <f t="shared" si="46"/>
        <v>7488</v>
      </c>
      <c r="D152" s="29">
        <f t="shared" si="46"/>
        <v>0</v>
      </c>
      <c r="E152" s="29">
        <v>0</v>
      </c>
      <c r="F152" s="29">
        <v>0</v>
      </c>
      <c r="G152" s="29">
        <f t="shared" si="47"/>
        <v>0</v>
      </c>
      <c r="H152" s="29">
        <v>0</v>
      </c>
      <c r="I152" s="29">
        <v>0</v>
      </c>
      <c r="J152" s="29">
        <f t="shared" si="48"/>
        <v>0</v>
      </c>
      <c r="K152" s="29">
        <v>0</v>
      </c>
      <c r="L152" s="29">
        <v>0</v>
      </c>
      <c r="M152" s="29">
        <f t="shared" si="49"/>
        <v>0</v>
      </c>
      <c r="N152" s="29">
        <v>0</v>
      </c>
      <c r="O152" s="29">
        <v>0</v>
      </c>
      <c r="P152" s="29">
        <f t="shared" si="50"/>
        <v>0</v>
      </c>
      <c r="Q152" s="29">
        <v>7488</v>
      </c>
      <c r="R152" s="29">
        <v>7488</v>
      </c>
      <c r="S152" s="29">
        <f t="shared" si="51"/>
        <v>0</v>
      </c>
      <c r="T152" s="29">
        <v>0</v>
      </c>
      <c r="U152" s="29">
        <v>0</v>
      </c>
      <c r="V152" s="29">
        <f t="shared" si="52"/>
        <v>0</v>
      </c>
      <c r="W152" s="29">
        <v>0</v>
      </c>
      <c r="X152" s="29">
        <v>0</v>
      </c>
      <c r="Y152" s="29">
        <f t="shared" si="53"/>
        <v>0</v>
      </c>
      <c r="Z152" s="29">
        <v>0</v>
      </c>
      <c r="AA152" s="29">
        <v>0</v>
      </c>
      <c r="AB152" s="29">
        <f t="shared" si="54"/>
        <v>0</v>
      </c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</row>
    <row r="153" spans="1:252" ht="31.5" x14ac:dyDescent="0.25">
      <c r="A153" s="28" t="s">
        <v>149</v>
      </c>
      <c r="B153" s="29">
        <f t="shared" si="46"/>
        <v>18896</v>
      </c>
      <c r="C153" s="29">
        <f t="shared" si="46"/>
        <v>18896</v>
      </c>
      <c r="D153" s="29">
        <f t="shared" si="46"/>
        <v>0</v>
      </c>
      <c r="E153" s="29">
        <v>0</v>
      </c>
      <c r="F153" s="29">
        <v>0</v>
      </c>
      <c r="G153" s="29">
        <f t="shared" si="47"/>
        <v>0</v>
      </c>
      <c r="H153" s="29">
        <v>0</v>
      </c>
      <c r="I153" s="29">
        <v>0</v>
      </c>
      <c r="J153" s="29">
        <f t="shared" si="48"/>
        <v>0</v>
      </c>
      <c r="K153" s="29">
        <v>18896</v>
      </c>
      <c r="L153" s="29">
        <v>18896</v>
      </c>
      <c r="M153" s="29">
        <f t="shared" si="49"/>
        <v>0</v>
      </c>
      <c r="N153" s="29"/>
      <c r="O153" s="29"/>
      <c r="P153" s="29">
        <f t="shared" si="50"/>
        <v>0</v>
      </c>
      <c r="Q153" s="29">
        <v>0</v>
      </c>
      <c r="R153" s="29">
        <v>0</v>
      </c>
      <c r="S153" s="29">
        <f t="shared" si="51"/>
        <v>0</v>
      </c>
      <c r="T153" s="29">
        <v>0</v>
      </c>
      <c r="U153" s="29">
        <v>0</v>
      </c>
      <c r="V153" s="29">
        <f t="shared" si="52"/>
        <v>0</v>
      </c>
      <c r="W153" s="29">
        <v>0</v>
      </c>
      <c r="X153" s="29">
        <v>0</v>
      </c>
      <c r="Y153" s="29">
        <f t="shared" si="53"/>
        <v>0</v>
      </c>
      <c r="Z153" s="29">
        <v>0</v>
      </c>
      <c r="AA153" s="29">
        <v>0</v>
      </c>
      <c r="AB153" s="29">
        <f t="shared" si="54"/>
        <v>0</v>
      </c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</row>
    <row r="154" spans="1:252" ht="31.5" x14ac:dyDescent="0.25">
      <c r="A154" s="28" t="s">
        <v>150</v>
      </c>
      <c r="B154" s="29">
        <f t="shared" si="46"/>
        <v>14400</v>
      </c>
      <c r="C154" s="29">
        <f t="shared" si="46"/>
        <v>14400</v>
      </c>
      <c r="D154" s="29">
        <f t="shared" si="46"/>
        <v>0</v>
      </c>
      <c r="E154" s="29">
        <v>0</v>
      </c>
      <c r="F154" s="29">
        <v>0</v>
      </c>
      <c r="G154" s="29">
        <f t="shared" si="47"/>
        <v>0</v>
      </c>
      <c r="H154" s="29">
        <v>0</v>
      </c>
      <c r="I154" s="29">
        <v>0</v>
      </c>
      <c r="J154" s="29">
        <f t="shared" si="48"/>
        <v>0</v>
      </c>
      <c r="K154" s="29">
        <v>0</v>
      </c>
      <c r="L154" s="29">
        <v>0</v>
      </c>
      <c r="M154" s="29">
        <f t="shared" si="49"/>
        <v>0</v>
      </c>
      <c r="N154" s="29">
        <v>0</v>
      </c>
      <c r="O154" s="29">
        <v>0</v>
      </c>
      <c r="P154" s="29">
        <f t="shared" si="50"/>
        <v>0</v>
      </c>
      <c r="Q154" s="29">
        <v>14400</v>
      </c>
      <c r="R154" s="29">
        <v>14400</v>
      </c>
      <c r="S154" s="29">
        <f t="shared" si="51"/>
        <v>0</v>
      </c>
      <c r="T154" s="29">
        <v>0</v>
      </c>
      <c r="U154" s="29">
        <v>0</v>
      </c>
      <c r="V154" s="29">
        <f t="shared" si="52"/>
        <v>0</v>
      </c>
      <c r="W154" s="29">
        <v>0</v>
      </c>
      <c r="X154" s="29">
        <v>0</v>
      </c>
      <c r="Y154" s="29">
        <f t="shared" si="53"/>
        <v>0</v>
      </c>
      <c r="Z154" s="29">
        <v>0</v>
      </c>
      <c r="AA154" s="29">
        <v>0</v>
      </c>
      <c r="AB154" s="29">
        <f t="shared" si="54"/>
        <v>0</v>
      </c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</row>
    <row r="155" spans="1:252" ht="19.5" customHeight="1" x14ac:dyDescent="0.25">
      <c r="A155" s="22" t="s">
        <v>123</v>
      </c>
      <c r="B155" s="23">
        <f t="shared" si="46"/>
        <v>82155</v>
      </c>
      <c r="C155" s="23">
        <f t="shared" si="46"/>
        <v>96555</v>
      </c>
      <c r="D155" s="23">
        <f t="shared" si="46"/>
        <v>14400</v>
      </c>
      <c r="E155" s="23">
        <f>SUM(E156:E162)</f>
        <v>0</v>
      </c>
      <c r="F155" s="23">
        <f>SUM(F156:F162)</f>
        <v>0</v>
      </c>
      <c r="G155" s="23">
        <f t="shared" si="47"/>
        <v>0</v>
      </c>
      <c r="H155" s="23">
        <f>SUM(H156:H162)</f>
        <v>0</v>
      </c>
      <c r="I155" s="23">
        <f>SUM(I156:I162)</f>
        <v>0</v>
      </c>
      <c r="J155" s="23">
        <f t="shared" si="48"/>
        <v>0</v>
      </c>
      <c r="K155" s="23">
        <f>SUM(K156:K162)</f>
        <v>0</v>
      </c>
      <c r="L155" s="23">
        <f>SUM(L156:L162)</f>
        <v>0</v>
      </c>
      <c r="M155" s="23">
        <f t="shared" si="49"/>
        <v>0</v>
      </c>
      <c r="N155" s="23">
        <f>SUM(N156:N162)</f>
        <v>0</v>
      </c>
      <c r="O155" s="23">
        <f>SUM(O156:O162)</f>
        <v>0</v>
      </c>
      <c r="P155" s="23">
        <f t="shared" si="50"/>
        <v>0</v>
      </c>
      <c r="Q155" s="23">
        <f>SUM(Q156:Q162)</f>
        <v>82155</v>
      </c>
      <c r="R155" s="23">
        <f>SUM(R156:R162)</f>
        <v>96555</v>
      </c>
      <c r="S155" s="23">
        <f t="shared" si="51"/>
        <v>14400</v>
      </c>
      <c r="T155" s="23">
        <f>SUM(T156:T162)</f>
        <v>0</v>
      </c>
      <c r="U155" s="23">
        <f>SUM(U156:U162)</f>
        <v>0</v>
      </c>
      <c r="V155" s="23">
        <f t="shared" si="52"/>
        <v>0</v>
      </c>
      <c r="W155" s="23">
        <f>SUM(W156:W162)</f>
        <v>0</v>
      </c>
      <c r="X155" s="23">
        <f>SUM(X156:X162)</f>
        <v>0</v>
      </c>
      <c r="Y155" s="23">
        <f t="shared" si="53"/>
        <v>0</v>
      </c>
      <c r="Z155" s="23">
        <f>SUM(Z156:Z162)</f>
        <v>0</v>
      </c>
      <c r="AA155" s="23">
        <f>SUM(AA156:AA162)</f>
        <v>0</v>
      </c>
      <c r="AB155" s="23">
        <f t="shared" si="54"/>
        <v>0</v>
      </c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</row>
    <row r="156" spans="1:252" ht="31.5" x14ac:dyDescent="0.25">
      <c r="A156" s="28" t="s">
        <v>151</v>
      </c>
      <c r="B156" s="29">
        <f t="shared" si="46"/>
        <v>64440</v>
      </c>
      <c r="C156" s="29">
        <f t="shared" si="46"/>
        <v>64440</v>
      </c>
      <c r="D156" s="29">
        <f t="shared" si="46"/>
        <v>0</v>
      </c>
      <c r="E156" s="29">
        <v>0</v>
      </c>
      <c r="F156" s="29">
        <v>0</v>
      </c>
      <c r="G156" s="29">
        <f t="shared" si="47"/>
        <v>0</v>
      </c>
      <c r="H156" s="29">
        <v>0</v>
      </c>
      <c r="I156" s="29">
        <v>0</v>
      </c>
      <c r="J156" s="29">
        <f t="shared" si="48"/>
        <v>0</v>
      </c>
      <c r="K156" s="29">
        <v>0</v>
      </c>
      <c r="L156" s="29">
        <v>0</v>
      </c>
      <c r="M156" s="29">
        <f t="shared" si="49"/>
        <v>0</v>
      </c>
      <c r="N156" s="29">
        <v>0</v>
      </c>
      <c r="O156" s="29">
        <v>0</v>
      </c>
      <c r="P156" s="29">
        <f t="shared" si="50"/>
        <v>0</v>
      </c>
      <c r="Q156" s="29">
        <v>64440</v>
      </c>
      <c r="R156" s="29">
        <v>64440</v>
      </c>
      <c r="S156" s="29">
        <f t="shared" si="51"/>
        <v>0</v>
      </c>
      <c r="T156" s="29">
        <v>0</v>
      </c>
      <c r="U156" s="29">
        <v>0</v>
      </c>
      <c r="V156" s="29">
        <f t="shared" si="52"/>
        <v>0</v>
      </c>
      <c r="W156" s="29">
        <v>0</v>
      </c>
      <c r="X156" s="29">
        <v>0</v>
      </c>
      <c r="Y156" s="29">
        <f t="shared" si="53"/>
        <v>0</v>
      </c>
      <c r="Z156" s="29">
        <v>0</v>
      </c>
      <c r="AA156" s="29">
        <v>0</v>
      </c>
      <c r="AB156" s="29">
        <f t="shared" si="54"/>
        <v>0</v>
      </c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</row>
    <row r="157" spans="1:252" ht="31.5" x14ac:dyDescent="0.25">
      <c r="A157" s="28" t="s">
        <v>139</v>
      </c>
      <c r="B157" s="29">
        <f t="shared" si="46"/>
        <v>0</v>
      </c>
      <c r="C157" s="29">
        <f t="shared" si="46"/>
        <v>14400</v>
      </c>
      <c r="D157" s="29">
        <f t="shared" si="46"/>
        <v>14400</v>
      </c>
      <c r="E157" s="29">
        <v>0</v>
      </c>
      <c r="F157" s="29">
        <v>0</v>
      </c>
      <c r="G157" s="29">
        <f t="shared" si="47"/>
        <v>0</v>
      </c>
      <c r="H157" s="29">
        <v>0</v>
      </c>
      <c r="I157" s="29">
        <v>0</v>
      </c>
      <c r="J157" s="29">
        <f t="shared" si="48"/>
        <v>0</v>
      </c>
      <c r="K157" s="29">
        <v>0</v>
      </c>
      <c r="L157" s="29">
        <v>0</v>
      </c>
      <c r="M157" s="29">
        <f t="shared" si="49"/>
        <v>0</v>
      </c>
      <c r="N157" s="29">
        <v>0</v>
      </c>
      <c r="O157" s="29">
        <v>0</v>
      </c>
      <c r="P157" s="29">
        <f t="shared" si="50"/>
        <v>0</v>
      </c>
      <c r="Q157" s="29">
        <v>0</v>
      </c>
      <c r="R157" s="29">
        <v>14400</v>
      </c>
      <c r="S157" s="29">
        <f t="shared" si="51"/>
        <v>14400</v>
      </c>
      <c r="T157" s="29">
        <v>0</v>
      </c>
      <c r="U157" s="29">
        <v>0</v>
      </c>
      <c r="V157" s="29">
        <f t="shared" si="52"/>
        <v>0</v>
      </c>
      <c r="W157" s="29">
        <v>0</v>
      </c>
      <c r="X157" s="29">
        <v>0</v>
      </c>
      <c r="Y157" s="29">
        <f t="shared" si="53"/>
        <v>0</v>
      </c>
      <c r="Z157" s="29">
        <v>0</v>
      </c>
      <c r="AA157" s="29">
        <v>0</v>
      </c>
      <c r="AB157" s="29">
        <f t="shared" si="54"/>
        <v>0</v>
      </c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</row>
    <row r="158" spans="1:252" ht="31.5" x14ac:dyDescent="0.25">
      <c r="A158" s="28" t="s">
        <v>152</v>
      </c>
      <c r="B158" s="29">
        <f t="shared" si="46"/>
        <v>4861</v>
      </c>
      <c r="C158" s="29">
        <f t="shared" si="46"/>
        <v>4861</v>
      </c>
      <c r="D158" s="29">
        <f t="shared" si="46"/>
        <v>0</v>
      </c>
      <c r="E158" s="29">
        <v>0</v>
      </c>
      <c r="F158" s="29">
        <v>0</v>
      </c>
      <c r="G158" s="29">
        <f t="shared" si="47"/>
        <v>0</v>
      </c>
      <c r="H158" s="29">
        <v>0</v>
      </c>
      <c r="I158" s="29">
        <v>0</v>
      </c>
      <c r="J158" s="29">
        <f t="shared" si="48"/>
        <v>0</v>
      </c>
      <c r="K158" s="29">
        <v>0</v>
      </c>
      <c r="L158" s="29">
        <v>0</v>
      </c>
      <c r="M158" s="29">
        <f t="shared" si="49"/>
        <v>0</v>
      </c>
      <c r="N158" s="29">
        <v>0</v>
      </c>
      <c r="O158" s="29">
        <v>0</v>
      </c>
      <c r="P158" s="29">
        <f t="shared" si="50"/>
        <v>0</v>
      </c>
      <c r="Q158" s="29">
        <v>4861</v>
      </c>
      <c r="R158" s="29">
        <v>4861</v>
      </c>
      <c r="S158" s="29">
        <f t="shared" si="51"/>
        <v>0</v>
      </c>
      <c r="T158" s="29">
        <v>0</v>
      </c>
      <c r="U158" s="29">
        <v>0</v>
      </c>
      <c r="V158" s="29">
        <f t="shared" si="52"/>
        <v>0</v>
      </c>
      <c r="W158" s="29">
        <v>0</v>
      </c>
      <c r="X158" s="29">
        <v>0</v>
      </c>
      <c r="Y158" s="29">
        <f t="shared" si="53"/>
        <v>0</v>
      </c>
      <c r="Z158" s="29">
        <v>0</v>
      </c>
      <c r="AA158" s="29">
        <v>0</v>
      </c>
      <c r="AB158" s="29">
        <f t="shared" si="54"/>
        <v>0</v>
      </c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</row>
    <row r="159" spans="1:252" ht="31.5" x14ac:dyDescent="0.25">
      <c r="A159" s="28" t="s">
        <v>153</v>
      </c>
      <c r="B159" s="29">
        <f t="shared" si="46"/>
        <v>1690</v>
      </c>
      <c r="C159" s="29">
        <f t="shared" si="46"/>
        <v>1690</v>
      </c>
      <c r="D159" s="29">
        <f t="shared" si="46"/>
        <v>0</v>
      </c>
      <c r="E159" s="29">
        <v>0</v>
      </c>
      <c r="F159" s="29">
        <v>0</v>
      </c>
      <c r="G159" s="29">
        <f t="shared" si="47"/>
        <v>0</v>
      </c>
      <c r="H159" s="29">
        <v>0</v>
      </c>
      <c r="I159" s="29">
        <v>0</v>
      </c>
      <c r="J159" s="29">
        <f t="shared" si="48"/>
        <v>0</v>
      </c>
      <c r="K159" s="29">
        <v>0</v>
      </c>
      <c r="L159" s="29">
        <v>0</v>
      </c>
      <c r="M159" s="29">
        <f t="shared" si="49"/>
        <v>0</v>
      </c>
      <c r="N159" s="29">
        <v>0</v>
      </c>
      <c r="O159" s="29">
        <v>0</v>
      </c>
      <c r="P159" s="29">
        <f t="shared" si="50"/>
        <v>0</v>
      </c>
      <c r="Q159" s="29">
        <v>1690</v>
      </c>
      <c r="R159" s="29">
        <v>1690</v>
      </c>
      <c r="S159" s="29">
        <f t="shared" si="51"/>
        <v>0</v>
      </c>
      <c r="T159" s="29">
        <v>0</v>
      </c>
      <c r="U159" s="29">
        <v>0</v>
      </c>
      <c r="V159" s="29">
        <f t="shared" si="52"/>
        <v>0</v>
      </c>
      <c r="W159" s="29">
        <v>0</v>
      </c>
      <c r="X159" s="29">
        <v>0</v>
      </c>
      <c r="Y159" s="29">
        <f t="shared" si="53"/>
        <v>0</v>
      </c>
      <c r="Z159" s="29">
        <v>0</v>
      </c>
      <c r="AA159" s="29">
        <v>0</v>
      </c>
      <c r="AB159" s="29">
        <f t="shared" si="54"/>
        <v>0</v>
      </c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</row>
    <row r="160" spans="1:252" ht="21" customHeight="1" x14ac:dyDescent="0.25">
      <c r="A160" s="28" t="s">
        <v>154</v>
      </c>
      <c r="B160" s="29">
        <f t="shared" si="46"/>
        <v>1498</v>
      </c>
      <c r="C160" s="29">
        <f t="shared" si="46"/>
        <v>1498</v>
      </c>
      <c r="D160" s="29">
        <f t="shared" si="46"/>
        <v>0</v>
      </c>
      <c r="E160" s="29">
        <v>0</v>
      </c>
      <c r="F160" s="29">
        <v>0</v>
      </c>
      <c r="G160" s="29">
        <f t="shared" si="47"/>
        <v>0</v>
      </c>
      <c r="H160" s="29">
        <v>0</v>
      </c>
      <c r="I160" s="29">
        <v>0</v>
      </c>
      <c r="J160" s="29">
        <f t="shared" si="48"/>
        <v>0</v>
      </c>
      <c r="K160" s="29">
        <v>0</v>
      </c>
      <c r="L160" s="29">
        <v>0</v>
      </c>
      <c r="M160" s="29">
        <f t="shared" si="49"/>
        <v>0</v>
      </c>
      <c r="N160" s="29">
        <v>0</v>
      </c>
      <c r="O160" s="29">
        <v>0</v>
      </c>
      <c r="P160" s="29">
        <f t="shared" si="50"/>
        <v>0</v>
      </c>
      <c r="Q160" s="29">
        <v>1498</v>
      </c>
      <c r="R160" s="29">
        <v>1498</v>
      </c>
      <c r="S160" s="29">
        <f t="shared" si="51"/>
        <v>0</v>
      </c>
      <c r="T160" s="29">
        <v>0</v>
      </c>
      <c r="U160" s="29">
        <v>0</v>
      </c>
      <c r="V160" s="29">
        <f t="shared" si="52"/>
        <v>0</v>
      </c>
      <c r="W160" s="29">
        <v>0</v>
      </c>
      <c r="X160" s="29">
        <v>0</v>
      </c>
      <c r="Y160" s="29">
        <f t="shared" si="53"/>
        <v>0</v>
      </c>
      <c r="Z160" s="29">
        <v>0</v>
      </c>
      <c r="AA160" s="29">
        <v>0</v>
      </c>
      <c r="AB160" s="29">
        <f t="shared" si="54"/>
        <v>0</v>
      </c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</row>
    <row r="161" spans="1:252" ht="31.5" x14ac:dyDescent="0.25">
      <c r="A161" s="28" t="s">
        <v>155</v>
      </c>
      <c r="B161" s="29">
        <f t="shared" si="46"/>
        <v>1352</v>
      </c>
      <c r="C161" s="29">
        <f t="shared" si="46"/>
        <v>1352</v>
      </c>
      <c r="D161" s="29">
        <f t="shared" si="46"/>
        <v>0</v>
      </c>
      <c r="E161" s="29">
        <v>0</v>
      </c>
      <c r="F161" s="29">
        <v>0</v>
      </c>
      <c r="G161" s="29">
        <f t="shared" si="47"/>
        <v>0</v>
      </c>
      <c r="H161" s="29">
        <v>0</v>
      </c>
      <c r="I161" s="29">
        <v>0</v>
      </c>
      <c r="J161" s="29">
        <f t="shared" si="48"/>
        <v>0</v>
      </c>
      <c r="K161" s="29">
        <v>0</v>
      </c>
      <c r="L161" s="29">
        <v>0</v>
      </c>
      <c r="M161" s="29">
        <f t="shared" si="49"/>
        <v>0</v>
      </c>
      <c r="N161" s="29">
        <v>0</v>
      </c>
      <c r="O161" s="29">
        <v>0</v>
      </c>
      <c r="P161" s="29">
        <f t="shared" si="50"/>
        <v>0</v>
      </c>
      <c r="Q161" s="29">
        <v>1352</v>
      </c>
      <c r="R161" s="29">
        <v>1352</v>
      </c>
      <c r="S161" s="29">
        <f t="shared" si="51"/>
        <v>0</v>
      </c>
      <c r="T161" s="29">
        <v>0</v>
      </c>
      <c r="U161" s="29">
        <v>0</v>
      </c>
      <c r="V161" s="29">
        <f t="shared" si="52"/>
        <v>0</v>
      </c>
      <c r="W161" s="29">
        <v>0</v>
      </c>
      <c r="X161" s="29">
        <v>0</v>
      </c>
      <c r="Y161" s="29">
        <f t="shared" si="53"/>
        <v>0</v>
      </c>
      <c r="Z161" s="29">
        <v>0</v>
      </c>
      <c r="AA161" s="29">
        <v>0</v>
      </c>
      <c r="AB161" s="29">
        <f t="shared" si="54"/>
        <v>0</v>
      </c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</row>
    <row r="162" spans="1:252" ht="31.5" x14ac:dyDescent="0.25">
      <c r="A162" s="28" t="s">
        <v>156</v>
      </c>
      <c r="B162" s="29">
        <f t="shared" si="46"/>
        <v>8314</v>
      </c>
      <c r="C162" s="29">
        <f t="shared" si="46"/>
        <v>8314</v>
      </c>
      <c r="D162" s="29">
        <f t="shared" si="46"/>
        <v>0</v>
      </c>
      <c r="E162" s="29">
        <v>0</v>
      </c>
      <c r="F162" s="29">
        <v>0</v>
      </c>
      <c r="G162" s="29">
        <f t="shared" si="47"/>
        <v>0</v>
      </c>
      <c r="H162" s="29">
        <v>0</v>
      </c>
      <c r="I162" s="29">
        <v>0</v>
      </c>
      <c r="J162" s="29">
        <f t="shared" si="48"/>
        <v>0</v>
      </c>
      <c r="K162" s="29">
        <v>0</v>
      </c>
      <c r="L162" s="29">
        <v>0</v>
      </c>
      <c r="M162" s="29">
        <f t="shared" si="49"/>
        <v>0</v>
      </c>
      <c r="N162" s="29">
        <v>0</v>
      </c>
      <c r="O162" s="29">
        <v>0</v>
      </c>
      <c r="P162" s="29">
        <f t="shared" si="50"/>
        <v>0</v>
      </c>
      <c r="Q162" s="29">
        <v>8314</v>
      </c>
      <c r="R162" s="29">
        <v>8314</v>
      </c>
      <c r="S162" s="29">
        <f t="shared" si="51"/>
        <v>0</v>
      </c>
      <c r="T162" s="29">
        <v>0</v>
      </c>
      <c r="U162" s="29">
        <v>0</v>
      </c>
      <c r="V162" s="29">
        <f t="shared" si="52"/>
        <v>0</v>
      </c>
      <c r="W162" s="29">
        <v>0</v>
      </c>
      <c r="X162" s="29">
        <v>0</v>
      </c>
      <c r="Y162" s="29">
        <f t="shared" si="53"/>
        <v>0</v>
      </c>
      <c r="Z162" s="29">
        <v>0</v>
      </c>
      <c r="AA162" s="29">
        <v>0</v>
      </c>
      <c r="AB162" s="29">
        <f t="shared" si="54"/>
        <v>0</v>
      </c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</row>
    <row r="163" spans="1:252" x14ac:dyDescent="0.25">
      <c r="A163" s="22" t="s">
        <v>56</v>
      </c>
      <c r="B163" s="23">
        <f t="shared" si="46"/>
        <v>476780</v>
      </c>
      <c r="C163" s="23">
        <f t="shared" si="46"/>
        <v>390843</v>
      </c>
      <c r="D163" s="23">
        <f t="shared" si="46"/>
        <v>-85937</v>
      </c>
      <c r="E163" s="23">
        <f>SUM(E164,E170,E175,E168)</f>
        <v>0</v>
      </c>
      <c r="F163" s="23">
        <f>SUM(F164,F170,F175,F168)</f>
        <v>0</v>
      </c>
      <c r="G163" s="23">
        <f t="shared" si="47"/>
        <v>0</v>
      </c>
      <c r="H163" s="23">
        <f>SUM(H164,H170,H175,H168)</f>
        <v>0</v>
      </c>
      <c r="I163" s="23">
        <f>SUM(I164,I170,I175,I168)</f>
        <v>0</v>
      </c>
      <c r="J163" s="23">
        <f t="shared" si="48"/>
        <v>0</v>
      </c>
      <c r="K163" s="23">
        <f>SUM(K164,K170,K175,K168)</f>
        <v>9255</v>
      </c>
      <c r="L163" s="23">
        <f>SUM(L164,L170,L175,L168)</f>
        <v>9255</v>
      </c>
      <c r="M163" s="23">
        <f t="shared" si="49"/>
        <v>0</v>
      </c>
      <c r="N163" s="23">
        <f>SUM(N164,N170,N175,N168)</f>
        <v>230800</v>
      </c>
      <c r="O163" s="23">
        <f>SUM(O164,O170,O175,O168)</f>
        <v>230800</v>
      </c>
      <c r="P163" s="23">
        <f t="shared" si="50"/>
        <v>0</v>
      </c>
      <c r="Q163" s="23">
        <f>SUM(Q164,Q170,Q175,Q168)</f>
        <v>236725</v>
      </c>
      <c r="R163" s="23">
        <f>SUM(R164,R170,R175,R168)</f>
        <v>150788</v>
      </c>
      <c r="S163" s="23">
        <f t="shared" si="51"/>
        <v>-85937</v>
      </c>
      <c r="T163" s="23">
        <f>SUM(T164,T170,T175,T168)</f>
        <v>0</v>
      </c>
      <c r="U163" s="23">
        <f>SUM(U164,U170,U175,U168)</f>
        <v>0</v>
      </c>
      <c r="V163" s="23">
        <f t="shared" si="52"/>
        <v>0</v>
      </c>
      <c r="W163" s="23">
        <f>SUM(W164,W170,W175,W168)</f>
        <v>0</v>
      </c>
      <c r="X163" s="23">
        <f>SUM(X164,X170,X175,X168)</f>
        <v>0</v>
      </c>
      <c r="Y163" s="23">
        <f t="shared" si="53"/>
        <v>0</v>
      </c>
      <c r="Z163" s="23">
        <f>SUM(Z164,Z170,Z175,Z168)</f>
        <v>0</v>
      </c>
      <c r="AA163" s="23">
        <f>SUM(AA164,AA170,AA175,AA168)</f>
        <v>0</v>
      </c>
      <c r="AB163" s="23">
        <f t="shared" si="54"/>
        <v>0</v>
      </c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</row>
    <row r="164" spans="1:252" x14ac:dyDescent="0.25">
      <c r="A164" s="22" t="s">
        <v>107</v>
      </c>
      <c r="B164" s="23">
        <f t="shared" si="46"/>
        <v>3870</v>
      </c>
      <c r="C164" s="23">
        <f t="shared" si="46"/>
        <v>7993</v>
      </c>
      <c r="D164" s="23">
        <f t="shared" si="46"/>
        <v>4123</v>
      </c>
      <c r="E164" s="23">
        <f>SUM(E165:E167)</f>
        <v>0</v>
      </c>
      <c r="F164" s="23">
        <f>SUM(F165:F167)</f>
        <v>0</v>
      </c>
      <c r="G164" s="23">
        <f t="shared" si="47"/>
        <v>0</v>
      </c>
      <c r="H164" s="23">
        <f>SUM(H165:H167)</f>
        <v>0</v>
      </c>
      <c r="I164" s="23">
        <f>SUM(I165:I167)</f>
        <v>0</v>
      </c>
      <c r="J164" s="23">
        <f t="shared" si="48"/>
        <v>0</v>
      </c>
      <c r="K164" s="23">
        <f>SUM(K165:K167)</f>
        <v>0</v>
      </c>
      <c r="L164" s="23">
        <f>SUM(L165:L167)</f>
        <v>0</v>
      </c>
      <c r="M164" s="23">
        <f t="shared" si="49"/>
        <v>0</v>
      </c>
      <c r="N164" s="23">
        <f>SUM(N165:N167)</f>
        <v>0</v>
      </c>
      <c r="O164" s="23">
        <f>SUM(O165:O167)</f>
        <v>0</v>
      </c>
      <c r="P164" s="23">
        <f t="shared" si="50"/>
        <v>0</v>
      </c>
      <c r="Q164" s="23">
        <f>SUM(Q165:Q167)</f>
        <v>3870</v>
      </c>
      <c r="R164" s="23">
        <f>SUM(R165:R167)</f>
        <v>7993</v>
      </c>
      <c r="S164" s="23">
        <f t="shared" si="51"/>
        <v>4123</v>
      </c>
      <c r="T164" s="23">
        <f>SUM(T165:T167)</f>
        <v>0</v>
      </c>
      <c r="U164" s="23">
        <f>SUM(U165:U167)</f>
        <v>0</v>
      </c>
      <c r="V164" s="23">
        <f t="shared" si="52"/>
        <v>0</v>
      </c>
      <c r="W164" s="23">
        <f>SUM(W165:W167)</f>
        <v>0</v>
      </c>
      <c r="X164" s="23">
        <f>SUM(X165:X167)</f>
        <v>0</v>
      </c>
      <c r="Y164" s="23">
        <f t="shared" si="53"/>
        <v>0</v>
      </c>
      <c r="Z164" s="23">
        <f>SUM(Z165:Z167)</f>
        <v>0</v>
      </c>
      <c r="AA164" s="23">
        <f>SUM(AA165:AA167)</f>
        <v>0</v>
      </c>
      <c r="AB164" s="23">
        <f t="shared" si="54"/>
        <v>0</v>
      </c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</row>
    <row r="165" spans="1:252" ht="31.5" x14ac:dyDescent="0.25">
      <c r="A165" s="28" t="s">
        <v>158</v>
      </c>
      <c r="B165" s="29">
        <f t="shared" si="46"/>
        <v>2503</v>
      </c>
      <c r="C165" s="29">
        <f t="shared" si="46"/>
        <v>2503</v>
      </c>
      <c r="D165" s="29">
        <f t="shared" si="46"/>
        <v>0</v>
      </c>
      <c r="E165" s="29">
        <v>0</v>
      </c>
      <c r="F165" s="29">
        <v>0</v>
      </c>
      <c r="G165" s="29">
        <f t="shared" si="47"/>
        <v>0</v>
      </c>
      <c r="H165" s="29">
        <v>0</v>
      </c>
      <c r="I165" s="29">
        <v>0</v>
      </c>
      <c r="J165" s="29">
        <f t="shared" si="48"/>
        <v>0</v>
      </c>
      <c r="K165" s="29">
        <v>0</v>
      </c>
      <c r="L165" s="29">
        <v>0</v>
      </c>
      <c r="M165" s="29">
        <f t="shared" si="49"/>
        <v>0</v>
      </c>
      <c r="N165" s="29">
        <v>0</v>
      </c>
      <c r="O165" s="29">
        <v>0</v>
      </c>
      <c r="P165" s="29">
        <f t="shared" si="50"/>
        <v>0</v>
      </c>
      <c r="Q165" s="29">
        <v>2503</v>
      </c>
      <c r="R165" s="29">
        <v>2503</v>
      </c>
      <c r="S165" s="29">
        <f t="shared" si="51"/>
        <v>0</v>
      </c>
      <c r="T165" s="29">
        <v>0</v>
      </c>
      <c r="U165" s="29">
        <v>0</v>
      </c>
      <c r="V165" s="29">
        <f t="shared" si="52"/>
        <v>0</v>
      </c>
      <c r="W165" s="29">
        <v>0</v>
      </c>
      <c r="X165" s="29">
        <v>0</v>
      </c>
      <c r="Y165" s="29">
        <f t="shared" si="53"/>
        <v>0</v>
      </c>
      <c r="Z165" s="29">
        <v>0</v>
      </c>
      <c r="AA165" s="29">
        <v>0</v>
      </c>
      <c r="AB165" s="29">
        <f t="shared" si="54"/>
        <v>0</v>
      </c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</row>
    <row r="166" spans="1:252" ht="31.5" x14ac:dyDescent="0.25">
      <c r="A166" s="28" t="s">
        <v>159</v>
      </c>
      <c r="B166" s="29">
        <f t="shared" si="46"/>
        <v>1367</v>
      </c>
      <c r="C166" s="29">
        <f t="shared" si="46"/>
        <v>1367</v>
      </c>
      <c r="D166" s="29">
        <f t="shared" si="46"/>
        <v>0</v>
      </c>
      <c r="E166" s="29">
        <v>0</v>
      </c>
      <c r="F166" s="29">
        <v>0</v>
      </c>
      <c r="G166" s="29">
        <f t="shared" si="47"/>
        <v>0</v>
      </c>
      <c r="H166" s="29">
        <v>0</v>
      </c>
      <c r="I166" s="29">
        <v>0</v>
      </c>
      <c r="J166" s="29">
        <f t="shared" si="48"/>
        <v>0</v>
      </c>
      <c r="K166" s="29">
        <v>0</v>
      </c>
      <c r="L166" s="29">
        <v>0</v>
      </c>
      <c r="M166" s="29">
        <f t="shared" si="49"/>
        <v>0</v>
      </c>
      <c r="N166" s="29">
        <v>0</v>
      </c>
      <c r="O166" s="29">
        <v>0</v>
      </c>
      <c r="P166" s="29">
        <f t="shared" si="50"/>
        <v>0</v>
      </c>
      <c r="Q166" s="29">
        <v>1367</v>
      </c>
      <c r="R166" s="29">
        <v>1367</v>
      </c>
      <c r="S166" s="29">
        <f t="shared" si="51"/>
        <v>0</v>
      </c>
      <c r="T166" s="29">
        <v>0</v>
      </c>
      <c r="U166" s="29">
        <v>0</v>
      </c>
      <c r="V166" s="29">
        <f t="shared" si="52"/>
        <v>0</v>
      </c>
      <c r="W166" s="29">
        <v>0</v>
      </c>
      <c r="X166" s="29">
        <v>0</v>
      </c>
      <c r="Y166" s="29">
        <f t="shared" si="53"/>
        <v>0</v>
      </c>
      <c r="Z166" s="29">
        <v>0</v>
      </c>
      <c r="AA166" s="29">
        <v>0</v>
      </c>
      <c r="AB166" s="29">
        <f t="shared" si="54"/>
        <v>0</v>
      </c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</row>
    <row r="167" spans="1:252" x14ac:dyDescent="0.25">
      <c r="A167" s="28" t="s">
        <v>160</v>
      </c>
      <c r="B167" s="29">
        <f t="shared" si="46"/>
        <v>0</v>
      </c>
      <c r="C167" s="29">
        <f t="shared" si="46"/>
        <v>4123</v>
      </c>
      <c r="D167" s="29">
        <f t="shared" si="46"/>
        <v>4123</v>
      </c>
      <c r="E167" s="29">
        <v>0</v>
      </c>
      <c r="F167" s="29">
        <v>0</v>
      </c>
      <c r="G167" s="29">
        <f t="shared" si="47"/>
        <v>0</v>
      </c>
      <c r="H167" s="29">
        <v>0</v>
      </c>
      <c r="I167" s="29">
        <v>0</v>
      </c>
      <c r="J167" s="29">
        <f t="shared" si="48"/>
        <v>0</v>
      </c>
      <c r="K167" s="29"/>
      <c r="L167" s="29"/>
      <c r="M167" s="29">
        <f t="shared" si="49"/>
        <v>0</v>
      </c>
      <c r="N167" s="29">
        <v>0</v>
      </c>
      <c r="O167" s="29">
        <v>0</v>
      </c>
      <c r="P167" s="29">
        <f t="shared" si="50"/>
        <v>0</v>
      </c>
      <c r="Q167" s="29"/>
      <c r="R167" s="29">
        <v>4123</v>
      </c>
      <c r="S167" s="29">
        <f t="shared" si="51"/>
        <v>4123</v>
      </c>
      <c r="T167" s="29">
        <v>0</v>
      </c>
      <c r="U167" s="29">
        <v>0</v>
      </c>
      <c r="V167" s="29">
        <f t="shared" si="52"/>
        <v>0</v>
      </c>
      <c r="W167" s="29">
        <v>0</v>
      </c>
      <c r="X167" s="29">
        <v>0</v>
      </c>
      <c r="Y167" s="29">
        <f t="shared" si="53"/>
        <v>0</v>
      </c>
      <c r="Z167" s="29">
        <v>0</v>
      </c>
      <c r="AA167" s="29">
        <v>0</v>
      </c>
      <c r="AB167" s="29">
        <f t="shared" si="54"/>
        <v>0</v>
      </c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</row>
    <row r="168" spans="1:252" x14ac:dyDescent="0.25">
      <c r="A168" s="22" t="s">
        <v>113</v>
      </c>
      <c r="B168" s="23">
        <f t="shared" si="46"/>
        <v>190849</v>
      </c>
      <c r="C168" s="23">
        <f t="shared" si="46"/>
        <v>190849</v>
      </c>
      <c r="D168" s="23">
        <f t="shared" si="46"/>
        <v>0</v>
      </c>
      <c r="E168" s="23">
        <f>SUM(E169:E169)</f>
        <v>0</v>
      </c>
      <c r="F168" s="23">
        <f>SUM(F169:F169)</f>
        <v>0</v>
      </c>
      <c r="G168" s="23">
        <f t="shared" si="47"/>
        <v>0</v>
      </c>
      <c r="H168" s="23">
        <f>SUM(H169:H169)</f>
        <v>0</v>
      </c>
      <c r="I168" s="23">
        <f>SUM(I169:I169)</f>
        <v>0</v>
      </c>
      <c r="J168" s="23">
        <f t="shared" si="48"/>
        <v>0</v>
      </c>
      <c r="K168" s="23">
        <f>SUM(K169:K169)</f>
        <v>9255</v>
      </c>
      <c r="L168" s="23">
        <f>SUM(L169:L169)</f>
        <v>9255</v>
      </c>
      <c r="M168" s="23">
        <f t="shared" si="49"/>
        <v>0</v>
      </c>
      <c r="N168" s="23">
        <f>SUM(N169:N169)</f>
        <v>181594</v>
      </c>
      <c r="O168" s="23">
        <f>SUM(O169:O169)</f>
        <v>181594</v>
      </c>
      <c r="P168" s="23">
        <f t="shared" si="50"/>
        <v>0</v>
      </c>
      <c r="Q168" s="23">
        <f>SUM(Q169:Q169)</f>
        <v>0</v>
      </c>
      <c r="R168" s="23">
        <f>SUM(R169:R169)</f>
        <v>0</v>
      </c>
      <c r="S168" s="23">
        <f t="shared" si="51"/>
        <v>0</v>
      </c>
      <c r="T168" s="23">
        <f>SUM(T169:T169)</f>
        <v>0</v>
      </c>
      <c r="U168" s="23">
        <f>SUM(U169:U169)</f>
        <v>0</v>
      </c>
      <c r="V168" s="23">
        <f t="shared" si="52"/>
        <v>0</v>
      </c>
      <c r="W168" s="23">
        <f>SUM(W169:W169)</f>
        <v>0</v>
      </c>
      <c r="X168" s="23">
        <f>SUM(X169:X169)</f>
        <v>0</v>
      </c>
      <c r="Y168" s="23">
        <f t="shared" si="53"/>
        <v>0</v>
      </c>
      <c r="Z168" s="23">
        <f>SUM(Z169:Z169)</f>
        <v>0</v>
      </c>
      <c r="AA168" s="23">
        <f>SUM(AA169:AA169)</f>
        <v>0</v>
      </c>
      <c r="AB168" s="23">
        <f t="shared" si="54"/>
        <v>0</v>
      </c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</row>
    <row r="169" spans="1:252" ht="94.5" x14ac:dyDescent="0.25">
      <c r="A169" s="28" t="s">
        <v>161</v>
      </c>
      <c r="B169" s="29">
        <f t="shared" si="46"/>
        <v>190849</v>
      </c>
      <c r="C169" s="29">
        <f t="shared" si="46"/>
        <v>190849</v>
      </c>
      <c r="D169" s="29">
        <f t="shared" si="46"/>
        <v>0</v>
      </c>
      <c r="E169" s="29">
        <v>0</v>
      </c>
      <c r="F169" s="29">
        <v>0</v>
      </c>
      <c r="G169" s="29">
        <f t="shared" si="47"/>
        <v>0</v>
      </c>
      <c r="H169" s="29">
        <v>0</v>
      </c>
      <c r="I169" s="29">
        <v>0</v>
      </c>
      <c r="J169" s="29">
        <f t="shared" si="48"/>
        <v>0</v>
      </c>
      <c r="K169" s="29">
        <v>9255</v>
      </c>
      <c r="L169" s="29">
        <v>9255</v>
      </c>
      <c r="M169" s="29">
        <f t="shared" si="49"/>
        <v>0</v>
      </c>
      <c r="N169" s="29">
        <v>181594</v>
      </c>
      <c r="O169" s="29">
        <v>181594</v>
      </c>
      <c r="P169" s="29">
        <f t="shared" si="50"/>
        <v>0</v>
      </c>
      <c r="Q169" s="29">
        <v>0</v>
      </c>
      <c r="R169" s="29">
        <v>0</v>
      </c>
      <c r="S169" s="29">
        <f t="shared" si="51"/>
        <v>0</v>
      </c>
      <c r="T169" s="29">
        <v>0</v>
      </c>
      <c r="U169" s="29">
        <v>0</v>
      </c>
      <c r="V169" s="29">
        <f t="shared" si="52"/>
        <v>0</v>
      </c>
      <c r="W169" s="29">
        <v>0</v>
      </c>
      <c r="X169" s="29">
        <v>0</v>
      </c>
      <c r="Y169" s="29">
        <f t="shared" si="53"/>
        <v>0</v>
      </c>
      <c r="Z169" s="29">
        <v>0</v>
      </c>
      <c r="AA169" s="29">
        <v>0</v>
      </c>
      <c r="AB169" s="29">
        <f t="shared" si="54"/>
        <v>0</v>
      </c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</row>
    <row r="170" spans="1:252" ht="31.5" x14ac:dyDescent="0.25">
      <c r="A170" s="22" t="s">
        <v>115</v>
      </c>
      <c r="B170" s="23">
        <f t="shared" si="46"/>
        <v>208910</v>
      </c>
      <c r="C170" s="23">
        <f t="shared" si="46"/>
        <v>118850</v>
      </c>
      <c r="D170" s="23">
        <f t="shared" si="46"/>
        <v>-90060</v>
      </c>
      <c r="E170" s="23">
        <f>SUM(E171:E174)</f>
        <v>0</v>
      </c>
      <c r="F170" s="23">
        <f>SUM(F171:F174)</f>
        <v>0</v>
      </c>
      <c r="G170" s="23">
        <f t="shared" si="47"/>
        <v>0</v>
      </c>
      <c r="H170" s="23">
        <f>SUM(H171:H174)</f>
        <v>0</v>
      </c>
      <c r="I170" s="23">
        <f>SUM(I171:I174)</f>
        <v>0</v>
      </c>
      <c r="J170" s="23">
        <f t="shared" si="48"/>
        <v>0</v>
      </c>
      <c r="K170" s="23">
        <f>SUM(K171:K174)</f>
        <v>0</v>
      </c>
      <c r="L170" s="23">
        <f>SUM(L171:L174)</f>
        <v>0</v>
      </c>
      <c r="M170" s="23">
        <f t="shared" si="49"/>
        <v>0</v>
      </c>
      <c r="N170" s="23">
        <f>SUM(N171:N174)</f>
        <v>49206</v>
      </c>
      <c r="O170" s="23">
        <f>SUM(O171:O174)</f>
        <v>49206</v>
      </c>
      <c r="P170" s="23">
        <f t="shared" si="50"/>
        <v>0</v>
      </c>
      <c r="Q170" s="23">
        <f>SUM(Q171:Q174)</f>
        <v>159704</v>
      </c>
      <c r="R170" s="23">
        <f>SUM(R171:R174)</f>
        <v>69644</v>
      </c>
      <c r="S170" s="23">
        <f t="shared" si="51"/>
        <v>-90060</v>
      </c>
      <c r="T170" s="23">
        <f>SUM(T171:T174)</f>
        <v>0</v>
      </c>
      <c r="U170" s="23">
        <f>SUM(U171:U174)</f>
        <v>0</v>
      </c>
      <c r="V170" s="23">
        <f t="shared" si="52"/>
        <v>0</v>
      </c>
      <c r="W170" s="23">
        <f>SUM(W171:W174)</f>
        <v>0</v>
      </c>
      <c r="X170" s="23">
        <f>SUM(X171:X174)</f>
        <v>0</v>
      </c>
      <c r="Y170" s="23">
        <f t="shared" si="53"/>
        <v>0</v>
      </c>
      <c r="Z170" s="23">
        <f>SUM(Z171:Z174)</f>
        <v>0</v>
      </c>
      <c r="AA170" s="23">
        <f>SUM(AA171:AA174)</f>
        <v>0</v>
      </c>
      <c r="AB170" s="23">
        <f t="shared" si="54"/>
        <v>0</v>
      </c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</row>
    <row r="171" spans="1:252" ht="47.25" x14ac:dyDescent="0.25">
      <c r="A171" s="28" t="s">
        <v>162</v>
      </c>
      <c r="B171" s="29">
        <f t="shared" si="46"/>
        <v>67417</v>
      </c>
      <c r="C171" s="29">
        <f t="shared" si="46"/>
        <v>67417</v>
      </c>
      <c r="D171" s="29">
        <f t="shared" si="46"/>
        <v>0</v>
      </c>
      <c r="E171" s="29">
        <v>0</v>
      </c>
      <c r="F171" s="29">
        <v>0</v>
      </c>
      <c r="G171" s="29">
        <f t="shared" si="47"/>
        <v>0</v>
      </c>
      <c r="H171" s="29">
        <v>0</v>
      </c>
      <c r="I171" s="29">
        <v>0</v>
      </c>
      <c r="J171" s="29">
        <f t="shared" si="48"/>
        <v>0</v>
      </c>
      <c r="K171" s="29"/>
      <c r="L171" s="29"/>
      <c r="M171" s="29">
        <f t="shared" si="49"/>
        <v>0</v>
      </c>
      <c r="N171" s="29">
        <v>0</v>
      </c>
      <c r="O171" s="29">
        <v>0</v>
      </c>
      <c r="P171" s="29">
        <f t="shared" si="50"/>
        <v>0</v>
      </c>
      <c r="Q171" s="29">
        <v>67417</v>
      </c>
      <c r="R171" s="29">
        <v>67417</v>
      </c>
      <c r="S171" s="29">
        <f t="shared" si="51"/>
        <v>0</v>
      </c>
      <c r="T171" s="29">
        <v>0</v>
      </c>
      <c r="U171" s="29">
        <v>0</v>
      </c>
      <c r="V171" s="29">
        <f t="shared" si="52"/>
        <v>0</v>
      </c>
      <c r="W171" s="29">
        <v>0</v>
      </c>
      <c r="X171" s="29">
        <v>0</v>
      </c>
      <c r="Y171" s="29">
        <f t="shared" si="53"/>
        <v>0</v>
      </c>
      <c r="Z171" s="29">
        <v>0</v>
      </c>
      <c r="AA171" s="29">
        <v>0</v>
      </c>
      <c r="AB171" s="29">
        <f t="shared" si="54"/>
        <v>0</v>
      </c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</row>
    <row r="172" spans="1:252" ht="31.5" x14ac:dyDescent="0.25">
      <c r="A172" s="28" t="s">
        <v>163</v>
      </c>
      <c r="B172" s="29">
        <f t="shared" si="46"/>
        <v>90060</v>
      </c>
      <c r="C172" s="29">
        <f t="shared" si="46"/>
        <v>0</v>
      </c>
      <c r="D172" s="29">
        <f t="shared" si="46"/>
        <v>-90060</v>
      </c>
      <c r="E172" s="29">
        <v>0</v>
      </c>
      <c r="F172" s="29">
        <v>0</v>
      </c>
      <c r="G172" s="29">
        <f t="shared" si="47"/>
        <v>0</v>
      </c>
      <c r="H172" s="29">
        <v>0</v>
      </c>
      <c r="I172" s="29">
        <v>0</v>
      </c>
      <c r="J172" s="29">
        <f t="shared" si="48"/>
        <v>0</v>
      </c>
      <c r="K172" s="29"/>
      <c r="L172" s="29"/>
      <c r="M172" s="29">
        <f t="shared" si="49"/>
        <v>0</v>
      </c>
      <c r="N172" s="29">
        <v>0</v>
      </c>
      <c r="O172" s="29">
        <v>0</v>
      </c>
      <c r="P172" s="29">
        <f t="shared" si="50"/>
        <v>0</v>
      </c>
      <c r="Q172" s="29">
        <v>90060</v>
      </c>
      <c r="R172" s="29">
        <f>90060-90060</f>
        <v>0</v>
      </c>
      <c r="S172" s="29">
        <f t="shared" si="51"/>
        <v>-90060</v>
      </c>
      <c r="T172" s="29">
        <v>0</v>
      </c>
      <c r="U172" s="29">
        <v>0</v>
      </c>
      <c r="V172" s="29">
        <f t="shared" si="52"/>
        <v>0</v>
      </c>
      <c r="W172" s="29">
        <v>0</v>
      </c>
      <c r="X172" s="29">
        <v>0</v>
      </c>
      <c r="Y172" s="29">
        <f t="shared" si="53"/>
        <v>0</v>
      </c>
      <c r="Z172" s="29">
        <v>0</v>
      </c>
      <c r="AA172" s="29">
        <v>0</v>
      </c>
      <c r="AB172" s="29">
        <f t="shared" si="54"/>
        <v>0</v>
      </c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</row>
    <row r="173" spans="1:252" ht="110.25" x14ac:dyDescent="0.25">
      <c r="A173" s="28" t="s">
        <v>164</v>
      </c>
      <c r="B173" s="29">
        <f t="shared" si="46"/>
        <v>49206</v>
      </c>
      <c r="C173" s="29">
        <f t="shared" si="46"/>
        <v>49206</v>
      </c>
      <c r="D173" s="29">
        <f t="shared" si="46"/>
        <v>0</v>
      </c>
      <c r="E173" s="29">
        <v>0</v>
      </c>
      <c r="F173" s="29">
        <v>0</v>
      </c>
      <c r="G173" s="29">
        <f t="shared" si="47"/>
        <v>0</v>
      </c>
      <c r="H173" s="29">
        <v>0</v>
      </c>
      <c r="I173" s="29">
        <v>0</v>
      </c>
      <c r="J173" s="29">
        <f t="shared" si="48"/>
        <v>0</v>
      </c>
      <c r="K173" s="29">
        <v>0</v>
      </c>
      <c r="L173" s="29">
        <v>0</v>
      </c>
      <c r="M173" s="29">
        <f t="shared" si="49"/>
        <v>0</v>
      </c>
      <c r="N173" s="29">
        <f>25410+23796</f>
        <v>49206</v>
      </c>
      <c r="O173" s="29">
        <f>25410+23796</f>
        <v>49206</v>
      </c>
      <c r="P173" s="29">
        <f t="shared" si="50"/>
        <v>0</v>
      </c>
      <c r="Q173" s="29">
        <v>0</v>
      </c>
      <c r="R173" s="29">
        <v>0</v>
      </c>
      <c r="S173" s="29">
        <f t="shared" si="51"/>
        <v>0</v>
      </c>
      <c r="T173" s="29">
        <v>0</v>
      </c>
      <c r="U173" s="29">
        <v>0</v>
      </c>
      <c r="V173" s="29">
        <f t="shared" si="52"/>
        <v>0</v>
      </c>
      <c r="W173" s="29">
        <v>0</v>
      </c>
      <c r="X173" s="29">
        <v>0</v>
      </c>
      <c r="Y173" s="29">
        <f t="shared" si="53"/>
        <v>0</v>
      </c>
      <c r="Z173" s="29">
        <v>0</v>
      </c>
      <c r="AA173" s="29">
        <v>0</v>
      </c>
      <c r="AB173" s="29">
        <f t="shared" si="54"/>
        <v>0</v>
      </c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</row>
    <row r="174" spans="1:252" x14ac:dyDescent="0.25">
      <c r="A174" s="28" t="s">
        <v>165</v>
      </c>
      <c r="B174" s="29">
        <f t="shared" si="46"/>
        <v>2227</v>
      </c>
      <c r="C174" s="29">
        <f t="shared" si="46"/>
        <v>2227</v>
      </c>
      <c r="D174" s="29">
        <f t="shared" si="46"/>
        <v>0</v>
      </c>
      <c r="E174" s="29">
        <v>0</v>
      </c>
      <c r="F174" s="29">
        <v>0</v>
      </c>
      <c r="G174" s="29">
        <f t="shared" si="47"/>
        <v>0</v>
      </c>
      <c r="H174" s="29">
        <v>0</v>
      </c>
      <c r="I174" s="29">
        <v>0</v>
      </c>
      <c r="J174" s="29">
        <f t="shared" si="48"/>
        <v>0</v>
      </c>
      <c r="K174" s="29"/>
      <c r="L174" s="29"/>
      <c r="M174" s="29">
        <f t="shared" si="49"/>
        <v>0</v>
      </c>
      <c r="N174" s="29">
        <v>0</v>
      </c>
      <c r="O174" s="29">
        <v>0</v>
      </c>
      <c r="P174" s="29">
        <f t="shared" si="50"/>
        <v>0</v>
      </c>
      <c r="Q174" s="29">
        <v>2227</v>
      </c>
      <c r="R174" s="29">
        <v>2227</v>
      </c>
      <c r="S174" s="29">
        <f t="shared" si="51"/>
        <v>0</v>
      </c>
      <c r="T174" s="29">
        <v>0</v>
      </c>
      <c r="U174" s="29">
        <v>0</v>
      </c>
      <c r="V174" s="29">
        <f t="shared" si="52"/>
        <v>0</v>
      </c>
      <c r="W174" s="29">
        <v>0</v>
      </c>
      <c r="X174" s="29">
        <v>0</v>
      </c>
      <c r="Y174" s="29">
        <f t="shared" si="53"/>
        <v>0</v>
      </c>
      <c r="Z174" s="29">
        <v>0</v>
      </c>
      <c r="AA174" s="29">
        <v>0</v>
      </c>
      <c r="AB174" s="29">
        <f t="shared" si="54"/>
        <v>0</v>
      </c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</row>
    <row r="175" spans="1:252" x14ac:dyDescent="0.25">
      <c r="A175" s="22" t="s">
        <v>123</v>
      </c>
      <c r="B175" s="23">
        <f t="shared" si="46"/>
        <v>73151</v>
      </c>
      <c r="C175" s="23">
        <f t="shared" si="46"/>
        <v>73151</v>
      </c>
      <c r="D175" s="23">
        <f t="shared" si="46"/>
        <v>0</v>
      </c>
      <c r="E175" s="23">
        <f>SUM(E176:E182)</f>
        <v>0</v>
      </c>
      <c r="F175" s="23">
        <f>SUM(F176:F182)</f>
        <v>0</v>
      </c>
      <c r="G175" s="23">
        <f t="shared" si="47"/>
        <v>0</v>
      </c>
      <c r="H175" s="23">
        <f>SUM(H176:H182)</f>
        <v>0</v>
      </c>
      <c r="I175" s="23">
        <f>SUM(I176:I182)</f>
        <v>0</v>
      </c>
      <c r="J175" s="23">
        <f t="shared" si="48"/>
        <v>0</v>
      </c>
      <c r="K175" s="23">
        <f>SUM(K176:K182)</f>
        <v>0</v>
      </c>
      <c r="L175" s="23">
        <f>SUM(L176:L182)</f>
        <v>0</v>
      </c>
      <c r="M175" s="23">
        <f t="shared" si="49"/>
        <v>0</v>
      </c>
      <c r="N175" s="23">
        <f>SUM(N176:N182)</f>
        <v>0</v>
      </c>
      <c r="O175" s="23">
        <f>SUM(O176:O182)</f>
        <v>0</v>
      </c>
      <c r="P175" s="23">
        <f t="shared" si="50"/>
        <v>0</v>
      </c>
      <c r="Q175" s="23">
        <f>SUM(Q176:Q182)</f>
        <v>73151</v>
      </c>
      <c r="R175" s="23">
        <f>SUM(R176:R182)</f>
        <v>73151</v>
      </c>
      <c r="S175" s="23">
        <f t="shared" si="51"/>
        <v>0</v>
      </c>
      <c r="T175" s="23">
        <f>SUM(T176:T182)</f>
        <v>0</v>
      </c>
      <c r="U175" s="23">
        <f>SUM(U176:U182)</f>
        <v>0</v>
      </c>
      <c r="V175" s="23">
        <f t="shared" si="52"/>
        <v>0</v>
      </c>
      <c r="W175" s="23">
        <f>SUM(W176:W182)</f>
        <v>0</v>
      </c>
      <c r="X175" s="23">
        <f>SUM(X176:X182)</f>
        <v>0</v>
      </c>
      <c r="Y175" s="23">
        <f t="shared" si="53"/>
        <v>0</v>
      </c>
      <c r="Z175" s="23">
        <f>SUM(Z176:Z182)</f>
        <v>0</v>
      </c>
      <c r="AA175" s="23">
        <f>SUM(AA176:AA182)</f>
        <v>0</v>
      </c>
      <c r="AB175" s="23">
        <f t="shared" si="54"/>
        <v>0</v>
      </c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</row>
    <row r="176" spans="1:252" x14ac:dyDescent="0.25">
      <c r="A176" s="28" t="s">
        <v>166</v>
      </c>
      <c r="B176" s="29">
        <f t="shared" si="46"/>
        <v>5848</v>
      </c>
      <c r="C176" s="29">
        <f t="shared" si="46"/>
        <v>5848</v>
      </c>
      <c r="D176" s="29">
        <f t="shared" si="46"/>
        <v>0</v>
      </c>
      <c r="E176" s="29">
        <v>0</v>
      </c>
      <c r="F176" s="29">
        <v>0</v>
      </c>
      <c r="G176" s="29">
        <f t="shared" si="47"/>
        <v>0</v>
      </c>
      <c r="H176" s="29">
        <v>0</v>
      </c>
      <c r="I176" s="29">
        <v>0</v>
      </c>
      <c r="J176" s="29">
        <f t="shared" si="48"/>
        <v>0</v>
      </c>
      <c r="K176" s="29"/>
      <c r="L176" s="29"/>
      <c r="M176" s="29">
        <f t="shared" si="49"/>
        <v>0</v>
      </c>
      <c r="N176" s="29">
        <v>0</v>
      </c>
      <c r="O176" s="29">
        <v>0</v>
      </c>
      <c r="P176" s="29">
        <f t="shared" si="50"/>
        <v>0</v>
      </c>
      <c r="Q176" s="29">
        <v>5848</v>
      </c>
      <c r="R176" s="29">
        <v>5848</v>
      </c>
      <c r="S176" s="29">
        <f t="shared" si="51"/>
        <v>0</v>
      </c>
      <c r="T176" s="29">
        <v>0</v>
      </c>
      <c r="U176" s="29">
        <v>0</v>
      </c>
      <c r="V176" s="29">
        <f t="shared" si="52"/>
        <v>0</v>
      </c>
      <c r="W176" s="29">
        <v>0</v>
      </c>
      <c r="X176" s="29">
        <v>0</v>
      </c>
      <c r="Y176" s="29">
        <f t="shared" si="53"/>
        <v>0</v>
      </c>
      <c r="Z176" s="29">
        <v>0</v>
      </c>
      <c r="AA176" s="29">
        <v>0</v>
      </c>
      <c r="AB176" s="29">
        <f t="shared" si="54"/>
        <v>0</v>
      </c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</row>
    <row r="177" spans="1:252" ht="31.5" x14ac:dyDescent="0.25">
      <c r="A177" s="28" t="s">
        <v>167</v>
      </c>
      <c r="B177" s="29">
        <f t="shared" si="46"/>
        <v>6065</v>
      </c>
      <c r="C177" s="29">
        <f t="shared" si="46"/>
        <v>6065</v>
      </c>
      <c r="D177" s="29">
        <f t="shared" si="46"/>
        <v>0</v>
      </c>
      <c r="E177" s="29">
        <v>0</v>
      </c>
      <c r="F177" s="29">
        <v>0</v>
      </c>
      <c r="G177" s="29">
        <f t="shared" si="47"/>
        <v>0</v>
      </c>
      <c r="H177" s="29">
        <v>0</v>
      </c>
      <c r="I177" s="29">
        <v>0</v>
      </c>
      <c r="J177" s="29">
        <f t="shared" si="48"/>
        <v>0</v>
      </c>
      <c r="K177" s="29"/>
      <c r="L177" s="29"/>
      <c r="M177" s="29">
        <f t="shared" si="49"/>
        <v>0</v>
      </c>
      <c r="N177" s="29">
        <v>0</v>
      </c>
      <c r="O177" s="29">
        <v>0</v>
      </c>
      <c r="P177" s="29">
        <f t="shared" si="50"/>
        <v>0</v>
      </c>
      <c r="Q177" s="29">
        <v>6065</v>
      </c>
      <c r="R177" s="29">
        <v>6065</v>
      </c>
      <c r="S177" s="29">
        <f t="shared" si="51"/>
        <v>0</v>
      </c>
      <c r="T177" s="29">
        <v>0</v>
      </c>
      <c r="U177" s="29">
        <v>0</v>
      </c>
      <c r="V177" s="29">
        <f t="shared" si="52"/>
        <v>0</v>
      </c>
      <c r="W177" s="29">
        <v>0</v>
      </c>
      <c r="X177" s="29">
        <v>0</v>
      </c>
      <c r="Y177" s="29">
        <f t="shared" si="53"/>
        <v>0</v>
      </c>
      <c r="Z177" s="29">
        <v>0</v>
      </c>
      <c r="AA177" s="29">
        <v>0</v>
      </c>
      <c r="AB177" s="29">
        <f t="shared" si="54"/>
        <v>0</v>
      </c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</row>
    <row r="178" spans="1:252" ht="31.5" x14ac:dyDescent="0.25">
      <c r="A178" s="28" t="s">
        <v>168</v>
      </c>
      <c r="B178" s="29">
        <f t="shared" si="46"/>
        <v>8316</v>
      </c>
      <c r="C178" s="29">
        <f t="shared" si="46"/>
        <v>8316</v>
      </c>
      <c r="D178" s="29">
        <f t="shared" si="46"/>
        <v>0</v>
      </c>
      <c r="E178" s="29">
        <v>0</v>
      </c>
      <c r="F178" s="29">
        <v>0</v>
      </c>
      <c r="G178" s="29">
        <f t="shared" si="47"/>
        <v>0</v>
      </c>
      <c r="H178" s="29">
        <v>0</v>
      </c>
      <c r="I178" s="29">
        <v>0</v>
      </c>
      <c r="J178" s="29">
        <f t="shared" si="48"/>
        <v>0</v>
      </c>
      <c r="K178" s="29"/>
      <c r="L178" s="29"/>
      <c r="M178" s="29">
        <f t="shared" si="49"/>
        <v>0</v>
      </c>
      <c r="N178" s="29">
        <v>0</v>
      </c>
      <c r="O178" s="29">
        <v>0</v>
      </c>
      <c r="P178" s="29">
        <f t="shared" si="50"/>
        <v>0</v>
      </c>
      <c r="Q178" s="29">
        <f>1800+6516</f>
        <v>8316</v>
      </c>
      <c r="R178" s="29">
        <f>1800+6516</f>
        <v>8316</v>
      </c>
      <c r="S178" s="29">
        <f t="shared" si="51"/>
        <v>0</v>
      </c>
      <c r="T178" s="29">
        <v>0</v>
      </c>
      <c r="U178" s="29">
        <v>0</v>
      </c>
      <c r="V178" s="29">
        <f t="shared" si="52"/>
        <v>0</v>
      </c>
      <c r="W178" s="29">
        <v>0</v>
      </c>
      <c r="X178" s="29">
        <v>0</v>
      </c>
      <c r="Y178" s="29">
        <f t="shared" si="53"/>
        <v>0</v>
      </c>
      <c r="Z178" s="29">
        <v>0</v>
      </c>
      <c r="AA178" s="29">
        <v>0</v>
      </c>
      <c r="AB178" s="29">
        <f t="shared" si="54"/>
        <v>0</v>
      </c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</row>
    <row r="179" spans="1:252" ht="47.25" x14ac:dyDescent="0.25">
      <c r="A179" s="28" t="s">
        <v>169</v>
      </c>
      <c r="B179" s="29">
        <f t="shared" si="46"/>
        <v>28316</v>
      </c>
      <c r="C179" s="29">
        <f t="shared" si="46"/>
        <v>28316</v>
      </c>
      <c r="D179" s="29">
        <f t="shared" si="46"/>
        <v>0</v>
      </c>
      <c r="E179" s="29">
        <v>0</v>
      </c>
      <c r="F179" s="29">
        <v>0</v>
      </c>
      <c r="G179" s="29">
        <f t="shared" si="47"/>
        <v>0</v>
      </c>
      <c r="H179" s="29">
        <v>0</v>
      </c>
      <c r="I179" s="29">
        <v>0</v>
      </c>
      <c r="J179" s="29">
        <f t="shared" si="48"/>
        <v>0</v>
      </c>
      <c r="K179" s="29">
        <v>0</v>
      </c>
      <c r="L179" s="29">
        <v>0</v>
      </c>
      <c r="M179" s="29">
        <f t="shared" si="49"/>
        <v>0</v>
      </c>
      <c r="N179" s="29">
        <v>0</v>
      </c>
      <c r="O179" s="29">
        <v>0</v>
      </c>
      <c r="P179" s="29">
        <f t="shared" si="50"/>
        <v>0</v>
      </c>
      <c r="Q179" s="29">
        <v>28316</v>
      </c>
      <c r="R179" s="29">
        <v>28316</v>
      </c>
      <c r="S179" s="29">
        <f t="shared" si="51"/>
        <v>0</v>
      </c>
      <c r="T179" s="29">
        <v>0</v>
      </c>
      <c r="U179" s="29">
        <v>0</v>
      </c>
      <c r="V179" s="29">
        <f t="shared" si="52"/>
        <v>0</v>
      </c>
      <c r="W179" s="29">
        <v>0</v>
      </c>
      <c r="X179" s="29">
        <v>0</v>
      </c>
      <c r="Y179" s="29">
        <f t="shared" si="53"/>
        <v>0</v>
      </c>
      <c r="Z179" s="29">
        <v>0</v>
      </c>
      <c r="AA179" s="29">
        <v>0</v>
      </c>
      <c r="AB179" s="29">
        <f t="shared" si="54"/>
        <v>0</v>
      </c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</row>
    <row r="180" spans="1:252" ht="31.5" x14ac:dyDescent="0.25">
      <c r="A180" s="28" t="s">
        <v>170</v>
      </c>
      <c r="B180" s="29">
        <f t="shared" si="46"/>
        <v>10006</v>
      </c>
      <c r="C180" s="29">
        <f t="shared" si="46"/>
        <v>10006</v>
      </c>
      <c r="D180" s="29">
        <f t="shared" si="46"/>
        <v>0</v>
      </c>
      <c r="E180" s="29">
        <v>0</v>
      </c>
      <c r="F180" s="29">
        <v>0</v>
      </c>
      <c r="G180" s="29">
        <f t="shared" si="47"/>
        <v>0</v>
      </c>
      <c r="H180" s="29">
        <v>0</v>
      </c>
      <c r="I180" s="29">
        <v>0</v>
      </c>
      <c r="J180" s="29">
        <f t="shared" si="48"/>
        <v>0</v>
      </c>
      <c r="K180" s="29">
        <v>0</v>
      </c>
      <c r="L180" s="29">
        <v>0</v>
      </c>
      <c r="M180" s="29">
        <f t="shared" si="49"/>
        <v>0</v>
      </c>
      <c r="N180" s="29">
        <v>0</v>
      </c>
      <c r="O180" s="29">
        <v>0</v>
      </c>
      <c r="P180" s="29">
        <f t="shared" si="50"/>
        <v>0</v>
      </c>
      <c r="Q180" s="29">
        <v>10006</v>
      </c>
      <c r="R180" s="29">
        <v>10006</v>
      </c>
      <c r="S180" s="29">
        <f t="shared" si="51"/>
        <v>0</v>
      </c>
      <c r="T180" s="29">
        <v>0</v>
      </c>
      <c r="U180" s="29">
        <v>0</v>
      </c>
      <c r="V180" s="29">
        <f t="shared" si="52"/>
        <v>0</v>
      </c>
      <c r="W180" s="29">
        <v>0</v>
      </c>
      <c r="X180" s="29">
        <v>0</v>
      </c>
      <c r="Y180" s="29">
        <f t="shared" si="53"/>
        <v>0</v>
      </c>
      <c r="Z180" s="29">
        <v>0</v>
      </c>
      <c r="AA180" s="29">
        <v>0</v>
      </c>
      <c r="AB180" s="29">
        <f t="shared" si="54"/>
        <v>0</v>
      </c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</row>
    <row r="181" spans="1:252" ht="31.5" x14ac:dyDescent="0.25">
      <c r="A181" s="28" t="s">
        <v>171</v>
      </c>
      <c r="B181" s="29">
        <f t="shared" si="46"/>
        <v>4594</v>
      </c>
      <c r="C181" s="29">
        <f t="shared" si="46"/>
        <v>4594</v>
      </c>
      <c r="D181" s="29">
        <f t="shared" si="46"/>
        <v>0</v>
      </c>
      <c r="E181" s="29">
        <v>0</v>
      </c>
      <c r="F181" s="29">
        <v>0</v>
      </c>
      <c r="G181" s="29">
        <f t="shared" si="47"/>
        <v>0</v>
      </c>
      <c r="H181" s="29">
        <v>0</v>
      </c>
      <c r="I181" s="29">
        <v>0</v>
      </c>
      <c r="J181" s="29">
        <f t="shared" si="48"/>
        <v>0</v>
      </c>
      <c r="K181" s="29">
        <v>0</v>
      </c>
      <c r="L181" s="29">
        <v>0</v>
      </c>
      <c r="M181" s="29">
        <f t="shared" si="49"/>
        <v>0</v>
      </c>
      <c r="N181" s="29">
        <v>0</v>
      </c>
      <c r="O181" s="29">
        <v>0</v>
      </c>
      <c r="P181" s="29">
        <f t="shared" si="50"/>
        <v>0</v>
      </c>
      <c r="Q181" s="29">
        <v>4594</v>
      </c>
      <c r="R181" s="29">
        <v>4594</v>
      </c>
      <c r="S181" s="29">
        <f t="shared" si="51"/>
        <v>0</v>
      </c>
      <c r="T181" s="29">
        <v>0</v>
      </c>
      <c r="U181" s="29">
        <v>0</v>
      </c>
      <c r="V181" s="29">
        <f t="shared" si="52"/>
        <v>0</v>
      </c>
      <c r="W181" s="29">
        <v>0</v>
      </c>
      <c r="X181" s="29">
        <v>0</v>
      </c>
      <c r="Y181" s="29">
        <f t="shared" si="53"/>
        <v>0</v>
      </c>
      <c r="Z181" s="29">
        <v>0</v>
      </c>
      <c r="AA181" s="29">
        <v>0</v>
      </c>
      <c r="AB181" s="29">
        <f t="shared" si="54"/>
        <v>0</v>
      </c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</row>
    <row r="182" spans="1:252" ht="31.5" x14ac:dyDescent="0.25">
      <c r="A182" s="28" t="s">
        <v>172</v>
      </c>
      <c r="B182" s="29">
        <f t="shared" si="46"/>
        <v>10006</v>
      </c>
      <c r="C182" s="29">
        <f t="shared" si="46"/>
        <v>10006</v>
      </c>
      <c r="D182" s="29">
        <f t="shared" si="46"/>
        <v>0</v>
      </c>
      <c r="E182" s="29">
        <v>0</v>
      </c>
      <c r="F182" s="29">
        <v>0</v>
      </c>
      <c r="G182" s="29">
        <f t="shared" si="47"/>
        <v>0</v>
      </c>
      <c r="H182" s="29">
        <v>0</v>
      </c>
      <c r="I182" s="29">
        <v>0</v>
      </c>
      <c r="J182" s="29">
        <f t="shared" si="48"/>
        <v>0</v>
      </c>
      <c r="K182" s="29">
        <v>0</v>
      </c>
      <c r="L182" s="29">
        <v>0</v>
      </c>
      <c r="M182" s="29">
        <f t="shared" si="49"/>
        <v>0</v>
      </c>
      <c r="N182" s="29">
        <v>0</v>
      </c>
      <c r="O182" s="29">
        <v>0</v>
      </c>
      <c r="P182" s="29">
        <f t="shared" si="50"/>
        <v>0</v>
      </c>
      <c r="Q182" s="29">
        <v>10006</v>
      </c>
      <c r="R182" s="29">
        <v>10006</v>
      </c>
      <c r="S182" s="29">
        <f t="shared" si="51"/>
        <v>0</v>
      </c>
      <c r="T182" s="29">
        <v>0</v>
      </c>
      <c r="U182" s="29">
        <v>0</v>
      </c>
      <c r="V182" s="29">
        <f t="shared" si="52"/>
        <v>0</v>
      </c>
      <c r="W182" s="29">
        <v>0</v>
      </c>
      <c r="X182" s="29">
        <v>0</v>
      </c>
      <c r="Y182" s="29">
        <f t="shared" si="53"/>
        <v>0</v>
      </c>
      <c r="Z182" s="29">
        <v>0</v>
      </c>
      <c r="AA182" s="29">
        <v>0</v>
      </c>
      <c r="AB182" s="29">
        <f t="shared" si="54"/>
        <v>0</v>
      </c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</row>
    <row r="183" spans="1:252" ht="31.5" x14ac:dyDescent="0.25">
      <c r="A183" s="22" t="s">
        <v>67</v>
      </c>
      <c r="B183" s="23">
        <f t="shared" si="46"/>
        <v>463531</v>
      </c>
      <c r="C183" s="23">
        <f t="shared" si="46"/>
        <v>501360</v>
      </c>
      <c r="D183" s="23">
        <f t="shared" si="46"/>
        <v>37829</v>
      </c>
      <c r="E183" s="23">
        <f>SUM(E184,E188,E203,E207)</f>
        <v>0</v>
      </c>
      <c r="F183" s="23">
        <f>SUM(F184,F188,F203,F207)</f>
        <v>0</v>
      </c>
      <c r="G183" s="23">
        <f t="shared" si="47"/>
        <v>0</v>
      </c>
      <c r="H183" s="23">
        <f t="shared" ref="H183:I183" si="62">SUM(H184,H188,H203,H207)</f>
        <v>0</v>
      </c>
      <c r="I183" s="23">
        <f t="shared" si="62"/>
        <v>0</v>
      </c>
      <c r="J183" s="23">
        <f t="shared" si="48"/>
        <v>0</v>
      </c>
      <c r="K183" s="23">
        <f t="shared" ref="K183:L183" si="63">SUM(K184,K188,K203,K207)</f>
        <v>55918</v>
      </c>
      <c r="L183" s="23">
        <f t="shared" si="63"/>
        <v>55918</v>
      </c>
      <c r="M183" s="23">
        <f t="shared" si="49"/>
        <v>0</v>
      </c>
      <c r="N183" s="23">
        <f t="shared" ref="N183:O183" si="64">SUM(N184,N188,N203,N207)</f>
        <v>77057</v>
      </c>
      <c r="O183" s="23">
        <f t="shared" si="64"/>
        <v>114886</v>
      </c>
      <c r="P183" s="23">
        <f t="shared" si="50"/>
        <v>37829</v>
      </c>
      <c r="Q183" s="23">
        <f t="shared" ref="Q183:R183" si="65">SUM(Q184,Q188,Q203,Q207)</f>
        <v>150975</v>
      </c>
      <c r="R183" s="23">
        <f t="shared" si="65"/>
        <v>150975</v>
      </c>
      <c r="S183" s="23">
        <f t="shared" si="51"/>
        <v>0</v>
      </c>
      <c r="T183" s="23">
        <f t="shared" ref="T183:U183" si="66">SUM(T184,T188,T203,T207)</f>
        <v>0</v>
      </c>
      <c r="U183" s="23">
        <f t="shared" si="66"/>
        <v>0</v>
      </c>
      <c r="V183" s="23">
        <f t="shared" si="52"/>
        <v>0</v>
      </c>
      <c r="W183" s="23">
        <f t="shared" ref="W183:X183" si="67">SUM(W184,W188,W203,W207)</f>
        <v>30692</v>
      </c>
      <c r="X183" s="23">
        <f t="shared" si="67"/>
        <v>30692</v>
      </c>
      <c r="Y183" s="23">
        <f t="shared" si="53"/>
        <v>0</v>
      </c>
      <c r="Z183" s="23">
        <f t="shared" ref="Z183:AA183" si="68">SUM(Z184,Z188,Z203,Z207)</f>
        <v>148889</v>
      </c>
      <c r="AA183" s="23">
        <f t="shared" si="68"/>
        <v>148889</v>
      </c>
      <c r="AB183" s="23">
        <f t="shared" si="54"/>
        <v>0</v>
      </c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</row>
    <row r="184" spans="1:252" x14ac:dyDescent="0.25">
      <c r="A184" s="22" t="s">
        <v>107</v>
      </c>
      <c r="B184" s="23">
        <f t="shared" si="46"/>
        <v>10808</v>
      </c>
      <c r="C184" s="23">
        <f t="shared" si="46"/>
        <v>10808</v>
      </c>
      <c r="D184" s="23">
        <f t="shared" si="46"/>
        <v>0</v>
      </c>
      <c r="E184" s="23">
        <f>SUM(E185:E187)</f>
        <v>0</v>
      </c>
      <c r="F184" s="23">
        <f>SUM(F185:F187)</f>
        <v>0</v>
      </c>
      <c r="G184" s="23">
        <f t="shared" si="47"/>
        <v>0</v>
      </c>
      <c r="H184" s="23">
        <f>SUM(H185:H187)</f>
        <v>0</v>
      </c>
      <c r="I184" s="23">
        <f>SUM(I185:I187)</f>
        <v>0</v>
      </c>
      <c r="J184" s="23">
        <f t="shared" si="48"/>
        <v>0</v>
      </c>
      <c r="K184" s="23">
        <f>SUM(K185:K187)</f>
        <v>9297</v>
      </c>
      <c r="L184" s="23">
        <f>SUM(L185:L187)</f>
        <v>9297</v>
      </c>
      <c r="M184" s="23">
        <f t="shared" si="49"/>
        <v>0</v>
      </c>
      <c r="N184" s="23">
        <f>SUM(N185:N187)</f>
        <v>1511</v>
      </c>
      <c r="O184" s="23">
        <f>SUM(O185:O187)</f>
        <v>1511</v>
      </c>
      <c r="P184" s="23">
        <f t="shared" si="50"/>
        <v>0</v>
      </c>
      <c r="Q184" s="23">
        <f>SUM(Q185:Q187)</f>
        <v>0</v>
      </c>
      <c r="R184" s="23">
        <f>SUM(R185:R187)</f>
        <v>0</v>
      </c>
      <c r="S184" s="23">
        <f t="shared" si="51"/>
        <v>0</v>
      </c>
      <c r="T184" s="23">
        <f>SUM(T185:T187)</f>
        <v>0</v>
      </c>
      <c r="U184" s="23">
        <f>SUM(U185:U187)</f>
        <v>0</v>
      </c>
      <c r="V184" s="23">
        <f t="shared" si="52"/>
        <v>0</v>
      </c>
      <c r="W184" s="23">
        <f>SUM(W185:W187)</f>
        <v>0</v>
      </c>
      <c r="X184" s="23">
        <f>SUM(X185:X187)</f>
        <v>0</v>
      </c>
      <c r="Y184" s="23">
        <f t="shared" si="53"/>
        <v>0</v>
      </c>
      <c r="Z184" s="23">
        <f>SUM(Z185:Z187)</f>
        <v>0</v>
      </c>
      <c r="AA184" s="23">
        <f>SUM(AA185:AA187)</f>
        <v>0</v>
      </c>
      <c r="AB184" s="23">
        <f t="shared" si="54"/>
        <v>0</v>
      </c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</row>
    <row r="185" spans="1:252" ht="31.5" x14ac:dyDescent="0.25">
      <c r="A185" s="28" t="s">
        <v>173</v>
      </c>
      <c r="B185" s="29">
        <f t="shared" si="46"/>
        <v>1367</v>
      </c>
      <c r="C185" s="29">
        <f t="shared" si="46"/>
        <v>1367</v>
      </c>
      <c r="D185" s="29">
        <f t="shared" si="46"/>
        <v>0</v>
      </c>
      <c r="E185" s="29">
        <v>0</v>
      </c>
      <c r="F185" s="29">
        <v>0</v>
      </c>
      <c r="G185" s="29">
        <f t="shared" si="47"/>
        <v>0</v>
      </c>
      <c r="H185" s="29">
        <v>0</v>
      </c>
      <c r="I185" s="29">
        <v>0</v>
      </c>
      <c r="J185" s="29">
        <f t="shared" si="48"/>
        <v>0</v>
      </c>
      <c r="K185" s="29">
        <v>1367</v>
      </c>
      <c r="L185" s="29">
        <v>1367</v>
      </c>
      <c r="M185" s="29">
        <f t="shared" si="49"/>
        <v>0</v>
      </c>
      <c r="N185" s="29">
        <v>0</v>
      </c>
      <c r="O185" s="29">
        <v>0</v>
      </c>
      <c r="P185" s="29">
        <f t="shared" si="50"/>
        <v>0</v>
      </c>
      <c r="Q185" s="29">
        <v>0</v>
      </c>
      <c r="R185" s="29">
        <v>0</v>
      </c>
      <c r="S185" s="29">
        <f t="shared" si="51"/>
        <v>0</v>
      </c>
      <c r="T185" s="29">
        <v>0</v>
      </c>
      <c r="U185" s="29">
        <v>0</v>
      </c>
      <c r="V185" s="29">
        <f t="shared" si="52"/>
        <v>0</v>
      </c>
      <c r="W185" s="29">
        <v>0</v>
      </c>
      <c r="X185" s="29">
        <v>0</v>
      </c>
      <c r="Y185" s="29">
        <f t="shared" si="53"/>
        <v>0</v>
      </c>
      <c r="Z185" s="29">
        <v>0</v>
      </c>
      <c r="AA185" s="29">
        <v>0</v>
      </c>
      <c r="AB185" s="29">
        <f t="shared" si="54"/>
        <v>0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</row>
    <row r="186" spans="1:252" ht="78.75" x14ac:dyDescent="0.25">
      <c r="A186" s="28" t="s">
        <v>174</v>
      </c>
      <c r="B186" s="29">
        <f t="shared" si="46"/>
        <v>7930</v>
      </c>
      <c r="C186" s="29">
        <f t="shared" si="46"/>
        <v>7930</v>
      </c>
      <c r="D186" s="29">
        <f t="shared" si="46"/>
        <v>0</v>
      </c>
      <c r="E186" s="29">
        <v>0</v>
      </c>
      <c r="F186" s="29">
        <v>0</v>
      </c>
      <c r="G186" s="29">
        <f t="shared" si="47"/>
        <v>0</v>
      </c>
      <c r="H186" s="29">
        <v>0</v>
      </c>
      <c r="I186" s="29">
        <v>0</v>
      </c>
      <c r="J186" s="29">
        <f t="shared" si="48"/>
        <v>0</v>
      </c>
      <c r="K186" s="29">
        <v>7930</v>
      </c>
      <c r="L186" s="29">
        <v>7930</v>
      </c>
      <c r="M186" s="29">
        <f t="shared" si="49"/>
        <v>0</v>
      </c>
      <c r="N186" s="29">
        <v>0</v>
      </c>
      <c r="O186" s="29">
        <v>0</v>
      </c>
      <c r="P186" s="29">
        <f t="shared" si="50"/>
        <v>0</v>
      </c>
      <c r="Q186" s="29">
        <v>0</v>
      </c>
      <c r="R186" s="29">
        <v>0</v>
      </c>
      <c r="S186" s="29">
        <f t="shared" si="51"/>
        <v>0</v>
      </c>
      <c r="T186" s="29">
        <v>0</v>
      </c>
      <c r="U186" s="29">
        <v>0</v>
      </c>
      <c r="V186" s="29">
        <f t="shared" si="52"/>
        <v>0</v>
      </c>
      <c r="W186" s="29">
        <v>0</v>
      </c>
      <c r="X186" s="29">
        <v>0</v>
      </c>
      <c r="Y186" s="29">
        <f t="shared" si="53"/>
        <v>0</v>
      </c>
      <c r="Z186" s="29">
        <v>0</v>
      </c>
      <c r="AA186" s="29">
        <v>0</v>
      </c>
      <c r="AB186" s="29">
        <f t="shared" si="54"/>
        <v>0</v>
      </c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</row>
    <row r="187" spans="1:252" ht="94.5" x14ac:dyDescent="0.25">
      <c r="A187" s="32" t="s">
        <v>175</v>
      </c>
      <c r="B187" s="26">
        <f t="shared" si="46"/>
        <v>1511</v>
      </c>
      <c r="C187" s="26">
        <f t="shared" si="46"/>
        <v>1511</v>
      </c>
      <c r="D187" s="26">
        <f t="shared" si="46"/>
        <v>0</v>
      </c>
      <c r="E187" s="26">
        <v>0</v>
      </c>
      <c r="F187" s="26">
        <v>0</v>
      </c>
      <c r="G187" s="26">
        <f t="shared" si="47"/>
        <v>0</v>
      </c>
      <c r="H187" s="26">
        <v>0</v>
      </c>
      <c r="I187" s="26">
        <v>0</v>
      </c>
      <c r="J187" s="26">
        <f t="shared" si="48"/>
        <v>0</v>
      </c>
      <c r="K187" s="26">
        <v>0</v>
      </c>
      <c r="L187" s="26">
        <v>0</v>
      </c>
      <c r="M187" s="26">
        <f t="shared" si="49"/>
        <v>0</v>
      </c>
      <c r="N187" s="26">
        <v>1511</v>
      </c>
      <c r="O187" s="26">
        <v>1511</v>
      </c>
      <c r="P187" s="26">
        <f t="shared" si="50"/>
        <v>0</v>
      </c>
      <c r="Q187" s="26">
        <v>0</v>
      </c>
      <c r="R187" s="26">
        <v>0</v>
      </c>
      <c r="S187" s="26">
        <f t="shared" si="51"/>
        <v>0</v>
      </c>
      <c r="T187" s="26">
        <v>0</v>
      </c>
      <c r="U187" s="26">
        <v>0</v>
      </c>
      <c r="V187" s="26">
        <f t="shared" si="52"/>
        <v>0</v>
      </c>
      <c r="W187" s="26">
        <v>0</v>
      </c>
      <c r="X187" s="26">
        <v>0</v>
      </c>
      <c r="Y187" s="26">
        <f t="shared" si="53"/>
        <v>0</v>
      </c>
      <c r="Z187" s="26">
        <v>0</v>
      </c>
      <c r="AA187" s="26">
        <v>0</v>
      </c>
      <c r="AB187" s="26">
        <f t="shared" si="54"/>
        <v>0</v>
      </c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</row>
    <row r="188" spans="1:252" ht="31.5" x14ac:dyDescent="0.25">
      <c r="A188" s="22" t="s">
        <v>115</v>
      </c>
      <c r="B188" s="23">
        <f t="shared" si="46"/>
        <v>218947</v>
      </c>
      <c r="C188" s="23">
        <f t="shared" si="46"/>
        <v>256776</v>
      </c>
      <c r="D188" s="23">
        <f t="shared" si="46"/>
        <v>37829</v>
      </c>
      <c r="E188" s="23">
        <f>SUM(E189:E202)</f>
        <v>0</v>
      </c>
      <c r="F188" s="23">
        <f>SUM(F189:F202)</f>
        <v>0</v>
      </c>
      <c r="G188" s="23">
        <f t="shared" si="47"/>
        <v>0</v>
      </c>
      <c r="H188" s="23">
        <f>SUM(H189:H202)</f>
        <v>0</v>
      </c>
      <c r="I188" s="23">
        <f>SUM(I189:I202)</f>
        <v>0</v>
      </c>
      <c r="J188" s="23">
        <f t="shared" si="48"/>
        <v>0</v>
      </c>
      <c r="K188" s="23">
        <f>SUM(K189:K202)</f>
        <v>38463</v>
      </c>
      <c r="L188" s="23">
        <f>SUM(L189:L202)</f>
        <v>38463</v>
      </c>
      <c r="M188" s="23">
        <f t="shared" si="49"/>
        <v>0</v>
      </c>
      <c r="N188" s="23">
        <f>SUM(N189:N202)</f>
        <v>69982</v>
      </c>
      <c r="O188" s="23">
        <f>SUM(O189:O202)</f>
        <v>107811</v>
      </c>
      <c r="P188" s="23">
        <f t="shared" si="50"/>
        <v>37829</v>
      </c>
      <c r="Q188" s="23">
        <f>SUM(Q189:Q202)</f>
        <v>110502</v>
      </c>
      <c r="R188" s="23">
        <f>SUM(R189:R202)</f>
        <v>110502</v>
      </c>
      <c r="S188" s="23">
        <f t="shared" si="51"/>
        <v>0</v>
      </c>
      <c r="T188" s="23">
        <f>SUM(T189:T202)</f>
        <v>0</v>
      </c>
      <c r="U188" s="23">
        <f>SUM(U189:U202)</f>
        <v>0</v>
      </c>
      <c r="V188" s="23">
        <f t="shared" si="52"/>
        <v>0</v>
      </c>
      <c r="W188" s="23">
        <f>SUM(W189:W202)</f>
        <v>0</v>
      </c>
      <c r="X188" s="23">
        <f>SUM(X189:X202)</f>
        <v>0</v>
      </c>
      <c r="Y188" s="23">
        <f t="shared" si="53"/>
        <v>0</v>
      </c>
      <c r="Z188" s="23">
        <f>SUM(Z189:Z202)</f>
        <v>0</v>
      </c>
      <c r="AA188" s="23">
        <f>SUM(AA189:AA202)</f>
        <v>0</v>
      </c>
      <c r="AB188" s="23">
        <f t="shared" si="54"/>
        <v>0</v>
      </c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</row>
    <row r="189" spans="1:252" ht="31.5" x14ac:dyDescent="0.25">
      <c r="A189" s="32" t="s">
        <v>176</v>
      </c>
      <c r="B189" s="34">
        <f t="shared" ref="B189:D249" si="69">E189+H189+K189+N189+Q189+T189+W189+Z189</f>
        <v>3500</v>
      </c>
      <c r="C189" s="34">
        <f t="shared" si="69"/>
        <v>3500</v>
      </c>
      <c r="D189" s="34">
        <f t="shared" si="69"/>
        <v>0</v>
      </c>
      <c r="E189" s="34">
        <v>0</v>
      </c>
      <c r="F189" s="34">
        <v>0</v>
      </c>
      <c r="G189" s="34">
        <f t="shared" ref="G189:G249" si="70">F189-E189</f>
        <v>0</v>
      </c>
      <c r="H189" s="34">
        <v>0</v>
      </c>
      <c r="I189" s="34">
        <v>0</v>
      </c>
      <c r="J189" s="34">
        <f t="shared" ref="J189:J249" si="71">I189-H189</f>
        <v>0</v>
      </c>
      <c r="K189" s="34">
        <v>0</v>
      </c>
      <c r="L189" s="34">
        <v>0</v>
      </c>
      <c r="M189" s="34">
        <f t="shared" ref="M189:M249" si="72">L189-K189</f>
        <v>0</v>
      </c>
      <c r="N189" s="34">
        <v>0</v>
      </c>
      <c r="O189" s="34">
        <v>0</v>
      </c>
      <c r="P189" s="34">
        <f t="shared" ref="P189:P249" si="73">O189-N189</f>
        <v>0</v>
      </c>
      <c r="Q189" s="34">
        <v>3500</v>
      </c>
      <c r="R189" s="34">
        <v>3500</v>
      </c>
      <c r="S189" s="34">
        <f t="shared" ref="S189:S249" si="74">R189-Q189</f>
        <v>0</v>
      </c>
      <c r="T189" s="34">
        <v>0</v>
      </c>
      <c r="U189" s="34">
        <v>0</v>
      </c>
      <c r="V189" s="34">
        <f t="shared" ref="V189:V249" si="75">U189-T189</f>
        <v>0</v>
      </c>
      <c r="W189" s="34">
        <v>0</v>
      </c>
      <c r="X189" s="34">
        <v>0</v>
      </c>
      <c r="Y189" s="34">
        <f t="shared" ref="Y189:Y249" si="76">X189-W189</f>
        <v>0</v>
      </c>
      <c r="Z189" s="34">
        <v>0</v>
      </c>
      <c r="AA189" s="34">
        <v>0</v>
      </c>
      <c r="AB189" s="34">
        <f t="shared" ref="AB189:AB249" si="77">AA189-Z189</f>
        <v>0</v>
      </c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</row>
    <row r="190" spans="1:252" ht="31.5" x14ac:dyDescent="0.25">
      <c r="A190" s="32" t="s">
        <v>177</v>
      </c>
      <c r="B190" s="34">
        <f t="shared" si="69"/>
        <v>23387</v>
      </c>
      <c r="C190" s="34">
        <f t="shared" si="69"/>
        <v>23387</v>
      </c>
      <c r="D190" s="34">
        <f t="shared" si="69"/>
        <v>0</v>
      </c>
      <c r="E190" s="34">
        <v>0</v>
      </c>
      <c r="F190" s="34">
        <v>0</v>
      </c>
      <c r="G190" s="34">
        <f t="shared" si="70"/>
        <v>0</v>
      </c>
      <c r="H190" s="34">
        <v>0</v>
      </c>
      <c r="I190" s="34">
        <v>0</v>
      </c>
      <c r="J190" s="34">
        <f t="shared" si="71"/>
        <v>0</v>
      </c>
      <c r="K190" s="34">
        <f>23387-14137</f>
        <v>9250</v>
      </c>
      <c r="L190" s="34">
        <f>23387-14137</f>
        <v>9250</v>
      </c>
      <c r="M190" s="34">
        <f t="shared" si="72"/>
        <v>0</v>
      </c>
      <c r="N190" s="34">
        <v>0</v>
      </c>
      <c r="O190" s="34">
        <v>0</v>
      </c>
      <c r="P190" s="34">
        <f t="shared" si="73"/>
        <v>0</v>
      </c>
      <c r="Q190" s="34">
        <v>14137</v>
      </c>
      <c r="R190" s="34">
        <v>14137</v>
      </c>
      <c r="S190" s="34">
        <f t="shared" si="74"/>
        <v>0</v>
      </c>
      <c r="T190" s="34">
        <v>0</v>
      </c>
      <c r="U190" s="34">
        <v>0</v>
      </c>
      <c r="V190" s="34">
        <f t="shared" si="75"/>
        <v>0</v>
      </c>
      <c r="W190" s="34">
        <v>0</v>
      </c>
      <c r="X190" s="34">
        <v>0</v>
      </c>
      <c r="Y190" s="34">
        <f t="shared" si="76"/>
        <v>0</v>
      </c>
      <c r="Z190" s="34">
        <v>0</v>
      </c>
      <c r="AA190" s="34">
        <v>0</v>
      </c>
      <c r="AB190" s="34">
        <f t="shared" si="77"/>
        <v>0</v>
      </c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1"/>
      <c r="IE190" s="21"/>
      <c r="IF190" s="21"/>
      <c r="IG190" s="21"/>
      <c r="IH190" s="21"/>
      <c r="II190" s="21"/>
      <c r="IJ190" s="21"/>
      <c r="IK190" s="21"/>
      <c r="IL190" s="21"/>
      <c r="IM190" s="21"/>
      <c r="IN190" s="21"/>
      <c r="IO190" s="21"/>
      <c r="IP190" s="21"/>
      <c r="IQ190" s="21"/>
      <c r="IR190" s="21"/>
    </row>
    <row r="191" spans="1:252" ht="31.5" x14ac:dyDescent="0.25">
      <c r="A191" s="32" t="s">
        <v>178</v>
      </c>
      <c r="B191" s="26">
        <f t="shared" si="69"/>
        <v>14998</v>
      </c>
      <c r="C191" s="26">
        <f t="shared" si="69"/>
        <v>14998</v>
      </c>
      <c r="D191" s="26">
        <f t="shared" si="69"/>
        <v>0</v>
      </c>
      <c r="E191" s="26">
        <v>0</v>
      </c>
      <c r="F191" s="26">
        <v>0</v>
      </c>
      <c r="G191" s="26">
        <f t="shared" si="70"/>
        <v>0</v>
      </c>
      <c r="H191" s="26">
        <v>0</v>
      </c>
      <c r="I191" s="26">
        <v>0</v>
      </c>
      <c r="J191" s="26">
        <f t="shared" si="71"/>
        <v>0</v>
      </c>
      <c r="K191" s="26">
        <v>0</v>
      </c>
      <c r="L191" s="26">
        <v>0</v>
      </c>
      <c r="M191" s="26">
        <f t="shared" si="72"/>
        <v>0</v>
      </c>
      <c r="N191" s="26">
        <v>0</v>
      </c>
      <c r="O191" s="26">
        <v>0</v>
      </c>
      <c r="P191" s="26">
        <f t="shared" si="73"/>
        <v>0</v>
      </c>
      <c r="Q191" s="26">
        <v>14998</v>
      </c>
      <c r="R191" s="26">
        <v>14998</v>
      </c>
      <c r="S191" s="26">
        <f t="shared" si="74"/>
        <v>0</v>
      </c>
      <c r="T191" s="26">
        <v>0</v>
      </c>
      <c r="U191" s="26">
        <v>0</v>
      </c>
      <c r="V191" s="26">
        <f t="shared" si="75"/>
        <v>0</v>
      </c>
      <c r="W191" s="26">
        <v>0</v>
      </c>
      <c r="X191" s="26">
        <v>0</v>
      </c>
      <c r="Y191" s="26">
        <f t="shared" si="76"/>
        <v>0</v>
      </c>
      <c r="Z191" s="26">
        <v>0</v>
      </c>
      <c r="AA191" s="26">
        <v>0</v>
      </c>
      <c r="AB191" s="26">
        <f t="shared" si="77"/>
        <v>0</v>
      </c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</row>
    <row r="192" spans="1:252" ht="47.25" x14ac:dyDescent="0.25">
      <c r="A192" s="28" t="s">
        <v>179</v>
      </c>
      <c r="B192" s="29">
        <f t="shared" si="69"/>
        <v>9682</v>
      </c>
      <c r="C192" s="29">
        <f t="shared" si="69"/>
        <v>9682</v>
      </c>
      <c r="D192" s="29">
        <f t="shared" si="69"/>
        <v>0</v>
      </c>
      <c r="E192" s="29">
        <v>0</v>
      </c>
      <c r="F192" s="29">
        <v>0</v>
      </c>
      <c r="G192" s="29">
        <f t="shared" si="70"/>
        <v>0</v>
      </c>
      <c r="H192" s="29">
        <v>0</v>
      </c>
      <c r="I192" s="29">
        <v>0</v>
      </c>
      <c r="J192" s="29">
        <f t="shared" si="71"/>
        <v>0</v>
      </c>
      <c r="K192" s="29">
        <v>9682</v>
      </c>
      <c r="L192" s="29">
        <v>9682</v>
      </c>
      <c r="M192" s="29">
        <f t="shared" si="72"/>
        <v>0</v>
      </c>
      <c r="N192" s="29">
        <v>0</v>
      </c>
      <c r="O192" s="29">
        <v>0</v>
      </c>
      <c r="P192" s="29">
        <f t="shared" si="73"/>
        <v>0</v>
      </c>
      <c r="Q192" s="29">
        <v>0</v>
      </c>
      <c r="R192" s="29">
        <v>0</v>
      </c>
      <c r="S192" s="29">
        <f t="shared" si="74"/>
        <v>0</v>
      </c>
      <c r="T192" s="29">
        <v>0</v>
      </c>
      <c r="U192" s="29">
        <v>0</v>
      </c>
      <c r="V192" s="29">
        <f t="shared" si="75"/>
        <v>0</v>
      </c>
      <c r="W192" s="29">
        <v>0</v>
      </c>
      <c r="X192" s="29">
        <v>0</v>
      </c>
      <c r="Y192" s="29">
        <f t="shared" si="76"/>
        <v>0</v>
      </c>
      <c r="Z192" s="29">
        <v>0</v>
      </c>
      <c r="AA192" s="29">
        <v>0</v>
      </c>
      <c r="AB192" s="29">
        <f t="shared" si="77"/>
        <v>0</v>
      </c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</row>
    <row r="193" spans="1:252" ht="47.25" x14ac:dyDescent="0.25">
      <c r="A193" s="28" t="s">
        <v>180</v>
      </c>
      <c r="B193" s="29">
        <f t="shared" si="69"/>
        <v>15148</v>
      </c>
      <c r="C193" s="29">
        <f t="shared" si="69"/>
        <v>15148</v>
      </c>
      <c r="D193" s="29">
        <f t="shared" si="69"/>
        <v>0</v>
      </c>
      <c r="E193" s="29">
        <v>0</v>
      </c>
      <c r="F193" s="29">
        <v>0</v>
      </c>
      <c r="G193" s="29">
        <f t="shared" si="70"/>
        <v>0</v>
      </c>
      <c r="H193" s="29">
        <v>0</v>
      </c>
      <c r="I193" s="29">
        <v>0</v>
      </c>
      <c r="J193" s="29">
        <f t="shared" si="71"/>
        <v>0</v>
      </c>
      <c r="K193" s="29">
        <v>15148</v>
      </c>
      <c r="L193" s="29">
        <v>15148</v>
      </c>
      <c r="M193" s="29">
        <f t="shared" si="72"/>
        <v>0</v>
      </c>
      <c r="N193" s="29">
        <v>0</v>
      </c>
      <c r="O193" s="29">
        <v>0</v>
      </c>
      <c r="P193" s="29">
        <f t="shared" si="73"/>
        <v>0</v>
      </c>
      <c r="Q193" s="29">
        <v>0</v>
      </c>
      <c r="R193" s="29">
        <v>0</v>
      </c>
      <c r="S193" s="29">
        <f t="shared" si="74"/>
        <v>0</v>
      </c>
      <c r="T193" s="29">
        <v>0</v>
      </c>
      <c r="U193" s="29">
        <v>0</v>
      </c>
      <c r="V193" s="29">
        <f t="shared" si="75"/>
        <v>0</v>
      </c>
      <c r="W193" s="29">
        <v>0</v>
      </c>
      <c r="X193" s="29">
        <v>0</v>
      </c>
      <c r="Y193" s="29">
        <f t="shared" si="76"/>
        <v>0</v>
      </c>
      <c r="Z193" s="29">
        <v>0</v>
      </c>
      <c r="AA193" s="29">
        <v>0</v>
      </c>
      <c r="AB193" s="29">
        <f t="shared" si="77"/>
        <v>0</v>
      </c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</row>
    <row r="194" spans="1:252" ht="31.5" x14ac:dyDescent="0.25">
      <c r="A194" s="28" t="s">
        <v>181</v>
      </c>
      <c r="B194" s="29">
        <f t="shared" si="69"/>
        <v>4383</v>
      </c>
      <c r="C194" s="29">
        <f t="shared" si="69"/>
        <v>4383</v>
      </c>
      <c r="D194" s="29">
        <f t="shared" si="69"/>
        <v>0</v>
      </c>
      <c r="E194" s="29">
        <v>0</v>
      </c>
      <c r="F194" s="29">
        <v>0</v>
      </c>
      <c r="G194" s="29">
        <f t="shared" si="70"/>
        <v>0</v>
      </c>
      <c r="H194" s="29">
        <v>0</v>
      </c>
      <c r="I194" s="29">
        <v>0</v>
      </c>
      <c r="J194" s="29">
        <f t="shared" si="71"/>
        <v>0</v>
      </c>
      <c r="K194" s="29">
        <v>4383</v>
      </c>
      <c r="L194" s="29">
        <v>4383</v>
      </c>
      <c r="M194" s="29">
        <f t="shared" si="72"/>
        <v>0</v>
      </c>
      <c r="N194" s="29">
        <v>0</v>
      </c>
      <c r="O194" s="29">
        <v>0</v>
      </c>
      <c r="P194" s="29">
        <f t="shared" si="73"/>
        <v>0</v>
      </c>
      <c r="Q194" s="29">
        <v>0</v>
      </c>
      <c r="R194" s="29">
        <v>0</v>
      </c>
      <c r="S194" s="29">
        <f t="shared" si="74"/>
        <v>0</v>
      </c>
      <c r="T194" s="29">
        <v>0</v>
      </c>
      <c r="U194" s="29">
        <v>0</v>
      </c>
      <c r="V194" s="29">
        <f t="shared" si="75"/>
        <v>0</v>
      </c>
      <c r="W194" s="29">
        <v>0</v>
      </c>
      <c r="X194" s="29">
        <v>0</v>
      </c>
      <c r="Y194" s="29">
        <f t="shared" si="76"/>
        <v>0</v>
      </c>
      <c r="Z194" s="29">
        <v>0</v>
      </c>
      <c r="AA194" s="29">
        <v>0</v>
      </c>
      <c r="AB194" s="29">
        <f t="shared" si="77"/>
        <v>0</v>
      </c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</row>
    <row r="195" spans="1:252" ht="31.5" x14ac:dyDescent="0.25">
      <c r="A195" s="28" t="s">
        <v>182</v>
      </c>
      <c r="B195" s="29">
        <f t="shared" si="69"/>
        <v>26158</v>
      </c>
      <c r="C195" s="29">
        <f t="shared" si="69"/>
        <v>26158</v>
      </c>
      <c r="D195" s="29">
        <f t="shared" si="69"/>
        <v>0</v>
      </c>
      <c r="E195" s="29">
        <v>0</v>
      </c>
      <c r="F195" s="29">
        <v>0</v>
      </c>
      <c r="G195" s="29">
        <f t="shared" si="70"/>
        <v>0</v>
      </c>
      <c r="H195" s="29">
        <v>0</v>
      </c>
      <c r="I195" s="29">
        <v>0</v>
      </c>
      <c r="J195" s="29">
        <f t="shared" si="71"/>
        <v>0</v>
      </c>
      <c r="K195" s="29">
        <v>0</v>
      </c>
      <c r="L195" s="29">
        <v>0</v>
      </c>
      <c r="M195" s="29">
        <f t="shared" si="72"/>
        <v>0</v>
      </c>
      <c r="N195" s="29">
        <v>0</v>
      </c>
      <c r="O195" s="29">
        <v>0</v>
      </c>
      <c r="P195" s="29">
        <f t="shared" si="73"/>
        <v>0</v>
      </c>
      <c r="Q195" s="29">
        <v>26158</v>
      </c>
      <c r="R195" s="29">
        <v>26158</v>
      </c>
      <c r="S195" s="29">
        <f t="shared" si="74"/>
        <v>0</v>
      </c>
      <c r="T195" s="29">
        <v>0</v>
      </c>
      <c r="U195" s="29">
        <v>0</v>
      </c>
      <c r="V195" s="29">
        <f t="shared" si="75"/>
        <v>0</v>
      </c>
      <c r="W195" s="29">
        <v>0</v>
      </c>
      <c r="X195" s="29">
        <v>0</v>
      </c>
      <c r="Y195" s="29">
        <f t="shared" si="76"/>
        <v>0</v>
      </c>
      <c r="Z195" s="29">
        <v>0</v>
      </c>
      <c r="AA195" s="29">
        <v>0</v>
      </c>
      <c r="AB195" s="29">
        <f t="shared" si="77"/>
        <v>0</v>
      </c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</row>
    <row r="196" spans="1:252" ht="31.5" x14ac:dyDescent="0.25">
      <c r="A196" s="28" t="s">
        <v>183</v>
      </c>
      <c r="B196" s="29">
        <f t="shared" si="69"/>
        <v>7700</v>
      </c>
      <c r="C196" s="29">
        <f t="shared" si="69"/>
        <v>7700</v>
      </c>
      <c r="D196" s="29">
        <f t="shared" si="69"/>
        <v>0</v>
      </c>
      <c r="E196" s="29">
        <v>0</v>
      </c>
      <c r="F196" s="29">
        <v>0</v>
      </c>
      <c r="G196" s="29">
        <f t="shared" si="70"/>
        <v>0</v>
      </c>
      <c r="H196" s="29">
        <v>0</v>
      </c>
      <c r="I196" s="29">
        <v>0</v>
      </c>
      <c r="J196" s="29">
        <f t="shared" si="71"/>
        <v>0</v>
      </c>
      <c r="K196" s="29">
        <v>0</v>
      </c>
      <c r="L196" s="29">
        <v>0</v>
      </c>
      <c r="M196" s="29">
        <f t="shared" si="72"/>
        <v>0</v>
      </c>
      <c r="N196" s="29">
        <v>0</v>
      </c>
      <c r="O196" s="29">
        <v>0</v>
      </c>
      <c r="P196" s="29">
        <f t="shared" si="73"/>
        <v>0</v>
      </c>
      <c r="Q196" s="29">
        <v>7700</v>
      </c>
      <c r="R196" s="29">
        <v>7700</v>
      </c>
      <c r="S196" s="29">
        <f t="shared" si="74"/>
        <v>0</v>
      </c>
      <c r="T196" s="29">
        <v>0</v>
      </c>
      <c r="U196" s="29">
        <v>0</v>
      </c>
      <c r="V196" s="29">
        <f t="shared" si="75"/>
        <v>0</v>
      </c>
      <c r="W196" s="29">
        <v>0</v>
      </c>
      <c r="X196" s="29">
        <v>0</v>
      </c>
      <c r="Y196" s="29">
        <f t="shared" si="76"/>
        <v>0</v>
      </c>
      <c r="Z196" s="29">
        <v>0</v>
      </c>
      <c r="AA196" s="29">
        <v>0</v>
      </c>
      <c r="AB196" s="29">
        <f t="shared" si="77"/>
        <v>0</v>
      </c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</row>
    <row r="197" spans="1:252" ht="27.75" customHeight="1" x14ac:dyDescent="0.25">
      <c r="A197" s="32" t="s">
        <v>184</v>
      </c>
      <c r="B197" s="26">
        <f t="shared" si="69"/>
        <v>12461</v>
      </c>
      <c r="C197" s="26">
        <f t="shared" si="69"/>
        <v>12461</v>
      </c>
      <c r="D197" s="26">
        <f t="shared" si="69"/>
        <v>0</v>
      </c>
      <c r="E197" s="26">
        <v>0</v>
      </c>
      <c r="F197" s="26">
        <v>0</v>
      </c>
      <c r="G197" s="26">
        <f t="shared" si="70"/>
        <v>0</v>
      </c>
      <c r="H197" s="26">
        <v>0</v>
      </c>
      <c r="I197" s="26">
        <v>0</v>
      </c>
      <c r="J197" s="26">
        <f t="shared" si="71"/>
        <v>0</v>
      </c>
      <c r="K197" s="26">
        <v>0</v>
      </c>
      <c r="L197" s="26">
        <v>0</v>
      </c>
      <c r="M197" s="26">
        <f t="shared" si="72"/>
        <v>0</v>
      </c>
      <c r="N197" s="26">
        <v>0</v>
      </c>
      <c r="O197" s="26">
        <v>0</v>
      </c>
      <c r="P197" s="26">
        <f t="shared" si="73"/>
        <v>0</v>
      </c>
      <c r="Q197" s="26">
        <v>12461</v>
      </c>
      <c r="R197" s="26">
        <v>12461</v>
      </c>
      <c r="S197" s="26">
        <f t="shared" si="74"/>
        <v>0</v>
      </c>
      <c r="T197" s="26">
        <v>0</v>
      </c>
      <c r="U197" s="26">
        <v>0</v>
      </c>
      <c r="V197" s="26">
        <f t="shared" si="75"/>
        <v>0</v>
      </c>
      <c r="W197" s="26">
        <v>0</v>
      </c>
      <c r="X197" s="26">
        <v>0</v>
      </c>
      <c r="Y197" s="26">
        <f t="shared" si="76"/>
        <v>0</v>
      </c>
      <c r="Z197" s="26">
        <v>0</v>
      </c>
      <c r="AA197" s="26">
        <v>0</v>
      </c>
      <c r="AB197" s="26">
        <f t="shared" si="77"/>
        <v>0</v>
      </c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</row>
    <row r="198" spans="1:252" ht="63" x14ac:dyDescent="0.25">
      <c r="A198" s="28" t="s">
        <v>185</v>
      </c>
      <c r="B198" s="29">
        <f t="shared" si="69"/>
        <v>20221</v>
      </c>
      <c r="C198" s="29">
        <f t="shared" si="69"/>
        <v>20221</v>
      </c>
      <c r="D198" s="29">
        <f t="shared" si="69"/>
        <v>0</v>
      </c>
      <c r="E198" s="29">
        <v>0</v>
      </c>
      <c r="F198" s="29">
        <v>0</v>
      </c>
      <c r="G198" s="29">
        <f t="shared" si="70"/>
        <v>0</v>
      </c>
      <c r="H198" s="29">
        <v>0</v>
      </c>
      <c r="I198" s="29">
        <v>0</v>
      </c>
      <c r="J198" s="29">
        <f t="shared" si="71"/>
        <v>0</v>
      </c>
      <c r="K198" s="29">
        <v>0</v>
      </c>
      <c r="L198" s="29">
        <v>0</v>
      </c>
      <c r="M198" s="29">
        <f t="shared" si="72"/>
        <v>0</v>
      </c>
      <c r="N198" s="29">
        <v>0</v>
      </c>
      <c r="O198" s="29">
        <v>0</v>
      </c>
      <c r="P198" s="29">
        <f t="shared" si="73"/>
        <v>0</v>
      </c>
      <c r="Q198" s="29">
        <v>20221</v>
      </c>
      <c r="R198" s="29">
        <v>20221</v>
      </c>
      <c r="S198" s="29">
        <f t="shared" si="74"/>
        <v>0</v>
      </c>
      <c r="T198" s="29">
        <v>0</v>
      </c>
      <c r="U198" s="29">
        <v>0</v>
      </c>
      <c r="V198" s="29">
        <f t="shared" si="75"/>
        <v>0</v>
      </c>
      <c r="W198" s="29">
        <v>0</v>
      </c>
      <c r="X198" s="29">
        <v>0</v>
      </c>
      <c r="Y198" s="29">
        <f t="shared" si="76"/>
        <v>0</v>
      </c>
      <c r="Z198" s="29">
        <v>0</v>
      </c>
      <c r="AA198" s="29">
        <v>0</v>
      </c>
      <c r="AB198" s="29">
        <f t="shared" si="77"/>
        <v>0</v>
      </c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</row>
    <row r="199" spans="1:252" ht="94.5" x14ac:dyDescent="0.25">
      <c r="A199" s="32" t="s">
        <v>186</v>
      </c>
      <c r="B199" s="26">
        <f t="shared" si="69"/>
        <v>0</v>
      </c>
      <c r="C199" s="26">
        <f t="shared" si="69"/>
        <v>37829</v>
      </c>
      <c r="D199" s="26">
        <f t="shared" si="69"/>
        <v>37829</v>
      </c>
      <c r="E199" s="26">
        <v>0</v>
      </c>
      <c r="F199" s="26">
        <v>0</v>
      </c>
      <c r="G199" s="26">
        <f t="shared" si="70"/>
        <v>0</v>
      </c>
      <c r="H199" s="26">
        <v>0</v>
      </c>
      <c r="I199" s="26">
        <v>0</v>
      </c>
      <c r="J199" s="26">
        <f t="shared" si="71"/>
        <v>0</v>
      </c>
      <c r="K199" s="26"/>
      <c r="L199" s="26"/>
      <c r="M199" s="26">
        <f t="shared" si="72"/>
        <v>0</v>
      </c>
      <c r="N199" s="26"/>
      <c r="O199" s="26">
        <v>37829</v>
      </c>
      <c r="P199" s="26">
        <f t="shared" si="73"/>
        <v>37829</v>
      </c>
      <c r="Q199" s="26"/>
      <c r="R199" s="26"/>
      <c r="S199" s="26">
        <f t="shared" si="74"/>
        <v>0</v>
      </c>
      <c r="T199" s="26">
        <v>0</v>
      </c>
      <c r="U199" s="26">
        <v>0</v>
      </c>
      <c r="V199" s="26">
        <f t="shared" si="75"/>
        <v>0</v>
      </c>
      <c r="W199" s="26">
        <v>0</v>
      </c>
      <c r="X199" s="26">
        <v>0</v>
      </c>
      <c r="Y199" s="26">
        <f t="shared" si="76"/>
        <v>0</v>
      </c>
      <c r="Z199" s="26"/>
      <c r="AA199" s="26"/>
      <c r="AB199" s="26">
        <f t="shared" si="77"/>
        <v>0</v>
      </c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</row>
    <row r="200" spans="1:252" ht="94.5" x14ac:dyDescent="0.25">
      <c r="A200" s="32" t="s">
        <v>187</v>
      </c>
      <c r="B200" s="26">
        <f t="shared" si="69"/>
        <v>69982</v>
      </c>
      <c r="C200" s="26">
        <f t="shared" si="69"/>
        <v>69982</v>
      </c>
      <c r="D200" s="26">
        <f t="shared" si="69"/>
        <v>0</v>
      </c>
      <c r="E200" s="26">
        <v>0</v>
      </c>
      <c r="F200" s="26">
        <v>0</v>
      </c>
      <c r="G200" s="26">
        <f t="shared" si="70"/>
        <v>0</v>
      </c>
      <c r="H200" s="26">
        <v>0</v>
      </c>
      <c r="I200" s="26">
        <v>0</v>
      </c>
      <c r="J200" s="26">
        <f t="shared" si="71"/>
        <v>0</v>
      </c>
      <c r="K200" s="26">
        <v>0</v>
      </c>
      <c r="L200" s="26">
        <v>0</v>
      </c>
      <c r="M200" s="26">
        <f t="shared" si="72"/>
        <v>0</v>
      </c>
      <c r="N200" s="26">
        <v>69982</v>
      </c>
      <c r="O200" s="26">
        <v>69982</v>
      </c>
      <c r="P200" s="26">
        <f t="shared" si="73"/>
        <v>0</v>
      </c>
      <c r="Q200" s="26">
        <v>0</v>
      </c>
      <c r="R200" s="26">
        <v>0</v>
      </c>
      <c r="S200" s="26">
        <f t="shared" si="74"/>
        <v>0</v>
      </c>
      <c r="T200" s="26">
        <v>0</v>
      </c>
      <c r="U200" s="26">
        <v>0</v>
      </c>
      <c r="V200" s="26">
        <f t="shared" si="75"/>
        <v>0</v>
      </c>
      <c r="W200" s="26">
        <v>0</v>
      </c>
      <c r="X200" s="26">
        <v>0</v>
      </c>
      <c r="Y200" s="26">
        <f t="shared" si="76"/>
        <v>0</v>
      </c>
      <c r="Z200" s="26">
        <v>0</v>
      </c>
      <c r="AA200" s="26">
        <v>0</v>
      </c>
      <c r="AB200" s="26">
        <f t="shared" si="77"/>
        <v>0</v>
      </c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</row>
    <row r="201" spans="1:252" x14ac:dyDescent="0.25">
      <c r="A201" s="28" t="s">
        <v>188</v>
      </c>
      <c r="B201" s="29">
        <f t="shared" si="69"/>
        <v>1846</v>
      </c>
      <c r="C201" s="29">
        <f t="shared" si="69"/>
        <v>1846</v>
      </c>
      <c r="D201" s="29">
        <f t="shared" si="69"/>
        <v>0</v>
      </c>
      <c r="E201" s="29">
        <v>0</v>
      </c>
      <c r="F201" s="29">
        <v>0</v>
      </c>
      <c r="G201" s="29">
        <f t="shared" si="70"/>
        <v>0</v>
      </c>
      <c r="H201" s="29">
        <v>0</v>
      </c>
      <c r="I201" s="29">
        <v>0</v>
      </c>
      <c r="J201" s="29">
        <f t="shared" si="71"/>
        <v>0</v>
      </c>
      <c r="K201" s="29">
        <v>0</v>
      </c>
      <c r="L201" s="29">
        <v>0</v>
      </c>
      <c r="M201" s="29">
        <f t="shared" si="72"/>
        <v>0</v>
      </c>
      <c r="N201" s="29">
        <v>0</v>
      </c>
      <c r="O201" s="29">
        <v>0</v>
      </c>
      <c r="P201" s="29">
        <f t="shared" si="73"/>
        <v>0</v>
      </c>
      <c r="Q201" s="29">
        <f>1846</f>
        <v>1846</v>
      </c>
      <c r="R201" s="29">
        <f>1846</f>
        <v>1846</v>
      </c>
      <c r="S201" s="29">
        <f t="shared" si="74"/>
        <v>0</v>
      </c>
      <c r="T201" s="29">
        <v>0</v>
      </c>
      <c r="U201" s="29">
        <v>0</v>
      </c>
      <c r="V201" s="29">
        <f t="shared" si="75"/>
        <v>0</v>
      </c>
      <c r="W201" s="29">
        <v>0</v>
      </c>
      <c r="X201" s="29">
        <v>0</v>
      </c>
      <c r="Y201" s="29">
        <f t="shared" si="76"/>
        <v>0</v>
      </c>
      <c r="Z201" s="29">
        <v>0</v>
      </c>
      <c r="AA201" s="29">
        <v>0</v>
      </c>
      <c r="AB201" s="29">
        <f t="shared" si="77"/>
        <v>0</v>
      </c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</row>
    <row r="202" spans="1:252" x14ac:dyDescent="0.25">
      <c r="A202" s="28" t="s">
        <v>189</v>
      </c>
      <c r="B202" s="29">
        <f t="shared" si="69"/>
        <v>9481</v>
      </c>
      <c r="C202" s="29">
        <f t="shared" si="69"/>
        <v>9481</v>
      </c>
      <c r="D202" s="29">
        <f t="shared" si="69"/>
        <v>0</v>
      </c>
      <c r="E202" s="29">
        <v>0</v>
      </c>
      <c r="F202" s="29">
        <v>0</v>
      </c>
      <c r="G202" s="29">
        <f t="shared" si="70"/>
        <v>0</v>
      </c>
      <c r="H202" s="29">
        <v>0</v>
      </c>
      <c r="I202" s="29">
        <v>0</v>
      </c>
      <c r="J202" s="29">
        <f t="shared" si="71"/>
        <v>0</v>
      </c>
      <c r="K202" s="29">
        <v>0</v>
      </c>
      <c r="L202" s="29">
        <v>0</v>
      </c>
      <c r="M202" s="29">
        <f t="shared" si="72"/>
        <v>0</v>
      </c>
      <c r="N202" s="29">
        <v>0</v>
      </c>
      <c r="O202" s="29">
        <v>0</v>
      </c>
      <c r="P202" s="29">
        <f t="shared" si="73"/>
        <v>0</v>
      </c>
      <c r="Q202" s="29">
        <f>11327-1846</f>
        <v>9481</v>
      </c>
      <c r="R202" s="29">
        <f>11327-1846</f>
        <v>9481</v>
      </c>
      <c r="S202" s="29">
        <f t="shared" si="74"/>
        <v>0</v>
      </c>
      <c r="T202" s="29">
        <v>0</v>
      </c>
      <c r="U202" s="29">
        <v>0</v>
      </c>
      <c r="V202" s="29">
        <f t="shared" si="75"/>
        <v>0</v>
      </c>
      <c r="W202" s="29">
        <v>0</v>
      </c>
      <c r="X202" s="29">
        <v>0</v>
      </c>
      <c r="Y202" s="29">
        <f t="shared" si="76"/>
        <v>0</v>
      </c>
      <c r="Z202" s="29">
        <v>0</v>
      </c>
      <c r="AA202" s="29">
        <v>0</v>
      </c>
      <c r="AB202" s="29">
        <f t="shared" si="77"/>
        <v>0</v>
      </c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</row>
    <row r="203" spans="1:252" x14ac:dyDescent="0.25">
      <c r="A203" s="22" t="s">
        <v>122</v>
      </c>
      <c r="B203" s="23">
        <f t="shared" si="69"/>
        <v>187739</v>
      </c>
      <c r="C203" s="23">
        <f t="shared" si="69"/>
        <v>187739</v>
      </c>
      <c r="D203" s="23">
        <f t="shared" si="69"/>
        <v>0</v>
      </c>
      <c r="E203" s="23">
        <f>SUM(E204:E206)</f>
        <v>0</v>
      </c>
      <c r="F203" s="23">
        <f>SUM(F204:F206)</f>
        <v>0</v>
      </c>
      <c r="G203" s="23">
        <f t="shared" si="70"/>
        <v>0</v>
      </c>
      <c r="H203" s="23">
        <f>SUM(H204:H206)</f>
        <v>0</v>
      </c>
      <c r="I203" s="23">
        <f>SUM(I204:I206)</f>
        <v>0</v>
      </c>
      <c r="J203" s="23">
        <f t="shared" si="71"/>
        <v>0</v>
      </c>
      <c r="K203" s="23">
        <f>SUM(K204:K206)</f>
        <v>8158</v>
      </c>
      <c r="L203" s="23">
        <f>SUM(L204:L206)</f>
        <v>8158</v>
      </c>
      <c r="M203" s="23">
        <f t="shared" si="72"/>
        <v>0</v>
      </c>
      <c r="N203" s="23">
        <f>SUM(N204:N206)</f>
        <v>0</v>
      </c>
      <c r="O203" s="23">
        <f>SUM(O204:O206)</f>
        <v>0</v>
      </c>
      <c r="P203" s="23">
        <f t="shared" si="73"/>
        <v>0</v>
      </c>
      <c r="Q203" s="23">
        <f>SUM(Q204:Q206)</f>
        <v>0</v>
      </c>
      <c r="R203" s="23">
        <f>SUM(R204:R206)</f>
        <v>0</v>
      </c>
      <c r="S203" s="23">
        <f t="shared" si="74"/>
        <v>0</v>
      </c>
      <c r="T203" s="23">
        <f>SUM(T204:T206)</f>
        <v>0</v>
      </c>
      <c r="U203" s="23">
        <f>SUM(U204:U206)</f>
        <v>0</v>
      </c>
      <c r="V203" s="23">
        <f t="shared" si="75"/>
        <v>0</v>
      </c>
      <c r="W203" s="23">
        <f>SUM(W204:W206)</f>
        <v>30692</v>
      </c>
      <c r="X203" s="23">
        <f>SUM(X204:X206)</f>
        <v>30692</v>
      </c>
      <c r="Y203" s="23">
        <f t="shared" si="76"/>
        <v>0</v>
      </c>
      <c r="Z203" s="23">
        <f>SUM(Z204:Z206)</f>
        <v>148889</v>
      </c>
      <c r="AA203" s="23">
        <f>SUM(AA204:AA206)</f>
        <v>148889</v>
      </c>
      <c r="AB203" s="23">
        <f t="shared" si="77"/>
        <v>0</v>
      </c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</row>
    <row r="204" spans="1:252" ht="31.5" x14ac:dyDescent="0.25">
      <c r="A204" s="32" t="s">
        <v>190</v>
      </c>
      <c r="B204" s="34">
        <f t="shared" si="69"/>
        <v>96079</v>
      </c>
      <c r="C204" s="34">
        <f t="shared" si="69"/>
        <v>96079</v>
      </c>
      <c r="D204" s="34">
        <f t="shared" si="69"/>
        <v>0</v>
      </c>
      <c r="E204" s="34">
        <v>0</v>
      </c>
      <c r="F204" s="34">
        <v>0</v>
      </c>
      <c r="G204" s="34">
        <f t="shared" si="70"/>
        <v>0</v>
      </c>
      <c r="H204" s="34">
        <v>0</v>
      </c>
      <c r="I204" s="34">
        <v>0</v>
      </c>
      <c r="J204" s="34">
        <f t="shared" si="71"/>
        <v>0</v>
      </c>
      <c r="K204" s="34"/>
      <c r="L204" s="34"/>
      <c r="M204" s="34">
        <f t="shared" si="72"/>
        <v>0</v>
      </c>
      <c r="N204" s="34">
        <v>0</v>
      </c>
      <c r="O204" s="34">
        <v>0</v>
      </c>
      <c r="P204" s="34">
        <f t="shared" si="73"/>
        <v>0</v>
      </c>
      <c r="Q204" s="34">
        <v>0</v>
      </c>
      <c r="R204" s="34">
        <v>0</v>
      </c>
      <c r="S204" s="34">
        <f t="shared" si="74"/>
        <v>0</v>
      </c>
      <c r="T204" s="34">
        <v>0</v>
      </c>
      <c r="U204" s="34">
        <v>0</v>
      </c>
      <c r="V204" s="34">
        <f t="shared" si="75"/>
        <v>0</v>
      </c>
      <c r="W204" s="34"/>
      <c r="X204" s="34"/>
      <c r="Y204" s="34">
        <f t="shared" si="76"/>
        <v>0</v>
      </c>
      <c r="Z204" s="34">
        <v>96079</v>
      </c>
      <c r="AA204" s="34">
        <v>96079</v>
      </c>
      <c r="AB204" s="34">
        <f t="shared" si="77"/>
        <v>0</v>
      </c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  <c r="IH204" s="21"/>
      <c r="II204" s="21"/>
      <c r="IJ204" s="21"/>
      <c r="IK204" s="21"/>
      <c r="IL204" s="21"/>
      <c r="IM204" s="21"/>
      <c r="IN204" s="21"/>
      <c r="IO204" s="21"/>
      <c r="IP204" s="21"/>
      <c r="IQ204" s="21"/>
      <c r="IR204" s="21"/>
    </row>
    <row r="205" spans="1:252" ht="31.5" x14ac:dyDescent="0.25">
      <c r="A205" s="32" t="s">
        <v>191</v>
      </c>
      <c r="B205" s="34">
        <f t="shared" si="69"/>
        <v>52810</v>
      </c>
      <c r="C205" s="34">
        <f t="shared" si="69"/>
        <v>52810</v>
      </c>
      <c r="D205" s="34">
        <f t="shared" si="69"/>
        <v>0</v>
      </c>
      <c r="E205" s="34">
        <v>0</v>
      </c>
      <c r="F205" s="34">
        <v>0</v>
      </c>
      <c r="G205" s="34">
        <f t="shared" si="70"/>
        <v>0</v>
      </c>
      <c r="H205" s="34">
        <v>0</v>
      </c>
      <c r="I205" s="34">
        <v>0</v>
      </c>
      <c r="J205" s="34">
        <f t="shared" si="71"/>
        <v>0</v>
      </c>
      <c r="K205" s="34"/>
      <c r="L205" s="34"/>
      <c r="M205" s="34">
        <f t="shared" si="72"/>
        <v>0</v>
      </c>
      <c r="N205" s="34">
        <v>0</v>
      </c>
      <c r="O205" s="34">
        <v>0</v>
      </c>
      <c r="P205" s="34">
        <f t="shared" si="73"/>
        <v>0</v>
      </c>
      <c r="Q205" s="34">
        <v>0</v>
      </c>
      <c r="R205" s="34">
        <v>0</v>
      </c>
      <c r="S205" s="34">
        <f t="shared" si="74"/>
        <v>0</v>
      </c>
      <c r="T205" s="34">
        <v>0</v>
      </c>
      <c r="U205" s="34">
        <v>0</v>
      </c>
      <c r="V205" s="34">
        <f t="shared" si="75"/>
        <v>0</v>
      </c>
      <c r="W205" s="34"/>
      <c r="X205" s="34"/>
      <c r="Y205" s="34">
        <f t="shared" si="76"/>
        <v>0</v>
      </c>
      <c r="Z205" s="34">
        <v>52810</v>
      </c>
      <c r="AA205" s="34">
        <v>52810</v>
      </c>
      <c r="AB205" s="34">
        <f t="shared" si="77"/>
        <v>0</v>
      </c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21"/>
      <c r="GE205" s="21"/>
      <c r="GF205" s="21"/>
      <c r="GG205" s="21"/>
      <c r="GH205" s="21"/>
      <c r="GI205" s="21"/>
      <c r="GJ205" s="21"/>
      <c r="GK205" s="21"/>
      <c r="GL205" s="21"/>
      <c r="GM205" s="21"/>
      <c r="GN205" s="21"/>
      <c r="GO205" s="21"/>
      <c r="GP205" s="21"/>
      <c r="GQ205" s="21"/>
      <c r="GR205" s="21"/>
      <c r="GS205" s="21"/>
      <c r="GT205" s="21"/>
      <c r="GU205" s="21"/>
      <c r="GV205" s="21"/>
      <c r="GW205" s="21"/>
      <c r="GX205" s="21"/>
      <c r="GY205" s="21"/>
      <c r="GZ205" s="21"/>
      <c r="HA205" s="21"/>
      <c r="HB205" s="21"/>
      <c r="HC205" s="21"/>
      <c r="HD205" s="21"/>
      <c r="HE205" s="21"/>
      <c r="HF205" s="21"/>
      <c r="HG205" s="21"/>
      <c r="HH205" s="21"/>
      <c r="HI205" s="21"/>
      <c r="HJ205" s="21"/>
      <c r="HK205" s="21"/>
      <c r="HL205" s="21"/>
      <c r="HM205" s="21"/>
      <c r="HN205" s="21"/>
      <c r="HO205" s="21"/>
      <c r="HP205" s="21"/>
      <c r="HQ205" s="21"/>
      <c r="HR205" s="21"/>
      <c r="HS205" s="21"/>
      <c r="HT205" s="21"/>
      <c r="HU205" s="21"/>
      <c r="HV205" s="21"/>
      <c r="HW205" s="21"/>
      <c r="HX205" s="21"/>
      <c r="HY205" s="21"/>
      <c r="HZ205" s="21"/>
      <c r="IA205" s="21"/>
      <c r="IB205" s="21"/>
      <c r="IC205" s="21"/>
      <c r="ID205" s="21"/>
      <c r="IE205" s="21"/>
      <c r="IF205" s="21"/>
      <c r="IG205" s="21"/>
      <c r="IH205" s="21"/>
      <c r="II205" s="21"/>
      <c r="IJ205" s="21"/>
      <c r="IK205" s="21"/>
      <c r="IL205" s="21"/>
      <c r="IM205" s="21"/>
      <c r="IN205" s="21"/>
      <c r="IO205" s="21"/>
      <c r="IP205" s="21"/>
      <c r="IQ205" s="21"/>
      <c r="IR205" s="21"/>
    </row>
    <row r="206" spans="1:252" ht="47.25" x14ac:dyDescent="0.25">
      <c r="A206" s="32" t="s">
        <v>192</v>
      </c>
      <c r="B206" s="34">
        <f t="shared" si="69"/>
        <v>38850</v>
      </c>
      <c r="C206" s="34">
        <f t="shared" si="69"/>
        <v>38850</v>
      </c>
      <c r="D206" s="34">
        <f t="shared" si="69"/>
        <v>0</v>
      </c>
      <c r="E206" s="34">
        <v>0</v>
      </c>
      <c r="F206" s="34">
        <v>0</v>
      </c>
      <c r="G206" s="34">
        <f t="shared" si="70"/>
        <v>0</v>
      </c>
      <c r="H206" s="34">
        <v>0</v>
      </c>
      <c r="I206" s="34">
        <v>0</v>
      </c>
      <c r="J206" s="34">
        <f t="shared" si="71"/>
        <v>0</v>
      </c>
      <c r="K206" s="34">
        <f>8820-662</f>
        <v>8158</v>
      </c>
      <c r="L206" s="34">
        <f>8820-662</f>
        <v>8158</v>
      </c>
      <c r="M206" s="34">
        <f t="shared" si="72"/>
        <v>0</v>
      </c>
      <c r="N206" s="34">
        <v>0</v>
      </c>
      <c r="O206" s="34">
        <v>0</v>
      </c>
      <c r="P206" s="34">
        <f t="shared" si="73"/>
        <v>0</v>
      </c>
      <c r="Q206" s="34">
        <v>0</v>
      </c>
      <c r="R206" s="34">
        <v>0</v>
      </c>
      <c r="S206" s="34">
        <f t="shared" si="74"/>
        <v>0</v>
      </c>
      <c r="T206" s="34">
        <v>0</v>
      </c>
      <c r="U206" s="34">
        <v>0</v>
      </c>
      <c r="V206" s="34">
        <f t="shared" si="75"/>
        <v>0</v>
      </c>
      <c r="W206" s="34">
        <f>30030+662</f>
        <v>30692</v>
      </c>
      <c r="X206" s="34">
        <f>30030+662</f>
        <v>30692</v>
      </c>
      <c r="Y206" s="34">
        <f t="shared" si="76"/>
        <v>0</v>
      </c>
      <c r="Z206" s="34">
        <f>33180-33180</f>
        <v>0</v>
      </c>
      <c r="AA206" s="34">
        <f>33180-33180</f>
        <v>0</v>
      </c>
      <c r="AB206" s="34">
        <f t="shared" si="77"/>
        <v>0</v>
      </c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21"/>
      <c r="GE206" s="21"/>
      <c r="GF206" s="21"/>
      <c r="GG206" s="21"/>
      <c r="GH206" s="21"/>
      <c r="GI206" s="21"/>
      <c r="GJ206" s="21"/>
      <c r="GK206" s="21"/>
      <c r="GL206" s="21"/>
      <c r="GM206" s="21"/>
      <c r="GN206" s="21"/>
      <c r="GO206" s="21"/>
      <c r="GP206" s="21"/>
      <c r="GQ206" s="21"/>
      <c r="GR206" s="21"/>
      <c r="GS206" s="21"/>
      <c r="GT206" s="21"/>
      <c r="GU206" s="21"/>
      <c r="GV206" s="21"/>
      <c r="GW206" s="21"/>
      <c r="GX206" s="21"/>
      <c r="GY206" s="21"/>
      <c r="GZ206" s="21"/>
      <c r="HA206" s="21"/>
      <c r="HB206" s="21"/>
      <c r="HC206" s="21"/>
      <c r="HD206" s="21"/>
      <c r="HE206" s="21"/>
      <c r="HF206" s="21"/>
      <c r="HG206" s="21"/>
      <c r="HH206" s="21"/>
      <c r="HI206" s="21"/>
      <c r="HJ206" s="21"/>
      <c r="HK206" s="21"/>
      <c r="HL206" s="21"/>
      <c r="HM206" s="21"/>
      <c r="HN206" s="21"/>
      <c r="HO206" s="21"/>
      <c r="HP206" s="21"/>
      <c r="HQ206" s="21"/>
      <c r="HR206" s="21"/>
      <c r="HS206" s="21"/>
      <c r="HT206" s="21"/>
      <c r="HU206" s="21"/>
      <c r="HV206" s="21"/>
      <c r="HW206" s="21"/>
      <c r="HX206" s="21"/>
      <c r="HY206" s="21"/>
      <c r="HZ206" s="21"/>
      <c r="IA206" s="21"/>
      <c r="IB206" s="21"/>
      <c r="IC206" s="21"/>
      <c r="ID206" s="21"/>
      <c r="IE206" s="21"/>
      <c r="IF206" s="21"/>
      <c r="IG206" s="21"/>
      <c r="IH206" s="21"/>
      <c r="II206" s="21"/>
      <c r="IJ206" s="21"/>
      <c r="IK206" s="21"/>
      <c r="IL206" s="21"/>
      <c r="IM206" s="21"/>
      <c r="IN206" s="21"/>
      <c r="IO206" s="21"/>
      <c r="IP206" s="21"/>
      <c r="IQ206" s="21"/>
      <c r="IR206" s="21"/>
    </row>
    <row r="207" spans="1:252" x14ac:dyDescent="0.25">
      <c r="A207" s="22" t="s">
        <v>123</v>
      </c>
      <c r="B207" s="23">
        <f t="shared" si="69"/>
        <v>46037</v>
      </c>
      <c r="C207" s="23">
        <f t="shared" si="69"/>
        <v>46037</v>
      </c>
      <c r="D207" s="23">
        <f t="shared" si="69"/>
        <v>0</v>
      </c>
      <c r="E207" s="23">
        <f>SUM(E208:E213)</f>
        <v>0</v>
      </c>
      <c r="F207" s="23">
        <f>SUM(F208:F213)</f>
        <v>0</v>
      </c>
      <c r="G207" s="23">
        <f t="shared" si="70"/>
        <v>0</v>
      </c>
      <c r="H207" s="23">
        <f>SUM(H208:H213)</f>
        <v>0</v>
      </c>
      <c r="I207" s="23">
        <f>SUM(I208:I213)</f>
        <v>0</v>
      </c>
      <c r="J207" s="23">
        <f t="shared" si="71"/>
        <v>0</v>
      </c>
      <c r="K207" s="23">
        <f>SUM(K208:K213)</f>
        <v>0</v>
      </c>
      <c r="L207" s="23">
        <f>SUM(L208:L213)</f>
        <v>0</v>
      </c>
      <c r="M207" s="23">
        <f t="shared" si="72"/>
        <v>0</v>
      </c>
      <c r="N207" s="23">
        <f>SUM(N208:N213)</f>
        <v>5564</v>
      </c>
      <c r="O207" s="23">
        <f>SUM(O208:O213)</f>
        <v>5564</v>
      </c>
      <c r="P207" s="23">
        <f t="shared" si="73"/>
        <v>0</v>
      </c>
      <c r="Q207" s="23">
        <f>SUM(Q208:Q213)</f>
        <v>40473</v>
      </c>
      <c r="R207" s="23">
        <f>SUM(R208:R213)</f>
        <v>40473</v>
      </c>
      <c r="S207" s="23">
        <f t="shared" si="74"/>
        <v>0</v>
      </c>
      <c r="T207" s="23">
        <f>SUM(T208:T213)</f>
        <v>0</v>
      </c>
      <c r="U207" s="23">
        <f>SUM(U208:U213)</f>
        <v>0</v>
      </c>
      <c r="V207" s="23">
        <f t="shared" si="75"/>
        <v>0</v>
      </c>
      <c r="W207" s="23">
        <f>SUM(W208:W213)</f>
        <v>0</v>
      </c>
      <c r="X207" s="23">
        <f>SUM(X208:X213)</f>
        <v>0</v>
      </c>
      <c r="Y207" s="23">
        <f t="shared" si="76"/>
        <v>0</v>
      </c>
      <c r="Z207" s="23">
        <f>SUM(Z208:Z213)</f>
        <v>0</v>
      </c>
      <c r="AA207" s="23">
        <f>SUM(AA208:AA213)</f>
        <v>0</v>
      </c>
      <c r="AB207" s="23">
        <f t="shared" si="77"/>
        <v>0</v>
      </c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</row>
    <row r="208" spans="1:252" ht="47.25" x14ac:dyDescent="0.25">
      <c r="A208" s="32" t="s">
        <v>193</v>
      </c>
      <c r="B208" s="26">
        <f t="shared" si="69"/>
        <v>19988</v>
      </c>
      <c r="C208" s="26">
        <f t="shared" si="69"/>
        <v>19988</v>
      </c>
      <c r="D208" s="26">
        <f t="shared" si="69"/>
        <v>0</v>
      </c>
      <c r="E208" s="26">
        <v>0</v>
      </c>
      <c r="F208" s="26">
        <v>0</v>
      </c>
      <c r="G208" s="26">
        <f t="shared" si="70"/>
        <v>0</v>
      </c>
      <c r="H208" s="26">
        <v>0</v>
      </c>
      <c r="I208" s="26">
        <v>0</v>
      </c>
      <c r="J208" s="26">
        <f t="shared" si="71"/>
        <v>0</v>
      </c>
      <c r="K208" s="26"/>
      <c r="L208" s="26"/>
      <c r="M208" s="26">
        <f t="shared" si="72"/>
        <v>0</v>
      </c>
      <c r="N208" s="26">
        <v>0</v>
      </c>
      <c r="O208" s="26">
        <v>0</v>
      </c>
      <c r="P208" s="26">
        <f t="shared" si="73"/>
        <v>0</v>
      </c>
      <c r="Q208" s="26">
        <v>19988</v>
      </c>
      <c r="R208" s="26">
        <v>19988</v>
      </c>
      <c r="S208" s="26">
        <f t="shared" si="74"/>
        <v>0</v>
      </c>
      <c r="T208" s="26">
        <v>0</v>
      </c>
      <c r="U208" s="26">
        <v>0</v>
      </c>
      <c r="V208" s="26">
        <f t="shared" si="75"/>
        <v>0</v>
      </c>
      <c r="W208" s="26">
        <v>0</v>
      </c>
      <c r="X208" s="26">
        <v>0</v>
      </c>
      <c r="Y208" s="26">
        <f t="shared" si="76"/>
        <v>0</v>
      </c>
      <c r="Z208" s="26">
        <v>0</v>
      </c>
      <c r="AA208" s="26">
        <v>0</v>
      </c>
      <c r="AB208" s="26">
        <f t="shared" si="77"/>
        <v>0</v>
      </c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</row>
    <row r="209" spans="1:252" ht="57" customHeight="1" x14ac:dyDescent="0.25">
      <c r="A209" s="32" t="s">
        <v>194</v>
      </c>
      <c r="B209" s="26">
        <f t="shared" si="69"/>
        <v>7456</v>
      </c>
      <c r="C209" s="26">
        <f t="shared" si="69"/>
        <v>7456</v>
      </c>
      <c r="D209" s="26">
        <f t="shared" si="69"/>
        <v>0</v>
      </c>
      <c r="E209" s="26">
        <v>0</v>
      </c>
      <c r="F209" s="26">
        <v>0</v>
      </c>
      <c r="G209" s="26">
        <f t="shared" si="70"/>
        <v>0</v>
      </c>
      <c r="H209" s="26">
        <v>0</v>
      </c>
      <c r="I209" s="26">
        <v>0</v>
      </c>
      <c r="J209" s="26">
        <f t="shared" si="71"/>
        <v>0</v>
      </c>
      <c r="K209" s="26"/>
      <c r="L209" s="26"/>
      <c r="M209" s="26">
        <f t="shared" si="72"/>
        <v>0</v>
      </c>
      <c r="N209" s="26">
        <v>0</v>
      </c>
      <c r="O209" s="26">
        <v>0</v>
      </c>
      <c r="P209" s="26">
        <f t="shared" si="73"/>
        <v>0</v>
      </c>
      <c r="Q209" s="26">
        <v>7456</v>
      </c>
      <c r="R209" s="26">
        <v>7456</v>
      </c>
      <c r="S209" s="26">
        <f t="shared" si="74"/>
        <v>0</v>
      </c>
      <c r="T209" s="26">
        <v>0</v>
      </c>
      <c r="U209" s="26">
        <v>0</v>
      </c>
      <c r="V209" s="26">
        <f t="shared" si="75"/>
        <v>0</v>
      </c>
      <c r="W209" s="26">
        <v>0</v>
      </c>
      <c r="X209" s="26">
        <v>0</v>
      </c>
      <c r="Y209" s="26">
        <f t="shared" si="76"/>
        <v>0</v>
      </c>
      <c r="Z209" s="26">
        <v>0</v>
      </c>
      <c r="AA209" s="26">
        <v>0</v>
      </c>
      <c r="AB209" s="26">
        <f t="shared" si="77"/>
        <v>0</v>
      </c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</row>
    <row r="210" spans="1:252" ht="94.5" x14ac:dyDescent="0.25">
      <c r="A210" s="32" t="s">
        <v>195</v>
      </c>
      <c r="B210" s="26">
        <f t="shared" si="69"/>
        <v>3564</v>
      </c>
      <c r="C210" s="26">
        <f t="shared" si="69"/>
        <v>3564</v>
      </c>
      <c r="D210" s="26">
        <f t="shared" si="69"/>
        <v>0</v>
      </c>
      <c r="E210" s="26">
        <v>0</v>
      </c>
      <c r="F210" s="26">
        <v>0</v>
      </c>
      <c r="G210" s="26">
        <f t="shared" si="70"/>
        <v>0</v>
      </c>
      <c r="H210" s="26">
        <v>0</v>
      </c>
      <c r="I210" s="26">
        <v>0</v>
      </c>
      <c r="J210" s="26">
        <f t="shared" si="71"/>
        <v>0</v>
      </c>
      <c r="K210" s="26">
        <v>0</v>
      </c>
      <c r="L210" s="26">
        <v>0</v>
      </c>
      <c r="M210" s="26">
        <f t="shared" si="72"/>
        <v>0</v>
      </c>
      <c r="N210" s="26">
        <v>3564</v>
      </c>
      <c r="O210" s="26">
        <v>3564</v>
      </c>
      <c r="P210" s="26">
        <f t="shared" si="73"/>
        <v>0</v>
      </c>
      <c r="Q210" s="26">
        <v>0</v>
      </c>
      <c r="R210" s="26">
        <v>0</v>
      </c>
      <c r="S210" s="26">
        <f t="shared" si="74"/>
        <v>0</v>
      </c>
      <c r="T210" s="26">
        <v>0</v>
      </c>
      <c r="U210" s="26">
        <v>0</v>
      </c>
      <c r="V210" s="26">
        <f t="shared" si="75"/>
        <v>0</v>
      </c>
      <c r="W210" s="26">
        <v>0</v>
      </c>
      <c r="X210" s="26">
        <v>0</v>
      </c>
      <c r="Y210" s="26">
        <f t="shared" si="76"/>
        <v>0</v>
      </c>
      <c r="Z210" s="26">
        <v>0</v>
      </c>
      <c r="AA210" s="26">
        <v>0</v>
      </c>
      <c r="AB210" s="26">
        <f t="shared" si="77"/>
        <v>0</v>
      </c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</row>
    <row r="211" spans="1:252" ht="63" x14ac:dyDescent="0.25">
      <c r="A211" s="28" t="s">
        <v>196</v>
      </c>
      <c r="B211" s="29">
        <f t="shared" si="69"/>
        <v>3353</v>
      </c>
      <c r="C211" s="29">
        <f t="shared" si="69"/>
        <v>3353</v>
      </c>
      <c r="D211" s="29">
        <f t="shared" si="69"/>
        <v>0</v>
      </c>
      <c r="E211" s="29">
        <v>0</v>
      </c>
      <c r="F211" s="29">
        <v>0</v>
      </c>
      <c r="G211" s="29">
        <f t="shared" si="70"/>
        <v>0</v>
      </c>
      <c r="H211" s="29">
        <v>0</v>
      </c>
      <c r="I211" s="29">
        <v>0</v>
      </c>
      <c r="J211" s="29">
        <f t="shared" si="71"/>
        <v>0</v>
      </c>
      <c r="K211" s="29">
        <v>0</v>
      </c>
      <c r="L211" s="29">
        <v>0</v>
      </c>
      <c r="M211" s="29">
        <f t="shared" si="72"/>
        <v>0</v>
      </c>
      <c r="N211" s="29">
        <v>0</v>
      </c>
      <c r="O211" s="29">
        <v>0</v>
      </c>
      <c r="P211" s="29">
        <f t="shared" si="73"/>
        <v>0</v>
      </c>
      <c r="Q211" s="29">
        <v>3353</v>
      </c>
      <c r="R211" s="29">
        <v>3353</v>
      </c>
      <c r="S211" s="29">
        <f t="shared" si="74"/>
        <v>0</v>
      </c>
      <c r="T211" s="29">
        <v>0</v>
      </c>
      <c r="U211" s="29">
        <v>0</v>
      </c>
      <c r="V211" s="29">
        <f t="shared" si="75"/>
        <v>0</v>
      </c>
      <c r="W211" s="29">
        <v>0</v>
      </c>
      <c r="X211" s="29">
        <v>0</v>
      </c>
      <c r="Y211" s="29">
        <f t="shared" si="76"/>
        <v>0</v>
      </c>
      <c r="Z211" s="29">
        <v>0</v>
      </c>
      <c r="AA211" s="29">
        <v>0</v>
      </c>
      <c r="AB211" s="29">
        <f t="shared" si="77"/>
        <v>0</v>
      </c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</row>
    <row r="212" spans="1:252" ht="78.75" x14ac:dyDescent="0.25">
      <c r="A212" s="28" t="s">
        <v>197</v>
      </c>
      <c r="B212" s="29">
        <f t="shared" si="69"/>
        <v>9676</v>
      </c>
      <c r="C212" s="29">
        <f t="shared" si="69"/>
        <v>9676</v>
      </c>
      <c r="D212" s="29">
        <f t="shared" si="69"/>
        <v>0</v>
      </c>
      <c r="E212" s="29">
        <v>0</v>
      </c>
      <c r="F212" s="29">
        <v>0</v>
      </c>
      <c r="G212" s="29">
        <f t="shared" si="70"/>
        <v>0</v>
      </c>
      <c r="H212" s="29">
        <v>0</v>
      </c>
      <c r="I212" s="29">
        <v>0</v>
      </c>
      <c r="J212" s="29">
        <f t="shared" si="71"/>
        <v>0</v>
      </c>
      <c r="K212" s="29">
        <v>0</v>
      </c>
      <c r="L212" s="29">
        <v>0</v>
      </c>
      <c r="M212" s="29">
        <f t="shared" si="72"/>
        <v>0</v>
      </c>
      <c r="N212" s="29">
        <v>0</v>
      </c>
      <c r="O212" s="29">
        <v>0</v>
      </c>
      <c r="P212" s="29">
        <f t="shared" si="73"/>
        <v>0</v>
      </c>
      <c r="Q212" s="29">
        <v>9676</v>
      </c>
      <c r="R212" s="29">
        <v>9676</v>
      </c>
      <c r="S212" s="29">
        <f t="shared" si="74"/>
        <v>0</v>
      </c>
      <c r="T212" s="29">
        <v>0</v>
      </c>
      <c r="U212" s="29">
        <v>0</v>
      </c>
      <c r="V212" s="29">
        <f t="shared" si="75"/>
        <v>0</v>
      </c>
      <c r="W212" s="29">
        <v>0</v>
      </c>
      <c r="X212" s="29">
        <v>0</v>
      </c>
      <c r="Y212" s="29">
        <f t="shared" si="76"/>
        <v>0</v>
      </c>
      <c r="Z212" s="29">
        <v>0</v>
      </c>
      <c r="AA212" s="29">
        <v>0</v>
      </c>
      <c r="AB212" s="29">
        <f t="shared" si="77"/>
        <v>0</v>
      </c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</row>
    <row r="213" spans="1:252" ht="94.5" x14ac:dyDescent="0.25">
      <c r="A213" s="32" t="s">
        <v>198</v>
      </c>
      <c r="B213" s="26">
        <f t="shared" si="69"/>
        <v>2000</v>
      </c>
      <c r="C213" s="26">
        <f t="shared" si="69"/>
        <v>2000</v>
      </c>
      <c r="D213" s="26">
        <f t="shared" si="69"/>
        <v>0</v>
      </c>
      <c r="E213" s="26">
        <v>0</v>
      </c>
      <c r="F213" s="26">
        <v>0</v>
      </c>
      <c r="G213" s="26">
        <f t="shared" si="70"/>
        <v>0</v>
      </c>
      <c r="H213" s="26">
        <v>0</v>
      </c>
      <c r="I213" s="26">
        <v>0</v>
      </c>
      <c r="J213" s="26">
        <f t="shared" si="71"/>
        <v>0</v>
      </c>
      <c r="K213" s="26">
        <v>0</v>
      </c>
      <c r="L213" s="26">
        <v>0</v>
      </c>
      <c r="M213" s="26">
        <f t="shared" si="72"/>
        <v>0</v>
      </c>
      <c r="N213" s="26">
        <v>2000</v>
      </c>
      <c r="O213" s="26">
        <v>2000</v>
      </c>
      <c r="P213" s="26">
        <f t="shared" si="73"/>
        <v>0</v>
      </c>
      <c r="Q213" s="26">
        <v>0</v>
      </c>
      <c r="R213" s="26">
        <v>0</v>
      </c>
      <c r="S213" s="26">
        <f t="shared" si="74"/>
        <v>0</v>
      </c>
      <c r="T213" s="26">
        <v>0</v>
      </c>
      <c r="U213" s="26">
        <v>0</v>
      </c>
      <c r="V213" s="26">
        <f t="shared" si="75"/>
        <v>0</v>
      </c>
      <c r="W213" s="26">
        <v>0</v>
      </c>
      <c r="X213" s="26">
        <v>0</v>
      </c>
      <c r="Y213" s="26">
        <f t="shared" si="76"/>
        <v>0</v>
      </c>
      <c r="Z213" s="26">
        <v>0</v>
      </c>
      <c r="AA213" s="26">
        <v>0</v>
      </c>
      <c r="AB213" s="26">
        <f t="shared" si="77"/>
        <v>0</v>
      </c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</row>
    <row r="214" spans="1:252" ht="31.5" x14ac:dyDescent="0.25">
      <c r="A214" s="22" t="s">
        <v>79</v>
      </c>
      <c r="B214" s="23">
        <f t="shared" si="69"/>
        <v>22465423</v>
      </c>
      <c r="C214" s="23">
        <f t="shared" si="69"/>
        <v>22517278</v>
      </c>
      <c r="D214" s="23">
        <f t="shared" si="69"/>
        <v>51855</v>
      </c>
      <c r="E214" s="23">
        <f>SUM(E218,E222,E232,E226,E215)</f>
        <v>1004020</v>
      </c>
      <c r="F214" s="23">
        <f>SUM(F218,F222,F232,F226,F215)</f>
        <v>1004020</v>
      </c>
      <c r="G214" s="23">
        <f t="shared" si="70"/>
        <v>0</v>
      </c>
      <c r="H214" s="23">
        <f t="shared" ref="H214:I214" si="78">SUM(H218,H222,H232,H226,H215)</f>
        <v>392281</v>
      </c>
      <c r="I214" s="23">
        <f t="shared" si="78"/>
        <v>392281</v>
      </c>
      <c r="J214" s="23">
        <f t="shared" si="71"/>
        <v>0</v>
      </c>
      <c r="K214" s="23">
        <f t="shared" ref="K214:L214" si="79">SUM(K218,K222,K232,K226,K215)</f>
        <v>1523468</v>
      </c>
      <c r="L214" s="23">
        <f t="shared" si="79"/>
        <v>1575323</v>
      </c>
      <c r="M214" s="23">
        <f t="shared" si="72"/>
        <v>51855</v>
      </c>
      <c r="N214" s="23">
        <f t="shared" ref="N214:O214" si="80">SUM(N218,N222,N232,N226,N215)</f>
        <v>7651891</v>
      </c>
      <c r="O214" s="23">
        <f t="shared" si="80"/>
        <v>7651891</v>
      </c>
      <c r="P214" s="23">
        <f t="shared" si="73"/>
        <v>0</v>
      </c>
      <c r="Q214" s="23">
        <f t="shared" ref="Q214:R214" si="81">SUM(Q218,Q222,Q232,Q226,Q215)</f>
        <v>0</v>
      </c>
      <c r="R214" s="23">
        <f t="shared" si="81"/>
        <v>0</v>
      </c>
      <c r="S214" s="23">
        <f t="shared" si="74"/>
        <v>0</v>
      </c>
      <c r="T214" s="23">
        <f t="shared" ref="T214:U214" si="82">SUM(T218,T222,T232,T226,T215)</f>
        <v>3495260</v>
      </c>
      <c r="U214" s="23">
        <f t="shared" si="82"/>
        <v>3495260</v>
      </c>
      <c r="V214" s="23">
        <f t="shared" si="75"/>
        <v>0</v>
      </c>
      <c r="W214" s="23">
        <f t="shared" ref="W214:X214" si="83">SUM(W218,W222,W232,W226,W215)</f>
        <v>29976</v>
      </c>
      <c r="X214" s="23">
        <f t="shared" si="83"/>
        <v>29976</v>
      </c>
      <c r="Y214" s="23">
        <f t="shared" si="76"/>
        <v>0</v>
      </c>
      <c r="Z214" s="23">
        <f t="shared" ref="Z214:AA214" si="84">SUM(Z218,Z222,Z232,Z226,Z215)</f>
        <v>8368527</v>
      </c>
      <c r="AA214" s="23">
        <f t="shared" si="84"/>
        <v>8368527</v>
      </c>
      <c r="AB214" s="23">
        <f t="shared" si="77"/>
        <v>0</v>
      </c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</row>
    <row r="215" spans="1:252" x14ac:dyDescent="0.25">
      <c r="A215" s="22" t="s">
        <v>107</v>
      </c>
      <c r="B215" s="23">
        <f t="shared" si="69"/>
        <v>3967</v>
      </c>
      <c r="C215" s="23">
        <f t="shared" si="69"/>
        <v>3967</v>
      </c>
      <c r="D215" s="23">
        <f t="shared" si="69"/>
        <v>0</v>
      </c>
      <c r="E215" s="23">
        <f>SUM(E216:E217)</f>
        <v>0</v>
      </c>
      <c r="F215" s="23">
        <f>SUM(F216:F217)</f>
        <v>0</v>
      </c>
      <c r="G215" s="23">
        <f t="shared" si="70"/>
        <v>0</v>
      </c>
      <c r="H215" s="23">
        <f>SUM(H216:H217)</f>
        <v>0</v>
      </c>
      <c r="I215" s="23">
        <f>SUM(I216:I217)</f>
        <v>0</v>
      </c>
      <c r="J215" s="23">
        <f t="shared" si="71"/>
        <v>0</v>
      </c>
      <c r="K215" s="23">
        <f>SUM(K216:K217)</f>
        <v>3967</v>
      </c>
      <c r="L215" s="23">
        <f>SUM(L216:L217)</f>
        <v>3967</v>
      </c>
      <c r="M215" s="23">
        <f t="shared" si="72"/>
        <v>0</v>
      </c>
      <c r="N215" s="23">
        <f>SUM(N216:N217)</f>
        <v>0</v>
      </c>
      <c r="O215" s="23">
        <f>SUM(O216:O217)</f>
        <v>0</v>
      </c>
      <c r="P215" s="23">
        <f t="shared" si="73"/>
        <v>0</v>
      </c>
      <c r="Q215" s="23">
        <f>SUM(Q216:Q217)</f>
        <v>0</v>
      </c>
      <c r="R215" s="23">
        <f>SUM(R216:R217)</f>
        <v>0</v>
      </c>
      <c r="S215" s="23">
        <f t="shared" si="74"/>
        <v>0</v>
      </c>
      <c r="T215" s="23">
        <f>SUM(T216:T217)</f>
        <v>0</v>
      </c>
      <c r="U215" s="23">
        <f>SUM(U216:U217)</f>
        <v>0</v>
      </c>
      <c r="V215" s="23">
        <f t="shared" si="75"/>
        <v>0</v>
      </c>
      <c r="W215" s="23">
        <f>SUM(W216:W217)</f>
        <v>0</v>
      </c>
      <c r="X215" s="23">
        <f>SUM(X216:X217)</f>
        <v>0</v>
      </c>
      <c r="Y215" s="23">
        <f t="shared" si="76"/>
        <v>0</v>
      </c>
      <c r="Z215" s="23">
        <f>SUM(Z216:Z217)</f>
        <v>0</v>
      </c>
      <c r="AA215" s="23">
        <f>SUM(AA216:AA217)</f>
        <v>0</v>
      </c>
      <c r="AB215" s="23">
        <f t="shared" si="77"/>
        <v>0</v>
      </c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1"/>
      <c r="GC215" s="21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</row>
    <row r="216" spans="1:252" ht="33" customHeight="1" x14ac:dyDescent="0.25">
      <c r="A216" s="28" t="s">
        <v>200</v>
      </c>
      <c r="B216" s="29">
        <f t="shared" si="69"/>
        <v>1367</v>
      </c>
      <c r="C216" s="29">
        <f t="shared" si="69"/>
        <v>1367</v>
      </c>
      <c r="D216" s="29">
        <f t="shared" si="69"/>
        <v>0</v>
      </c>
      <c r="E216" s="29">
        <v>0</v>
      </c>
      <c r="F216" s="29">
        <v>0</v>
      </c>
      <c r="G216" s="29">
        <f t="shared" si="70"/>
        <v>0</v>
      </c>
      <c r="H216" s="29">
        <v>0</v>
      </c>
      <c r="I216" s="29">
        <v>0</v>
      </c>
      <c r="J216" s="29">
        <f t="shared" si="71"/>
        <v>0</v>
      </c>
      <c r="K216" s="29">
        <v>1367</v>
      </c>
      <c r="L216" s="29">
        <v>1367</v>
      </c>
      <c r="M216" s="29">
        <f t="shared" si="72"/>
        <v>0</v>
      </c>
      <c r="N216" s="29">
        <v>0</v>
      </c>
      <c r="O216" s="29">
        <v>0</v>
      </c>
      <c r="P216" s="29">
        <f t="shared" si="73"/>
        <v>0</v>
      </c>
      <c r="Q216" s="29">
        <v>0</v>
      </c>
      <c r="R216" s="29">
        <v>0</v>
      </c>
      <c r="S216" s="29">
        <f t="shared" si="74"/>
        <v>0</v>
      </c>
      <c r="T216" s="29">
        <v>0</v>
      </c>
      <c r="U216" s="29">
        <v>0</v>
      </c>
      <c r="V216" s="29">
        <f t="shared" si="75"/>
        <v>0</v>
      </c>
      <c r="W216" s="29">
        <v>0</v>
      </c>
      <c r="X216" s="29">
        <v>0</v>
      </c>
      <c r="Y216" s="29">
        <f t="shared" si="76"/>
        <v>0</v>
      </c>
      <c r="Z216" s="29">
        <v>0</v>
      </c>
      <c r="AA216" s="29">
        <v>0</v>
      </c>
      <c r="AB216" s="29">
        <f t="shared" si="77"/>
        <v>0</v>
      </c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</row>
    <row r="217" spans="1:252" ht="30" customHeight="1" x14ac:dyDescent="0.25">
      <c r="A217" s="28" t="s">
        <v>201</v>
      </c>
      <c r="B217" s="29">
        <f t="shared" si="69"/>
        <v>2600</v>
      </c>
      <c r="C217" s="29">
        <f t="shared" si="69"/>
        <v>2600</v>
      </c>
      <c r="D217" s="29">
        <f t="shared" si="69"/>
        <v>0</v>
      </c>
      <c r="E217" s="29">
        <v>0</v>
      </c>
      <c r="F217" s="29">
        <v>0</v>
      </c>
      <c r="G217" s="29">
        <f t="shared" si="70"/>
        <v>0</v>
      </c>
      <c r="H217" s="29">
        <v>0</v>
      </c>
      <c r="I217" s="29">
        <v>0</v>
      </c>
      <c r="J217" s="29">
        <f t="shared" si="71"/>
        <v>0</v>
      </c>
      <c r="K217" s="29">
        <v>2600</v>
      </c>
      <c r="L217" s="29">
        <v>2600</v>
      </c>
      <c r="M217" s="29">
        <f t="shared" si="72"/>
        <v>0</v>
      </c>
      <c r="N217" s="29">
        <v>0</v>
      </c>
      <c r="O217" s="29">
        <v>0</v>
      </c>
      <c r="P217" s="29">
        <f t="shared" si="73"/>
        <v>0</v>
      </c>
      <c r="Q217" s="29">
        <v>0</v>
      </c>
      <c r="R217" s="29">
        <v>0</v>
      </c>
      <c r="S217" s="29">
        <f t="shared" si="74"/>
        <v>0</v>
      </c>
      <c r="T217" s="29">
        <v>0</v>
      </c>
      <c r="U217" s="29">
        <v>0</v>
      </c>
      <c r="V217" s="29">
        <f t="shared" si="75"/>
        <v>0</v>
      </c>
      <c r="W217" s="29">
        <v>0</v>
      </c>
      <c r="X217" s="29">
        <v>0</v>
      </c>
      <c r="Y217" s="29">
        <f t="shared" si="76"/>
        <v>0</v>
      </c>
      <c r="Z217" s="29">
        <v>0</v>
      </c>
      <c r="AA217" s="29">
        <v>0</v>
      </c>
      <c r="AB217" s="29">
        <f t="shared" si="77"/>
        <v>0</v>
      </c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</row>
    <row r="218" spans="1:252" ht="31.5" x14ac:dyDescent="0.25">
      <c r="A218" s="22" t="s">
        <v>115</v>
      </c>
      <c r="B218" s="23">
        <f t="shared" si="69"/>
        <v>488098</v>
      </c>
      <c r="C218" s="23">
        <f t="shared" si="69"/>
        <v>483280</v>
      </c>
      <c r="D218" s="23">
        <f t="shared" si="69"/>
        <v>-4818</v>
      </c>
      <c r="E218" s="23">
        <f>SUM(E219:E221)</f>
        <v>0</v>
      </c>
      <c r="F218" s="23">
        <f>SUM(F219:F221)</f>
        <v>0</v>
      </c>
      <c r="G218" s="23">
        <f t="shared" si="70"/>
        <v>0</v>
      </c>
      <c r="H218" s="23">
        <f>SUM(H219:H221)</f>
        <v>0</v>
      </c>
      <c r="I218" s="23">
        <f>SUM(I219:I221)</f>
        <v>0</v>
      </c>
      <c r="J218" s="23">
        <f t="shared" si="71"/>
        <v>0</v>
      </c>
      <c r="K218" s="23">
        <f>SUM(K219:K221)</f>
        <v>7098</v>
      </c>
      <c r="L218" s="23">
        <f>SUM(L219:L221)</f>
        <v>2280</v>
      </c>
      <c r="M218" s="23">
        <f t="shared" si="72"/>
        <v>-4818</v>
      </c>
      <c r="N218" s="23">
        <f>SUM(N219:N221)</f>
        <v>481000</v>
      </c>
      <c r="O218" s="23">
        <f>SUM(O219:O221)</f>
        <v>481000</v>
      </c>
      <c r="P218" s="23">
        <f t="shared" si="73"/>
        <v>0</v>
      </c>
      <c r="Q218" s="23">
        <f>SUM(Q219:Q221)</f>
        <v>0</v>
      </c>
      <c r="R218" s="23">
        <f>SUM(R219:R221)</f>
        <v>0</v>
      </c>
      <c r="S218" s="23">
        <f t="shared" si="74"/>
        <v>0</v>
      </c>
      <c r="T218" s="23">
        <f>SUM(T219:T221)</f>
        <v>0</v>
      </c>
      <c r="U218" s="23">
        <f>SUM(U219:U221)</f>
        <v>0</v>
      </c>
      <c r="V218" s="23">
        <f t="shared" si="75"/>
        <v>0</v>
      </c>
      <c r="W218" s="23">
        <f>SUM(W219:W221)</f>
        <v>0</v>
      </c>
      <c r="X218" s="23">
        <f>SUM(X219:X221)</f>
        <v>0</v>
      </c>
      <c r="Y218" s="23">
        <f t="shared" si="76"/>
        <v>0</v>
      </c>
      <c r="Z218" s="23">
        <f>SUM(Z219:Z221)</f>
        <v>0</v>
      </c>
      <c r="AA218" s="23">
        <f>SUM(AA219:AA221)</f>
        <v>0</v>
      </c>
      <c r="AB218" s="23">
        <f t="shared" si="77"/>
        <v>0</v>
      </c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21"/>
      <c r="GE218" s="21"/>
      <c r="GF218" s="21"/>
      <c r="GG218" s="21"/>
      <c r="GH218" s="21"/>
      <c r="GI218" s="21"/>
      <c r="GJ218" s="21"/>
      <c r="GK218" s="21"/>
      <c r="GL218" s="21"/>
      <c r="GM218" s="21"/>
      <c r="GN218" s="21"/>
      <c r="GO218" s="21"/>
      <c r="GP218" s="21"/>
      <c r="GQ218" s="21"/>
      <c r="GR218" s="21"/>
      <c r="GS218" s="21"/>
      <c r="GT218" s="21"/>
      <c r="GU218" s="21"/>
      <c r="GV218" s="21"/>
      <c r="GW218" s="21"/>
      <c r="GX218" s="21"/>
      <c r="GY218" s="21"/>
      <c r="GZ218" s="21"/>
      <c r="HA218" s="21"/>
      <c r="HB218" s="21"/>
      <c r="HC218" s="21"/>
      <c r="HD218" s="21"/>
      <c r="HE218" s="21"/>
      <c r="HF218" s="21"/>
      <c r="HG218" s="21"/>
      <c r="HH218" s="21"/>
      <c r="HI218" s="21"/>
      <c r="HJ218" s="21"/>
      <c r="HK218" s="21"/>
      <c r="HL218" s="21"/>
      <c r="HM218" s="21"/>
      <c r="HN218" s="21"/>
      <c r="HO218" s="21"/>
      <c r="HP218" s="21"/>
      <c r="HQ218" s="21"/>
      <c r="HR218" s="21"/>
      <c r="HS218" s="21"/>
      <c r="HT218" s="21"/>
      <c r="HU218" s="21"/>
      <c r="HV218" s="21"/>
      <c r="HW218" s="21"/>
      <c r="HX218" s="21"/>
      <c r="HY218" s="21"/>
      <c r="HZ218" s="21"/>
      <c r="IA218" s="21"/>
      <c r="IB218" s="21"/>
      <c r="IC218" s="21"/>
      <c r="ID218" s="21"/>
      <c r="IE218" s="21"/>
      <c r="IF218" s="21"/>
      <c r="IG218" s="21"/>
      <c r="IH218" s="21"/>
      <c r="II218" s="21"/>
      <c r="IJ218" s="21"/>
      <c r="IK218" s="21"/>
      <c r="IL218" s="21"/>
      <c r="IM218" s="21"/>
      <c r="IN218" s="21"/>
      <c r="IO218" s="21"/>
      <c r="IP218" s="21"/>
      <c r="IQ218" s="21"/>
      <c r="IR218" s="21"/>
    </row>
    <row r="219" spans="1:252" ht="31.5" x14ac:dyDescent="0.25">
      <c r="A219" s="30" t="s">
        <v>82</v>
      </c>
      <c r="B219" s="29">
        <f t="shared" si="69"/>
        <v>4818</v>
      </c>
      <c r="C219" s="29">
        <f t="shared" si="69"/>
        <v>0</v>
      </c>
      <c r="D219" s="29">
        <f t="shared" si="69"/>
        <v>-4818</v>
      </c>
      <c r="E219" s="29">
        <v>0</v>
      </c>
      <c r="F219" s="29">
        <v>0</v>
      </c>
      <c r="G219" s="29">
        <f t="shared" si="70"/>
        <v>0</v>
      </c>
      <c r="H219" s="29">
        <v>0</v>
      </c>
      <c r="I219" s="29">
        <v>0</v>
      </c>
      <c r="J219" s="29">
        <f t="shared" si="71"/>
        <v>0</v>
      </c>
      <c r="K219" s="29">
        <v>4818</v>
      </c>
      <c r="L219" s="29">
        <f>4818-4818</f>
        <v>0</v>
      </c>
      <c r="M219" s="29">
        <f t="shared" si="72"/>
        <v>-4818</v>
      </c>
      <c r="N219" s="29"/>
      <c r="O219" s="29"/>
      <c r="P219" s="29">
        <f t="shared" si="73"/>
        <v>0</v>
      </c>
      <c r="Q219" s="29">
        <v>0</v>
      </c>
      <c r="R219" s="29">
        <v>0</v>
      </c>
      <c r="S219" s="29">
        <f t="shared" si="74"/>
        <v>0</v>
      </c>
      <c r="T219" s="29">
        <v>0</v>
      </c>
      <c r="U219" s="29">
        <v>0</v>
      </c>
      <c r="V219" s="29">
        <f t="shared" si="75"/>
        <v>0</v>
      </c>
      <c r="W219" s="29">
        <v>0</v>
      </c>
      <c r="X219" s="29">
        <v>0</v>
      </c>
      <c r="Y219" s="29">
        <f t="shared" si="76"/>
        <v>0</v>
      </c>
      <c r="Z219" s="29">
        <v>0</v>
      </c>
      <c r="AA219" s="29">
        <v>0</v>
      </c>
      <c r="AB219" s="29">
        <f t="shared" si="77"/>
        <v>0</v>
      </c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</row>
    <row r="220" spans="1:252" ht="31.5" x14ac:dyDescent="0.25">
      <c r="A220" s="30" t="s">
        <v>202</v>
      </c>
      <c r="B220" s="29">
        <f t="shared" si="69"/>
        <v>2280</v>
      </c>
      <c r="C220" s="29">
        <f t="shared" si="69"/>
        <v>2280</v>
      </c>
      <c r="D220" s="29">
        <f t="shared" si="69"/>
        <v>0</v>
      </c>
      <c r="E220" s="29">
        <v>0</v>
      </c>
      <c r="F220" s="29">
        <v>0</v>
      </c>
      <c r="G220" s="29">
        <f t="shared" si="70"/>
        <v>0</v>
      </c>
      <c r="H220" s="29">
        <v>0</v>
      </c>
      <c r="I220" s="29">
        <v>0</v>
      </c>
      <c r="J220" s="29">
        <f t="shared" si="71"/>
        <v>0</v>
      </c>
      <c r="K220" s="29">
        <v>2280</v>
      </c>
      <c r="L220" s="29">
        <v>2280</v>
      </c>
      <c r="M220" s="29">
        <f t="shared" si="72"/>
        <v>0</v>
      </c>
      <c r="N220" s="29"/>
      <c r="O220" s="29"/>
      <c r="P220" s="29">
        <f t="shared" si="73"/>
        <v>0</v>
      </c>
      <c r="Q220" s="29">
        <v>0</v>
      </c>
      <c r="R220" s="29">
        <v>0</v>
      </c>
      <c r="S220" s="29">
        <f t="shared" si="74"/>
        <v>0</v>
      </c>
      <c r="T220" s="29">
        <v>0</v>
      </c>
      <c r="U220" s="29">
        <v>0</v>
      </c>
      <c r="V220" s="29">
        <f t="shared" si="75"/>
        <v>0</v>
      </c>
      <c r="W220" s="29">
        <v>0</v>
      </c>
      <c r="X220" s="29">
        <v>0</v>
      </c>
      <c r="Y220" s="29">
        <f t="shared" si="76"/>
        <v>0</v>
      </c>
      <c r="Z220" s="29">
        <v>0</v>
      </c>
      <c r="AA220" s="29">
        <v>0</v>
      </c>
      <c r="AB220" s="29">
        <f t="shared" si="77"/>
        <v>0</v>
      </c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</row>
    <row r="221" spans="1:252" ht="78.75" x14ac:dyDescent="0.25">
      <c r="A221" s="30" t="s">
        <v>203</v>
      </c>
      <c r="B221" s="29">
        <f t="shared" si="69"/>
        <v>481000</v>
      </c>
      <c r="C221" s="29">
        <f t="shared" si="69"/>
        <v>481000</v>
      </c>
      <c r="D221" s="29">
        <f t="shared" si="69"/>
        <v>0</v>
      </c>
      <c r="E221" s="29">
        <v>0</v>
      </c>
      <c r="F221" s="29">
        <v>0</v>
      </c>
      <c r="G221" s="29">
        <f t="shared" si="70"/>
        <v>0</v>
      </c>
      <c r="H221" s="29">
        <v>0</v>
      </c>
      <c r="I221" s="29">
        <v>0</v>
      </c>
      <c r="J221" s="29">
        <f t="shared" si="71"/>
        <v>0</v>
      </c>
      <c r="K221" s="29">
        <v>0</v>
      </c>
      <c r="L221" s="29">
        <v>0</v>
      </c>
      <c r="M221" s="29">
        <f t="shared" si="72"/>
        <v>0</v>
      </c>
      <c r="N221" s="29">
        <v>481000</v>
      </c>
      <c r="O221" s="29">
        <v>481000</v>
      </c>
      <c r="P221" s="29">
        <f t="shared" si="73"/>
        <v>0</v>
      </c>
      <c r="Q221" s="29">
        <v>0</v>
      </c>
      <c r="R221" s="29">
        <v>0</v>
      </c>
      <c r="S221" s="29">
        <f t="shared" si="74"/>
        <v>0</v>
      </c>
      <c r="T221" s="29">
        <v>0</v>
      </c>
      <c r="U221" s="29">
        <v>0</v>
      </c>
      <c r="V221" s="29">
        <f t="shared" si="75"/>
        <v>0</v>
      </c>
      <c r="W221" s="29">
        <v>0</v>
      </c>
      <c r="X221" s="29">
        <v>0</v>
      </c>
      <c r="Y221" s="29">
        <f t="shared" si="76"/>
        <v>0</v>
      </c>
      <c r="Z221" s="29">
        <v>0</v>
      </c>
      <c r="AA221" s="29">
        <v>0</v>
      </c>
      <c r="AB221" s="29">
        <f t="shared" si="77"/>
        <v>0</v>
      </c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</row>
    <row r="222" spans="1:252" x14ac:dyDescent="0.25">
      <c r="A222" s="22" t="s">
        <v>122</v>
      </c>
      <c r="B222" s="23">
        <f t="shared" si="69"/>
        <v>350532</v>
      </c>
      <c r="C222" s="23">
        <f t="shared" si="69"/>
        <v>350532</v>
      </c>
      <c r="D222" s="23">
        <f t="shared" si="69"/>
        <v>0</v>
      </c>
      <c r="E222" s="23">
        <f>SUM(E223:E225)</f>
        <v>0</v>
      </c>
      <c r="F222" s="23">
        <f>SUM(F223:F225)</f>
        <v>0</v>
      </c>
      <c r="G222" s="23">
        <f t="shared" si="70"/>
        <v>0</v>
      </c>
      <c r="H222" s="23">
        <f>SUM(H223:H225)</f>
        <v>0</v>
      </c>
      <c r="I222" s="23">
        <f>SUM(I223:I225)</f>
        <v>0</v>
      </c>
      <c r="J222" s="23">
        <f t="shared" si="71"/>
        <v>0</v>
      </c>
      <c r="K222" s="23">
        <f>SUM(K223:K225)</f>
        <v>350532</v>
      </c>
      <c r="L222" s="23">
        <f>SUM(L223:L225)</f>
        <v>350532</v>
      </c>
      <c r="M222" s="23">
        <f t="shared" si="72"/>
        <v>0</v>
      </c>
      <c r="N222" s="23">
        <f>SUM(N223:N225)</f>
        <v>0</v>
      </c>
      <c r="O222" s="23">
        <f>SUM(O223:O225)</f>
        <v>0</v>
      </c>
      <c r="P222" s="23">
        <f t="shared" si="73"/>
        <v>0</v>
      </c>
      <c r="Q222" s="23">
        <f>SUM(Q223:Q225)</f>
        <v>0</v>
      </c>
      <c r="R222" s="23">
        <f>SUM(R223:R225)</f>
        <v>0</v>
      </c>
      <c r="S222" s="23">
        <f t="shared" si="74"/>
        <v>0</v>
      </c>
      <c r="T222" s="23">
        <f>SUM(T223:T225)</f>
        <v>0</v>
      </c>
      <c r="U222" s="23">
        <f>SUM(U223:U225)</f>
        <v>0</v>
      </c>
      <c r="V222" s="23">
        <f t="shared" si="75"/>
        <v>0</v>
      </c>
      <c r="W222" s="23">
        <f>SUM(W223:W225)</f>
        <v>0</v>
      </c>
      <c r="X222" s="23">
        <f>SUM(X223:X225)</f>
        <v>0</v>
      </c>
      <c r="Y222" s="23">
        <f t="shared" si="76"/>
        <v>0</v>
      </c>
      <c r="Z222" s="23">
        <f>SUM(Z223:Z225)</f>
        <v>0</v>
      </c>
      <c r="AA222" s="23">
        <f>SUM(AA223:AA225)</f>
        <v>0</v>
      </c>
      <c r="AB222" s="23">
        <f t="shared" si="77"/>
        <v>0</v>
      </c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</row>
    <row r="223" spans="1:252" ht="31.5" x14ac:dyDescent="0.25">
      <c r="A223" s="30" t="s">
        <v>204</v>
      </c>
      <c r="B223" s="29">
        <f t="shared" si="69"/>
        <v>63216</v>
      </c>
      <c r="C223" s="29">
        <f t="shared" si="69"/>
        <v>63216</v>
      </c>
      <c r="D223" s="29">
        <f t="shared" si="69"/>
        <v>0</v>
      </c>
      <c r="E223" s="29">
        <v>0</v>
      </c>
      <c r="F223" s="29">
        <v>0</v>
      </c>
      <c r="G223" s="29">
        <f t="shared" si="70"/>
        <v>0</v>
      </c>
      <c r="H223" s="29">
        <v>0</v>
      </c>
      <c r="I223" s="29">
        <v>0</v>
      </c>
      <c r="J223" s="29">
        <f t="shared" si="71"/>
        <v>0</v>
      </c>
      <c r="K223" s="29">
        <f>60000+3216</f>
        <v>63216</v>
      </c>
      <c r="L223" s="29">
        <f>60000+3216</f>
        <v>63216</v>
      </c>
      <c r="M223" s="29">
        <f t="shared" si="72"/>
        <v>0</v>
      </c>
      <c r="N223" s="29">
        <v>0</v>
      </c>
      <c r="O223" s="29">
        <v>0</v>
      </c>
      <c r="P223" s="29">
        <f t="shared" si="73"/>
        <v>0</v>
      </c>
      <c r="Q223" s="29">
        <v>0</v>
      </c>
      <c r="R223" s="29">
        <v>0</v>
      </c>
      <c r="S223" s="29">
        <f t="shared" si="74"/>
        <v>0</v>
      </c>
      <c r="T223" s="29">
        <v>0</v>
      </c>
      <c r="U223" s="29">
        <v>0</v>
      </c>
      <c r="V223" s="29">
        <f t="shared" si="75"/>
        <v>0</v>
      </c>
      <c r="W223" s="29">
        <v>0</v>
      </c>
      <c r="X223" s="29">
        <v>0</v>
      </c>
      <c r="Y223" s="29">
        <f t="shared" si="76"/>
        <v>0</v>
      </c>
      <c r="Z223" s="29">
        <v>0</v>
      </c>
      <c r="AA223" s="29">
        <v>0</v>
      </c>
      <c r="AB223" s="29">
        <f t="shared" si="77"/>
        <v>0</v>
      </c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</row>
    <row r="224" spans="1:252" ht="31.5" x14ac:dyDescent="0.25">
      <c r="A224" s="30" t="s">
        <v>205</v>
      </c>
      <c r="B224" s="29">
        <f t="shared" si="69"/>
        <v>45816</v>
      </c>
      <c r="C224" s="29">
        <f t="shared" si="69"/>
        <v>45816</v>
      </c>
      <c r="D224" s="29">
        <f t="shared" si="69"/>
        <v>0</v>
      </c>
      <c r="E224" s="29">
        <v>0</v>
      </c>
      <c r="F224" s="29">
        <v>0</v>
      </c>
      <c r="G224" s="29">
        <f t="shared" si="70"/>
        <v>0</v>
      </c>
      <c r="H224" s="29">
        <v>0</v>
      </c>
      <c r="I224" s="29">
        <v>0</v>
      </c>
      <c r="J224" s="29">
        <f t="shared" si="71"/>
        <v>0</v>
      </c>
      <c r="K224" s="29">
        <v>45816</v>
      </c>
      <c r="L224" s="29">
        <v>45816</v>
      </c>
      <c r="M224" s="29">
        <f t="shared" si="72"/>
        <v>0</v>
      </c>
      <c r="N224" s="29">
        <v>0</v>
      </c>
      <c r="O224" s="29">
        <v>0</v>
      </c>
      <c r="P224" s="29">
        <f t="shared" si="73"/>
        <v>0</v>
      </c>
      <c r="Q224" s="29">
        <v>0</v>
      </c>
      <c r="R224" s="29">
        <v>0</v>
      </c>
      <c r="S224" s="29">
        <f t="shared" si="74"/>
        <v>0</v>
      </c>
      <c r="T224" s="29">
        <v>0</v>
      </c>
      <c r="U224" s="29">
        <v>0</v>
      </c>
      <c r="V224" s="29">
        <f t="shared" si="75"/>
        <v>0</v>
      </c>
      <c r="W224" s="29">
        <v>0</v>
      </c>
      <c r="X224" s="29">
        <v>0</v>
      </c>
      <c r="Y224" s="29">
        <f t="shared" si="76"/>
        <v>0</v>
      </c>
      <c r="Z224" s="29">
        <v>0</v>
      </c>
      <c r="AA224" s="29">
        <v>0</v>
      </c>
      <c r="AB224" s="29">
        <f t="shared" si="77"/>
        <v>0</v>
      </c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</row>
    <row r="225" spans="1:252" ht="47.25" x14ac:dyDescent="0.25">
      <c r="A225" s="30" t="s">
        <v>206</v>
      </c>
      <c r="B225" s="29">
        <f t="shared" si="69"/>
        <v>241500</v>
      </c>
      <c r="C225" s="29">
        <f t="shared" si="69"/>
        <v>241500</v>
      </c>
      <c r="D225" s="29">
        <f t="shared" si="69"/>
        <v>0</v>
      </c>
      <c r="E225" s="29">
        <v>0</v>
      </c>
      <c r="F225" s="29">
        <v>0</v>
      </c>
      <c r="G225" s="29">
        <f t="shared" si="70"/>
        <v>0</v>
      </c>
      <c r="H225" s="29">
        <v>0</v>
      </c>
      <c r="I225" s="29">
        <v>0</v>
      </c>
      <c r="J225" s="29">
        <f t="shared" si="71"/>
        <v>0</v>
      </c>
      <c r="K225" s="29">
        <v>241500</v>
      </c>
      <c r="L225" s="29">
        <v>241500</v>
      </c>
      <c r="M225" s="29">
        <f t="shared" si="72"/>
        <v>0</v>
      </c>
      <c r="N225" s="29">
        <v>0</v>
      </c>
      <c r="O225" s="29">
        <v>0</v>
      </c>
      <c r="P225" s="29">
        <f t="shared" si="73"/>
        <v>0</v>
      </c>
      <c r="Q225" s="29">
        <v>0</v>
      </c>
      <c r="R225" s="29">
        <v>0</v>
      </c>
      <c r="S225" s="29">
        <f t="shared" si="74"/>
        <v>0</v>
      </c>
      <c r="T225" s="29">
        <v>0</v>
      </c>
      <c r="U225" s="29">
        <v>0</v>
      </c>
      <c r="V225" s="29">
        <f t="shared" si="75"/>
        <v>0</v>
      </c>
      <c r="W225" s="29">
        <v>0</v>
      </c>
      <c r="X225" s="29">
        <v>0</v>
      </c>
      <c r="Y225" s="29">
        <f t="shared" si="76"/>
        <v>0</v>
      </c>
      <c r="Z225" s="29">
        <v>0</v>
      </c>
      <c r="AA225" s="29">
        <v>0</v>
      </c>
      <c r="AB225" s="29">
        <f t="shared" si="77"/>
        <v>0</v>
      </c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</row>
    <row r="226" spans="1:252" x14ac:dyDescent="0.25">
      <c r="A226" s="22" t="s">
        <v>123</v>
      </c>
      <c r="B226" s="23">
        <f t="shared" si="69"/>
        <v>56392</v>
      </c>
      <c r="C226" s="23">
        <f t="shared" si="69"/>
        <v>56392</v>
      </c>
      <c r="D226" s="23">
        <f t="shared" si="69"/>
        <v>0</v>
      </c>
      <c r="E226" s="23">
        <f>SUM(E227:E231)</f>
        <v>0</v>
      </c>
      <c r="F226" s="23">
        <f>SUM(F227:F231)</f>
        <v>0</v>
      </c>
      <c r="G226" s="23">
        <f t="shared" si="70"/>
        <v>0</v>
      </c>
      <c r="H226" s="23">
        <f>SUM(H227:H231)</f>
        <v>0</v>
      </c>
      <c r="I226" s="23">
        <f>SUM(I227:I231)</f>
        <v>0</v>
      </c>
      <c r="J226" s="23">
        <f t="shared" si="71"/>
        <v>0</v>
      </c>
      <c r="K226" s="23">
        <f>SUM(K227:K231)</f>
        <v>56392</v>
      </c>
      <c r="L226" s="23">
        <f>SUM(L227:L231)</f>
        <v>56392</v>
      </c>
      <c r="M226" s="23">
        <f t="shared" si="72"/>
        <v>0</v>
      </c>
      <c r="N226" s="23">
        <f>SUM(N227:N231)</f>
        <v>0</v>
      </c>
      <c r="O226" s="23">
        <f>SUM(O227:O231)</f>
        <v>0</v>
      </c>
      <c r="P226" s="23">
        <f t="shared" si="73"/>
        <v>0</v>
      </c>
      <c r="Q226" s="23">
        <f>SUM(Q227:Q231)</f>
        <v>0</v>
      </c>
      <c r="R226" s="23">
        <f>SUM(R227:R231)</f>
        <v>0</v>
      </c>
      <c r="S226" s="23">
        <f t="shared" si="74"/>
        <v>0</v>
      </c>
      <c r="T226" s="23">
        <f>SUM(T227:T231)</f>
        <v>0</v>
      </c>
      <c r="U226" s="23">
        <f>SUM(U227:U231)</f>
        <v>0</v>
      </c>
      <c r="V226" s="23">
        <f t="shared" si="75"/>
        <v>0</v>
      </c>
      <c r="W226" s="23">
        <f>SUM(W227:W231)</f>
        <v>0</v>
      </c>
      <c r="X226" s="23">
        <f>SUM(X227:X231)</f>
        <v>0</v>
      </c>
      <c r="Y226" s="23">
        <f t="shared" si="76"/>
        <v>0</v>
      </c>
      <c r="Z226" s="23">
        <f>SUM(Z227:Z231)</f>
        <v>0</v>
      </c>
      <c r="AA226" s="23">
        <f>SUM(AA227:AA231)</f>
        <v>0</v>
      </c>
      <c r="AB226" s="23">
        <f t="shared" si="77"/>
        <v>0</v>
      </c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</row>
    <row r="227" spans="1:252" ht="31.5" x14ac:dyDescent="0.25">
      <c r="A227" s="30" t="s">
        <v>207</v>
      </c>
      <c r="B227" s="29">
        <f t="shared" si="69"/>
        <v>6833</v>
      </c>
      <c r="C227" s="29">
        <f t="shared" si="69"/>
        <v>6833</v>
      </c>
      <c r="D227" s="29">
        <f t="shared" si="69"/>
        <v>0</v>
      </c>
      <c r="E227" s="29">
        <v>0</v>
      </c>
      <c r="F227" s="29">
        <v>0</v>
      </c>
      <c r="G227" s="29">
        <f t="shared" si="70"/>
        <v>0</v>
      </c>
      <c r="H227" s="29">
        <v>0</v>
      </c>
      <c r="I227" s="29">
        <v>0</v>
      </c>
      <c r="J227" s="29">
        <f t="shared" si="71"/>
        <v>0</v>
      </c>
      <c r="K227" s="29">
        <v>6833</v>
      </c>
      <c r="L227" s="29">
        <v>6833</v>
      </c>
      <c r="M227" s="29">
        <f t="shared" si="72"/>
        <v>0</v>
      </c>
      <c r="N227" s="29">
        <v>0</v>
      </c>
      <c r="O227" s="29">
        <v>0</v>
      </c>
      <c r="P227" s="29">
        <f t="shared" si="73"/>
        <v>0</v>
      </c>
      <c r="Q227" s="29">
        <v>0</v>
      </c>
      <c r="R227" s="29">
        <v>0</v>
      </c>
      <c r="S227" s="29">
        <f t="shared" si="74"/>
        <v>0</v>
      </c>
      <c r="T227" s="29">
        <v>0</v>
      </c>
      <c r="U227" s="29">
        <v>0</v>
      </c>
      <c r="V227" s="29">
        <f t="shared" si="75"/>
        <v>0</v>
      </c>
      <c r="W227" s="29">
        <v>0</v>
      </c>
      <c r="X227" s="29">
        <v>0</v>
      </c>
      <c r="Y227" s="29">
        <f t="shared" si="76"/>
        <v>0</v>
      </c>
      <c r="Z227" s="29">
        <v>0</v>
      </c>
      <c r="AA227" s="29">
        <v>0</v>
      </c>
      <c r="AB227" s="29">
        <f t="shared" si="77"/>
        <v>0</v>
      </c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</row>
    <row r="228" spans="1:252" ht="23.25" customHeight="1" x14ac:dyDescent="0.25">
      <c r="A228" s="30" t="s">
        <v>208</v>
      </c>
      <c r="B228" s="29">
        <f t="shared" si="69"/>
        <v>13100</v>
      </c>
      <c r="C228" s="29">
        <f t="shared" si="69"/>
        <v>13100</v>
      </c>
      <c r="D228" s="29">
        <f t="shared" si="69"/>
        <v>0</v>
      </c>
      <c r="E228" s="29">
        <v>0</v>
      </c>
      <c r="F228" s="29">
        <v>0</v>
      </c>
      <c r="G228" s="29">
        <f t="shared" si="70"/>
        <v>0</v>
      </c>
      <c r="H228" s="29">
        <v>0</v>
      </c>
      <c r="I228" s="29">
        <v>0</v>
      </c>
      <c r="J228" s="29">
        <f t="shared" si="71"/>
        <v>0</v>
      </c>
      <c r="K228" s="29">
        <f>1800+11300</f>
        <v>13100</v>
      </c>
      <c r="L228" s="29">
        <f>1800+11300</f>
        <v>13100</v>
      </c>
      <c r="M228" s="29">
        <f t="shared" si="72"/>
        <v>0</v>
      </c>
      <c r="N228" s="29">
        <v>0</v>
      </c>
      <c r="O228" s="29">
        <v>0</v>
      </c>
      <c r="P228" s="29">
        <f t="shared" si="73"/>
        <v>0</v>
      </c>
      <c r="Q228" s="29">
        <v>0</v>
      </c>
      <c r="R228" s="29">
        <v>0</v>
      </c>
      <c r="S228" s="29">
        <f t="shared" si="74"/>
        <v>0</v>
      </c>
      <c r="T228" s="29">
        <v>0</v>
      </c>
      <c r="U228" s="29">
        <v>0</v>
      </c>
      <c r="V228" s="29">
        <f t="shared" si="75"/>
        <v>0</v>
      </c>
      <c r="W228" s="29">
        <v>0</v>
      </c>
      <c r="X228" s="29">
        <v>0</v>
      </c>
      <c r="Y228" s="29">
        <f t="shared" si="76"/>
        <v>0</v>
      </c>
      <c r="Z228" s="29">
        <v>0</v>
      </c>
      <c r="AA228" s="29">
        <v>0</v>
      </c>
      <c r="AB228" s="29">
        <f t="shared" si="77"/>
        <v>0</v>
      </c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</row>
    <row r="229" spans="1:252" ht="23.25" customHeight="1" x14ac:dyDescent="0.25">
      <c r="A229" s="30" t="s">
        <v>209</v>
      </c>
      <c r="B229" s="29">
        <f t="shared" si="69"/>
        <v>1376</v>
      </c>
      <c r="C229" s="29">
        <f t="shared" si="69"/>
        <v>1376</v>
      </c>
      <c r="D229" s="29">
        <f t="shared" si="69"/>
        <v>0</v>
      </c>
      <c r="E229" s="29">
        <v>0</v>
      </c>
      <c r="F229" s="29">
        <v>0</v>
      </c>
      <c r="G229" s="29">
        <f t="shared" si="70"/>
        <v>0</v>
      </c>
      <c r="H229" s="29">
        <v>0</v>
      </c>
      <c r="I229" s="29">
        <v>0</v>
      </c>
      <c r="J229" s="29">
        <f t="shared" si="71"/>
        <v>0</v>
      </c>
      <c r="K229" s="29">
        <v>1376</v>
      </c>
      <c r="L229" s="29">
        <v>1376</v>
      </c>
      <c r="M229" s="29">
        <f t="shared" si="72"/>
        <v>0</v>
      </c>
      <c r="N229" s="29">
        <v>0</v>
      </c>
      <c r="O229" s="29">
        <v>0</v>
      </c>
      <c r="P229" s="29">
        <f t="shared" si="73"/>
        <v>0</v>
      </c>
      <c r="Q229" s="29">
        <v>0</v>
      </c>
      <c r="R229" s="29">
        <v>0</v>
      </c>
      <c r="S229" s="29">
        <f t="shared" si="74"/>
        <v>0</v>
      </c>
      <c r="T229" s="29">
        <v>0</v>
      </c>
      <c r="U229" s="29">
        <v>0</v>
      </c>
      <c r="V229" s="29">
        <f t="shared" si="75"/>
        <v>0</v>
      </c>
      <c r="W229" s="29">
        <v>0</v>
      </c>
      <c r="X229" s="29">
        <v>0</v>
      </c>
      <c r="Y229" s="29">
        <f t="shared" si="76"/>
        <v>0</v>
      </c>
      <c r="Z229" s="29">
        <v>0</v>
      </c>
      <c r="AA229" s="29">
        <v>0</v>
      </c>
      <c r="AB229" s="29">
        <f t="shared" si="77"/>
        <v>0</v>
      </c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</row>
    <row r="230" spans="1:252" ht="31.5" x14ac:dyDescent="0.25">
      <c r="A230" s="30" t="s">
        <v>210</v>
      </c>
      <c r="B230" s="29">
        <f t="shared" si="69"/>
        <v>2653</v>
      </c>
      <c r="C230" s="29">
        <f t="shared" si="69"/>
        <v>2653</v>
      </c>
      <c r="D230" s="29">
        <f t="shared" si="69"/>
        <v>0</v>
      </c>
      <c r="E230" s="29">
        <v>0</v>
      </c>
      <c r="F230" s="29">
        <v>0</v>
      </c>
      <c r="G230" s="29">
        <f t="shared" si="70"/>
        <v>0</v>
      </c>
      <c r="H230" s="29">
        <v>0</v>
      </c>
      <c r="I230" s="29">
        <v>0</v>
      </c>
      <c r="J230" s="29">
        <f t="shared" si="71"/>
        <v>0</v>
      </c>
      <c r="K230" s="29">
        <v>2653</v>
      </c>
      <c r="L230" s="29">
        <v>2653</v>
      </c>
      <c r="M230" s="29">
        <f t="shared" si="72"/>
        <v>0</v>
      </c>
      <c r="N230" s="29">
        <v>0</v>
      </c>
      <c r="O230" s="29">
        <v>0</v>
      </c>
      <c r="P230" s="29">
        <f t="shared" si="73"/>
        <v>0</v>
      </c>
      <c r="Q230" s="29">
        <v>0</v>
      </c>
      <c r="R230" s="29">
        <v>0</v>
      </c>
      <c r="S230" s="29">
        <f t="shared" si="74"/>
        <v>0</v>
      </c>
      <c r="T230" s="29">
        <v>0</v>
      </c>
      <c r="U230" s="29">
        <v>0</v>
      </c>
      <c r="V230" s="29">
        <f t="shared" si="75"/>
        <v>0</v>
      </c>
      <c r="W230" s="29">
        <v>0</v>
      </c>
      <c r="X230" s="29">
        <v>0</v>
      </c>
      <c r="Y230" s="29">
        <f t="shared" si="76"/>
        <v>0</v>
      </c>
      <c r="Z230" s="29">
        <v>0</v>
      </c>
      <c r="AA230" s="29">
        <v>0</v>
      </c>
      <c r="AB230" s="29">
        <f t="shared" si="77"/>
        <v>0</v>
      </c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</row>
    <row r="231" spans="1:252" ht="63" x14ac:dyDescent="0.25">
      <c r="A231" s="30" t="s">
        <v>211</v>
      </c>
      <c r="B231" s="29">
        <f t="shared" si="69"/>
        <v>32430</v>
      </c>
      <c r="C231" s="29">
        <f t="shared" si="69"/>
        <v>32430</v>
      </c>
      <c r="D231" s="29">
        <f t="shared" si="69"/>
        <v>0</v>
      </c>
      <c r="E231" s="29">
        <v>0</v>
      </c>
      <c r="F231" s="29">
        <v>0</v>
      </c>
      <c r="G231" s="29">
        <f t="shared" si="70"/>
        <v>0</v>
      </c>
      <c r="H231" s="29">
        <v>0</v>
      </c>
      <c r="I231" s="29">
        <v>0</v>
      </c>
      <c r="J231" s="29">
        <f t="shared" si="71"/>
        <v>0</v>
      </c>
      <c r="K231" s="29">
        <v>32430</v>
      </c>
      <c r="L231" s="29">
        <v>32430</v>
      </c>
      <c r="M231" s="29">
        <f t="shared" si="72"/>
        <v>0</v>
      </c>
      <c r="N231" s="29">
        <v>0</v>
      </c>
      <c r="O231" s="29">
        <v>0</v>
      </c>
      <c r="P231" s="29">
        <f t="shared" si="73"/>
        <v>0</v>
      </c>
      <c r="Q231" s="29">
        <v>0</v>
      </c>
      <c r="R231" s="29">
        <v>0</v>
      </c>
      <c r="S231" s="29">
        <f t="shared" si="74"/>
        <v>0</v>
      </c>
      <c r="T231" s="29">
        <v>0</v>
      </c>
      <c r="U231" s="29">
        <v>0</v>
      </c>
      <c r="V231" s="29">
        <f t="shared" si="75"/>
        <v>0</v>
      </c>
      <c r="W231" s="29">
        <v>0</v>
      </c>
      <c r="X231" s="29">
        <v>0</v>
      </c>
      <c r="Y231" s="29">
        <f t="shared" si="76"/>
        <v>0</v>
      </c>
      <c r="Z231" s="29">
        <v>0</v>
      </c>
      <c r="AA231" s="29">
        <v>0</v>
      </c>
      <c r="AB231" s="29">
        <f t="shared" si="77"/>
        <v>0</v>
      </c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</row>
    <row r="232" spans="1:252" x14ac:dyDescent="0.25">
      <c r="A232" s="22" t="s">
        <v>199</v>
      </c>
      <c r="B232" s="23">
        <f t="shared" si="69"/>
        <v>21566434</v>
      </c>
      <c r="C232" s="23">
        <f t="shared" si="69"/>
        <v>21623107</v>
      </c>
      <c r="D232" s="23">
        <f t="shared" si="69"/>
        <v>56673</v>
      </c>
      <c r="E232" s="23">
        <f>SUM(E233:E268)</f>
        <v>1004020</v>
      </c>
      <c r="F232" s="23">
        <f>SUM(F233:F268)</f>
        <v>1004020</v>
      </c>
      <c r="G232" s="23">
        <f t="shared" si="70"/>
        <v>0</v>
      </c>
      <c r="H232" s="23">
        <f>SUM(H233:H268)</f>
        <v>392281</v>
      </c>
      <c r="I232" s="23">
        <f>SUM(I233:I268)</f>
        <v>392281</v>
      </c>
      <c r="J232" s="23">
        <f t="shared" si="71"/>
        <v>0</v>
      </c>
      <c r="K232" s="23">
        <f>SUM(K233:K268)</f>
        <v>1105479</v>
      </c>
      <c r="L232" s="23">
        <f>SUM(L233:L268)</f>
        <v>1162152</v>
      </c>
      <c r="M232" s="23">
        <f t="shared" si="72"/>
        <v>56673</v>
      </c>
      <c r="N232" s="23">
        <f>SUM(N233:N268)</f>
        <v>7170891</v>
      </c>
      <c r="O232" s="23">
        <f>SUM(O233:O268)</f>
        <v>7170891</v>
      </c>
      <c r="P232" s="23">
        <f t="shared" si="73"/>
        <v>0</v>
      </c>
      <c r="Q232" s="23">
        <f>SUM(Q233:Q268)</f>
        <v>0</v>
      </c>
      <c r="R232" s="23">
        <f>SUM(R233:R268)</f>
        <v>0</v>
      </c>
      <c r="S232" s="23">
        <f t="shared" si="74"/>
        <v>0</v>
      </c>
      <c r="T232" s="23">
        <f>SUM(T233:T268)</f>
        <v>3495260</v>
      </c>
      <c r="U232" s="23">
        <f>SUM(U233:U268)</f>
        <v>3495260</v>
      </c>
      <c r="V232" s="23">
        <f t="shared" si="75"/>
        <v>0</v>
      </c>
      <c r="W232" s="23">
        <f>SUM(W233:W268)</f>
        <v>29976</v>
      </c>
      <c r="X232" s="23">
        <f>SUM(X233:X268)</f>
        <v>29976</v>
      </c>
      <c r="Y232" s="23">
        <f t="shared" si="76"/>
        <v>0</v>
      </c>
      <c r="Z232" s="23">
        <f>SUM(Z233:Z268)</f>
        <v>8368527</v>
      </c>
      <c r="AA232" s="23">
        <f>SUM(AA233:AA268)</f>
        <v>8368527</v>
      </c>
      <c r="AB232" s="23">
        <f t="shared" si="77"/>
        <v>0</v>
      </c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</row>
    <row r="233" spans="1:252" ht="31.5" x14ac:dyDescent="0.25">
      <c r="A233" s="28" t="s">
        <v>212</v>
      </c>
      <c r="B233" s="29">
        <f t="shared" si="69"/>
        <v>25000</v>
      </c>
      <c r="C233" s="29">
        <f t="shared" si="69"/>
        <v>25000</v>
      </c>
      <c r="D233" s="29">
        <f t="shared" si="69"/>
        <v>0</v>
      </c>
      <c r="E233" s="29">
        <v>0</v>
      </c>
      <c r="F233" s="29">
        <v>0</v>
      </c>
      <c r="G233" s="29">
        <f t="shared" si="70"/>
        <v>0</v>
      </c>
      <c r="H233" s="29">
        <v>0</v>
      </c>
      <c r="I233" s="29">
        <v>0</v>
      </c>
      <c r="J233" s="29">
        <f t="shared" si="71"/>
        <v>0</v>
      </c>
      <c r="K233" s="29">
        <v>25000</v>
      </c>
      <c r="L233" s="29">
        <v>25000</v>
      </c>
      <c r="M233" s="29">
        <f t="shared" si="72"/>
        <v>0</v>
      </c>
      <c r="N233" s="29">
        <v>0</v>
      </c>
      <c r="O233" s="29">
        <v>0</v>
      </c>
      <c r="P233" s="29">
        <f t="shared" si="73"/>
        <v>0</v>
      </c>
      <c r="Q233" s="29">
        <v>0</v>
      </c>
      <c r="R233" s="29">
        <v>0</v>
      </c>
      <c r="S233" s="29">
        <f t="shared" si="74"/>
        <v>0</v>
      </c>
      <c r="T233" s="29">
        <v>0</v>
      </c>
      <c r="U233" s="29">
        <v>0</v>
      </c>
      <c r="V233" s="29">
        <f t="shared" si="75"/>
        <v>0</v>
      </c>
      <c r="W233" s="29">
        <v>0</v>
      </c>
      <c r="X233" s="29">
        <v>0</v>
      </c>
      <c r="Y233" s="29">
        <f t="shared" si="76"/>
        <v>0</v>
      </c>
      <c r="Z233" s="29">
        <v>0</v>
      </c>
      <c r="AA233" s="29">
        <v>0</v>
      </c>
      <c r="AB233" s="29">
        <f t="shared" si="77"/>
        <v>0</v>
      </c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</row>
    <row r="234" spans="1:252" ht="31.5" x14ac:dyDescent="0.25">
      <c r="A234" s="28" t="s">
        <v>213</v>
      </c>
      <c r="B234" s="29">
        <f t="shared" si="69"/>
        <v>15000</v>
      </c>
      <c r="C234" s="29">
        <f t="shared" si="69"/>
        <v>15000</v>
      </c>
      <c r="D234" s="29">
        <f t="shared" si="69"/>
        <v>0</v>
      </c>
      <c r="E234" s="29">
        <v>0</v>
      </c>
      <c r="F234" s="29">
        <v>0</v>
      </c>
      <c r="G234" s="29">
        <f t="shared" si="70"/>
        <v>0</v>
      </c>
      <c r="H234" s="29">
        <v>0</v>
      </c>
      <c r="I234" s="29">
        <v>0</v>
      </c>
      <c r="J234" s="29">
        <f t="shared" si="71"/>
        <v>0</v>
      </c>
      <c r="K234" s="29">
        <v>15000</v>
      </c>
      <c r="L234" s="29">
        <v>15000</v>
      </c>
      <c r="M234" s="29">
        <f t="shared" si="72"/>
        <v>0</v>
      </c>
      <c r="N234" s="29">
        <v>0</v>
      </c>
      <c r="O234" s="29">
        <v>0</v>
      </c>
      <c r="P234" s="29">
        <f t="shared" si="73"/>
        <v>0</v>
      </c>
      <c r="Q234" s="29">
        <v>0</v>
      </c>
      <c r="R234" s="29">
        <v>0</v>
      </c>
      <c r="S234" s="29">
        <f t="shared" si="74"/>
        <v>0</v>
      </c>
      <c r="T234" s="29">
        <v>0</v>
      </c>
      <c r="U234" s="29">
        <v>0</v>
      </c>
      <c r="V234" s="29">
        <f t="shared" si="75"/>
        <v>0</v>
      </c>
      <c r="W234" s="29">
        <v>0</v>
      </c>
      <c r="X234" s="29">
        <v>0</v>
      </c>
      <c r="Y234" s="29">
        <f t="shared" si="76"/>
        <v>0</v>
      </c>
      <c r="Z234" s="29">
        <v>0</v>
      </c>
      <c r="AA234" s="29">
        <v>0</v>
      </c>
      <c r="AB234" s="29">
        <f t="shared" si="77"/>
        <v>0</v>
      </c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</row>
    <row r="235" spans="1:252" ht="31.5" x14ac:dyDescent="0.25">
      <c r="A235" s="28" t="s">
        <v>214</v>
      </c>
      <c r="B235" s="29">
        <f t="shared" si="69"/>
        <v>173000</v>
      </c>
      <c r="C235" s="29">
        <f t="shared" si="69"/>
        <v>152913</v>
      </c>
      <c r="D235" s="29">
        <f t="shared" si="69"/>
        <v>-20087</v>
      </c>
      <c r="E235" s="29">
        <v>0</v>
      </c>
      <c r="F235" s="29">
        <v>0</v>
      </c>
      <c r="G235" s="29">
        <f t="shared" si="70"/>
        <v>0</v>
      </c>
      <c r="H235" s="29">
        <v>0</v>
      </c>
      <c r="I235" s="29">
        <v>0</v>
      </c>
      <c r="J235" s="29">
        <f t="shared" si="71"/>
        <v>0</v>
      </c>
      <c r="K235" s="29">
        <f>15995+3214+23791</f>
        <v>43000</v>
      </c>
      <c r="L235" s="29">
        <f>15995+3214+23791-20087</f>
        <v>22913</v>
      </c>
      <c r="M235" s="29">
        <f t="shared" si="72"/>
        <v>-20087</v>
      </c>
      <c r="N235" s="29">
        <v>0</v>
      </c>
      <c r="O235" s="29">
        <v>0</v>
      </c>
      <c r="P235" s="29">
        <f t="shared" si="73"/>
        <v>0</v>
      </c>
      <c r="Q235" s="29">
        <v>0</v>
      </c>
      <c r="R235" s="29">
        <v>0</v>
      </c>
      <c r="S235" s="29">
        <f t="shared" si="74"/>
        <v>0</v>
      </c>
      <c r="T235" s="29">
        <v>0</v>
      </c>
      <c r="U235" s="29">
        <v>0</v>
      </c>
      <c r="V235" s="29">
        <f t="shared" si="75"/>
        <v>0</v>
      </c>
      <c r="W235" s="29">
        <v>0</v>
      </c>
      <c r="X235" s="29">
        <v>0</v>
      </c>
      <c r="Y235" s="29">
        <f t="shared" si="76"/>
        <v>0</v>
      </c>
      <c r="Z235" s="29">
        <v>130000</v>
      </c>
      <c r="AA235" s="29">
        <v>130000</v>
      </c>
      <c r="AB235" s="29">
        <f t="shared" si="77"/>
        <v>0</v>
      </c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</row>
    <row r="236" spans="1:252" x14ac:dyDescent="0.25">
      <c r="A236" s="28" t="s">
        <v>215</v>
      </c>
      <c r="B236" s="29">
        <f t="shared" si="69"/>
        <v>0</v>
      </c>
      <c r="C236" s="29">
        <f t="shared" si="69"/>
        <v>4760</v>
      </c>
      <c r="D236" s="29">
        <f t="shared" si="69"/>
        <v>4760</v>
      </c>
      <c r="E236" s="29">
        <v>0</v>
      </c>
      <c r="F236" s="29">
        <v>0</v>
      </c>
      <c r="G236" s="29">
        <f t="shared" si="70"/>
        <v>0</v>
      </c>
      <c r="H236" s="29">
        <v>0</v>
      </c>
      <c r="I236" s="29">
        <v>0</v>
      </c>
      <c r="J236" s="29">
        <f t="shared" si="71"/>
        <v>0</v>
      </c>
      <c r="K236" s="29">
        <v>0</v>
      </c>
      <c r="L236" s="29">
        <v>4760</v>
      </c>
      <c r="M236" s="29">
        <f t="shared" si="72"/>
        <v>4760</v>
      </c>
      <c r="N236" s="29">
        <v>0</v>
      </c>
      <c r="O236" s="29">
        <v>0</v>
      </c>
      <c r="P236" s="29">
        <f t="shared" si="73"/>
        <v>0</v>
      </c>
      <c r="Q236" s="29">
        <v>0</v>
      </c>
      <c r="R236" s="29">
        <v>0</v>
      </c>
      <c r="S236" s="29">
        <f t="shared" si="74"/>
        <v>0</v>
      </c>
      <c r="T236" s="29">
        <v>0</v>
      </c>
      <c r="U236" s="29">
        <v>0</v>
      </c>
      <c r="V236" s="29">
        <f t="shared" si="75"/>
        <v>0</v>
      </c>
      <c r="W236" s="29">
        <v>0</v>
      </c>
      <c r="X236" s="29">
        <v>0</v>
      </c>
      <c r="Y236" s="29">
        <f t="shared" si="76"/>
        <v>0</v>
      </c>
      <c r="Z236" s="29">
        <v>0</v>
      </c>
      <c r="AA236" s="29">
        <v>0</v>
      </c>
      <c r="AB236" s="29">
        <f t="shared" si="77"/>
        <v>0</v>
      </c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</row>
    <row r="237" spans="1:252" ht="31.5" x14ac:dyDescent="0.25">
      <c r="A237" s="28" t="s">
        <v>216</v>
      </c>
      <c r="B237" s="29">
        <f t="shared" si="69"/>
        <v>96000</v>
      </c>
      <c r="C237" s="29">
        <f t="shared" si="69"/>
        <v>96000</v>
      </c>
      <c r="D237" s="29">
        <f t="shared" si="69"/>
        <v>0</v>
      </c>
      <c r="E237" s="29">
        <v>0</v>
      </c>
      <c r="F237" s="29">
        <v>0</v>
      </c>
      <c r="G237" s="29">
        <f t="shared" si="70"/>
        <v>0</v>
      </c>
      <c r="H237" s="29">
        <v>0</v>
      </c>
      <c r="I237" s="29">
        <v>0</v>
      </c>
      <c r="J237" s="29">
        <f t="shared" si="71"/>
        <v>0</v>
      </c>
      <c r="K237" s="29">
        <f>75000+21000</f>
        <v>96000</v>
      </c>
      <c r="L237" s="29">
        <f>75000+21000</f>
        <v>96000</v>
      </c>
      <c r="M237" s="29">
        <f t="shared" si="72"/>
        <v>0</v>
      </c>
      <c r="N237" s="29">
        <v>0</v>
      </c>
      <c r="O237" s="29">
        <v>0</v>
      </c>
      <c r="P237" s="29">
        <f t="shared" si="73"/>
        <v>0</v>
      </c>
      <c r="Q237" s="29">
        <v>0</v>
      </c>
      <c r="R237" s="29">
        <v>0</v>
      </c>
      <c r="S237" s="29">
        <f t="shared" si="74"/>
        <v>0</v>
      </c>
      <c r="T237" s="29">
        <v>0</v>
      </c>
      <c r="U237" s="29">
        <v>0</v>
      </c>
      <c r="V237" s="29">
        <f t="shared" si="75"/>
        <v>0</v>
      </c>
      <c r="W237" s="29">
        <v>0</v>
      </c>
      <c r="X237" s="29">
        <v>0</v>
      </c>
      <c r="Y237" s="29">
        <f t="shared" si="76"/>
        <v>0</v>
      </c>
      <c r="Z237" s="29">
        <f>21000-21000</f>
        <v>0</v>
      </c>
      <c r="AA237" s="29">
        <f>21000-21000</f>
        <v>0</v>
      </c>
      <c r="AB237" s="29">
        <f t="shared" si="77"/>
        <v>0</v>
      </c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</row>
    <row r="238" spans="1:252" ht="47.25" x14ac:dyDescent="0.25">
      <c r="A238" s="28" t="s">
        <v>217</v>
      </c>
      <c r="B238" s="29">
        <f t="shared" si="69"/>
        <v>8987</v>
      </c>
      <c r="C238" s="29">
        <f t="shared" si="69"/>
        <v>8987</v>
      </c>
      <c r="D238" s="29">
        <f t="shared" si="69"/>
        <v>0</v>
      </c>
      <c r="E238" s="29">
        <v>0</v>
      </c>
      <c r="F238" s="29">
        <v>0</v>
      </c>
      <c r="G238" s="29">
        <f t="shared" si="70"/>
        <v>0</v>
      </c>
      <c r="H238" s="29">
        <v>0</v>
      </c>
      <c r="I238" s="29">
        <v>0</v>
      </c>
      <c r="J238" s="29">
        <f t="shared" si="71"/>
        <v>0</v>
      </c>
      <c r="K238" s="29">
        <v>8987</v>
      </c>
      <c r="L238" s="29">
        <v>8987</v>
      </c>
      <c r="M238" s="29">
        <f t="shared" si="72"/>
        <v>0</v>
      </c>
      <c r="N238" s="29">
        <v>0</v>
      </c>
      <c r="O238" s="29">
        <v>0</v>
      </c>
      <c r="P238" s="29">
        <f t="shared" si="73"/>
        <v>0</v>
      </c>
      <c r="Q238" s="29">
        <v>0</v>
      </c>
      <c r="R238" s="29">
        <v>0</v>
      </c>
      <c r="S238" s="29">
        <f t="shared" si="74"/>
        <v>0</v>
      </c>
      <c r="T238" s="29">
        <v>0</v>
      </c>
      <c r="U238" s="29">
        <v>0</v>
      </c>
      <c r="V238" s="29">
        <f t="shared" si="75"/>
        <v>0</v>
      </c>
      <c r="W238" s="29">
        <v>0</v>
      </c>
      <c r="X238" s="29">
        <v>0</v>
      </c>
      <c r="Y238" s="29">
        <f t="shared" si="76"/>
        <v>0</v>
      </c>
      <c r="Z238" s="29">
        <v>0</v>
      </c>
      <c r="AA238" s="29">
        <v>0</v>
      </c>
      <c r="AB238" s="29">
        <f t="shared" si="77"/>
        <v>0</v>
      </c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</row>
    <row r="239" spans="1:252" ht="31.5" x14ac:dyDescent="0.25">
      <c r="A239" s="28" t="s">
        <v>218</v>
      </c>
      <c r="B239" s="29">
        <f t="shared" si="69"/>
        <v>14990</v>
      </c>
      <c r="C239" s="29">
        <f t="shared" si="69"/>
        <v>14990</v>
      </c>
      <c r="D239" s="29">
        <f t="shared" si="69"/>
        <v>0</v>
      </c>
      <c r="E239" s="29">
        <v>0</v>
      </c>
      <c r="F239" s="29">
        <v>0</v>
      </c>
      <c r="G239" s="29">
        <f t="shared" si="70"/>
        <v>0</v>
      </c>
      <c r="H239" s="29">
        <v>0</v>
      </c>
      <c r="I239" s="29">
        <v>0</v>
      </c>
      <c r="J239" s="29">
        <f t="shared" si="71"/>
        <v>0</v>
      </c>
      <c r="K239" s="29"/>
      <c r="L239" s="29"/>
      <c r="M239" s="29">
        <f t="shared" si="72"/>
        <v>0</v>
      </c>
      <c r="N239" s="29">
        <v>0</v>
      </c>
      <c r="O239" s="29">
        <v>0</v>
      </c>
      <c r="P239" s="29">
        <f t="shared" si="73"/>
        <v>0</v>
      </c>
      <c r="Q239" s="29">
        <v>0</v>
      </c>
      <c r="R239" s="29">
        <v>0</v>
      </c>
      <c r="S239" s="29">
        <f t="shared" si="74"/>
        <v>0</v>
      </c>
      <c r="T239" s="29">
        <v>0</v>
      </c>
      <c r="U239" s="29">
        <v>0</v>
      </c>
      <c r="V239" s="29">
        <f t="shared" si="75"/>
        <v>0</v>
      </c>
      <c r="W239" s="29">
        <v>14990</v>
      </c>
      <c r="X239" s="29">
        <v>14990</v>
      </c>
      <c r="Y239" s="29">
        <f t="shared" si="76"/>
        <v>0</v>
      </c>
      <c r="Z239" s="29">
        <f t="shared" ref="Z239:AA241" si="85">21000-21000</f>
        <v>0</v>
      </c>
      <c r="AA239" s="29">
        <f t="shared" si="85"/>
        <v>0</v>
      </c>
      <c r="AB239" s="29">
        <f t="shared" si="77"/>
        <v>0</v>
      </c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</row>
    <row r="240" spans="1:252" ht="31.5" x14ac:dyDescent="0.25">
      <c r="A240" s="28" t="s">
        <v>219</v>
      </c>
      <c r="B240" s="29">
        <f t="shared" si="69"/>
        <v>14986</v>
      </c>
      <c r="C240" s="29">
        <f t="shared" si="69"/>
        <v>14986</v>
      </c>
      <c r="D240" s="29">
        <f t="shared" si="69"/>
        <v>0</v>
      </c>
      <c r="E240" s="29">
        <v>0</v>
      </c>
      <c r="F240" s="29">
        <v>0</v>
      </c>
      <c r="G240" s="29">
        <f t="shared" si="70"/>
        <v>0</v>
      </c>
      <c r="H240" s="29">
        <v>0</v>
      </c>
      <c r="I240" s="29">
        <v>0</v>
      </c>
      <c r="J240" s="29">
        <f t="shared" si="71"/>
        <v>0</v>
      </c>
      <c r="K240" s="29"/>
      <c r="L240" s="29"/>
      <c r="M240" s="29">
        <f t="shared" si="72"/>
        <v>0</v>
      </c>
      <c r="N240" s="29">
        <v>0</v>
      </c>
      <c r="O240" s="29">
        <v>0</v>
      </c>
      <c r="P240" s="29">
        <f t="shared" si="73"/>
        <v>0</v>
      </c>
      <c r="Q240" s="29">
        <v>0</v>
      </c>
      <c r="R240" s="29">
        <v>0</v>
      </c>
      <c r="S240" s="29">
        <f t="shared" si="74"/>
        <v>0</v>
      </c>
      <c r="T240" s="29">
        <v>0</v>
      </c>
      <c r="U240" s="29">
        <v>0</v>
      </c>
      <c r="V240" s="29">
        <f t="shared" si="75"/>
        <v>0</v>
      </c>
      <c r="W240" s="29">
        <v>14986</v>
      </c>
      <c r="X240" s="29">
        <v>14986</v>
      </c>
      <c r="Y240" s="29">
        <f t="shared" si="76"/>
        <v>0</v>
      </c>
      <c r="Z240" s="29">
        <f t="shared" si="85"/>
        <v>0</v>
      </c>
      <c r="AA240" s="29">
        <f t="shared" si="85"/>
        <v>0</v>
      </c>
      <c r="AB240" s="29">
        <f t="shared" si="77"/>
        <v>0</v>
      </c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</row>
    <row r="241" spans="1:252" ht="31.5" x14ac:dyDescent="0.25">
      <c r="A241" s="28" t="s">
        <v>220</v>
      </c>
      <c r="B241" s="29">
        <f t="shared" si="69"/>
        <v>25000</v>
      </c>
      <c r="C241" s="29">
        <f t="shared" si="69"/>
        <v>25000</v>
      </c>
      <c r="D241" s="29">
        <f t="shared" si="69"/>
        <v>0</v>
      </c>
      <c r="E241" s="29">
        <v>0</v>
      </c>
      <c r="F241" s="29">
        <v>0</v>
      </c>
      <c r="G241" s="29">
        <f t="shared" si="70"/>
        <v>0</v>
      </c>
      <c r="H241" s="29">
        <v>0</v>
      </c>
      <c r="I241" s="29">
        <v>0</v>
      </c>
      <c r="J241" s="29">
        <f t="shared" si="71"/>
        <v>0</v>
      </c>
      <c r="K241" s="29">
        <v>25000</v>
      </c>
      <c r="L241" s="29">
        <v>25000</v>
      </c>
      <c r="M241" s="29">
        <f t="shared" si="72"/>
        <v>0</v>
      </c>
      <c r="N241" s="29">
        <v>0</v>
      </c>
      <c r="O241" s="29">
        <v>0</v>
      </c>
      <c r="P241" s="29">
        <f t="shared" si="73"/>
        <v>0</v>
      </c>
      <c r="Q241" s="29">
        <v>0</v>
      </c>
      <c r="R241" s="29">
        <v>0</v>
      </c>
      <c r="S241" s="29">
        <f t="shared" si="74"/>
        <v>0</v>
      </c>
      <c r="T241" s="29">
        <v>0</v>
      </c>
      <c r="U241" s="29">
        <v>0</v>
      </c>
      <c r="V241" s="29">
        <f t="shared" si="75"/>
        <v>0</v>
      </c>
      <c r="W241" s="29">
        <v>0</v>
      </c>
      <c r="X241" s="29">
        <v>0</v>
      </c>
      <c r="Y241" s="29">
        <f t="shared" si="76"/>
        <v>0</v>
      </c>
      <c r="Z241" s="29">
        <f t="shared" si="85"/>
        <v>0</v>
      </c>
      <c r="AA241" s="29">
        <f t="shared" si="85"/>
        <v>0</v>
      </c>
      <c r="AB241" s="29">
        <f t="shared" si="77"/>
        <v>0</v>
      </c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</row>
    <row r="242" spans="1:252" x14ac:dyDescent="0.25">
      <c r="A242" s="32" t="s">
        <v>221</v>
      </c>
      <c r="B242" s="29">
        <f t="shared" si="69"/>
        <v>275627</v>
      </c>
      <c r="C242" s="29">
        <f t="shared" si="69"/>
        <v>275627</v>
      </c>
      <c r="D242" s="29">
        <f t="shared" si="69"/>
        <v>0</v>
      </c>
      <c r="E242" s="29">
        <v>0</v>
      </c>
      <c r="F242" s="29">
        <v>0</v>
      </c>
      <c r="G242" s="29">
        <f t="shared" si="70"/>
        <v>0</v>
      </c>
      <c r="H242" s="29">
        <v>0</v>
      </c>
      <c r="I242" s="29">
        <v>0</v>
      </c>
      <c r="J242" s="29">
        <f t="shared" si="71"/>
        <v>0</v>
      </c>
      <c r="K242" s="29">
        <v>0</v>
      </c>
      <c r="L242" s="29">
        <v>0</v>
      </c>
      <c r="M242" s="29">
        <f t="shared" si="72"/>
        <v>0</v>
      </c>
      <c r="N242" s="29">
        <v>0</v>
      </c>
      <c r="O242" s="29">
        <v>0</v>
      </c>
      <c r="P242" s="29">
        <f t="shared" si="73"/>
        <v>0</v>
      </c>
      <c r="Q242" s="29">
        <v>0</v>
      </c>
      <c r="R242" s="29">
        <v>0</v>
      </c>
      <c r="S242" s="29">
        <f t="shared" si="74"/>
        <v>0</v>
      </c>
      <c r="T242" s="29">
        <v>0</v>
      </c>
      <c r="U242" s="29">
        <v>0</v>
      </c>
      <c r="V242" s="29">
        <f t="shared" si="75"/>
        <v>0</v>
      </c>
      <c r="W242" s="29">
        <v>0</v>
      </c>
      <c r="X242" s="29">
        <v>0</v>
      </c>
      <c r="Y242" s="29">
        <f t="shared" si="76"/>
        <v>0</v>
      </c>
      <c r="Z242" s="29">
        <v>275627</v>
      </c>
      <c r="AA242" s="29">
        <v>275627</v>
      </c>
      <c r="AB242" s="29">
        <f t="shared" si="77"/>
        <v>0</v>
      </c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</row>
    <row r="243" spans="1:252" ht="31.5" x14ac:dyDescent="0.25">
      <c r="A243" s="32" t="s">
        <v>222</v>
      </c>
      <c r="B243" s="29">
        <f t="shared" si="69"/>
        <v>75615</v>
      </c>
      <c r="C243" s="29">
        <f t="shared" si="69"/>
        <v>75615</v>
      </c>
      <c r="D243" s="29">
        <f t="shared" si="69"/>
        <v>0</v>
      </c>
      <c r="E243" s="29">
        <v>0</v>
      </c>
      <c r="F243" s="29">
        <v>0</v>
      </c>
      <c r="G243" s="29">
        <f t="shared" si="70"/>
        <v>0</v>
      </c>
      <c r="H243" s="29">
        <v>0</v>
      </c>
      <c r="I243" s="29">
        <v>0</v>
      </c>
      <c r="J243" s="29">
        <f t="shared" si="71"/>
        <v>0</v>
      </c>
      <c r="K243" s="29">
        <v>0</v>
      </c>
      <c r="L243" s="29">
        <v>0</v>
      </c>
      <c r="M243" s="29">
        <f t="shared" si="72"/>
        <v>0</v>
      </c>
      <c r="N243" s="29">
        <v>0</v>
      </c>
      <c r="O243" s="29">
        <v>0</v>
      </c>
      <c r="P243" s="29">
        <f t="shared" si="73"/>
        <v>0</v>
      </c>
      <c r="Q243" s="29">
        <v>0</v>
      </c>
      <c r="R243" s="29">
        <v>0</v>
      </c>
      <c r="S243" s="29">
        <f t="shared" si="74"/>
        <v>0</v>
      </c>
      <c r="T243" s="29">
        <v>0</v>
      </c>
      <c r="U243" s="29">
        <v>0</v>
      </c>
      <c r="V243" s="29">
        <f t="shared" si="75"/>
        <v>0</v>
      </c>
      <c r="W243" s="29">
        <v>0</v>
      </c>
      <c r="X243" s="29">
        <v>0</v>
      </c>
      <c r="Y243" s="29">
        <f t="shared" si="76"/>
        <v>0</v>
      </c>
      <c r="Z243" s="29">
        <v>75615</v>
      </c>
      <c r="AA243" s="29">
        <v>75615</v>
      </c>
      <c r="AB243" s="29">
        <f t="shared" si="77"/>
        <v>0</v>
      </c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</row>
    <row r="244" spans="1:252" ht="31.5" x14ac:dyDescent="0.25">
      <c r="A244" s="32" t="s">
        <v>223</v>
      </c>
      <c r="B244" s="29">
        <f t="shared" si="69"/>
        <v>384837</v>
      </c>
      <c r="C244" s="29">
        <f t="shared" si="69"/>
        <v>384837</v>
      </c>
      <c r="D244" s="29">
        <f t="shared" si="69"/>
        <v>0</v>
      </c>
      <c r="E244" s="29">
        <v>0</v>
      </c>
      <c r="F244" s="29">
        <v>0</v>
      </c>
      <c r="G244" s="29">
        <f t="shared" si="70"/>
        <v>0</v>
      </c>
      <c r="H244" s="29">
        <v>0</v>
      </c>
      <c r="I244" s="29">
        <v>0</v>
      </c>
      <c r="J244" s="29">
        <f t="shared" si="71"/>
        <v>0</v>
      </c>
      <c r="K244" s="29">
        <f>21831</f>
        <v>21831</v>
      </c>
      <c r="L244" s="29">
        <f>21831</f>
        <v>21831</v>
      </c>
      <c r="M244" s="29">
        <f t="shared" si="72"/>
        <v>0</v>
      </c>
      <c r="N244" s="29">
        <v>0</v>
      </c>
      <c r="O244" s="29">
        <v>0</v>
      </c>
      <c r="P244" s="29">
        <f t="shared" si="73"/>
        <v>0</v>
      </c>
      <c r="Q244" s="29">
        <v>0</v>
      </c>
      <c r="R244" s="29">
        <v>0</v>
      </c>
      <c r="S244" s="29">
        <f t="shared" si="74"/>
        <v>0</v>
      </c>
      <c r="T244" s="29">
        <v>0</v>
      </c>
      <c r="U244" s="29">
        <v>0</v>
      </c>
      <c r="V244" s="29">
        <f t="shared" si="75"/>
        <v>0</v>
      </c>
      <c r="W244" s="29">
        <v>0</v>
      </c>
      <c r="X244" s="29">
        <v>0</v>
      </c>
      <c r="Y244" s="29">
        <f t="shared" si="76"/>
        <v>0</v>
      </c>
      <c r="Z244" s="29">
        <f>384837-21831</f>
        <v>363006</v>
      </c>
      <c r="AA244" s="29">
        <f>384837-21831</f>
        <v>363006</v>
      </c>
      <c r="AB244" s="29">
        <f t="shared" si="77"/>
        <v>0</v>
      </c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</row>
    <row r="245" spans="1:252" x14ac:dyDescent="0.25">
      <c r="A245" s="32" t="s">
        <v>224</v>
      </c>
      <c r="B245" s="29">
        <f t="shared" si="69"/>
        <v>151023</v>
      </c>
      <c r="C245" s="29">
        <f t="shared" si="69"/>
        <v>151023</v>
      </c>
      <c r="D245" s="29">
        <f t="shared" si="69"/>
        <v>0</v>
      </c>
      <c r="E245" s="29">
        <v>0</v>
      </c>
      <c r="F245" s="29">
        <v>0</v>
      </c>
      <c r="G245" s="29">
        <f t="shared" si="70"/>
        <v>0</v>
      </c>
      <c r="H245" s="29">
        <v>0</v>
      </c>
      <c r="I245" s="29">
        <v>0</v>
      </c>
      <c r="J245" s="29">
        <f t="shared" si="71"/>
        <v>0</v>
      </c>
      <c r="K245" s="29">
        <v>0</v>
      </c>
      <c r="L245" s="29">
        <v>0</v>
      </c>
      <c r="M245" s="29">
        <f t="shared" si="72"/>
        <v>0</v>
      </c>
      <c r="N245" s="29">
        <v>0</v>
      </c>
      <c r="O245" s="29">
        <v>0</v>
      </c>
      <c r="P245" s="29">
        <f t="shared" si="73"/>
        <v>0</v>
      </c>
      <c r="Q245" s="29">
        <v>0</v>
      </c>
      <c r="R245" s="29">
        <v>0</v>
      </c>
      <c r="S245" s="29">
        <f t="shared" si="74"/>
        <v>0</v>
      </c>
      <c r="T245" s="29">
        <v>0</v>
      </c>
      <c r="U245" s="29">
        <v>0</v>
      </c>
      <c r="V245" s="29">
        <f t="shared" si="75"/>
        <v>0</v>
      </c>
      <c r="W245" s="29">
        <v>0</v>
      </c>
      <c r="X245" s="29">
        <v>0</v>
      </c>
      <c r="Y245" s="29">
        <f t="shared" si="76"/>
        <v>0</v>
      </c>
      <c r="Z245" s="29">
        <v>151023</v>
      </c>
      <c r="AA245" s="29">
        <v>151023</v>
      </c>
      <c r="AB245" s="29">
        <f t="shared" si="77"/>
        <v>0</v>
      </c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</row>
    <row r="246" spans="1:252" ht="33.75" customHeight="1" x14ac:dyDescent="0.25">
      <c r="A246" s="32" t="s">
        <v>225</v>
      </c>
      <c r="B246" s="29">
        <f t="shared" si="69"/>
        <v>180977</v>
      </c>
      <c r="C246" s="29">
        <f t="shared" si="69"/>
        <v>180977</v>
      </c>
      <c r="D246" s="29">
        <f t="shared" si="69"/>
        <v>0</v>
      </c>
      <c r="E246" s="29">
        <v>0</v>
      </c>
      <c r="F246" s="29">
        <v>0</v>
      </c>
      <c r="G246" s="29">
        <f t="shared" si="70"/>
        <v>0</v>
      </c>
      <c r="H246" s="29">
        <v>0</v>
      </c>
      <c r="I246" s="29">
        <v>0</v>
      </c>
      <c r="J246" s="29">
        <f t="shared" si="71"/>
        <v>0</v>
      </c>
      <c r="K246" s="29">
        <v>0</v>
      </c>
      <c r="L246" s="29">
        <v>0</v>
      </c>
      <c r="M246" s="29">
        <f t="shared" si="72"/>
        <v>0</v>
      </c>
      <c r="N246" s="29">
        <v>0</v>
      </c>
      <c r="O246" s="29">
        <v>0</v>
      </c>
      <c r="P246" s="29">
        <f t="shared" si="73"/>
        <v>0</v>
      </c>
      <c r="Q246" s="29">
        <v>0</v>
      </c>
      <c r="R246" s="29">
        <v>0</v>
      </c>
      <c r="S246" s="29">
        <f t="shared" si="74"/>
        <v>0</v>
      </c>
      <c r="T246" s="29">
        <v>0</v>
      </c>
      <c r="U246" s="29">
        <v>0</v>
      </c>
      <c r="V246" s="29">
        <f t="shared" si="75"/>
        <v>0</v>
      </c>
      <c r="W246" s="29">
        <v>0</v>
      </c>
      <c r="X246" s="29">
        <v>0</v>
      </c>
      <c r="Y246" s="29">
        <f t="shared" si="76"/>
        <v>0</v>
      </c>
      <c r="Z246" s="29">
        <v>180977</v>
      </c>
      <c r="AA246" s="29">
        <v>180977</v>
      </c>
      <c r="AB246" s="29">
        <f t="shared" si="77"/>
        <v>0</v>
      </c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</row>
    <row r="247" spans="1:252" ht="85.5" customHeight="1" x14ac:dyDescent="0.25">
      <c r="A247" s="30" t="s">
        <v>226</v>
      </c>
      <c r="B247" s="29">
        <f t="shared" si="69"/>
        <v>28210</v>
      </c>
      <c r="C247" s="29">
        <f t="shared" si="69"/>
        <v>28210</v>
      </c>
      <c r="D247" s="29">
        <f t="shared" si="69"/>
        <v>0</v>
      </c>
      <c r="E247" s="29">
        <v>0</v>
      </c>
      <c r="F247" s="29">
        <v>0</v>
      </c>
      <c r="G247" s="29">
        <f t="shared" si="70"/>
        <v>0</v>
      </c>
      <c r="H247" s="29">
        <v>0</v>
      </c>
      <c r="I247" s="29">
        <v>0</v>
      </c>
      <c r="J247" s="29">
        <f t="shared" si="71"/>
        <v>0</v>
      </c>
      <c r="K247" s="29">
        <v>0</v>
      </c>
      <c r="L247" s="29">
        <v>0</v>
      </c>
      <c r="M247" s="29">
        <f t="shared" si="72"/>
        <v>0</v>
      </c>
      <c r="N247" s="29">
        <v>0</v>
      </c>
      <c r="O247" s="29">
        <v>0</v>
      </c>
      <c r="P247" s="29">
        <f t="shared" si="73"/>
        <v>0</v>
      </c>
      <c r="Q247" s="29">
        <v>0</v>
      </c>
      <c r="R247" s="29">
        <v>0</v>
      </c>
      <c r="S247" s="29">
        <f t="shared" si="74"/>
        <v>0</v>
      </c>
      <c r="T247" s="29">
        <v>28210</v>
      </c>
      <c r="U247" s="29">
        <v>28210</v>
      </c>
      <c r="V247" s="29">
        <f t="shared" si="75"/>
        <v>0</v>
      </c>
      <c r="W247" s="29">
        <v>0</v>
      </c>
      <c r="X247" s="29">
        <v>0</v>
      </c>
      <c r="Y247" s="29">
        <f t="shared" si="76"/>
        <v>0</v>
      </c>
      <c r="Z247" s="29">
        <v>0</v>
      </c>
      <c r="AA247" s="29">
        <v>0</v>
      </c>
      <c r="AB247" s="29">
        <f t="shared" si="77"/>
        <v>0</v>
      </c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</row>
    <row r="248" spans="1:252" ht="94.5" x14ac:dyDescent="0.25">
      <c r="A248" s="25" t="s">
        <v>227</v>
      </c>
      <c r="B248" s="29">
        <f t="shared" si="69"/>
        <v>2536370</v>
      </c>
      <c r="C248" s="29">
        <f t="shared" si="69"/>
        <v>2536370</v>
      </c>
      <c r="D248" s="29">
        <f t="shared" si="69"/>
        <v>0</v>
      </c>
      <c r="E248" s="29">
        <f>1004020</f>
        <v>1004020</v>
      </c>
      <c r="F248" s="29">
        <f>1004020</f>
        <v>1004020</v>
      </c>
      <c r="G248" s="29">
        <f t="shared" si="70"/>
        <v>0</v>
      </c>
      <c r="H248" s="29">
        <f>200804+200804-9327</f>
        <v>392281</v>
      </c>
      <c r="I248" s="29">
        <f>200804+200804-9327</f>
        <v>392281</v>
      </c>
      <c r="J248" s="29">
        <f t="shared" si="71"/>
        <v>0</v>
      </c>
      <c r="K248" s="29">
        <f>58954+35608+32160+9327</f>
        <v>136049</v>
      </c>
      <c r="L248" s="29">
        <f>58954+35608+32160+9327</f>
        <v>136049</v>
      </c>
      <c r="M248" s="29">
        <f t="shared" si="72"/>
        <v>0</v>
      </c>
      <c r="N248" s="29">
        <v>0</v>
      </c>
      <c r="O248" s="29">
        <v>0</v>
      </c>
      <c r="P248" s="29">
        <f t="shared" si="73"/>
        <v>0</v>
      </c>
      <c r="Q248" s="29">
        <v>0</v>
      </c>
      <c r="R248" s="29">
        <v>0</v>
      </c>
      <c r="S248" s="29">
        <f t="shared" si="74"/>
        <v>0</v>
      </c>
      <c r="T248" s="29">
        <v>1004020</v>
      </c>
      <c r="U248" s="29">
        <v>1004020</v>
      </c>
      <c r="V248" s="29">
        <f t="shared" si="75"/>
        <v>0</v>
      </c>
      <c r="W248" s="29"/>
      <c r="X248" s="29"/>
      <c r="Y248" s="29">
        <f t="shared" si="76"/>
        <v>0</v>
      </c>
      <c r="Z248" s="29"/>
      <c r="AA248" s="29"/>
      <c r="AB248" s="29">
        <f t="shared" si="77"/>
        <v>0</v>
      </c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</row>
    <row r="249" spans="1:252" ht="94.5" x14ac:dyDescent="0.25">
      <c r="A249" s="25" t="s">
        <v>228</v>
      </c>
      <c r="B249" s="29">
        <f t="shared" si="69"/>
        <v>96000</v>
      </c>
      <c r="C249" s="29">
        <f t="shared" si="69"/>
        <v>96000</v>
      </c>
      <c r="D249" s="29">
        <f t="shared" si="69"/>
        <v>0</v>
      </c>
      <c r="E249" s="29">
        <v>0</v>
      </c>
      <c r="F249" s="29">
        <v>0</v>
      </c>
      <c r="G249" s="29">
        <f t="shared" si="70"/>
        <v>0</v>
      </c>
      <c r="H249" s="29">
        <v>0</v>
      </c>
      <c r="I249" s="29">
        <v>0</v>
      </c>
      <c r="J249" s="29">
        <f t="shared" si="71"/>
        <v>0</v>
      </c>
      <c r="K249" s="29">
        <v>0</v>
      </c>
      <c r="L249" s="29">
        <v>0</v>
      </c>
      <c r="M249" s="29">
        <f t="shared" si="72"/>
        <v>0</v>
      </c>
      <c r="N249" s="29">
        <v>0</v>
      </c>
      <c r="O249" s="29">
        <v>0</v>
      </c>
      <c r="P249" s="29">
        <f t="shared" si="73"/>
        <v>0</v>
      </c>
      <c r="Q249" s="29">
        <v>0</v>
      </c>
      <c r="R249" s="29">
        <v>0</v>
      </c>
      <c r="S249" s="29">
        <f t="shared" si="74"/>
        <v>0</v>
      </c>
      <c r="T249" s="29">
        <v>68000</v>
      </c>
      <c r="U249" s="29">
        <v>68000</v>
      </c>
      <c r="V249" s="29">
        <f t="shared" si="75"/>
        <v>0</v>
      </c>
      <c r="W249" s="29">
        <v>0</v>
      </c>
      <c r="X249" s="29">
        <v>0</v>
      </c>
      <c r="Y249" s="29">
        <f t="shared" si="76"/>
        <v>0</v>
      </c>
      <c r="Z249" s="29">
        <v>28000</v>
      </c>
      <c r="AA249" s="29">
        <v>28000</v>
      </c>
      <c r="AB249" s="29">
        <f t="shared" si="77"/>
        <v>0</v>
      </c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</row>
    <row r="250" spans="1:252" ht="63" x14ac:dyDescent="0.25">
      <c r="A250" s="25" t="s">
        <v>229</v>
      </c>
      <c r="B250" s="29">
        <f t="shared" ref="B250:D309" si="86">E250+H250+K250+N250+Q250+T250+W250+Z250</f>
        <v>96000</v>
      </c>
      <c r="C250" s="29">
        <f t="shared" si="86"/>
        <v>96000</v>
      </c>
      <c r="D250" s="29">
        <f t="shared" si="86"/>
        <v>0</v>
      </c>
      <c r="E250" s="29">
        <v>0</v>
      </c>
      <c r="F250" s="29">
        <v>0</v>
      </c>
      <c r="G250" s="29">
        <f t="shared" ref="G250:G309" si="87">F250-E250</f>
        <v>0</v>
      </c>
      <c r="H250" s="29">
        <v>0</v>
      </c>
      <c r="I250" s="29">
        <v>0</v>
      </c>
      <c r="J250" s="29">
        <f t="shared" ref="J250:J309" si="88">I250-H250</f>
        <v>0</v>
      </c>
      <c r="K250" s="29">
        <v>0</v>
      </c>
      <c r="L250" s="29">
        <v>0</v>
      </c>
      <c r="M250" s="29">
        <f t="shared" ref="M250:M309" si="89">L250-K250</f>
        <v>0</v>
      </c>
      <c r="N250" s="29">
        <v>0</v>
      </c>
      <c r="O250" s="29">
        <v>0</v>
      </c>
      <c r="P250" s="29">
        <f t="shared" ref="P250:P309" si="90">O250-N250</f>
        <v>0</v>
      </c>
      <c r="Q250" s="29">
        <v>0</v>
      </c>
      <c r="R250" s="29">
        <v>0</v>
      </c>
      <c r="S250" s="29">
        <f t="shared" ref="S250:S309" si="91">R250-Q250</f>
        <v>0</v>
      </c>
      <c r="T250" s="29">
        <v>68000</v>
      </c>
      <c r="U250" s="29">
        <v>68000</v>
      </c>
      <c r="V250" s="29">
        <f t="shared" ref="V250:V309" si="92">U250-T250</f>
        <v>0</v>
      </c>
      <c r="W250" s="29">
        <v>0</v>
      </c>
      <c r="X250" s="29">
        <v>0</v>
      </c>
      <c r="Y250" s="29">
        <f t="shared" ref="Y250:Y309" si="93">X250-W250</f>
        <v>0</v>
      </c>
      <c r="Z250" s="29">
        <v>28000</v>
      </c>
      <c r="AA250" s="29">
        <v>28000</v>
      </c>
      <c r="AB250" s="29">
        <f t="shared" ref="AB250:AB309" si="94">AA250-Z250</f>
        <v>0</v>
      </c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</row>
    <row r="251" spans="1:252" ht="63" x14ac:dyDescent="0.25">
      <c r="A251" s="25" t="s">
        <v>230</v>
      </c>
      <c r="B251" s="29">
        <f t="shared" si="86"/>
        <v>102000</v>
      </c>
      <c r="C251" s="29">
        <f t="shared" si="86"/>
        <v>102000</v>
      </c>
      <c r="D251" s="29">
        <f t="shared" si="86"/>
        <v>0</v>
      </c>
      <c r="E251" s="29">
        <v>0</v>
      </c>
      <c r="F251" s="29">
        <v>0</v>
      </c>
      <c r="G251" s="29">
        <f t="shared" si="87"/>
        <v>0</v>
      </c>
      <c r="H251" s="29">
        <v>0</v>
      </c>
      <c r="I251" s="29">
        <v>0</v>
      </c>
      <c r="J251" s="29">
        <f t="shared" si="88"/>
        <v>0</v>
      </c>
      <c r="K251" s="29">
        <v>0</v>
      </c>
      <c r="L251" s="29">
        <v>0</v>
      </c>
      <c r="M251" s="29">
        <f t="shared" si="89"/>
        <v>0</v>
      </c>
      <c r="N251" s="29">
        <v>0</v>
      </c>
      <c r="O251" s="29">
        <v>0</v>
      </c>
      <c r="P251" s="29">
        <f t="shared" si="90"/>
        <v>0</v>
      </c>
      <c r="Q251" s="29">
        <v>0</v>
      </c>
      <c r="R251" s="29">
        <v>0</v>
      </c>
      <c r="S251" s="29">
        <f t="shared" si="91"/>
        <v>0</v>
      </c>
      <c r="T251" s="29">
        <v>72000</v>
      </c>
      <c r="U251" s="29">
        <v>72000</v>
      </c>
      <c r="V251" s="29">
        <f t="shared" si="92"/>
        <v>0</v>
      </c>
      <c r="W251" s="29">
        <v>0</v>
      </c>
      <c r="X251" s="29">
        <v>0</v>
      </c>
      <c r="Y251" s="29">
        <f t="shared" si="93"/>
        <v>0</v>
      </c>
      <c r="Z251" s="29">
        <v>30000</v>
      </c>
      <c r="AA251" s="29">
        <v>30000</v>
      </c>
      <c r="AB251" s="29">
        <f t="shared" si="94"/>
        <v>0</v>
      </c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</row>
    <row r="252" spans="1:252" ht="94.5" x14ac:dyDescent="0.25">
      <c r="A252" s="28" t="s">
        <v>231</v>
      </c>
      <c r="B252" s="29">
        <f t="shared" si="86"/>
        <v>1535622</v>
      </c>
      <c r="C252" s="29">
        <f t="shared" si="86"/>
        <v>1535622</v>
      </c>
      <c r="D252" s="29">
        <f t="shared" si="86"/>
        <v>0</v>
      </c>
      <c r="E252" s="29">
        <v>0</v>
      </c>
      <c r="F252" s="29">
        <v>0</v>
      </c>
      <c r="G252" s="29">
        <f t="shared" si="87"/>
        <v>0</v>
      </c>
      <c r="H252" s="29">
        <v>0</v>
      </c>
      <c r="I252" s="29">
        <v>0</v>
      </c>
      <c r="J252" s="29">
        <f t="shared" si="88"/>
        <v>0</v>
      </c>
      <c r="K252" s="29">
        <v>143770</v>
      </c>
      <c r="L252" s="29">
        <v>143770</v>
      </c>
      <c r="M252" s="29">
        <f t="shared" si="89"/>
        <v>0</v>
      </c>
      <c r="N252" s="29">
        <v>0</v>
      </c>
      <c r="O252" s="29">
        <v>0</v>
      </c>
      <c r="P252" s="29">
        <f t="shared" si="90"/>
        <v>0</v>
      </c>
      <c r="Q252" s="29">
        <v>0</v>
      </c>
      <c r="R252" s="29">
        <v>0</v>
      </c>
      <c r="S252" s="29">
        <f t="shared" si="91"/>
        <v>0</v>
      </c>
      <c r="T252" s="29">
        <v>831852</v>
      </c>
      <c r="U252" s="29">
        <v>831852</v>
      </c>
      <c r="V252" s="29">
        <f t="shared" si="92"/>
        <v>0</v>
      </c>
      <c r="W252" s="29">
        <v>0</v>
      </c>
      <c r="X252" s="29">
        <v>0</v>
      </c>
      <c r="Y252" s="29">
        <f t="shared" si="93"/>
        <v>0</v>
      </c>
      <c r="Z252" s="29">
        <v>560000</v>
      </c>
      <c r="AA252" s="29">
        <v>560000</v>
      </c>
      <c r="AB252" s="29">
        <f t="shared" si="94"/>
        <v>0</v>
      </c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</row>
    <row r="253" spans="1:252" ht="126" x14ac:dyDescent="0.25">
      <c r="A253" s="25" t="s">
        <v>232</v>
      </c>
      <c r="B253" s="29">
        <f t="shared" si="86"/>
        <v>33634</v>
      </c>
      <c r="C253" s="29">
        <f t="shared" si="86"/>
        <v>33634</v>
      </c>
      <c r="D253" s="29">
        <f t="shared" si="86"/>
        <v>0</v>
      </c>
      <c r="E253" s="29">
        <v>0</v>
      </c>
      <c r="F253" s="29">
        <v>0</v>
      </c>
      <c r="G253" s="29">
        <f t="shared" si="87"/>
        <v>0</v>
      </c>
      <c r="H253" s="29">
        <v>0</v>
      </c>
      <c r="I253" s="29">
        <v>0</v>
      </c>
      <c r="J253" s="29">
        <f t="shared" si="88"/>
        <v>0</v>
      </c>
      <c r="K253" s="29">
        <v>0</v>
      </c>
      <c r="L253" s="29">
        <v>0</v>
      </c>
      <c r="M253" s="29">
        <f t="shared" si="89"/>
        <v>0</v>
      </c>
      <c r="N253" s="29">
        <v>0</v>
      </c>
      <c r="O253" s="29">
        <v>0</v>
      </c>
      <c r="P253" s="29">
        <f t="shared" si="90"/>
        <v>0</v>
      </c>
      <c r="Q253" s="29">
        <v>0</v>
      </c>
      <c r="R253" s="29">
        <v>0</v>
      </c>
      <c r="S253" s="29">
        <f t="shared" si="91"/>
        <v>0</v>
      </c>
      <c r="T253" s="29">
        <v>33634</v>
      </c>
      <c r="U253" s="29">
        <v>33634</v>
      </c>
      <c r="V253" s="29">
        <f t="shared" si="92"/>
        <v>0</v>
      </c>
      <c r="W253" s="29">
        <v>0</v>
      </c>
      <c r="X253" s="29">
        <v>0</v>
      </c>
      <c r="Y253" s="29">
        <f t="shared" si="93"/>
        <v>0</v>
      </c>
      <c r="Z253" s="29">
        <v>0</v>
      </c>
      <c r="AA253" s="29">
        <v>0</v>
      </c>
      <c r="AB253" s="29">
        <f t="shared" si="94"/>
        <v>0</v>
      </c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</row>
    <row r="254" spans="1:252" ht="47.25" x14ac:dyDescent="0.25">
      <c r="A254" s="25" t="s">
        <v>233</v>
      </c>
      <c r="B254" s="29">
        <f t="shared" si="86"/>
        <v>18646</v>
      </c>
      <c r="C254" s="29">
        <f t="shared" si="86"/>
        <v>18646</v>
      </c>
      <c r="D254" s="29">
        <f t="shared" si="86"/>
        <v>0</v>
      </c>
      <c r="E254" s="29">
        <v>0</v>
      </c>
      <c r="F254" s="29">
        <v>0</v>
      </c>
      <c r="G254" s="29">
        <f t="shared" si="87"/>
        <v>0</v>
      </c>
      <c r="H254" s="29">
        <v>0</v>
      </c>
      <c r="I254" s="29">
        <v>0</v>
      </c>
      <c r="J254" s="29">
        <f t="shared" si="88"/>
        <v>0</v>
      </c>
      <c r="K254" s="29">
        <v>0</v>
      </c>
      <c r="L254" s="29">
        <v>0</v>
      </c>
      <c r="M254" s="29">
        <f t="shared" si="89"/>
        <v>0</v>
      </c>
      <c r="N254" s="29">
        <v>0</v>
      </c>
      <c r="O254" s="29">
        <v>0</v>
      </c>
      <c r="P254" s="29">
        <f t="shared" si="90"/>
        <v>0</v>
      </c>
      <c r="Q254" s="29">
        <v>0</v>
      </c>
      <c r="R254" s="29">
        <v>0</v>
      </c>
      <c r="S254" s="29">
        <f t="shared" si="91"/>
        <v>0</v>
      </c>
      <c r="T254" s="29">
        <v>18646</v>
      </c>
      <c r="U254" s="29">
        <v>18646</v>
      </c>
      <c r="V254" s="29">
        <f t="shared" si="92"/>
        <v>0</v>
      </c>
      <c r="W254" s="29">
        <v>0</v>
      </c>
      <c r="X254" s="29">
        <v>0</v>
      </c>
      <c r="Y254" s="29">
        <f t="shared" si="93"/>
        <v>0</v>
      </c>
      <c r="Z254" s="29">
        <v>0</v>
      </c>
      <c r="AA254" s="29">
        <v>0</v>
      </c>
      <c r="AB254" s="29">
        <f t="shared" si="94"/>
        <v>0</v>
      </c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</row>
    <row r="255" spans="1:252" ht="110.25" x14ac:dyDescent="0.25">
      <c r="A255" s="25" t="s">
        <v>234</v>
      </c>
      <c r="B255" s="29">
        <f t="shared" si="86"/>
        <v>1409547</v>
      </c>
      <c r="C255" s="29">
        <f t="shared" si="86"/>
        <v>1409547</v>
      </c>
      <c r="D255" s="29">
        <f t="shared" si="86"/>
        <v>0</v>
      </c>
      <c r="E255" s="29">
        <v>0</v>
      </c>
      <c r="F255" s="29">
        <v>0</v>
      </c>
      <c r="G255" s="29">
        <f t="shared" si="87"/>
        <v>0</v>
      </c>
      <c r="H255" s="29">
        <v>0</v>
      </c>
      <c r="I255" s="29">
        <v>0</v>
      </c>
      <c r="J255" s="29">
        <f t="shared" si="88"/>
        <v>0</v>
      </c>
      <c r="K255" s="29">
        <f>132049+20026</f>
        <v>152075</v>
      </c>
      <c r="L255" s="29">
        <f>132049+20026</f>
        <v>152075</v>
      </c>
      <c r="M255" s="29">
        <f t="shared" si="89"/>
        <v>0</v>
      </c>
      <c r="N255" s="29">
        <v>0</v>
      </c>
      <c r="O255" s="29">
        <v>0</v>
      </c>
      <c r="P255" s="29">
        <f t="shared" si="90"/>
        <v>0</v>
      </c>
      <c r="Q255" s="29">
        <v>0</v>
      </c>
      <c r="R255" s="29">
        <v>0</v>
      </c>
      <c r="S255" s="29">
        <f t="shared" si="91"/>
        <v>0</v>
      </c>
      <c r="T255" s="29">
        <v>1257472</v>
      </c>
      <c r="U255" s="29">
        <v>1257472</v>
      </c>
      <c r="V255" s="29">
        <f t="shared" si="92"/>
        <v>0</v>
      </c>
      <c r="W255" s="29">
        <v>0</v>
      </c>
      <c r="X255" s="29">
        <v>0</v>
      </c>
      <c r="Y255" s="29">
        <f t="shared" si="93"/>
        <v>0</v>
      </c>
      <c r="Z255" s="29">
        <v>0</v>
      </c>
      <c r="AA255" s="29">
        <v>0</v>
      </c>
      <c r="AB255" s="29">
        <f t="shared" si="94"/>
        <v>0</v>
      </c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</row>
    <row r="256" spans="1:252" ht="110.25" x14ac:dyDescent="0.25">
      <c r="A256" s="25" t="s">
        <v>235</v>
      </c>
      <c r="B256" s="29">
        <f t="shared" si="86"/>
        <v>100017</v>
      </c>
      <c r="C256" s="29">
        <f t="shared" si="86"/>
        <v>100017</v>
      </c>
      <c r="D256" s="29">
        <f t="shared" si="86"/>
        <v>0</v>
      </c>
      <c r="E256" s="29">
        <v>0</v>
      </c>
      <c r="F256" s="29">
        <v>0</v>
      </c>
      <c r="G256" s="29">
        <f t="shared" si="87"/>
        <v>0</v>
      </c>
      <c r="H256" s="29"/>
      <c r="I256" s="29"/>
      <c r="J256" s="29">
        <f t="shared" si="88"/>
        <v>0</v>
      </c>
      <c r="K256" s="29"/>
      <c r="L256" s="29"/>
      <c r="M256" s="29">
        <f t="shared" si="89"/>
        <v>0</v>
      </c>
      <c r="N256" s="29">
        <v>0</v>
      </c>
      <c r="O256" s="29">
        <v>0</v>
      </c>
      <c r="P256" s="29">
        <f t="shared" si="90"/>
        <v>0</v>
      </c>
      <c r="Q256" s="29">
        <v>0</v>
      </c>
      <c r="R256" s="29">
        <v>0</v>
      </c>
      <c r="S256" s="29">
        <f t="shared" si="91"/>
        <v>0</v>
      </c>
      <c r="T256" s="29">
        <v>0</v>
      </c>
      <c r="U256" s="29">
        <v>0</v>
      </c>
      <c r="V256" s="29">
        <f t="shared" si="92"/>
        <v>0</v>
      </c>
      <c r="W256" s="29">
        <v>0</v>
      </c>
      <c r="X256" s="29">
        <v>0</v>
      </c>
      <c r="Y256" s="29">
        <f t="shared" si="93"/>
        <v>0</v>
      </c>
      <c r="Z256" s="29">
        <v>100017</v>
      </c>
      <c r="AA256" s="29">
        <v>100017</v>
      </c>
      <c r="AB256" s="29">
        <f t="shared" si="94"/>
        <v>0</v>
      </c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</row>
    <row r="257" spans="1:252" ht="31.5" x14ac:dyDescent="0.25">
      <c r="A257" s="25" t="s">
        <v>236</v>
      </c>
      <c r="B257" s="29">
        <f t="shared" si="86"/>
        <v>133200</v>
      </c>
      <c r="C257" s="29">
        <f t="shared" si="86"/>
        <v>133200</v>
      </c>
      <c r="D257" s="29">
        <f t="shared" si="86"/>
        <v>0</v>
      </c>
      <c r="E257" s="29">
        <v>0</v>
      </c>
      <c r="F257" s="29">
        <v>0</v>
      </c>
      <c r="G257" s="29">
        <f t="shared" si="87"/>
        <v>0</v>
      </c>
      <c r="H257" s="29">
        <v>0</v>
      </c>
      <c r="I257" s="29">
        <v>0</v>
      </c>
      <c r="J257" s="29">
        <f t="shared" si="88"/>
        <v>0</v>
      </c>
      <c r="K257" s="29">
        <v>133200</v>
      </c>
      <c r="L257" s="29">
        <v>133200</v>
      </c>
      <c r="M257" s="29">
        <f t="shared" si="89"/>
        <v>0</v>
      </c>
      <c r="N257" s="29">
        <v>0</v>
      </c>
      <c r="O257" s="29">
        <v>0</v>
      </c>
      <c r="P257" s="29">
        <f t="shared" si="90"/>
        <v>0</v>
      </c>
      <c r="Q257" s="29">
        <v>0</v>
      </c>
      <c r="R257" s="29">
        <v>0</v>
      </c>
      <c r="S257" s="29">
        <f t="shared" si="91"/>
        <v>0</v>
      </c>
      <c r="T257" s="29">
        <v>0</v>
      </c>
      <c r="U257" s="29">
        <v>0</v>
      </c>
      <c r="V257" s="29">
        <f t="shared" si="92"/>
        <v>0</v>
      </c>
      <c r="W257" s="29">
        <v>0</v>
      </c>
      <c r="X257" s="29">
        <v>0</v>
      </c>
      <c r="Y257" s="29">
        <f t="shared" si="93"/>
        <v>0</v>
      </c>
      <c r="Z257" s="29">
        <v>0</v>
      </c>
      <c r="AA257" s="29">
        <v>0</v>
      </c>
      <c r="AB257" s="29">
        <f t="shared" si="94"/>
        <v>0</v>
      </c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</row>
    <row r="258" spans="1:252" ht="31.5" x14ac:dyDescent="0.25">
      <c r="A258" s="25" t="s">
        <v>237</v>
      </c>
      <c r="B258" s="29">
        <f t="shared" si="86"/>
        <v>11489</v>
      </c>
      <c r="C258" s="29">
        <f t="shared" si="86"/>
        <v>11489</v>
      </c>
      <c r="D258" s="29">
        <f t="shared" si="86"/>
        <v>0</v>
      </c>
      <c r="E258" s="29">
        <v>0</v>
      </c>
      <c r="F258" s="29">
        <v>0</v>
      </c>
      <c r="G258" s="29">
        <f t="shared" si="87"/>
        <v>0</v>
      </c>
      <c r="H258" s="29">
        <v>0</v>
      </c>
      <c r="I258" s="29">
        <v>0</v>
      </c>
      <c r="J258" s="29">
        <f t="shared" si="88"/>
        <v>0</v>
      </c>
      <c r="K258" s="29">
        <f>6839-6839+11489</f>
        <v>11489</v>
      </c>
      <c r="L258" s="29">
        <f>6839-6839+11489</f>
        <v>11489</v>
      </c>
      <c r="M258" s="29">
        <f t="shared" si="89"/>
        <v>0</v>
      </c>
      <c r="N258" s="29">
        <v>0</v>
      </c>
      <c r="O258" s="29">
        <v>0</v>
      </c>
      <c r="P258" s="29">
        <f t="shared" si="90"/>
        <v>0</v>
      </c>
      <c r="Q258" s="29">
        <v>0</v>
      </c>
      <c r="R258" s="29">
        <v>0</v>
      </c>
      <c r="S258" s="29">
        <f t="shared" si="91"/>
        <v>0</v>
      </c>
      <c r="T258" s="29">
        <v>0</v>
      </c>
      <c r="U258" s="29">
        <v>0</v>
      </c>
      <c r="V258" s="29">
        <f t="shared" si="92"/>
        <v>0</v>
      </c>
      <c r="W258" s="29">
        <v>0</v>
      </c>
      <c r="X258" s="29">
        <v>0</v>
      </c>
      <c r="Y258" s="29">
        <f t="shared" si="93"/>
        <v>0</v>
      </c>
      <c r="Z258" s="29">
        <v>0</v>
      </c>
      <c r="AA258" s="29">
        <v>0</v>
      </c>
      <c r="AB258" s="29">
        <f t="shared" si="94"/>
        <v>0</v>
      </c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</row>
    <row r="259" spans="1:252" ht="31.5" x14ac:dyDescent="0.25">
      <c r="A259" s="25" t="s">
        <v>238</v>
      </c>
      <c r="B259" s="29">
        <f t="shared" si="86"/>
        <v>309157</v>
      </c>
      <c r="C259" s="29">
        <f t="shared" si="86"/>
        <v>381157</v>
      </c>
      <c r="D259" s="29">
        <f t="shared" si="86"/>
        <v>72000</v>
      </c>
      <c r="E259" s="29">
        <v>0</v>
      </c>
      <c r="F259" s="29">
        <v>0</v>
      </c>
      <c r="G259" s="29">
        <f t="shared" si="87"/>
        <v>0</v>
      </c>
      <c r="H259" s="29">
        <v>0</v>
      </c>
      <c r="I259" s="29">
        <v>0</v>
      </c>
      <c r="J259" s="29">
        <f t="shared" si="88"/>
        <v>0</v>
      </c>
      <c r="K259" s="29">
        <f>110000+16262</f>
        <v>126262</v>
      </c>
      <c r="L259" s="29">
        <f>110000+16262+72000</f>
        <v>198262</v>
      </c>
      <c r="M259" s="29">
        <f t="shared" si="89"/>
        <v>72000</v>
      </c>
      <c r="N259" s="29">
        <v>0</v>
      </c>
      <c r="O259" s="29">
        <v>0</v>
      </c>
      <c r="P259" s="29">
        <f t="shared" si="90"/>
        <v>0</v>
      </c>
      <c r="Q259" s="29">
        <v>0</v>
      </c>
      <c r="R259" s="29">
        <v>0</v>
      </c>
      <c r="S259" s="29">
        <f t="shared" si="91"/>
        <v>0</v>
      </c>
      <c r="T259" s="29">
        <v>49157</v>
      </c>
      <c r="U259" s="29">
        <v>49157</v>
      </c>
      <c r="V259" s="29">
        <f t="shared" si="92"/>
        <v>0</v>
      </c>
      <c r="W259" s="29">
        <v>0</v>
      </c>
      <c r="X259" s="29">
        <v>0</v>
      </c>
      <c r="Y259" s="29">
        <f t="shared" si="93"/>
        <v>0</v>
      </c>
      <c r="Z259" s="29">
        <f>150000-16262</f>
        <v>133738</v>
      </c>
      <c r="AA259" s="29">
        <f>150000-16262</f>
        <v>133738</v>
      </c>
      <c r="AB259" s="29">
        <f t="shared" si="94"/>
        <v>0</v>
      </c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</row>
    <row r="260" spans="1:252" ht="94.5" x14ac:dyDescent="0.25">
      <c r="A260" s="25" t="s">
        <v>239</v>
      </c>
      <c r="B260" s="29">
        <f t="shared" si="86"/>
        <v>7170891</v>
      </c>
      <c r="C260" s="29">
        <f t="shared" si="86"/>
        <v>7170891</v>
      </c>
      <c r="D260" s="29">
        <f t="shared" si="86"/>
        <v>0</v>
      </c>
      <c r="E260" s="29">
        <v>0</v>
      </c>
      <c r="F260" s="29">
        <v>0</v>
      </c>
      <c r="G260" s="29">
        <f t="shared" si="87"/>
        <v>0</v>
      </c>
      <c r="H260" s="29">
        <v>0</v>
      </c>
      <c r="I260" s="29">
        <v>0</v>
      </c>
      <c r="J260" s="29">
        <f t="shared" si="88"/>
        <v>0</v>
      </c>
      <c r="K260" s="29">
        <v>0</v>
      </c>
      <c r="L260" s="29">
        <v>0</v>
      </c>
      <c r="M260" s="29">
        <f t="shared" si="89"/>
        <v>0</v>
      </c>
      <c r="N260" s="29">
        <v>7170891</v>
      </c>
      <c r="O260" s="29">
        <v>7170891</v>
      </c>
      <c r="P260" s="29">
        <f t="shared" si="90"/>
        <v>0</v>
      </c>
      <c r="Q260" s="29">
        <v>0</v>
      </c>
      <c r="R260" s="29">
        <v>0</v>
      </c>
      <c r="S260" s="29">
        <f t="shared" si="91"/>
        <v>0</v>
      </c>
      <c r="T260" s="29">
        <v>0</v>
      </c>
      <c r="U260" s="29">
        <v>0</v>
      </c>
      <c r="V260" s="29">
        <f t="shared" si="92"/>
        <v>0</v>
      </c>
      <c r="W260" s="29">
        <v>0</v>
      </c>
      <c r="X260" s="29">
        <v>0</v>
      </c>
      <c r="Y260" s="29">
        <f t="shared" si="93"/>
        <v>0</v>
      </c>
      <c r="Z260" s="29">
        <v>0</v>
      </c>
      <c r="AA260" s="29">
        <v>0</v>
      </c>
      <c r="AB260" s="29">
        <f t="shared" si="94"/>
        <v>0</v>
      </c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</row>
    <row r="261" spans="1:252" x14ac:dyDescent="0.25">
      <c r="A261" s="28" t="s">
        <v>240</v>
      </c>
      <c r="B261" s="29">
        <f t="shared" si="86"/>
        <v>12659</v>
      </c>
      <c r="C261" s="29">
        <f t="shared" si="86"/>
        <v>12659</v>
      </c>
      <c r="D261" s="29">
        <f t="shared" si="86"/>
        <v>0</v>
      </c>
      <c r="E261" s="29">
        <v>0</v>
      </c>
      <c r="F261" s="29">
        <v>0</v>
      </c>
      <c r="G261" s="29">
        <f t="shared" si="87"/>
        <v>0</v>
      </c>
      <c r="H261" s="29">
        <v>0</v>
      </c>
      <c r="I261" s="29">
        <v>0</v>
      </c>
      <c r="J261" s="29">
        <f t="shared" si="88"/>
        <v>0</v>
      </c>
      <c r="K261" s="29">
        <v>12659</v>
      </c>
      <c r="L261" s="29">
        <v>12659</v>
      </c>
      <c r="M261" s="29">
        <f t="shared" si="89"/>
        <v>0</v>
      </c>
      <c r="N261" s="29">
        <v>0</v>
      </c>
      <c r="O261" s="29">
        <v>0</v>
      </c>
      <c r="P261" s="29">
        <f t="shared" si="90"/>
        <v>0</v>
      </c>
      <c r="Q261" s="29">
        <v>0</v>
      </c>
      <c r="R261" s="29">
        <v>0</v>
      </c>
      <c r="S261" s="29">
        <f t="shared" si="91"/>
        <v>0</v>
      </c>
      <c r="T261" s="29"/>
      <c r="U261" s="29"/>
      <c r="V261" s="29">
        <f t="shared" si="92"/>
        <v>0</v>
      </c>
      <c r="W261" s="29">
        <v>0</v>
      </c>
      <c r="X261" s="29">
        <v>0</v>
      </c>
      <c r="Y261" s="29">
        <f t="shared" si="93"/>
        <v>0</v>
      </c>
      <c r="Z261" s="29">
        <v>0</v>
      </c>
      <c r="AA261" s="29">
        <v>0</v>
      </c>
      <c r="AB261" s="29">
        <f t="shared" si="94"/>
        <v>0</v>
      </c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</row>
    <row r="262" spans="1:252" ht="31.5" x14ac:dyDescent="0.25">
      <c r="A262" s="28" t="s">
        <v>241</v>
      </c>
      <c r="B262" s="29">
        <f t="shared" si="86"/>
        <v>13793</v>
      </c>
      <c r="C262" s="29">
        <f t="shared" si="86"/>
        <v>13793</v>
      </c>
      <c r="D262" s="29">
        <f t="shared" si="86"/>
        <v>0</v>
      </c>
      <c r="E262" s="29">
        <v>0</v>
      </c>
      <c r="F262" s="29">
        <v>0</v>
      </c>
      <c r="G262" s="29">
        <f t="shared" si="87"/>
        <v>0</v>
      </c>
      <c r="H262" s="29">
        <v>0</v>
      </c>
      <c r="I262" s="29">
        <v>0</v>
      </c>
      <c r="J262" s="29">
        <f t="shared" si="88"/>
        <v>0</v>
      </c>
      <c r="K262" s="29">
        <v>13793</v>
      </c>
      <c r="L262" s="29">
        <v>13793</v>
      </c>
      <c r="M262" s="29">
        <f t="shared" si="89"/>
        <v>0</v>
      </c>
      <c r="N262" s="29">
        <v>0</v>
      </c>
      <c r="O262" s="29">
        <v>0</v>
      </c>
      <c r="P262" s="29">
        <f t="shared" si="90"/>
        <v>0</v>
      </c>
      <c r="Q262" s="29">
        <v>0</v>
      </c>
      <c r="R262" s="29">
        <v>0</v>
      </c>
      <c r="S262" s="29">
        <f t="shared" si="91"/>
        <v>0</v>
      </c>
      <c r="T262" s="29"/>
      <c r="U262" s="29"/>
      <c r="V262" s="29">
        <f t="shared" si="92"/>
        <v>0</v>
      </c>
      <c r="W262" s="29">
        <v>0</v>
      </c>
      <c r="X262" s="29">
        <v>0</v>
      </c>
      <c r="Y262" s="29">
        <f t="shared" si="93"/>
        <v>0</v>
      </c>
      <c r="Z262" s="29">
        <v>0</v>
      </c>
      <c r="AA262" s="29">
        <v>0</v>
      </c>
      <c r="AB262" s="29">
        <f t="shared" si="94"/>
        <v>0</v>
      </c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</row>
    <row r="263" spans="1:252" ht="31.5" x14ac:dyDescent="0.25">
      <c r="A263" s="28" t="s">
        <v>242</v>
      </c>
      <c r="B263" s="29">
        <f t="shared" si="86"/>
        <v>73860</v>
      </c>
      <c r="C263" s="29">
        <f t="shared" si="86"/>
        <v>73860</v>
      </c>
      <c r="D263" s="29">
        <f t="shared" si="86"/>
        <v>0</v>
      </c>
      <c r="E263" s="29">
        <v>0</v>
      </c>
      <c r="F263" s="29">
        <v>0</v>
      </c>
      <c r="G263" s="29">
        <f t="shared" si="87"/>
        <v>0</v>
      </c>
      <c r="H263" s="29">
        <v>0</v>
      </c>
      <c r="I263" s="29">
        <v>0</v>
      </c>
      <c r="J263" s="29">
        <f t="shared" si="88"/>
        <v>0</v>
      </c>
      <c r="K263" s="29">
        <v>73860</v>
      </c>
      <c r="L263" s="29">
        <v>73860</v>
      </c>
      <c r="M263" s="29">
        <f t="shared" si="89"/>
        <v>0</v>
      </c>
      <c r="N263" s="29">
        <v>0</v>
      </c>
      <c r="O263" s="29">
        <v>0</v>
      </c>
      <c r="P263" s="29">
        <f t="shared" si="90"/>
        <v>0</v>
      </c>
      <c r="Q263" s="29">
        <v>0</v>
      </c>
      <c r="R263" s="29">
        <v>0</v>
      </c>
      <c r="S263" s="29">
        <f t="shared" si="91"/>
        <v>0</v>
      </c>
      <c r="T263" s="29"/>
      <c r="U263" s="29"/>
      <c r="V263" s="29">
        <f t="shared" si="92"/>
        <v>0</v>
      </c>
      <c r="W263" s="29">
        <v>0</v>
      </c>
      <c r="X263" s="29">
        <v>0</v>
      </c>
      <c r="Y263" s="29">
        <f t="shared" si="93"/>
        <v>0</v>
      </c>
      <c r="Z263" s="29">
        <v>0</v>
      </c>
      <c r="AA263" s="29">
        <v>0</v>
      </c>
      <c r="AB263" s="29">
        <f t="shared" si="94"/>
        <v>0</v>
      </c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</row>
    <row r="264" spans="1:252" ht="63" x14ac:dyDescent="0.25">
      <c r="A264" s="28" t="s">
        <v>243</v>
      </c>
      <c r="B264" s="29">
        <f t="shared" si="86"/>
        <v>17518</v>
      </c>
      <c r="C264" s="29">
        <f t="shared" si="86"/>
        <v>17518</v>
      </c>
      <c r="D264" s="29">
        <f t="shared" si="86"/>
        <v>0</v>
      </c>
      <c r="E264" s="29">
        <v>0</v>
      </c>
      <c r="F264" s="29">
        <v>0</v>
      </c>
      <c r="G264" s="29">
        <f t="shared" si="87"/>
        <v>0</v>
      </c>
      <c r="H264" s="29">
        <v>0</v>
      </c>
      <c r="I264" s="29">
        <v>0</v>
      </c>
      <c r="J264" s="29">
        <f t="shared" si="88"/>
        <v>0</v>
      </c>
      <c r="K264" s="29">
        <v>0</v>
      </c>
      <c r="L264" s="29">
        <v>0</v>
      </c>
      <c r="M264" s="29">
        <f t="shared" si="89"/>
        <v>0</v>
      </c>
      <c r="N264" s="29">
        <v>0</v>
      </c>
      <c r="O264" s="29">
        <v>0</v>
      </c>
      <c r="P264" s="29">
        <f t="shared" si="90"/>
        <v>0</v>
      </c>
      <c r="Q264" s="29">
        <v>0</v>
      </c>
      <c r="R264" s="29">
        <v>0</v>
      </c>
      <c r="S264" s="29">
        <f t="shared" si="91"/>
        <v>0</v>
      </c>
      <c r="T264" s="29">
        <v>17518</v>
      </c>
      <c r="U264" s="29">
        <v>17518</v>
      </c>
      <c r="V264" s="29">
        <f t="shared" si="92"/>
        <v>0</v>
      </c>
      <c r="W264" s="29">
        <v>0</v>
      </c>
      <c r="X264" s="29">
        <v>0</v>
      </c>
      <c r="Y264" s="29">
        <f t="shared" si="93"/>
        <v>0</v>
      </c>
      <c r="Z264" s="29">
        <v>0</v>
      </c>
      <c r="AA264" s="29">
        <v>0</v>
      </c>
      <c r="AB264" s="29">
        <f t="shared" si="94"/>
        <v>0</v>
      </c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</row>
    <row r="265" spans="1:252" ht="31.5" x14ac:dyDescent="0.25">
      <c r="A265" s="28" t="s">
        <v>244</v>
      </c>
      <c r="B265" s="29">
        <f t="shared" si="86"/>
        <v>62829</v>
      </c>
      <c r="C265" s="29">
        <f t="shared" si="86"/>
        <v>62829</v>
      </c>
      <c r="D265" s="29">
        <f t="shared" si="86"/>
        <v>0</v>
      </c>
      <c r="E265" s="29">
        <v>0</v>
      </c>
      <c r="F265" s="29">
        <v>0</v>
      </c>
      <c r="G265" s="29">
        <f t="shared" si="87"/>
        <v>0</v>
      </c>
      <c r="H265" s="29">
        <v>0</v>
      </c>
      <c r="I265" s="29">
        <v>0</v>
      </c>
      <c r="J265" s="29">
        <f t="shared" si="88"/>
        <v>0</v>
      </c>
      <c r="K265" s="29">
        <v>16078</v>
      </c>
      <c r="L265" s="29">
        <v>16078</v>
      </c>
      <c r="M265" s="29">
        <f t="shared" si="89"/>
        <v>0</v>
      </c>
      <c r="N265" s="29">
        <v>0</v>
      </c>
      <c r="O265" s="29">
        <v>0</v>
      </c>
      <c r="P265" s="29">
        <f t="shared" si="90"/>
        <v>0</v>
      </c>
      <c r="Q265" s="29">
        <v>0</v>
      </c>
      <c r="R265" s="29">
        <v>0</v>
      </c>
      <c r="S265" s="29">
        <f t="shared" si="91"/>
        <v>0</v>
      </c>
      <c r="T265" s="29">
        <v>46751</v>
      </c>
      <c r="U265" s="29">
        <v>46751</v>
      </c>
      <c r="V265" s="29">
        <f t="shared" si="92"/>
        <v>0</v>
      </c>
      <c r="W265" s="29">
        <v>0</v>
      </c>
      <c r="X265" s="29">
        <v>0</v>
      </c>
      <c r="Y265" s="29">
        <f t="shared" si="93"/>
        <v>0</v>
      </c>
      <c r="Z265" s="29">
        <v>0</v>
      </c>
      <c r="AA265" s="29">
        <v>0</v>
      </c>
      <c r="AB265" s="29">
        <f t="shared" si="94"/>
        <v>0</v>
      </c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</row>
    <row r="266" spans="1:252" ht="31.5" x14ac:dyDescent="0.25">
      <c r="A266" s="28" t="s">
        <v>245</v>
      </c>
      <c r="B266" s="29">
        <f t="shared" si="86"/>
        <v>21131</v>
      </c>
      <c r="C266" s="29">
        <f t="shared" si="86"/>
        <v>21131</v>
      </c>
      <c r="D266" s="29">
        <f t="shared" si="86"/>
        <v>0</v>
      </c>
      <c r="E266" s="29">
        <v>0</v>
      </c>
      <c r="F266" s="29">
        <v>0</v>
      </c>
      <c r="G266" s="29">
        <f t="shared" si="87"/>
        <v>0</v>
      </c>
      <c r="H266" s="29">
        <v>0</v>
      </c>
      <c r="I266" s="29">
        <v>0</v>
      </c>
      <c r="J266" s="29">
        <f t="shared" si="88"/>
        <v>0</v>
      </c>
      <c r="K266" s="29">
        <v>21131</v>
      </c>
      <c r="L266" s="29">
        <v>21131</v>
      </c>
      <c r="M266" s="29">
        <f t="shared" si="89"/>
        <v>0</v>
      </c>
      <c r="N266" s="29">
        <v>0</v>
      </c>
      <c r="O266" s="29">
        <v>0</v>
      </c>
      <c r="P266" s="29">
        <f t="shared" si="90"/>
        <v>0</v>
      </c>
      <c r="Q266" s="29">
        <v>0</v>
      </c>
      <c r="R266" s="29">
        <v>0</v>
      </c>
      <c r="S266" s="29">
        <f t="shared" si="91"/>
        <v>0</v>
      </c>
      <c r="T266" s="29">
        <v>0</v>
      </c>
      <c r="U266" s="29">
        <v>0</v>
      </c>
      <c r="V266" s="29">
        <f t="shared" si="92"/>
        <v>0</v>
      </c>
      <c r="W266" s="29">
        <v>0</v>
      </c>
      <c r="X266" s="29">
        <v>0</v>
      </c>
      <c r="Y266" s="29">
        <f t="shared" si="93"/>
        <v>0</v>
      </c>
      <c r="Z266" s="29">
        <v>0</v>
      </c>
      <c r="AA266" s="29">
        <v>0</v>
      </c>
      <c r="AB266" s="29">
        <f t="shared" si="94"/>
        <v>0</v>
      </c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</row>
    <row r="267" spans="1:252" x14ac:dyDescent="0.25">
      <c r="A267" s="28" t="s">
        <v>246</v>
      </c>
      <c r="B267" s="29">
        <f t="shared" si="86"/>
        <v>30295</v>
      </c>
      <c r="C267" s="29">
        <f t="shared" si="86"/>
        <v>30295</v>
      </c>
      <c r="D267" s="29">
        <f t="shared" si="86"/>
        <v>0</v>
      </c>
      <c r="E267" s="29">
        <v>0</v>
      </c>
      <c r="F267" s="29">
        <v>0</v>
      </c>
      <c r="G267" s="29">
        <f t="shared" si="87"/>
        <v>0</v>
      </c>
      <c r="H267" s="29">
        <v>0</v>
      </c>
      <c r="I267" s="29">
        <v>0</v>
      </c>
      <c r="J267" s="29">
        <f t="shared" si="88"/>
        <v>0</v>
      </c>
      <c r="K267" s="29">
        <v>30295</v>
      </c>
      <c r="L267" s="29">
        <v>30295</v>
      </c>
      <c r="M267" s="29">
        <f t="shared" si="89"/>
        <v>0</v>
      </c>
      <c r="N267" s="29">
        <v>0</v>
      </c>
      <c r="O267" s="29">
        <v>0</v>
      </c>
      <c r="P267" s="29">
        <f t="shared" si="90"/>
        <v>0</v>
      </c>
      <c r="Q267" s="29">
        <v>0</v>
      </c>
      <c r="R267" s="29">
        <v>0</v>
      </c>
      <c r="S267" s="29">
        <f t="shared" si="91"/>
        <v>0</v>
      </c>
      <c r="T267" s="29">
        <v>0</v>
      </c>
      <c r="U267" s="29">
        <v>0</v>
      </c>
      <c r="V267" s="29">
        <f t="shared" si="92"/>
        <v>0</v>
      </c>
      <c r="W267" s="29">
        <v>0</v>
      </c>
      <c r="X267" s="29">
        <v>0</v>
      </c>
      <c r="Y267" s="29">
        <f t="shared" si="93"/>
        <v>0</v>
      </c>
      <c r="Z267" s="29">
        <v>0</v>
      </c>
      <c r="AA267" s="29">
        <v>0</v>
      </c>
      <c r="AB267" s="29">
        <f t="shared" si="94"/>
        <v>0</v>
      </c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</row>
    <row r="268" spans="1:252" ht="31.5" x14ac:dyDescent="0.25">
      <c r="A268" s="28" t="s">
        <v>247</v>
      </c>
      <c r="B268" s="29">
        <f t="shared" si="86"/>
        <v>6312524</v>
      </c>
      <c r="C268" s="29">
        <f t="shared" si="86"/>
        <v>6312524</v>
      </c>
      <c r="D268" s="29">
        <f t="shared" si="86"/>
        <v>0</v>
      </c>
      <c r="E268" s="29">
        <v>0</v>
      </c>
      <c r="F268" s="29">
        <v>0</v>
      </c>
      <c r="G268" s="29">
        <f t="shared" si="87"/>
        <v>0</v>
      </c>
      <c r="H268" s="29">
        <v>0</v>
      </c>
      <c r="I268" s="29">
        <v>0</v>
      </c>
      <c r="J268" s="29">
        <f t="shared" si="88"/>
        <v>0</v>
      </c>
      <c r="K268" s="29">
        <v>0</v>
      </c>
      <c r="L268" s="29">
        <v>0</v>
      </c>
      <c r="M268" s="29">
        <f t="shared" si="89"/>
        <v>0</v>
      </c>
      <c r="N268" s="29">
        <v>0</v>
      </c>
      <c r="O268" s="29">
        <v>0</v>
      </c>
      <c r="P268" s="29">
        <f t="shared" si="90"/>
        <v>0</v>
      </c>
      <c r="Q268" s="29">
        <v>0</v>
      </c>
      <c r="R268" s="29">
        <v>0</v>
      </c>
      <c r="S268" s="29">
        <f t="shared" si="91"/>
        <v>0</v>
      </c>
      <c r="T268" s="29">
        <v>0</v>
      </c>
      <c r="U268" s="29">
        <v>0</v>
      </c>
      <c r="V268" s="29">
        <f t="shared" si="92"/>
        <v>0</v>
      </c>
      <c r="W268" s="29">
        <v>0</v>
      </c>
      <c r="X268" s="29">
        <v>0</v>
      </c>
      <c r="Y268" s="29">
        <f t="shared" si="93"/>
        <v>0</v>
      </c>
      <c r="Z268" s="29">
        <f>6276644+35880</f>
        <v>6312524</v>
      </c>
      <c r="AA268" s="29">
        <f>6276644+35880</f>
        <v>6312524</v>
      </c>
      <c r="AB268" s="29">
        <f t="shared" si="94"/>
        <v>0</v>
      </c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</row>
    <row r="269" spans="1:252" ht="31.5" x14ac:dyDescent="0.25">
      <c r="A269" s="22" t="s">
        <v>95</v>
      </c>
      <c r="B269" s="23">
        <f t="shared" si="86"/>
        <v>390325</v>
      </c>
      <c r="C269" s="23">
        <f t="shared" si="86"/>
        <v>403214</v>
      </c>
      <c r="D269" s="23">
        <f t="shared" si="86"/>
        <v>12889</v>
      </c>
      <c r="E269" s="23">
        <f>SUM(E279,E292,E290,E270,E294)</f>
        <v>0</v>
      </c>
      <c r="F269" s="23">
        <f>SUM(F279,F292,F290,F270,F294)</f>
        <v>0</v>
      </c>
      <c r="G269" s="23">
        <f t="shared" si="87"/>
        <v>0</v>
      </c>
      <c r="H269" s="23">
        <f>SUM(H279,H292,H290,H270,H294)</f>
        <v>0</v>
      </c>
      <c r="I269" s="23">
        <f>SUM(I279,I292,I290,I270,I294)</f>
        <v>0</v>
      </c>
      <c r="J269" s="23">
        <f t="shared" si="88"/>
        <v>0</v>
      </c>
      <c r="K269" s="23">
        <f>SUM(K279,K292,K290,K270,K294)</f>
        <v>120213</v>
      </c>
      <c r="L269" s="23">
        <f>SUM(L279,L292,L290,L270,L294)</f>
        <v>133102</v>
      </c>
      <c r="M269" s="23">
        <f t="shared" si="89"/>
        <v>12889</v>
      </c>
      <c r="N269" s="23">
        <f>SUM(N279,N292,N290,N270,N294)</f>
        <v>254745</v>
      </c>
      <c r="O269" s="23">
        <f>SUM(O279,O292,O290,O270,O294)</f>
        <v>254745</v>
      </c>
      <c r="P269" s="23">
        <f t="shared" si="90"/>
        <v>0</v>
      </c>
      <c r="Q269" s="23">
        <f>SUM(Q279,Q292,Q290,Q270,Q294)</f>
        <v>7720</v>
      </c>
      <c r="R269" s="23">
        <f>SUM(R279,R292,R290,R270,R294)</f>
        <v>7720</v>
      </c>
      <c r="S269" s="23">
        <f t="shared" si="91"/>
        <v>0</v>
      </c>
      <c r="T269" s="23">
        <f>SUM(T279,T292,T290,T270,T294)</f>
        <v>7647</v>
      </c>
      <c r="U269" s="23">
        <f>SUM(U279,U292,U290,U270,U294)</f>
        <v>7647</v>
      </c>
      <c r="V269" s="23">
        <f t="shared" si="92"/>
        <v>0</v>
      </c>
      <c r="W269" s="23">
        <f>SUM(W279,W292,W290,W270,W294)</f>
        <v>0</v>
      </c>
      <c r="X269" s="23">
        <f>SUM(X279,X292,X290,X270,X294)</f>
        <v>0</v>
      </c>
      <c r="Y269" s="23">
        <f t="shared" si="93"/>
        <v>0</v>
      </c>
      <c r="Z269" s="23">
        <f>SUM(Z279,Z292,Z290,Z270,Z294)</f>
        <v>0</v>
      </c>
      <c r="AA269" s="23">
        <f>SUM(AA279,AA292,AA290,AA270,AA294)</f>
        <v>0</v>
      </c>
      <c r="AB269" s="23">
        <f t="shared" si="94"/>
        <v>0</v>
      </c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  <c r="DD269" s="21"/>
      <c r="DE269" s="21"/>
      <c r="DF269" s="21"/>
      <c r="DG269" s="21"/>
      <c r="DH269" s="21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1"/>
      <c r="EA269" s="21"/>
      <c r="EB269" s="21"/>
      <c r="EC269" s="21"/>
      <c r="ED269" s="21"/>
      <c r="EE269" s="21"/>
      <c r="EF269" s="21"/>
      <c r="EG269" s="21"/>
      <c r="EH269" s="21"/>
      <c r="EI269" s="21"/>
      <c r="EJ269" s="21"/>
      <c r="EK269" s="21"/>
      <c r="EL269" s="21"/>
      <c r="EM269" s="21"/>
      <c r="EN269" s="21"/>
      <c r="EO269" s="21"/>
      <c r="EP269" s="21"/>
      <c r="EQ269" s="21"/>
      <c r="ER269" s="21"/>
      <c r="ES269" s="21"/>
      <c r="ET269" s="21"/>
      <c r="EU269" s="21"/>
      <c r="EV269" s="21"/>
      <c r="EW269" s="21"/>
      <c r="EX269" s="21"/>
      <c r="EY269" s="21"/>
      <c r="EZ269" s="21"/>
      <c r="FA269" s="21"/>
      <c r="FB269" s="21"/>
      <c r="FC269" s="21"/>
      <c r="FD269" s="21"/>
      <c r="FE269" s="21"/>
      <c r="FF269" s="21"/>
      <c r="FG269" s="21"/>
      <c r="FH269" s="21"/>
      <c r="FI269" s="21"/>
      <c r="FJ269" s="21"/>
      <c r="FK269" s="21"/>
      <c r="FL269" s="21"/>
      <c r="FM269" s="21"/>
      <c r="FN269" s="21"/>
      <c r="FO269" s="21"/>
      <c r="FP269" s="21"/>
      <c r="FQ269" s="21"/>
      <c r="FR269" s="21"/>
      <c r="FS269" s="21"/>
      <c r="FT269" s="21"/>
      <c r="FU269" s="21"/>
      <c r="FV269" s="21"/>
      <c r="FW269" s="21"/>
      <c r="FX269" s="21"/>
      <c r="FY269" s="21"/>
      <c r="FZ269" s="21"/>
      <c r="GA269" s="21"/>
      <c r="GB269" s="21"/>
      <c r="GC269" s="21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</row>
    <row r="270" spans="1:252" x14ac:dyDescent="0.25">
      <c r="A270" s="22" t="s">
        <v>107</v>
      </c>
      <c r="B270" s="23">
        <f t="shared" si="86"/>
        <v>31165</v>
      </c>
      <c r="C270" s="23">
        <f t="shared" si="86"/>
        <v>31568</v>
      </c>
      <c r="D270" s="23">
        <f t="shared" si="86"/>
        <v>403</v>
      </c>
      <c r="E270" s="23">
        <f>SUM(E271:E278)</f>
        <v>0</v>
      </c>
      <c r="F270" s="23">
        <f>SUM(F271:F278)</f>
        <v>0</v>
      </c>
      <c r="G270" s="23">
        <f t="shared" si="87"/>
        <v>0</v>
      </c>
      <c r="H270" s="23">
        <f>SUM(H271:H278)</f>
        <v>0</v>
      </c>
      <c r="I270" s="23">
        <f>SUM(I271:I278)</f>
        <v>0</v>
      </c>
      <c r="J270" s="23">
        <f t="shared" si="88"/>
        <v>0</v>
      </c>
      <c r="K270" s="23">
        <f>SUM(K271:K278)</f>
        <v>26044</v>
      </c>
      <c r="L270" s="23">
        <f>SUM(L271:L278)</f>
        <v>26447</v>
      </c>
      <c r="M270" s="23">
        <f t="shared" si="89"/>
        <v>403</v>
      </c>
      <c r="N270" s="23">
        <f>SUM(N271:N278)</f>
        <v>0</v>
      </c>
      <c r="O270" s="23">
        <f>SUM(O271:O278)</f>
        <v>0</v>
      </c>
      <c r="P270" s="23">
        <f t="shared" si="90"/>
        <v>0</v>
      </c>
      <c r="Q270" s="23">
        <f>SUM(Q271:Q278)</f>
        <v>5121</v>
      </c>
      <c r="R270" s="23">
        <f>SUM(R271:R278)</f>
        <v>5121</v>
      </c>
      <c r="S270" s="23">
        <f t="shared" si="91"/>
        <v>0</v>
      </c>
      <c r="T270" s="23">
        <f>SUM(T271:T278)</f>
        <v>0</v>
      </c>
      <c r="U270" s="23">
        <f>SUM(U271:U278)</f>
        <v>0</v>
      </c>
      <c r="V270" s="23">
        <f t="shared" si="92"/>
        <v>0</v>
      </c>
      <c r="W270" s="23">
        <f>SUM(W271:W278)</f>
        <v>0</v>
      </c>
      <c r="X270" s="23">
        <f>SUM(X271:X278)</f>
        <v>0</v>
      </c>
      <c r="Y270" s="23">
        <f t="shared" si="93"/>
        <v>0</v>
      </c>
      <c r="Z270" s="23">
        <f>SUM(Z271:Z278)</f>
        <v>0</v>
      </c>
      <c r="AA270" s="23">
        <f>SUM(AA271:AA278)</f>
        <v>0</v>
      </c>
      <c r="AB270" s="23">
        <f t="shared" si="94"/>
        <v>0</v>
      </c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  <c r="CS270" s="21"/>
      <c r="CT270" s="21"/>
      <c r="CU270" s="21"/>
      <c r="CV270" s="21"/>
      <c r="CW270" s="21"/>
      <c r="CX270" s="21"/>
      <c r="CY270" s="21"/>
      <c r="CZ270" s="21"/>
      <c r="DA270" s="21"/>
      <c r="DB270" s="21"/>
      <c r="DC270" s="21"/>
      <c r="DD270" s="21"/>
      <c r="DE270" s="21"/>
      <c r="DF270" s="21"/>
      <c r="DG270" s="21"/>
      <c r="DH270" s="21"/>
      <c r="DI270" s="21"/>
      <c r="DJ270" s="21"/>
      <c r="DK270" s="21"/>
      <c r="DL270" s="21"/>
      <c r="DM270" s="21"/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1"/>
      <c r="EA270" s="21"/>
      <c r="EB270" s="21"/>
      <c r="EC270" s="21"/>
      <c r="ED270" s="21"/>
      <c r="EE270" s="21"/>
      <c r="EF270" s="21"/>
      <c r="EG270" s="21"/>
      <c r="EH270" s="21"/>
      <c r="EI270" s="21"/>
      <c r="EJ270" s="21"/>
      <c r="EK270" s="21"/>
      <c r="EL270" s="21"/>
      <c r="EM270" s="21"/>
      <c r="EN270" s="21"/>
      <c r="EO270" s="21"/>
      <c r="EP270" s="21"/>
      <c r="EQ270" s="21"/>
      <c r="ER270" s="21"/>
      <c r="ES270" s="21"/>
      <c r="ET270" s="21"/>
      <c r="EU270" s="21"/>
      <c r="EV270" s="21"/>
      <c r="EW270" s="21"/>
      <c r="EX270" s="21"/>
      <c r="EY270" s="21"/>
      <c r="EZ270" s="21"/>
      <c r="FA270" s="21"/>
      <c r="FB270" s="21"/>
      <c r="FC270" s="21"/>
      <c r="FD270" s="21"/>
      <c r="FE270" s="21"/>
      <c r="FF270" s="21"/>
      <c r="FG270" s="21"/>
      <c r="FH270" s="21"/>
      <c r="FI270" s="21"/>
      <c r="FJ270" s="21"/>
      <c r="FK270" s="21"/>
      <c r="FL270" s="21"/>
      <c r="FM270" s="21"/>
      <c r="FN270" s="21"/>
      <c r="FO270" s="21"/>
      <c r="FP270" s="21"/>
      <c r="FQ270" s="21"/>
      <c r="FR270" s="21"/>
      <c r="FS270" s="21"/>
      <c r="FT270" s="21"/>
      <c r="FU270" s="21"/>
      <c r="FV270" s="21"/>
      <c r="FW270" s="21"/>
      <c r="FX270" s="21"/>
      <c r="FY270" s="21"/>
      <c r="FZ270" s="21"/>
      <c r="GA270" s="21"/>
      <c r="GB270" s="21"/>
      <c r="GC270" s="21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</row>
    <row r="271" spans="1:252" ht="30.75" customHeight="1" x14ac:dyDescent="0.25">
      <c r="A271" s="28" t="s">
        <v>248</v>
      </c>
      <c r="B271" s="29">
        <f t="shared" si="86"/>
        <v>3269</v>
      </c>
      <c r="C271" s="29">
        <f t="shared" si="86"/>
        <v>3269</v>
      </c>
      <c r="D271" s="29">
        <f t="shared" si="86"/>
        <v>0</v>
      </c>
      <c r="E271" s="29">
        <v>0</v>
      </c>
      <c r="F271" s="29">
        <v>0</v>
      </c>
      <c r="G271" s="29">
        <f t="shared" si="87"/>
        <v>0</v>
      </c>
      <c r="H271" s="29">
        <v>0</v>
      </c>
      <c r="I271" s="29">
        <v>0</v>
      </c>
      <c r="J271" s="29">
        <f t="shared" si="88"/>
        <v>0</v>
      </c>
      <c r="K271" s="29">
        <f>1640+1629</f>
        <v>3269</v>
      </c>
      <c r="L271" s="29">
        <f>1640+1629</f>
        <v>3269</v>
      </c>
      <c r="M271" s="29">
        <f t="shared" si="89"/>
        <v>0</v>
      </c>
      <c r="N271" s="29">
        <v>0</v>
      </c>
      <c r="O271" s="29">
        <v>0</v>
      </c>
      <c r="P271" s="29">
        <f t="shared" si="90"/>
        <v>0</v>
      </c>
      <c r="Q271" s="29">
        <v>0</v>
      </c>
      <c r="R271" s="29">
        <v>0</v>
      </c>
      <c r="S271" s="29">
        <f t="shared" si="91"/>
        <v>0</v>
      </c>
      <c r="T271" s="29">
        <v>0</v>
      </c>
      <c r="U271" s="29">
        <v>0</v>
      </c>
      <c r="V271" s="29">
        <f t="shared" si="92"/>
        <v>0</v>
      </c>
      <c r="W271" s="29">
        <v>0</v>
      </c>
      <c r="X271" s="29">
        <v>0</v>
      </c>
      <c r="Y271" s="29">
        <f t="shared" si="93"/>
        <v>0</v>
      </c>
      <c r="Z271" s="29">
        <v>0</v>
      </c>
      <c r="AA271" s="29">
        <v>0</v>
      </c>
      <c r="AB271" s="29">
        <f t="shared" si="94"/>
        <v>0</v>
      </c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</row>
    <row r="272" spans="1:252" ht="31.5" x14ac:dyDescent="0.25">
      <c r="A272" s="28" t="s">
        <v>249</v>
      </c>
      <c r="B272" s="29">
        <f t="shared" si="86"/>
        <v>4499</v>
      </c>
      <c r="C272" s="29">
        <f t="shared" si="86"/>
        <v>4499</v>
      </c>
      <c r="D272" s="29">
        <f t="shared" si="86"/>
        <v>0</v>
      </c>
      <c r="E272" s="29">
        <v>0</v>
      </c>
      <c r="F272" s="29">
        <v>0</v>
      </c>
      <c r="G272" s="29">
        <f t="shared" si="87"/>
        <v>0</v>
      </c>
      <c r="H272" s="29">
        <v>0</v>
      </c>
      <c r="I272" s="29">
        <v>0</v>
      </c>
      <c r="J272" s="29">
        <f t="shared" si="88"/>
        <v>0</v>
      </c>
      <c r="K272" s="29"/>
      <c r="L272" s="29"/>
      <c r="M272" s="29">
        <f t="shared" si="89"/>
        <v>0</v>
      </c>
      <c r="N272" s="29">
        <v>0</v>
      </c>
      <c r="O272" s="29">
        <v>0</v>
      </c>
      <c r="P272" s="29">
        <f t="shared" si="90"/>
        <v>0</v>
      </c>
      <c r="Q272" s="29">
        <f>1999+2500</f>
        <v>4499</v>
      </c>
      <c r="R272" s="29">
        <f>1999+2500</f>
        <v>4499</v>
      </c>
      <c r="S272" s="29">
        <f t="shared" si="91"/>
        <v>0</v>
      </c>
      <c r="T272" s="29">
        <v>0</v>
      </c>
      <c r="U272" s="29">
        <v>0</v>
      </c>
      <c r="V272" s="29">
        <f t="shared" si="92"/>
        <v>0</v>
      </c>
      <c r="W272" s="29">
        <v>0</v>
      </c>
      <c r="X272" s="29">
        <v>0</v>
      </c>
      <c r="Y272" s="29">
        <f t="shared" si="93"/>
        <v>0</v>
      </c>
      <c r="Z272" s="29">
        <v>0</v>
      </c>
      <c r="AA272" s="29">
        <v>0</v>
      </c>
      <c r="AB272" s="29">
        <f t="shared" si="94"/>
        <v>0</v>
      </c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</row>
    <row r="273" spans="1:252" ht="30.75" customHeight="1" x14ac:dyDescent="0.25">
      <c r="A273" s="28" t="s">
        <v>250</v>
      </c>
      <c r="B273" s="29">
        <f t="shared" si="86"/>
        <v>5000</v>
      </c>
      <c r="C273" s="29">
        <f t="shared" si="86"/>
        <v>5000</v>
      </c>
      <c r="D273" s="29">
        <f t="shared" si="86"/>
        <v>0</v>
      </c>
      <c r="E273" s="29">
        <v>0</v>
      </c>
      <c r="F273" s="29">
        <v>0</v>
      </c>
      <c r="G273" s="29">
        <f t="shared" si="87"/>
        <v>0</v>
      </c>
      <c r="H273" s="29">
        <v>0</v>
      </c>
      <c r="I273" s="29">
        <v>0</v>
      </c>
      <c r="J273" s="29">
        <f t="shared" si="88"/>
        <v>0</v>
      </c>
      <c r="K273" s="29">
        <v>5000</v>
      </c>
      <c r="L273" s="29">
        <v>5000</v>
      </c>
      <c r="M273" s="29">
        <f t="shared" si="89"/>
        <v>0</v>
      </c>
      <c r="N273" s="29">
        <v>0</v>
      </c>
      <c r="O273" s="29">
        <v>0</v>
      </c>
      <c r="P273" s="29">
        <f t="shared" si="90"/>
        <v>0</v>
      </c>
      <c r="Q273" s="29">
        <v>0</v>
      </c>
      <c r="R273" s="29">
        <v>0</v>
      </c>
      <c r="S273" s="29">
        <f t="shared" si="91"/>
        <v>0</v>
      </c>
      <c r="T273" s="29">
        <v>0</v>
      </c>
      <c r="U273" s="29">
        <v>0</v>
      </c>
      <c r="V273" s="29">
        <f t="shared" si="92"/>
        <v>0</v>
      </c>
      <c r="W273" s="29">
        <v>0</v>
      </c>
      <c r="X273" s="29">
        <v>0</v>
      </c>
      <c r="Y273" s="29">
        <f t="shared" si="93"/>
        <v>0</v>
      </c>
      <c r="Z273" s="29">
        <v>0</v>
      </c>
      <c r="AA273" s="29">
        <v>0</v>
      </c>
      <c r="AB273" s="29">
        <f t="shared" si="94"/>
        <v>0</v>
      </c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</row>
    <row r="274" spans="1:252" ht="30.75" customHeight="1" x14ac:dyDescent="0.25">
      <c r="A274" s="28" t="s">
        <v>251</v>
      </c>
      <c r="B274" s="29">
        <f t="shared" si="86"/>
        <v>622</v>
      </c>
      <c r="C274" s="29">
        <f t="shared" si="86"/>
        <v>622</v>
      </c>
      <c r="D274" s="29">
        <f t="shared" si="86"/>
        <v>0</v>
      </c>
      <c r="E274" s="29">
        <v>0</v>
      </c>
      <c r="F274" s="29">
        <v>0</v>
      </c>
      <c r="G274" s="29">
        <f t="shared" si="87"/>
        <v>0</v>
      </c>
      <c r="H274" s="29">
        <v>0</v>
      </c>
      <c r="I274" s="29">
        <v>0</v>
      </c>
      <c r="J274" s="29">
        <f t="shared" si="88"/>
        <v>0</v>
      </c>
      <c r="K274" s="29"/>
      <c r="L274" s="29"/>
      <c r="M274" s="29">
        <f t="shared" si="89"/>
        <v>0</v>
      </c>
      <c r="N274" s="29">
        <v>0</v>
      </c>
      <c r="O274" s="29">
        <v>0</v>
      </c>
      <c r="P274" s="29">
        <f t="shared" si="90"/>
        <v>0</v>
      </c>
      <c r="Q274" s="29">
        <v>622</v>
      </c>
      <c r="R274" s="29">
        <v>622</v>
      </c>
      <c r="S274" s="29">
        <f t="shared" si="91"/>
        <v>0</v>
      </c>
      <c r="T274" s="29">
        <v>0</v>
      </c>
      <c r="U274" s="29">
        <v>0</v>
      </c>
      <c r="V274" s="29">
        <f t="shared" si="92"/>
        <v>0</v>
      </c>
      <c r="W274" s="29">
        <v>0</v>
      </c>
      <c r="X274" s="29">
        <v>0</v>
      </c>
      <c r="Y274" s="29">
        <f t="shared" si="93"/>
        <v>0</v>
      </c>
      <c r="Z274" s="29">
        <v>0</v>
      </c>
      <c r="AA274" s="29">
        <v>0</v>
      </c>
      <c r="AB274" s="29">
        <f t="shared" si="94"/>
        <v>0</v>
      </c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</row>
    <row r="275" spans="1:252" ht="30.75" customHeight="1" x14ac:dyDescent="0.25">
      <c r="A275" s="28" t="s">
        <v>252</v>
      </c>
      <c r="B275" s="29">
        <f t="shared" si="86"/>
        <v>7332</v>
      </c>
      <c r="C275" s="29">
        <f t="shared" si="86"/>
        <v>7332</v>
      </c>
      <c r="D275" s="29">
        <f t="shared" si="86"/>
        <v>0</v>
      </c>
      <c r="E275" s="29">
        <v>0</v>
      </c>
      <c r="F275" s="29">
        <v>0</v>
      </c>
      <c r="G275" s="29">
        <f t="shared" si="87"/>
        <v>0</v>
      </c>
      <c r="H275" s="29">
        <v>0</v>
      </c>
      <c r="I275" s="29">
        <v>0</v>
      </c>
      <c r="J275" s="29">
        <f t="shared" si="88"/>
        <v>0</v>
      </c>
      <c r="K275" s="29">
        <v>7332</v>
      </c>
      <c r="L275" s="29">
        <v>7332</v>
      </c>
      <c r="M275" s="29">
        <f t="shared" si="89"/>
        <v>0</v>
      </c>
      <c r="N275" s="29">
        <v>0</v>
      </c>
      <c r="O275" s="29">
        <v>0</v>
      </c>
      <c r="P275" s="29">
        <f t="shared" si="90"/>
        <v>0</v>
      </c>
      <c r="Q275" s="29">
        <v>0</v>
      </c>
      <c r="R275" s="29">
        <v>0</v>
      </c>
      <c r="S275" s="29">
        <f t="shared" si="91"/>
        <v>0</v>
      </c>
      <c r="T275" s="29">
        <v>0</v>
      </c>
      <c r="U275" s="29">
        <v>0</v>
      </c>
      <c r="V275" s="29">
        <f t="shared" si="92"/>
        <v>0</v>
      </c>
      <c r="W275" s="29">
        <v>0</v>
      </c>
      <c r="X275" s="29">
        <v>0</v>
      </c>
      <c r="Y275" s="29">
        <f t="shared" si="93"/>
        <v>0</v>
      </c>
      <c r="Z275" s="29">
        <v>0</v>
      </c>
      <c r="AA275" s="29">
        <v>0</v>
      </c>
      <c r="AB275" s="29">
        <f t="shared" si="94"/>
        <v>0</v>
      </c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</row>
    <row r="276" spans="1:252" ht="30.75" customHeight="1" x14ac:dyDescent="0.25">
      <c r="A276" s="28" t="s">
        <v>253</v>
      </c>
      <c r="B276" s="29">
        <f t="shared" si="86"/>
        <v>2999</v>
      </c>
      <c r="C276" s="29">
        <f t="shared" si="86"/>
        <v>2999</v>
      </c>
      <c r="D276" s="29">
        <f t="shared" si="86"/>
        <v>0</v>
      </c>
      <c r="E276" s="29">
        <v>0</v>
      </c>
      <c r="F276" s="29">
        <v>0</v>
      </c>
      <c r="G276" s="29">
        <f t="shared" si="87"/>
        <v>0</v>
      </c>
      <c r="H276" s="29">
        <v>0</v>
      </c>
      <c r="I276" s="29">
        <v>0</v>
      </c>
      <c r="J276" s="29">
        <f t="shared" si="88"/>
        <v>0</v>
      </c>
      <c r="K276" s="29">
        <v>2999</v>
      </c>
      <c r="L276" s="29">
        <v>2999</v>
      </c>
      <c r="M276" s="29">
        <f t="shared" si="89"/>
        <v>0</v>
      </c>
      <c r="N276" s="29">
        <v>0</v>
      </c>
      <c r="O276" s="29">
        <v>0</v>
      </c>
      <c r="P276" s="29">
        <f t="shared" si="90"/>
        <v>0</v>
      </c>
      <c r="Q276" s="29">
        <v>0</v>
      </c>
      <c r="R276" s="29">
        <v>0</v>
      </c>
      <c r="S276" s="29">
        <f t="shared" si="91"/>
        <v>0</v>
      </c>
      <c r="T276" s="29">
        <v>0</v>
      </c>
      <c r="U276" s="29">
        <v>0</v>
      </c>
      <c r="V276" s="29">
        <f t="shared" si="92"/>
        <v>0</v>
      </c>
      <c r="W276" s="29">
        <v>0</v>
      </c>
      <c r="X276" s="29">
        <v>0</v>
      </c>
      <c r="Y276" s="29">
        <f t="shared" si="93"/>
        <v>0</v>
      </c>
      <c r="Z276" s="29">
        <v>0</v>
      </c>
      <c r="AA276" s="29">
        <v>0</v>
      </c>
      <c r="AB276" s="29">
        <f t="shared" si="94"/>
        <v>0</v>
      </c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</row>
    <row r="277" spans="1:252" ht="47.25" x14ac:dyDescent="0.25">
      <c r="A277" s="28" t="s">
        <v>254</v>
      </c>
      <c r="B277" s="29">
        <f t="shared" si="86"/>
        <v>3544</v>
      </c>
      <c r="C277" s="29">
        <f t="shared" si="86"/>
        <v>3544</v>
      </c>
      <c r="D277" s="29">
        <f t="shared" si="86"/>
        <v>0</v>
      </c>
      <c r="E277" s="29">
        <v>0</v>
      </c>
      <c r="F277" s="29">
        <v>0</v>
      </c>
      <c r="G277" s="29">
        <f t="shared" si="87"/>
        <v>0</v>
      </c>
      <c r="H277" s="29">
        <v>0</v>
      </c>
      <c r="I277" s="29">
        <v>0</v>
      </c>
      <c r="J277" s="29">
        <f t="shared" si="88"/>
        <v>0</v>
      </c>
      <c r="K277" s="29">
        <v>3544</v>
      </c>
      <c r="L277" s="29">
        <v>3544</v>
      </c>
      <c r="M277" s="29">
        <f t="shared" si="89"/>
        <v>0</v>
      </c>
      <c r="N277" s="29">
        <v>0</v>
      </c>
      <c r="O277" s="29">
        <v>0</v>
      </c>
      <c r="P277" s="29">
        <f t="shared" si="90"/>
        <v>0</v>
      </c>
      <c r="Q277" s="29">
        <v>0</v>
      </c>
      <c r="R277" s="29">
        <v>0</v>
      </c>
      <c r="S277" s="29">
        <f t="shared" si="91"/>
        <v>0</v>
      </c>
      <c r="T277" s="29">
        <v>0</v>
      </c>
      <c r="U277" s="29">
        <v>0</v>
      </c>
      <c r="V277" s="29">
        <f t="shared" si="92"/>
        <v>0</v>
      </c>
      <c r="W277" s="29">
        <v>0</v>
      </c>
      <c r="X277" s="29">
        <v>0</v>
      </c>
      <c r="Y277" s="29">
        <f t="shared" si="93"/>
        <v>0</v>
      </c>
      <c r="Z277" s="29">
        <v>0</v>
      </c>
      <c r="AA277" s="29">
        <v>0</v>
      </c>
      <c r="AB277" s="29">
        <f t="shared" si="94"/>
        <v>0</v>
      </c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</row>
    <row r="278" spans="1:252" ht="30.75" customHeight="1" x14ac:dyDescent="0.25">
      <c r="A278" s="28" t="s">
        <v>255</v>
      </c>
      <c r="B278" s="29">
        <f t="shared" si="86"/>
        <v>3900</v>
      </c>
      <c r="C278" s="29">
        <f t="shared" si="86"/>
        <v>4303</v>
      </c>
      <c r="D278" s="29">
        <f t="shared" si="86"/>
        <v>403</v>
      </c>
      <c r="E278" s="29">
        <v>0</v>
      </c>
      <c r="F278" s="29">
        <v>0</v>
      </c>
      <c r="G278" s="29">
        <f t="shared" si="87"/>
        <v>0</v>
      </c>
      <c r="H278" s="29">
        <v>0</v>
      </c>
      <c r="I278" s="29">
        <v>0</v>
      </c>
      <c r="J278" s="29">
        <f t="shared" si="88"/>
        <v>0</v>
      </c>
      <c r="K278" s="29">
        <v>3900</v>
      </c>
      <c r="L278" s="29">
        <f>3900+403</f>
        <v>4303</v>
      </c>
      <c r="M278" s="29">
        <f t="shared" si="89"/>
        <v>403</v>
      </c>
      <c r="N278" s="29">
        <v>0</v>
      </c>
      <c r="O278" s="29">
        <v>0</v>
      </c>
      <c r="P278" s="29">
        <f t="shared" si="90"/>
        <v>0</v>
      </c>
      <c r="Q278" s="29">
        <v>0</v>
      </c>
      <c r="R278" s="29">
        <v>0</v>
      </c>
      <c r="S278" s="29">
        <f t="shared" si="91"/>
        <v>0</v>
      </c>
      <c r="T278" s="29">
        <v>0</v>
      </c>
      <c r="U278" s="29">
        <v>0</v>
      </c>
      <c r="V278" s="29">
        <f t="shared" si="92"/>
        <v>0</v>
      </c>
      <c r="W278" s="29">
        <v>0</v>
      </c>
      <c r="X278" s="29">
        <v>0</v>
      </c>
      <c r="Y278" s="29">
        <f t="shared" si="93"/>
        <v>0</v>
      </c>
      <c r="Z278" s="29">
        <v>0</v>
      </c>
      <c r="AA278" s="29">
        <v>0</v>
      </c>
      <c r="AB278" s="29">
        <f t="shared" si="94"/>
        <v>0</v>
      </c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</row>
    <row r="279" spans="1:252" ht="31.5" x14ac:dyDescent="0.25">
      <c r="A279" s="22" t="s">
        <v>115</v>
      </c>
      <c r="B279" s="23">
        <f t="shared" si="86"/>
        <v>59100</v>
      </c>
      <c r="C279" s="23">
        <f t="shared" si="86"/>
        <v>71586</v>
      </c>
      <c r="D279" s="23">
        <f t="shared" si="86"/>
        <v>12486</v>
      </c>
      <c r="E279" s="23">
        <f>SUM(E280:E289)</f>
        <v>0</v>
      </c>
      <c r="F279" s="23">
        <f>SUM(F280:F289)</f>
        <v>0</v>
      </c>
      <c r="G279" s="23">
        <f t="shared" si="87"/>
        <v>0</v>
      </c>
      <c r="H279" s="23">
        <f>SUM(H280:H289)</f>
        <v>0</v>
      </c>
      <c r="I279" s="23">
        <f>SUM(I280:I289)</f>
        <v>0</v>
      </c>
      <c r="J279" s="23">
        <f t="shared" si="88"/>
        <v>0</v>
      </c>
      <c r="K279" s="23">
        <f>SUM(K280:K289)</f>
        <v>59100</v>
      </c>
      <c r="L279" s="23">
        <f>SUM(L280:L289)</f>
        <v>71586</v>
      </c>
      <c r="M279" s="23">
        <f t="shared" si="89"/>
        <v>12486</v>
      </c>
      <c r="N279" s="23">
        <f>SUM(N280:N289)</f>
        <v>0</v>
      </c>
      <c r="O279" s="23">
        <f>SUM(O280:O289)</f>
        <v>0</v>
      </c>
      <c r="P279" s="23">
        <f t="shared" si="90"/>
        <v>0</v>
      </c>
      <c r="Q279" s="23">
        <f>SUM(Q280:Q289)</f>
        <v>0</v>
      </c>
      <c r="R279" s="23">
        <f>SUM(R280:R289)</f>
        <v>0</v>
      </c>
      <c r="S279" s="23">
        <f t="shared" si="91"/>
        <v>0</v>
      </c>
      <c r="T279" s="23">
        <f>SUM(T280:T289)</f>
        <v>0</v>
      </c>
      <c r="U279" s="23">
        <f>SUM(U280:U289)</f>
        <v>0</v>
      </c>
      <c r="V279" s="23">
        <f t="shared" si="92"/>
        <v>0</v>
      </c>
      <c r="W279" s="23">
        <f>SUM(W280:W289)</f>
        <v>0</v>
      </c>
      <c r="X279" s="23">
        <f>SUM(X280:X289)</f>
        <v>0</v>
      </c>
      <c r="Y279" s="23">
        <f t="shared" si="93"/>
        <v>0</v>
      </c>
      <c r="Z279" s="23">
        <f>SUM(Z280:Z289)</f>
        <v>0</v>
      </c>
      <c r="AA279" s="23">
        <f>SUM(AA280:AA289)</f>
        <v>0</v>
      </c>
      <c r="AB279" s="23">
        <f t="shared" si="94"/>
        <v>0</v>
      </c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  <c r="CY279" s="21"/>
      <c r="CZ279" s="21"/>
      <c r="DA279" s="21"/>
      <c r="DB279" s="21"/>
      <c r="DC279" s="21"/>
      <c r="DD279" s="21"/>
      <c r="DE279" s="21"/>
      <c r="DF279" s="21"/>
      <c r="DG279" s="21"/>
      <c r="DH279" s="21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1"/>
      <c r="EA279" s="21"/>
      <c r="EB279" s="21"/>
      <c r="EC279" s="21"/>
      <c r="ED279" s="21"/>
      <c r="EE279" s="21"/>
      <c r="EF279" s="21"/>
      <c r="EG279" s="21"/>
      <c r="EH279" s="21"/>
      <c r="EI279" s="21"/>
      <c r="EJ279" s="21"/>
      <c r="EK279" s="21"/>
      <c r="EL279" s="21"/>
      <c r="EM279" s="21"/>
      <c r="EN279" s="21"/>
      <c r="EO279" s="21"/>
      <c r="EP279" s="21"/>
      <c r="EQ279" s="21"/>
      <c r="ER279" s="21"/>
      <c r="ES279" s="21"/>
      <c r="ET279" s="21"/>
      <c r="EU279" s="21"/>
      <c r="EV279" s="21"/>
      <c r="EW279" s="21"/>
      <c r="EX279" s="21"/>
      <c r="EY279" s="21"/>
      <c r="EZ279" s="21"/>
      <c r="FA279" s="21"/>
      <c r="FB279" s="21"/>
      <c r="FC279" s="21"/>
      <c r="FD279" s="21"/>
      <c r="FE279" s="21"/>
      <c r="FF279" s="21"/>
      <c r="FG279" s="21"/>
      <c r="FH279" s="21"/>
      <c r="FI279" s="21"/>
      <c r="FJ279" s="21"/>
      <c r="FK279" s="21"/>
      <c r="FL279" s="21"/>
      <c r="FM279" s="21"/>
      <c r="FN279" s="21"/>
      <c r="FO279" s="21"/>
      <c r="FP279" s="21"/>
      <c r="FQ279" s="21"/>
      <c r="FR279" s="21"/>
      <c r="FS279" s="21"/>
      <c r="FT279" s="21"/>
      <c r="FU279" s="21"/>
      <c r="FV279" s="21"/>
      <c r="FW279" s="21"/>
      <c r="FX279" s="21"/>
      <c r="FY279" s="21"/>
      <c r="FZ279" s="21"/>
      <c r="GA279" s="21"/>
      <c r="GB279" s="21"/>
      <c r="GC279" s="21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</row>
    <row r="280" spans="1:252" ht="30.75" customHeight="1" x14ac:dyDescent="0.25">
      <c r="A280" s="28" t="s">
        <v>256</v>
      </c>
      <c r="B280" s="29">
        <f t="shared" si="86"/>
        <v>1700</v>
      </c>
      <c r="C280" s="29">
        <f t="shared" si="86"/>
        <v>1700</v>
      </c>
      <c r="D280" s="29">
        <f t="shared" si="86"/>
        <v>0</v>
      </c>
      <c r="E280" s="29">
        <v>0</v>
      </c>
      <c r="F280" s="29">
        <v>0</v>
      </c>
      <c r="G280" s="29">
        <f t="shared" si="87"/>
        <v>0</v>
      </c>
      <c r="H280" s="29">
        <v>0</v>
      </c>
      <c r="I280" s="29">
        <v>0</v>
      </c>
      <c r="J280" s="29">
        <f t="shared" si="88"/>
        <v>0</v>
      </c>
      <c r="K280" s="29">
        <v>1700</v>
      </c>
      <c r="L280" s="29">
        <v>1700</v>
      </c>
      <c r="M280" s="29">
        <f t="shared" si="89"/>
        <v>0</v>
      </c>
      <c r="N280" s="29">
        <v>0</v>
      </c>
      <c r="O280" s="29">
        <v>0</v>
      </c>
      <c r="P280" s="29">
        <f t="shared" si="90"/>
        <v>0</v>
      </c>
      <c r="Q280" s="29">
        <v>0</v>
      </c>
      <c r="R280" s="29">
        <v>0</v>
      </c>
      <c r="S280" s="29">
        <f t="shared" si="91"/>
        <v>0</v>
      </c>
      <c r="T280" s="29">
        <v>0</v>
      </c>
      <c r="U280" s="29">
        <v>0</v>
      </c>
      <c r="V280" s="29">
        <f t="shared" si="92"/>
        <v>0</v>
      </c>
      <c r="W280" s="29">
        <v>0</v>
      </c>
      <c r="X280" s="29">
        <v>0</v>
      </c>
      <c r="Y280" s="29">
        <f t="shared" si="93"/>
        <v>0</v>
      </c>
      <c r="Z280" s="29">
        <v>0</v>
      </c>
      <c r="AA280" s="29">
        <v>0</v>
      </c>
      <c r="AB280" s="29">
        <f t="shared" si="94"/>
        <v>0</v>
      </c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</row>
    <row r="281" spans="1:252" ht="30.75" customHeight="1" x14ac:dyDescent="0.25">
      <c r="A281" s="28" t="s">
        <v>257</v>
      </c>
      <c r="B281" s="29">
        <f t="shared" si="86"/>
        <v>6000</v>
      </c>
      <c r="C281" s="29">
        <f t="shared" si="86"/>
        <v>6000</v>
      </c>
      <c r="D281" s="29">
        <f t="shared" si="86"/>
        <v>0</v>
      </c>
      <c r="E281" s="29">
        <v>0</v>
      </c>
      <c r="F281" s="29">
        <v>0</v>
      </c>
      <c r="G281" s="29">
        <f t="shared" si="87"/>
        <v>0</v>
      </c>
      <c r="H281" s="29">
        <v>0</v>
      </c>
      <c r="I281" s="29">
        <v>0</v>
      </c>
      <c r="J281" s="29">
        <f t="shared" si="88"/>
        <v>0</v>
      </c>
      <c r="K281" s="29">
        <v>6000</v>
      </c>
      <c r="L281" s="29">
        <v>6000</v>
      </c>
      <c r="M281" s="29">
        <f t="shared" si="89"/>
        <v>0</v>
      </c>
      <c r="N281" s="29">
        <v>0</v>
      </c>
      <c r="O281" s="29">
        <v>0</v>
      </c>
      <c r="P281" s="29">
        <f t="shared" si="90"/>
        <v>0</v>
      </c>
      <c r="Q281" s="29">
        <v>0</v>
      </c>
      <c r="R281" s="29">
        <v>0</v>
      </c>
      <c r="S281" s="29">
        <f t="shared" si="91"/>
        <v>0</v>
      </c>
      <c r="T281" s="29">
        <v>0</v>
      </c>
      <c r="U281" s="29">
        <v>0</v>
      </c>
      <c r="V281" s="29">
        <f t="shared" si="92"/>
        <v>0</v>
      </c>
      <c r="W281" s="29">
        <v>0</v>
      </c>
      <c r="X281" s="29">
        <v>0</v>
      </c>
      <c r="Y281" s="29">
        <f t="shared" si="93"/>
        <v>0</v>
      </c>
      <c r="Z281" s="29">
        <v>0</v>
      </c>
      <c r="AA281" s="29">
        <v>0</v>
      </c>
      <c r="AB281" s="29">
        <f t="shared" si="94"/>
        <v>0</v>
      </c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</row>
    <row r="282" spans="1:252" ht="30.75" customHeight="1" x14ac:dyDescent="0.25">
      <c r="A282" s="28" t="s">
        <v>258</v>
      </c>
      <c r="B282" s="29">
        <f t="shared" si="86"/>
        <v>5740</v>
      </c>
      <c r="C282" s="29">
        <f t="shared" si="86"/>
        <v>5740</v>
      </c>
      <c r="D282" s="29">
        <f t="shared" si="86"/>
        <v>0</v>
      </c>
      <c r="E282" s="29">
        <v>0</v>
      </c>
      <c r="F282" s="29">
        <v>0</v>
      </c>
      <c r="G282" s="29">
        <f t="shared" si="87"/>
        <v>0</v>
      </c>
      <c r="H282" s="29">
        <v>0</v>
      </c>
      <c r="I282" s="29">
        <v>0</v>
      </c>
      <c r="J282" s="29">
        <f t="shared" si="88"/>
        <v>0</v>
      </c>
      <c r="K282" s="29">
        <v>5740</v>
      </c>
      <c r="L282" s="29">
        <v>5740</v>
      </c>
      <c r="M282" s="29">
        <f t="shared" si="89"/>
        <v>0</v>
      </c>
      <c r="N282" s="29">
        <v>0</v>
      </c>
      <c r="O282" s="29">
        <v>0</v>
      </c>
      <c r="P282" s="29">
        <f t="shared" si="90"/>
        <v>0</v>
      </c>
      <c r="Q282" s="29">
        <v>0</v>
      </c>
      <c r="R282" s="29">
        <v>0</v>
      </c>
      <c r="S282" s="29">
        <f t="shared" si="91"/>
        <v>0</v>
      </c>
      <c r="T282" s="29">
        <v>0</v>
      </c>
      <c r="U282" s="29">
        <v>0</v>
      </c>
      <c r="V282" s="29">
        <f t="shared" si="92"/>
        <v>0</v>
      </c>
      <c r="W282" s="29">
        <v>0</v>
      </c>
      <c r="X282" s="29">
        <v>0</v>
      </c>
      <c r="Y282" s="29">
        <f t="shared" si="93"/>
        <v>0</v>
      </c>
      <c r="Z282" s="29">
        <v>0</v>
      </c>
      <c r="AA282" s="29">
        <v>0</v>
      </c>
      <c r="AB282" s="29">
        <f t="shared" si="94"/>
        <v>0</v>
      </c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</row>
    <row r="283" spans="1:252" ht="30.75" customHeight="1" x14ac:dyDescent="0.25">
      <c r="A283" s="28" t="s">
        <v>259</v>
      </c>
      <c r="B283" s="29">
        <f t="shared" si="86"/>
        <v>7560</v>
      </c>
      <c r="C283" s="29">
        <f t="shared" si="86"/>
        <v>7560</v>
      </c>
      <c r="D283" s="29">
        <f t="shared" si="86"/>
        <v>0</v>
      </c>
      <c r="E283" s="29">
        <v>0</v>
      </c>
      <c r="F283" s="29">
        <v>0</v>
      </c>
      <c r="G283" s="29">
        <f t="shared" si="87"/>
        <v>0</v>
      </c>
      <c r="H283" s="29">
        <v>0</v>
      </c>
      <c r="I283" s="29">
        <v>0</v>
      </c>
      <c r="J283" s="29">
        <f t="shared" si="88"/>
        <v>0</v>
      </c>
      <c r="K283" s="29">
        <f>2560+5000</f>
        <v>7560</v>
      </c>
      <c r="L283" s="29">
        <f>2560+5000</f>
        <v>7560</v>
      </c>
      <c r="M283" s="29">
        <f t="shared" si="89"/>
        <v>0</v>
      </c>
      <c r="N283" s="29">
        <v>0</v>
      </c>
      <c r="O283" s="29">
        <v>0</v>
      </c>
      <c r="P283" s="29">
        <f t="shared" si="90"/>
        <v>0</v>
      </c>
      <c r="Q283" s="29">
        <v>0</v>
      </c>
      <c r="R283" s="29">
        <v>0</v>
      </c>
      <c r="S283" s="29">
        <f t="shared" si="91"/>
        <v>0</v>
      </c>
      <c r="T283" s="29">
        <v>0</v>
      </c>
      <c r="U283" s="29">
        <v>0</v>
      </c>
      <c r="V283" s="29">
        <f t="shared" si="92"/>
        <v>0</v>
      </c>
      <c r="W283" s="29">
        <v>0</v>
      </c>
      <c r="X283" s="29">
        <v>0</v>
      </c>
      <c r="Y283" s="29">
        <f t="shared" si="93"/>
        <v>0</v>
      </c>
      <c r="Z283" s="29">
        <v>0</v>
      </c>
      <c r="AA283" s="29">
        <v>0</v>
      </c>
      <c r="AB283" s="29">
        <f t="shared" si="94"/>
        <v>0</v>
      </c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</row>
    <row r="284" spans="1:252" ht="30.75" customHeight="1" x14ac:dyDescent="0.25">
      <c r="A284" s="28" t="s">
        <v>260</v>
      </c>
      <c r="B284" s="29">
        <f t="shared" si="86"/>
        <v>0</v>
      </c>
      <c r="C284" s="29">
        <f t="shared" si="86"/>
        <v>12505</v>
      </c>
      <c r="D284" s="29">
        <f t="shared" si="86"/>
        <v>12505</v>
      </c>
      <c r="E284" s="29">
        <v>0</v>
      </c>
      <c r="F284" s="29">
        <v>0</v>
      </c>
      <c r="G284" s="29">
        <f t="shared" si="87"/>
        <v>0</v>
      </c>
      <c r="H284" s="29">
        <v>0</v>
      </c>
      <c r="I284" s="29">
        <v>0</v>
      </c>
      <c r="J284" s="29">
        <f t="shared" si="88"/>
        <v>0</v>
      </c>
      <c r="K284" s="29"/>
      <c r="L284" s="29">
        <v>12505</v>
      </c>
      <c r="M284" s="29">
        <f t="shared" si="89"/>
        <v>12505</v>
      </c>
      <c r="N284" s="29">
        <v>0</v>
      </c>
      <c r="O284" s="29">
        <v>0</v>
      </c>
      <c r="P284" s="29">
        <f t="shared" si="90"/>
        <v>0</v>
      </c>
      <c r="Q284" s="29">
        <v>0</v>
      </c>
      <c r="R284" s="29">
        <v>0</v>
      </c>
      <c r="S284" s="29">
        <f t="shared" si="91"/>
        <v>0</v>
      </c>
      <c r="T284" s="29">
        <v>0</v>
      </c>
      <c r="U284" s="29">
        <v>0</v>
      </c>
      <c r="V284" s="29">
        <f t="shared" si="92"/>
        <v>0</v>
      </c>
      <c r="W284" s="29">
        <v>0</v>
      </c>
      <c r="X284" s="29">
        <v>0</v>
      </c>
      <c r="Y284" s="29">
        <f t="shared" si="93"/>
        <v>0</v>
      </c>
      <c r="Z284" s="29">
        <v>0</v>
      </c>
      <c r="AA284" s="29">
        <v>0</v>
      </c>
      <c r="AB284" s="29">
        <f t="shared" si="94"/>
        <v>0</v>
      </c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</row>
    <row r="285" spans="1:252" ht="30.75" customHeight="1" x14ac:dyDescent="0.25">
      <c r="A285" s="28" t="s">
        <v>261</v>
      </c>
      <c r="B285" s="29">
        <f t="shared" si="86"/>
        <v>7380</v>
      </c>
      <c r="C285" s="29">
        <f t="shared" si="86"/>
        <v>7380</v>
      </c>
      <c r="D285" s="29">
        <f t="shared" si="86"/>
        <v>0</v>
      </c>
      <c r="E285" s="29">
        <v>0</v>
      </c>
      <c r="F285" s="29">
        <v>0</v>
      </c>
      <c r="G285" s="29">
        <f t="shared" si="87"/>
        <v>0</v>
      </c>
      <c r="H285" s="29">
        <v>0</v>
      </c>
      <c r="I285" s="29">
        <v>0</v>
      </c>
      <c r="J285" s="29">
        <f t="shared" si="88"/>
        <v>0</v>
      </c>
      <c r="K285" s="29">
        <v>7380</v>
      </c>
      <c r="L285" s="29">
        <v>7380</v>
      </c>
      <c r="M285" s="29">
        <f t="shared" si="89"/>
        <v>0</v>
      </c>
      <c r="N285" s="29">
        <v>0</v>
      </c>
      <c r="O285" s="29">
        <v>0</v>
      </c>
      <c r="P285" s="29">
        <f t="shared" si="90"/>
        <v>0</v>
      </c>
      <c r="Q285" s="29">
        <v>0</v>
      </c>
      <c r="R285" s="29">
        <v>0</v>
      </c>
      <c r="S285" s="29">
        <f t="shared" si="91"/>
        <v>0</v>
      </c>
      <c r="T285" s="29">
        <v>0</v>
      </c>
      <c r="U285" s="29">
        <v>0</v>
      </c>
      <c r="V285" s="29">
        <f t="shared" si="92"/>
        <v>0</v>
      </c>
      <c r="W285" s="29">
        <v>0</v>
      </c>
      <c r="X285" s="29">
        <v>0</v>
      </c>
      <c r="Y285" s="29">
        <f t="shared" si="93"/>
        <v>0</v>
      </c>
      <c r="Z285" s="29">
        <v>0</v>
      </c>
      <c r="AA285" s="29">
        <v>0</v>
      </c>
      <c r="AB285" s="29">
        <f t="shared" si="94"/>
        <v>0</v>
      </c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</row>
    <row r="286" spans="1:252" ht="30.75" customHeight="1" x14ac:dyDescent="0.25">
      <c r="A286" s="28" t="s">
        <v>262</v>
      </c>
      <c r="B286" s="29">
        <f t="shared" si="86"/>
        <v>1988</v>
      </c>
      <c r="C286" s="29">
        <f t="shared" si="86"/>
        <v>1988</v>
      </c>
      <c r="D286" s="29">
        <f t="shared" si="86"/>
        <v>0</v>
      </c>
      <c r="E286" s="29">
        <v>0</v>
      </c>
      <c r="F286" s="29">
        <v>0</v>
      </c>
      <c r="G286" s="29">
        <f t="shared" si="87"/>
        <v>0</v>
      </c>
      <c r="H286" s="29">
        <v>0</v>
      </c>
      <c r="I286" s="29">
        <v>0</v>
      </c>
      <c r="J286" s="29">
        <f t="shared" si="88"/>
        <v>0</v>
      </c>
      <c r="K286" s="29">
        <v>1988</v>
      </c>
      <c r="L286" s="29">
        <v>1988</v>
      </c>
      <c r="M286" s="29">
        <f t="shared" si="89"/>
        <v>0</v>
      </c>
      <c r="N286" s="29">
        <v>0</v>
      </c>
      <c r="O286" s="29">
        <v>0</v>
      </c>
      <c r="P286" s="29">
        <f t="shared" si="90"/>
        <v>0</v>
      </c>
      <c r="Q286" s="29">
        <v>0</v>
      </c>
      <c r="R286" s="29">
        <v>0</v>
      </c>
      <c r="S286" s="29">
        <f t="shared" si="91"/>
        <v>0</v>
      </c>
      <c r="T286" s="29">
        <v>0</v>
      </c>
      <c r="U286" s="29">
        <v>0</v>
      </c>
      <c r="V286" s="29">
        <f t="shared" si="92"/>
        <v>0</v>
      </c>
      <c r="W286" s="29">
        <v>0</v>
      </c>
      <c r="X286" s="29">
        <v>0</v>
      </c>
      <c r="Y286" s="29">
        <f t="shared" si="93"/>
        <v>0</v>
      </c>
      <c r="Z286" s="29">
        <v>0</v>
      </c>
      <c r="AA286" s="29">
        <v>0</v>
      </c>
      <c r="AB286" s="29">
        <f t="shared" si="94"/>
        <v>0</v>
      </c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</row>
    <row r="287" spans="1:252" ht="47.25" x14ac:dyDescent="0.25">
      <c r="A287" s="28" t="s">
        <v>263</v>
      </c>
      <c r="B287" s="29">
        <f t="shared" si="86"/>
        <v>10632</v>
      </c>
      <c r="C287" s="29">
        <f t="shared" si="86"/>
        <v>11016</v>
      </c>
      <c r="D287" s="29">
        <f t="shared" si="86"/>
        <v>384</v>
      </c>
      <c r="E287" s="29">
        <v>0</v>
      </c>
      <c r="F287" s="29">
        <v>0</v>
      </c>
      <c r="G287" s="29">
        <f t="shared" si="87"/>
        <v>0</v>
      </c>
      <c r="H287" s="29">
        <v>0</v>
      </c>
      <c r="I287" s="29">
        <v>0</v>
      </c>
      <c r="J287" s="29">
        <f t="shared" si="88"/>
        <v>0</v>
      </c>
      <c r="K287" s="29">
        <v>10632</v>
      </c>
      <c r="L287" s="29">
        <f>10632+384</f>
        <v>11016</v>
      </c>
      <c r="M287" s="29">
        <f t="shared" si="89"/>
        <v>384</v>
      </c>
      <c r="N287" s="29">
        <v>0</v>
      </c>
      <c r="O287" s="29">
        <v>0</v>
      </c>
      <c r="P287" s="29">
        <f t="shared" si="90"/>
        <v>0</v>
      </c>
      <c r="Q287" s="29">
        <v>0</v>
      </c>
      <c r="R287" s="29">
        <v>0</v>
      </c>
      <c r="S287" s="29">
        <f t="shared" si="91"/>
        <v>0</v>
      </c>
      <c r="T287" s="29">
        <v>0</v>
      </c>
      <c r="U287" s="29">
        <v>0</v>
      </c>
      <c r="V287" s="29">
        <f t="shared" si="92"/>
        <v>0</v>
      </c>
      <c r="W287" s="29">
        <v>0</v>
      </c>
      <c r="X287" s="29">
        <v>0</v>
      </c>
      <c r="Y287" s="29">
        <f t="shared" si="93"/>
        <v>0</v>
      </c>
      <c r="Z287" s="29">
        <v>0</v>
      </c>
      <c r="AA287" s="29">
        <v>0</v>
      </c>
      <c r="AB287" s="29">
        <f t="shared" si="94"/>
        <v>0</v>
      </c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</row>
    <row r="288" spans="1:252" ht="31.5" x14ac:dyDescent="0.25">
      <c r="A288" s="28" t="s">
        <v>264</v>
      </c>
      <c r="B288" s="29">
        <f t="shared" si="86"/>
        <v>13200</v>
      </c>
      <c r="C288" s="29">
        <f t="shared" si="86"/>
        <v>13200</v>
      </c>
      <c r="D288" s="29">
        <f t="shared" si="86"/>
        <v>0</v>
      </c>
      <c r="E288" s="29">
        <v>0</v>
      </c>
      <c r="F288" s="29">
        <v>0</v>
      </c>
      <c r="G288" s="29">
        <f t="shared" si="87"/>
        <v>0</v>
      </c>
      <c r="H288" s="29">
        <v>0</v>
      </c>
      <c r="I288" s="29">
        <v>0</v>
      </c>
      <c r="J288" s="29">
        <f t="shared" si="88"/>
        <v>0</v>
      </c>
      <c r="K288" s="29">
        <v>13200</v>
      </c>
      <c r="L288" s="29">
        <v>13200</v>
      </c>
      <c r="M288" s="29">
        <f t="shared" si="89"/>
        <v>0</v>
      </c>
      <c r="N288" s="29">
        <v>0</v>
      </c>
      <c r="O288" s="29">
        <v>0</v>
      </c>
      <c r="P288" s="29">
        <f t="shared" si="90"/>
        <v>0</v>
      </c>
      <c r="Q288" s="29">
        <v>0</v>
      </c>
      <c r="R288" s="29">
        <v>0</v>
      </c>
      <c r="S288" s="29">
        <f t="shared" si="91"/>
        <v>0</v>
      </c>
      <c r="T288" s="29">
        <v>0</v>
      </c>
      <c r="U288" s="29">
        <v>0</v>
      </c>
      <c r="V288" s="29">
        <f t="shared" si="92"/>
        <v>0</v>
      </c>
      <c r="W288" s="29">
        <v>0</v>
      </c>
      <c r="X288" s="29">
        <v>0</v>
      </c>
      <c r="Y288" s="29">
        <f t="shared" si="93"/>
        <v>0</v>
      </c>
      <c r="Z288" s="29">
        <v>0</v>
      </c>
      <c r="AA288" s="29">
        <v>0</v>
      </c>
      <c r="AB288" s="29">
        <f t="shared" si="94"/>
        <v>0</v>
      </c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</row>
    <row r="289" spans="1:252" ht="29.25" customHeight="1" x14ac:dyDescent="0.25">
      <c r="A289" s="28" t="s">
        <v>265</v>
      </c>
      <c r="B289" s="29">
        <f t="shared" si="86"/>
        <v>4900</v>
      </c>
      <c r="C289" s="29">
        <f t="shared" si="86"/>
        <v>4497</v>
      </c>
      <c r="D289" s="29">
        <f t="shared" si="86"/>
        <v>-403</v>
      </c>
      <c r="E289" s="29">
        <v>0</v>
      </c>
      <c r="F289" s="29">
        <v>0</v>
      </c>
      <c r="G289" s="29">
        <f t="shared" si="87"/>
        <v>0</v>
      </c>
      <c r="H289" s="29">
        <v>0</v>
      </c>
      <c r="I289" s="29">
        <v>0</v>
      </c>
      <c r="J289" s="29">
        <f t="shared" si="88"/>
        <v>0</v>
      </c>
      <c r="K289" s="29">
        <v>4900</v>
      </c>
      <c r="L289" s="29">
        <f>4900-403</f>
        <v>4497</v>
      </c>
      <c r="M289" s="29">
        <f t="shared" si="89"/>
        <v>-403</v>
      </c>
      <c r="N289" s="29">
        <v>0</v>
      </c>
      <c r="O289" s="29">
        <v>0</v>
      </c>
      <c r="P289" s="29">
        <f t="shared" si="90"/>
        <v>0</v>
      </c>
      <c r="Q289" s="29">
        <v>0</v>
      </c>
      <c r="R289" s="29">
        <v>0</v>
      </c>
      <c r="S289" s="29">
        <f t="shared" si="91"/>
        <v>0</v>
      </c>
      <c r="T289" s="29">
        <v>0</v>
      </c>
      <c r="U289" s="29">
        <v>0</v>
      </c>
      <c r="V289" s="29">
        <f t="shared" si="92"/>
        <v>0</v>
      </c>
      <c r="W289" s="29">
        <v>0</v>
      </c>
      <c r="X289" s="29">
        <v>0</v>
      </c>
      <c r="Y289" s="29">
        <f t="shared" si="93"/>
        <v>0</v>
      </c>
      <c r="Z289" s="29">
        <v>0</v>
      </c>
      <c r="AA289" s="29">
        <v>0</v>
      </c>
      <c r="AB289" s="29">
        <f t="shared" si="94"/>
        <v>0</v>
      </c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21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  <c r="FX289" s="21"/>
      <c r="FY289" s="21"/>
      <c r="FZ289" s="21"/>
      <c r="GA289" s="21"/>
      <c r="GB289" s="21"/>
      <c r="GC289" s="21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</row>
    <row r="290" spans="1:252" x14ac:dyDescent="0.25">
      <c r="A290" s="22" t="s">
        <v>123</v>
      </c>
      <c r="B290" s="23">
        <f t="shared" si="86"/>
        <v>254745</v>
      </c>
      <c r="C290" s="23">
        <f t="shared" si="86"/>
        <v>254745</v>
      </c>
      <c r="D290" s="23">
        <f t="shared" si="86"/>
        <v>0</v>
      </c>
      <c r="E290" s="23">
        <f>SUM(E291:E291)</f>
        <v>0</v>
      </c>
      <c r="F290" s="23">
        <f>SUM(F291:F291)</f>
        <v>0</v>
      </c>
      <c r="G290" s="23">
        <f t="shared" si="87"/>
        <v>0</v>
      </c>
      <c r="H290" s="23">
        <f>SUM(H291:H291)</f>
        <v>0</v>
      </c>
      <c r="I290" s="23">
        <f>SUM(I291:I291)</f>
        <v>0</v>
      </c>
      <c r="J290" s="23">
        <f t="shared" si="88"/>
        <v>0</v>
      </c>
      <c r="K290" s="23">
        <f>SUM(K291:K291)</f>
        <v>0</v>
      </c>
      <c r="L290" s="23">
        <f>SUM(L291:L291)</f>
        <v>0</v>
      </c>
      <c r="M290" s="23">
        <f t="shared" si="89"/>
        <v>0</v>
      </c>
      <c r="N290" s="23">
        <f>SUM(N291:N291)</f>
        <v>254745</v>
      </c>
      <c r="O290" s="23">
        <f>SUM(O291:O291)</f>
        <v>254745</v>
      </c>
      <c r="P290" s="23">
        <f t="shared" si="90"/>
        <v>0</v>
      </c>
      <c r="Q290" s="23">
        <f>SUM(Q291:Q291)</f>
        <v>0</v>
      </c>
      <c r="R290" s="23">
        <f>SUM(R291:R291)</f>
        <v>0</v>
      </c>
      <c r="S290" s="23">
        <f t="shared" si="91"/>
        <v>0</v>
      </c>
      <c r="T290" s="23">
        <f>SUM(T291:T291)</f>
        <v>0</v>
      </c>
      <c r="U290" s="23">
        <f>SUM(U291:U291)</f>
        <v>0</v>
      </c>
      <c r="V290" s="23">
        <f t="shared" si="92"/>
        <v>0</v>
      </c>
      <c r="W290" s="23">
        <f>SUM(W291:W291)</f>
        <v>0</v>
      </c>
      <c r="X290" s="23">
        <f>SUM(X291:X291)</f>
        <v>0</v>
      </c>
      <c r="Y290" s="23">
        <f t="shared" si="93"/>
        <v>0</v>
      </c>
      <c r="Z290" s="23">
        <f>SUM(Z291:Z291)</f>
        <v>0</v>
      </c>
      <c r="AA290" s="23">
        <f>SUM(AA291:AA291)</f>
        <v>0</v>
      </c>
      <c r="AB290" s="23">
        <f t="shared" si="94"/>
        <v>0</v>
      </c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  <c r="CR290" s="21"/>
      <c r="CS290" s="21"/>
      <c r="CT290" s="21"/>
      <c r="CU290" s="21"/>
      <c r="CV290" s="21"/>
      <c r="CW290" s="21"/>
      <c r="CX290" s="21"/>
      <c r="CY290" s="21"/>
      <c r="CZ290" s="21"/>
      <c r="DA290" s="21"/>
      <c r="DB290" s="21"/>
      <c r="DC290" s="21"/>
      <c r="DD290" s="21"/>
      <c r="DE290" s="21"/>
      <c r="DF290" s="21"/>
      <c r="DG290" s="21"/>
      <c r="DH290" s="21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1"/>
      <c r="EA290" s="21"/>
      <c r="EB290" s="21"/>
      <c r="EC290" s="21"/>
      <c r="ED290" s="21"/>
      <c r="EE290" s="21"/>
      <c r="EF290" s="21"/>
      <c r="EG290" s="21"/>
      <c r="EH290" s="21"/>
      <c r="EI290" s="21"/>
      <c r="EJ290" s="21"/>
      <c r="EK290" s="21"/>
      <c r="EL290" s="21"/>
      <c r="EM290" s="21"/>
      <c r="EN290" s="21"/>
      <c r="EO290" s="21"/>
      <c r="EP290" s="21"/>
      <c r="EQ290" s="21"/>
      <c r="ER290" s="21"/>
      <c r="ES290" s="21"/>
      <c r="ET290" s="21"/>
      <c r="EU290" s="21"/>
      <c r="EV290" s="21"/>
      <c r="EW290" s="21"/>
      <c r="EX290" s="21"/>
      <c r="EY290" s="21"/>
      <c r="EZ290" s="21"/>
      <c r="FA290" s="21"/>
      <c r="FB290" s="21"/>
      <c r="FC290" s="21"/>
      <c r="FD290" s="21"/>
      <c r="FE290" s="21"/>
      <c r="FF290" s="21"/>
      <c r="FG290" s="21"/>
      <c r="FH290" s="21"/>
      <c r="FI290" s="21"/>
      <c r="FJ290" s="21"/>
      <c r="FK290" s="21"/>
      <c r="FL290" s="21"/>
      <c r="FM290" s="21"/>
      <c r="FN290" s="21"/>
      <c r="FO290" s="21"/>
      <c r="FP290" s="21"/>
      <c r="FQ290" s="21"/>
      <c r="FR290" s="21"/>
      <c r="FS290" s="21"/>
      <c r="FT290" s="21"/>
      <c r="FU290" s="21"/>
      <c r="FV290" s="21"/>
      <c r="FW290" s="21"/>
      <c r="FX290" s="21"/>
      <c r="FY290" s="21"/>
      <c r="FZ290" s="21"/>
      <c r="GA290" s="21"/>
      <c r="GB290" s="21"/>
      <c r="GC290" s="21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</row>
    <row r="291" spans="1:252" ht="63" x14ac:dyDescent="0.25">
      <c r="A291" s="28" t="s">
        <v>266</v>
      </c>
      <c r="B291" s="29">
        <f t="shared" si="86"/>
        <v>254745</v>
      </c>
      <c r="C291" s="29">
        <f t="shared" si="86"/>
        <v>254745</v>
      </c>
      <c r="D291" s="29">
        <f t="shared" si="86"/>
        <v>0</v>
      </c>
      <c r="E291" s="29">
        <v>0</v>
      </c>
      <c r="F291" s="29">
        <v>0</v>
      </c>
      <c r="G291" s="29">
        <f t="shared" si="87"/>
        <v>0</v>
      </c>
      <c r="H291" s="29">
        <v>0</v>
      </c>
      <c r="I291" s="29">
        <v>0</v>
      </c>
      <c r="J291" s="29">
        <f t="shared" si="88"/>
        <v>0</v>
      </c>
      <c r="K291" s="29">
        <v>0</v>
      </c>
      <c r="L291" s="29">
        <v>0</v>
      </c>
      <c r="M291" s="29">
        <f t="shared" si="89"/>
        <v>0</v>
      </c>
      <c r="N291" s="29">
        <v>254745</v>
      </c>
      <c r="O291" s="29">
        <v>254745</v>
      </c>
      <c r="P291" s="29">
        <f t="shared" si="90"/>
        <v>0</v>
      </c>
      <c r="Q291" s="29">
        <v>0</v>
      </c>
      <c r="R291" s="29">
        <v>0</v>
      </c>
      <c r="S291" s="29">
        <f t="shared" si="91"/>
        <v>0</v>
      </c>
      <c r="T291" s="29">
        <v>0</v>
      </c>
      <c r="U291" s="29">
        <v>0</v>
      </c>
      <c r="V291" s="29">
        <f t="shared" si="92"/>
        <v>0</v>
      </c>
      <c r="W291" s="29">
        <v>0</v>
      </c>
      <c r="X291" s="29">
        <v>0</v>
      </c>
      <c r="Y291" s="29">
        <f t="shared" si="93"/>
        <v>0</v>
      </c>
      <c r="Z291" s="29">
        <v>0</v>
      </c>
      <c r="AA291" s="29">
        <v>0</v>
      </c>
      <c r="AB291" s="29">
        <f t="shared" si="94"/>
        <v>0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</row>
    <row r="292" spans="1:252" x14ac:dyDescent="0.25">
      <c r="A292" s="22" t="s">
        <v>199</v>
      </c>
      <c r="B292" s="23">
        <f t="shared" si="86"/>
        <v>7647</v>
      </c>
      <c r="C292" s="23">
        <f t="shared" si="86"/>
        <v>7647</v>
      </c>
      <c r="D292" s="23">
        <f t="shared" si="86"/>
        <v>0</v>
      </c>
      <c r="E292" s="23">
        <f>SUM(E293:E293)</f>
        <v>0</v>
      </c>
      <c r="F292" s="23">
        <f>SUM(F293:F293)</f>
        <v>0</v>
      </c>
      <c r="G292" s="23">
        <f t="shared" si="87"/>
        <v>0</v>
      </c>
      <c r="H292" s="23">
        <f>SUM(H293:H293)</f>
        <v>0</v>
      </c>
      <c r="I292" s="23">
        <f>SUM(I293:I293)</f>
        <v>0</v>
      </c>
      <c r="J292" s="23">
        <f t="shared" si="88"/>
        <v>0</v>
      </c>
      <c r="K292" s="23">
        <f>SUM(K293:K293)</f>
        <v>0</v>
      </c>
      <c r="L292" s="23">
        <f>SUM(L293:L293)</f>
        <v>0</v>
      </c>
      <c r="M292" s="23">
        <f t="shared" si="89"/>
        <v>0</v>
      </c>
      <c r="N292" s="23">
        <f>SUM(N293:N293)</f>
        <v>0</v>
      </c>
      <c r="O292" s="23">
        <f>SUM(O293:O293)</f>
        <v>0</v>
      </c>
      <c r="P292" s="23">
        <f t="shared" si="90"/>
        <v>0</v>
      </c>
      <c r="Q292" s="23">
        <f>SUM(Q293:Q293)</f>
        <v>0</v>
      </c>
      <c r="R292" s="23">
        <f>SUM(R293:R293)</f>
        <v>0</v>
      </c>
      <c r="S292" s="23">
        <f t="shared" si="91"/>
        <v>0</v>
      </c>
      <c r="T292" s="23">
        <f>SUM(T293:T293)</f>
        <v>7647</v>
      </c>
      <c r="U292" s="23">
        <f>SUM(U293:U293)</f>
        <v>7647</v>
      </c>
      <c r="V292" s="23">
        <f t="shared" si="92"/>
        <v>0</v>
      </c>
      <c r="W292" s="23">
        <f>SUM(W293:W293)</f>
        <v>0</v>
      </c>
      <c r="X292" s="23">
        <f>SUM(X293:X293)</f>
        <v>0</v>
      </c>
      <c r="Y292" s="23">
        <f t="shared" si="93"/>
        <v>0</v>
      </c>
      <c r="Z292" s="23">
        <f>SUM(Z293:Z293)</f>
        <v>0</v>
      </c>
      <c r="AA292" s="23">
        <f>SUM(AA293:AA293)</f>
        <v>0</v>
      </c>
      <c r="AB292" s="23">
        <f t="shared" si="94"/>
        <v>0</v>
      </c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  <c r="CR292" s="21"/>
      <c r="CS292" s="21"/>
      <c r="CT292" s="21"/>
      <c r="CU292" s="21"/>
      <c r="CV292" s="21"/>
      <c r="CW292" s="21"/>
      <c r="CX292" s="21"/>
      <c r="CY292" s="21"/>
      <c r="CZ292" s="21"/>
      <c r="DA292" s="21"/>
      <c r="DB292" s="21"/>
      <c r="DC292" s="21"/>
      <c r="DD292" s="21"/>
      <c r="DE292" s="21"/>
      <c r="DF292" s="21"/>
      <c r="DG292" s="21"/>
      <c r="DH292" s="21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1"/>
      <c r="EA292" s="21"/>
      <c r="EB292" s="21"/>
      <c r="EC292" s="21"/>
      <c r="ED292" s="21"/>
      <c r="EE292" s="21"/>
      <c r="EF292" s="21"/>
      <c r="EG292" s="21"/>
      <c r="EH292" s="21"/>
      <c r="EI292" s="21"/>
      <c r="EJ292" s="21"/>
      <c r="EK292" s="21"/>
      <c r="EL292" s="21"/>
      <c r="EM292" s="21"/>
      <c r="EN292" s="21"/>
      <c r="EO292" s="21"/>
      <c r="EP292" s="21"/>
      <c r="EQ292" s="21"/>
      <c r="ER292" s="21"/>
      <c r="ES292" s="21"/>
      <c r="ET292" s="21"/>
      <c r="EU292" s="21"/>
      <c r="EV292" s="21"/>
      <c r="EW292" s="21"/>
      <c r="EX292" s="21"/>
      <c r="EY292" s="21"/>
      <c r="EZ292" s="21"/>
      <c r="FA292" s="21"/>
      <c r="FB292" s="21"/>
      <c r="FC292" s="21"/>
      <c r="FD292" s="21"/>
      <c r="FE292" s="21"/>
      <c r="FF292" s="21"/>
      <c r="FG292" s="21"/>
      <c r="FH292" s="21"/>
      <c r="FI292" s="21"/>
      <c r="FJ292" s="21"/>
      <c r="FK292" s="21"/>
      <c r="FL292" s="21"/>
      <c r="FM292" s="21"/>
      <c r="FN292" s="21"/>
      <c r="FO292" s="21"/>
      <c r="FP292" s="21"/>
      <c r="FQ292" s="21"/>
      <c r="FR292" s="21"/>
      <c r="FS292" s="21"/>
      <c r="FT292" s="21"/>
      <c r="FU292" s="21"/>
      <c r="FV292" s="21"/>
      <c r="FW292" s="21"/>
      <c r="FX292" s="21"/>
      <c r="FY292" s="21"/>
      <c r="FZ292" s="21"/>
      <c r="GA292" s="21"/>
      <c r="GB292" s="21"/>
      <c r="GC292" s="21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</row>
    <row r="293" spans="1:252" ht="42.75" customHeight="1" x14ac:dyDescent="0.25">
      <c r="A293" s="28" t="s">
        <v>267</v>
      </c>
      <c r="B293" s="29">
        <f t="shared" si="86"/>
        <v>7647</v>
      </c>
      <c r="C293" s="29">
        <f t="shared" si="86"/>
        <v>7647</v>
      </c>
      <c r="D293" s="29">
        <f t="shared" si="86"/>
        <v>0</v>
      </c>
      <c r="E293" s="29">
        <v>0</v>
      </c>
      <c r="F293" s="29">
        <v>0</v>
      </c>
      <c r="G293" s="29">
        <f t="shared" si="87"/>
        <v>0</v>
      </c>
      <c r="H293" s="29">
        <v>0</v>
      </c>
      <c r="I293" s="29">
        <v>0</v>
      </c>
      <c r="J293" s="29">
        <f t="shared" si="88"/>
        <v>0</v>
      </c>
      <c r="K293" s="29">
        <v>0</v>
      </c>
      <c r="L293" s="29">
        <v>0</v>
      </c>
      <c r="M293" s="29">
        <f t="shared" si="89"/>
        <v>0</v>
      </c>
      <c r="N293" s="29">
        <v>0</v>
      </c>
      <c r="O293" s="29">
        <v>0</v>
      </c>
      <c r="P293" s="29">
        <f t="shared" si="90"/>
        <v>0</v>
      </c>
      <c r="Q293" s="29">
        <v>0</v>
      </c>
      <c r="R293" s="29">
        <v>0</v>
      </c>
      <c r="S293" s="29">
        <f t="shared" si="91"/>
        <v>0</v>
      </c>
      <c r="T293" s="29">
        <v>7647</v>
      </c>
      <c r="U293" s="29">
        <v>7647</v>
      </c>
      <c r="V293" s="29">
        <f t="shared" si="92"/>
        <v>0</v>
      </c>
      <c r="W293" s="29">
        <v>0</v>
      </c>
      <c r="X293" s="29">
        <v>0</v>
      </c>
      <c r="Y293" s="29">
        <f t="shared" si="93"/>
        <v>0</v>
      </c>
      <c r="Z293" s="29">
        <v>0</v>
      </c>
      <c r="AA293" s="29">
        <v>0</v>
      </c>
      <c r="AB293" s="29">
        <f t="shared" si="94"/>
        <v>0</v>
      </c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21"/>
      <c r="FK293" s="21"/>
      <c r="FL293" s="21"/>
      <c r="FM293" s="21"/>
      <c r="FN293" s="21"/>
      <c r="FO293" s="21"/>
      <c r="FP293" s="21"/>
      <c r="FQ293" s="21"/>
      <c r="FR293" s="21"/>
      <c r="FS293" s="21"/>
      <c r="FT293" s="21"/>
      <c r="FU293" s="21"/>
      <c r="FV293" s="21"/>
      <c r="FW293" s="21"/>
      <c r="FX293" s="21"/>
      <c r="FY293" s="21"/>
      <c r="FZ293" s="21"/>
      <c r="GA293" s="21"/>
      <c r="GB293" s="21"/>
      <c r="GC293" s="21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  <c r="IR293" s="5"/>
    </row>
    <row r="294" spans="1:252" ht="25.5" customHeight="1" x14ac:dyDescent="0.25">
      <c r="A294" s="22" t="s">
        <v>157</v>
      </c>
      <c r="B294" s="23">
        <f t="shared" si="86"/>
        <v>37668</v>
      </c>
      <c r="C294" s="23">
        <f t="shared" si="86"/>
        <v>37668</v>
      </c>
      <c r="D294" s="23">
        <f t="shared" si="86"/>
        <v>0</v>
      </c>
      <c r="E294" s="23">
        <f>SUM(E295:E297)</f>
        <v>0</v>
      </c>
      <c r="F294" s="23">
        <f>SUM(F295:F297)</f>
        <v>0</v>
      </c>
      <c r="G294" s="23">
        <f t="shared" si="87"/>
        <v>0</v>
      </c>
      <c r="H294" s="23">
        <f>SUM(H295:H297)</f>
        <v>0</v>
      </c>
      <c r="I294" s="23">
        <f>SUM(I295:I297)</f>
        <v>0</v>
      </c>
      <c r="J294" s="23">
        <f t="shared" si="88"/>
        <v>0</v>
      </c>
      <c r="K294" s="23">
        <f>SUM(K295:K297)</f>
        <v>35069</v>
      </c>
      <c r="L294" s="23">
        <f>SUM(L295:L297)</f>
        <v>35069</v>
      </c>
      <c r="M294" s="23">
        <f t="shared" si="89"/>
        <v>0</v>
      </c>
      <c r="N294" s="23">
        <f>SUM(N295:N297)</f>
        <v>0</v>
      </c>
      <c r="O294" s="23">
        <f>SUM(O295:O297)</f>
        <v>0</v>
      </c>
      <c r="P294" s="23">
        <f t="shared" si="90"/>
        <v>0</v>
      </c>
      <c r="Q294" s="23">
        <f>SUM(Q295:Q297)</f>
        <v>2599</v>
      </c>
      <c r="R294" s="23">
        <f>SUM(R295:R297)</f>
        <v>2599</v>
      </c>
      <c r="S294" s="23">
        <f t="shared" si="91"/>
        <v>0</v>
      </c>
      <c r="T294" s="23">
        <f>SUM(T295:T297)</f>
        <v>0</v>
      </c>
      <c r="U294" s="23">
        <f>SUM(U295:U297)</f>
        <v>0</v>
      </c>
      <c r="V294" s="23">
        <f t="shared" si="92"/>
        <v>0</v>
      </c>
      <c r="W294" s="23">
        <f>SUM(W295:W297)</f>
        <v>0</v>
      </c>
      <c r="X294" s="23">
        <f>SUM(X295:X297)</f>
        <v>0</v>
      </c>
      <c r="Y294" s="23">
        <f t="shared" si="93"/>
        <v>0</v>
      </c>
      <c r="Z294" s="23">
        <f>SUM(Z295:Z297)</f>
        <v>0</v>
      </c>
      <c r="AA294" s="23">
        <f>SUM(AA295:AA297)</f>
        <v>0</v>
      </c>
      <c r="AB294" s="23">
        <f t="shared" si="94"/>
        <v>0</v>
      </c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  <c r="CR294" s="21"/>
      <c r="CS294" s="21"/>
      <c r="CT294" s="21"/>
      <c r="CU294" s="21"/>
      <c r="CV294" s="21"/>
      <c r="CW294" s="21"/>
      <c r="CX294" s="21"/>
      <c r="CY294" s="21"/>
      <c r="CZ294" s="21"/>
      <c r="DA294" s="21"/>
      <c r="DB294" s="21"/>
      <c r="DC294" s="21"/>
      <c r="DD294" s="21"/>
      <c r="DE294" s="21"/>
      <c r="DF294" s="21"/>
      <c r="DG294" s="21"/>
      <c r="DH294" s="21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1"/>
      <c r="EA294" s="21"/>
      <c r="EB294" s="21"/>
      <c r="EC294" s="21"/>
      <c r="ED294" s="21"/>
      <c r="EE294" s="21"/>
      <c r="EF294" s="21"/>
      <c r="EG294" s="21"/>
      <c r="EH294" s="21"/>
      <c r="EI294" s="21"/>
      <c r="EJ294" s="21"/>
      <c r="EK294" s="21"/>
      <c r="EL294" s="21"/>
      <c r="EM294" s="21"/>
      <c r="EN294" s="21"/>
      <c r="EO294" s="21"/>
      <c r="EP294" s="21"/>
      <c r="EQ294" s="21"/>
      <c r="ER294" s="21"/>
      <c r="ES294" s="21"/>
      <c r="ET294" s="21"/>
      <c r="EU294" s="21"/>
      <c r="EV294" s="21"/>
      <c r="EW294" s="21"/>
      <c r="EX294" s="21"/>
      <c r="EY294" s="21"/>
      <c r="EZ294" s="21"/>
      <c r="FA294" s="21"/>
      <c r="FB294" s="21"/>
      <c r="FC294" s="21"/>
      <c r="FD294" s="21"/>
      <c r="FE294" s="21"/>
      <c r="FF294" s="21"/>
      <c r="FG294" s="21"/>
      <c r="FH294" s="21"/>
      <c r="FI294" s="21"/>
      <c r="FJ294" s="21"/>
      <c r="FK294" s="21"/>
      <c r="FL294" s="21"/>
      <c r="FM294" s="21"/>
      <c r="FN294" s="21"/>
      <c r="FO294" s="21"/>
      <c r="FP294" s="21"/>
      <c r="FQ294" s="21"/>
      <c r="FR294" s="21"/>
      <c r="FS294" s="21"/>
      <c r="FT294" s="21"/>
      <c r="FU294" s="21"/>
      <c r="FV294" s="21"/>
      <c r="FW294" s="21"/>
      <c r="FX294" s="21"/>
      <c r="FY294" s="21"/>
      <c r="FZ294" s="21"/>
      <c r="GA294" s="21"/>
      <c r="GB294" s="21"/>
      <c r="GC294" s="21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</row>
    <row r="295" spans="1:252" ht="29.25" customHeight="1" x14ac:dyDescent="0.25">
      <c r="A295" s="28" t="s">
        <v>268</v>
      </c>
      <c r="B295" s="29">
        <f t="shared" si="86"/>
        <v>5880</v>
      </c>
      <c r="C295" s="29">
        <f t="shared" si="86"/>
        <v>5880</v>
      </c>
      <c r="D295" s="29">
        <f t="shared" si="86"/>
        <v>0</v>
      </c>
      <c r="E295" s="29">
        <v>0</v>
      </c>
      <c r="F295" s="29">
        <v>0</v>
      </c>
      <c r="G295" s="29">
        <f t="shared" si="87"/>
        <v>0</v>
      </c>
      <c r="H295" s="29">
        <v>0</v>
      </c>
      <c r="I295" s="29">
        <v>0</v>
      </c>
      <c r="J295" s="29">
        <f t="shared" si="88"/>
        <v>0</v>
      </c>
      <c r="K295" s="29">
        <v>3281</v>
      </c>
      <c r="L295" s="29">
        <v>3281</v>
      </c>
      <c r="M295" s="29">
        <f t="shared" si="89"/>
        <v>0</v>
      </c>
      <c r="N295" s="29">
        <v>0</v>
      </c>
      <c r="O295" s="29">
        <v>0</v>
      </c>
      <c r="P295" s="29">
        <f t="shared" si="90"/>
        <v>0</v>
      </c>
      <c r="Q295" s="29">
        <v>2599</v>
      </c>
      <c r="R295" s="29">
        <v>2599</v>
      </c>
      <c r="S295" s="29">
        <f t="shared" si="91"/>
        <v>0</v>
      </c>
      <c r="T295" s="29">
        <v>0</v>
      </c>
      <c r="U295" s="29">
        <v>0</v>
      </c>
      <c r="V295" s="29">
        <f t="shared" si="92"/>
        <v>0</v>
      </c>
      <c r="W295" s="29">
        <v>0</v>
      </c>
      <c r="X295" s="29">
        <v>0</v>
      </c>
      <c r="Y295" s="29">
        <f t="shared" si="93"/>
        <v>0</v>
      </c>
      <c r="Z295" s="29">
        <v>0</v>
      </c>
      <c r="AA295" s="29">
        <v>0</v>
      </c>
      <c r="AB295" s="29">
        <f t="shared" si="94"/>
        <v>0</v>
      </c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1"/>
      <c r="GC295" s="21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</row>
    <row r="296" spans="1:252" ht="31.5" x14ac:dyDescent="0.25">
      <c r="A296" s="25" t="s">
        <v>269</v>
      </c>
      <c r="B296" s="29">
        <f t="shared" si="86"/>
        <v>1788</v>
      </c>
      <c r="C296" s="29">
        <f t="shared" si="86"/>
        <v>1788</v>
      </c>
      <c r="D296" s="29">
        <f t="shared" si="86"/>
        <v>0</v>
      </c>
      <c r="E296" s="29">
        <v>0</v>
      </c>
      <c r="F296" s="29">
        <v>0</v>
      </c>
      <c r="G296" s="29">
        <f t="shared" si="87"/>
        <v>0</v>
      </c>
      <c r="H296" s="29">
        <v>0</v>
      </c>
      <c r="I296" s="29">
        <v>0</v>
      </c>
      <c r="J296" s="29">
        <f t="shared" si="88"/>
        <v>0</v>
      </c>
      <c r="K296" s="29">
        <v>1788</v>
      </c>
      <c r="L296" s="29">
        <v>1788</v>
      </c>
      <c r="M296" s="29">
        <f t="shared" si="89"/>
        <v>0</v>
      </c>
      <c r="N296" s="29">
        <v>0</v>
      </c>
      <c r="O296" s="29">
        <v>0</v>
      </c>
      <c r="P296" s="29">
        <f t="shared" si="90"/>
        <v>0</v>
      </c>
      <c r="Q296" s="29">
        <v>0</v>
      </c>
      <c r="R296" s="29">
        <v>0</v>
      </c>
      <c r="S296" s="29">
        <f t="shared" si="91"/>
        <v>0</v>
      </c>
      <c r="T296" s="29">
        <v>0</v>
      </c>
      <c r="U296" s="29">
        <v>0</v>
      </c>
      <c r="V296" s="29">
        <f t="shared" si="92"/>
        <v>0</v>
      </c>
      <c r="W296" s="29">
        <v>0</v>
      </c>
      <c r="X296" s="29">
        <v>0</v>
      </c>
      <c r="Y296" s="29">
        <f t="shared" si="93"/>
        <v>0</v>
      </c>
      <c r="Z296" s="29">
        <v>0</v>
      </c>
      <c r="AA296" s="29">
        <v>0</v>
      </c>
      <c r="AB296" s="29">
        <f t="shared" si="94"/>
        <v>0</v>
      </c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21"/>
      <c r="FK296" s="21"/>
      <c r="FL296" s="21"/>
      <c r="FM296" s="21"/>
      <c r="FN296" s="21"/>
      <c r="FO296" s="21"/>
      <c r="FP296" s="21"/>
      <c r="FQ296" s="21"/>
      <c r="FR296" s="21"/>
      <c r="FS296" s="21"/>
      <c r="FT296" s="21"/>
      <c r="FU296" s="21"/>
      <c r="FV296" s="21"/>
      <c r="FW296" s="21"/>
      <c r="FX296" s="21"/>
      <c r="FY296" s="21"/>
      <c r="FZ296" s="21"/>
      <c r="GA296" s="21"/>
      <c r="GB296" s="21"/>
      <c r="GC296" s="21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</row>
    <row r="297" spans="1:252" ht="63" x14ac:dyDescent="0.25">
      <c r="A297" s="25" t="s">
        <v>270</v>
      </c>
      <c r="B297" s="29">
        <f t="shared" si="86"/>
        <v>30000</v>
      </c>
      <c r="C297" s="29">
        <f t="shared" si="86"/>
        <v>30000</v>
      </c>
      <c r="D297" s="29">
        <f t="shared" si="86"/>
        <v>0</v>
      </c>
      <c r="E297" s="29">
        <v>0</v>
      </c>
      <c r="F297" s="29">
        <v>0</v>
      </c>
      <c r="G297" s="29">
        <f t="shared" si="87"/>
        <v>0</v>
      </c>
      <c r="H297" s="29">
        <v>0</v>
      </c>
      <c r="I297" s="29">
        <v>0</v>
      </c>
      <c r="J297" s="29">
        <f t="shared" si="88"/>
        <v>0</v>
      </c>
      <c r="K297" s="29">
        <v>30000</v>
      </c>
      <c r="L297" s="29">
        <v>30000</v>
      </c>
      <c r="M297" s="29">
        <f t="shared" si="89"/>
        <v>0</v>
      </c>
      <c r="N297" s="29">
        <v>0</v>
      </c>
      <c r="O297" s="29">
        <v>0</v>
      </c>
      <c r="P297" s="29">
        <f t="shared" si="90"/>
        <v>0</v>
      </c>
      <c r="Q297" s="29">
        <v>0</v>
      </c>
      <c r="R297" s="29">
        <v>0</v>
      </c>
      <c r="S297" s="29">
        <f t="shared" si="91"/>
        <v>0</v>
      </c>
      <c r="T297" s="29">
        <v>0</v>
      </c>
      <c r="U297" s="29">
        <v>0</v>
      </c>
      <c r="V297" s="29">
        <f t="shared" si="92"/>
        <v>0</v>
      </c>
      <c r="W297" s="29">
        <v>0</v>
      </c>
      <c r="X297" s="29">
        <v>0</v>
      </c>
      <c r="Y297" s="29">
        <f t="shared" si="93"/>
        <v>0</v>
      </c>
      <c r="Z297" s="29">
        <v>0</v>
      </c>
      <c r="AA297" s="29">
        <v>0</v>
      </c>
      <c r="AB297" s="29">
        <f t="shared" si="94"/>
        <v>0</v>
      </c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21"/>
      <c r="FK297" s="21"/>
      <c r="FL297" s="21"/>
      <c r="FM297" s="21"/>
      <c r="FN297" s="21"/>
      <c r="FO297" s="21"/>
      <c r="FP297" s="21"/>
      <c r="FQ297" s="21"/>
      <c r="FR297" s="21"/>
      <c r="FS297" s="21"/>
      <c r="FT297" s="21"/>
      <c r="FU297" s="21"/>
      <c r="FV297" s="21"/>
      <c r="FW297" s="21"/>
      <c r="FX297" s="21"/>
      <c r="FY297" s="21"/>
      <c r="FZ297" s="21"/>
      <c r="GA297" s="21"/>
      <c r="GB297" s="21"/>
      <c r="GC297" s="21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</row>
    <row r="298" spans="1:252" x14ac:dyDescent="0.25">
      <c r="A298" s="22" t="s">
        <v>101</v>
      </c>
      <c r="B298" s="23">
        <f t="shared" si="86"/>
        <v>2164059</v>
      </c>
      <c r="C298" s="23">
        <f t="shared" si="86"/>
        <v>2164059</v>
      </c>
      <c r="D298" s="23">
        <f t="shared" si="86"/>
        <v>0</v>
      </c>
      <c r="E298" s="23">
        <f>SUM(E299,E301,E305,E309)</f>
        <v>615143</v>
      </c>
      <c r="F298" s="23">
        <f>SUM(F299,F301,F305,F309)</f>
        <v>615143</v>
      </c>
      <c r="G298" s="23">
        <f t="shared" si="87"/>
        <v>0</v>
      </c>
      <c r="H298" s="23">
        <f>SUM(H299,H301,H305,H309)</f>
        <v>0</v>
      </c>
      <c r="I298" s="23">
        <f>SUM(I299,I301,I305,I309)</f>
        <v>0</v>
      </c>
      <c r="J298" s="23">
        <f t="shared" si="88"/>
        <v>0</v>
      </c>
      <c r="K298" s="23">
        <f>SUM(K299,K301,K305,K309)</f>
        <v>182804</v>
      </c>
      <c r="L298" s="23">
        <f>SUM(L299,L301,L305,L309)</f>
        <v>182804</v>
      </c>
      <c r="M298" s="23">
        <f t="shared" si="89"/>
        <v>0</v>
      </c>
      <c r="N298" s="23">
        <f>SUM(N299,N301,N305,N309)</f>
        <v>1366112</v>
      </c>
      <c r="O298" s="23">
        <f>SUM(O299,O301,O305,O309)</f>
        <v>1366112</v>
      </c>
      <c r="P298" s="23">
        <f t="shared" si="90"/>
        <v>0</v>
      </c>
      <c r="Q298" s="23">
        <f>SUM(Q299,Q301,Q305,Q309)</f>
        <v>0</v>
      </c>
      <c r="R298" s="23">
        <f>SUM(R299,R301,R305,R309)</f>
        <v>0</v>
      </c>
      <c r="S298" s="23">
        <f t="shared" si="91"/>
        <v>0</v>
      </c>
      <c r="T298" s="23">
        <f>SUM(T299,T301,T305,T309)</f>
        <v>0</v>
      </c>
      <c r="U298" s="23">
        <f>SUM(U299,U301,U305,U309)</f>
        <v>0</v>
      </c>
      <c r="V298" s="23">
        <f t="shared" si="92"/>
        <v>0</v>
      </c>
      <c r="W298" s="23">
        <f>SUM(W299,W301,W305,W309)</f>
        <v>0</v>
      </c>
      <c r="X298" s="23">
        <f>SUM(X299,X301,X305,X309)</f>
        <v>0</v>
      </c>
      <c r="Y298" s="23">
        <f t="shared" si="93"/>
        <v>0</v>
      </c>
      <c r="Z298" s="23">
        <f>SUM(Z299,Z301,Z305,Z309)</f>
        <v>0</v>
      </c>
      <c r="AA298" s="23">
        <f>SUM(AA299,AA301,AA305,AA309)</f>
        <v>0</v>
      </c>
      <c r="AB298" s="23">
        <f t="shared" si="94"/>
        <v>0</v>
      </c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21"/>
      <c r="FK298" s="21"/>
      <c r="FL298" s="21"/>
      <c r="FM298" s="21"/>
      <c r="FN298" s="21"/>
      <c r="FO298" s="21"/>
      <c r="FP298" s="21"/>
      <c r="FQ298" s="21"/>
      <c r="FR298" s="21"/>
      <c r="FS298" s="21"/>
      <c r="FT298" s="21"/>
      <c r="FU298" s="21"/>
      <c r="FV298" s="21"/>
      <c r="FW298" s="21"/>
      <c r="FX298" s="21"/>
      <c r="FY298" s="21"/>
      <c r="FZ298" s="21"/>
      <c r="GA298" s="21"/>
      <c r="GB298" s="21"/>
      <c r="GC298" s="21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</row>
    <row r="299" spans="1:252" x14ac:dyDescent="0.25">
      <c r="A299" s="22" t="s">
        <v>107</v>
      </c>
      <c r="B299" s="23">
        <f t="shared" si="86"/>
        <v>3000</v>
      </c>
      <c r="C299" s="23">
        <f t="shared" si="86"/>
        <v>3000</v>
      </c>
      <c r="D299" s="23">
        <f t="shared" si="86"/>
        <v>0</v>
      </c>
      <c r="E299" s="23">
        <f>SUM(E300)</f>
        <v>0</v>
      </c>
      <c r="F299" s="23">
        <f>SUM(F300)</f>
        <v>0</v>
      </c>
      <c r="G299" s="23">
        <f t="shared" si="87"/>
        <v>0</v>
      </c>
      <c r="H299" s="23">
        <f>SUM(H300)</f>
        <v>0</v>
      </c>
      <c r="I299" s="23">
        <f>SUM(I300)</f>
        <v>0</v>
      </c>
      <c r="J299" s="23">
        <f t="shared" si="88"/>
        <v>0</v>
      </c>
      <c r="K299" s="23">
        <f>SUM(K300)</f>
        <v>3000</v>
      </c>
      <c r="L299" s="23">
        <f>SUM(L300)</f>
        <v>3000</v>
      </c>
      <c r="M299" s="23">
        <f t="shared" si="89"/>
        <v>0</v>
      </c>
      <c r="N299" s="23">
        <f>SUM(N300)</f>
        <v>0</v>
      </c>
      <c r="O299" s="23">
        <f>SUM(O300)</f>
        <v>0</v>
      </c>
      <c r="P299" s="23">
        <f t="shared" si="90"/>
        <v>0</v>
      </c>
      <c r="Q299" s="23">
        <f>SUM(Q300)</f>
        <v>0</v>
      </c>
      <c r="R299" s="23">
        <f>SUM(R300)</f>
        <v>0</v>
      </c>
      <c r="S299" s="23">
        <f t="shared" si="91"/>
        <v>0</v>
      </c>
      <c r="T299" s="23">
        <f>SUM(T300)</f>
        <v>0</v>
      </c>
      <c r="U299" s="23">
        <f>SUM(U300)</f>
        <v>0</v>
      </c>
      <c r="V299" s="23">
        <f t="shared" si="92"/>
        <v>0</v>
      </c>
      <c r="W299" s="23">
        <f>SUM(W300)</f>
        <v>0</v>
      </c>
      <c r="X299" s="23">
        <f>SUM(X300)</f>
        <v>0</v>
      </c>
      <c r="Y299" s="23">
        <f t="shared" si="93"/>
        <v>0</v>
      </c>
      <c r="Z299" s="23">
        <f>SUM(Z300)</f>
        <v>0</v>
      </c>
      <c r="AA299" s="23">
        <f>SUM(AA300)</f>
        <v>0</v>
      </c>
      <c r="AB299" s="23">
        <f t="shared" si="94"/>
        <v>0</v>
      </c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  <c r="EE299" s="21"/>
      <c r="EF299" s="21"/>
      <c r="EG299" s="21"/>
      <c r="EH299" s="21"/>
      <c r="EI299" s="21"/>
      <c r="EJ299" s="21"/>
      <c r="EK299" s="21"/>
      <c r="EL299" s="21"/>
      <c r="EM299" s="21"/>
      <c r="EN299" s="21"/>
      <c r="EO299" s="21"/>
      <c r="EP299" s="21"/>
      <c r="EQ299" s="21"/>
      <c r="ER299" s="21"/>
      <c r="ES299" s="21"/>
      <c r="ET299" s="21"/>
      <c r="EU299" s="21"/>
      <c r="EV299" s="21"/>
      <c r="EW299" s="21"/>
      <c r="EX299" s="21"/>
      <c r="EY299" s="21"/>
      <c r="EZ299" s="21"/>
      <c r="FA299" s="21"/>
      <c r="FB299" s="21"/>
      <c r="FC299" s="21"/>
      <c r="FD299" s="21"/>
      <c r="FE299" s="21"/>
      <c r="FF299" s="21"/>
      <c r="FG299" s="21"/>
      <c r="FH299" s="21"/>
      <c r="FI299" s="21"/>
      <c r="FJ299" s="21"/>
      <c r="FK299" s="21"/>
      <c r="FL299" s="21"/>
      <c r="FM299" s="21"/>
      <c r="FN299" s="21"/>
      <c r="FO299" s="21"/>
      <c r="FP299" s="21"/>
      <c r="FQ299" s="21"/>
      <c r="FR299" s="21"/>
      <c r="FS299" s="21"/>
      <c r="FT299" s="21"/>
      <c r="FU299" s="21"/>
      <c r="FV299" s="21"/>
      <c r="FW299" s="21"/>
      <c r="FX299" s="21"/>
      <c r="FY299" s="21"/>
      <c r="FZ299" s="21"/>
      <c r="GA299" s="21"/>
      <c r="GB299" s="21"/>
      <c r="GC299" s="21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</row>
    <row r="300" spans="1:252" ht="31.5" x14ac:dyDescent="0.25">
      <c r="A300" s="28" t="s">
        <v>271</v>
      </c>
      <c r="B300" s="29">
        <f t="shared" si="86"/>
        <v>3000</v>
      </c>
      <c r="C300" s="29">
        <f t="shared" si="86"/>
        <v>3000</v>
      </c>
      <c r="D300" s="29">
        <f t="shared" si="86"/>
        <v>0</v>
      </c>
      <c r="E300" s="29">
        <v>0</v>
      </c>
      <c r="F300" s="29">
        <v>0</v>
      </c>
      <c r="G300" s="29">
        <f t="shared" si="87"/>
        <v>0</v>
      </c>
      <c r="H300" s="29">
        <v>0</v>
      </c>
      <c r="I300" s="29">
        <v>0</v>
      </c>
      <c r="J300" s="29">
        <f t="shared" si="88"/>
        <v>0</v>
      </c>
      <c r="K300" s="29">
        <v>3000</v>
      </c>
      <c r="L300" s="29">
        <v>3000</v>
      </c>
      <c r="M300" s="29">
        <f t="shared" si="89"/>
        <v>0</v>
      </c>
      <c r="N300" s="29">
        <v>0</v>
      </c>
      <c r="O300" s="29">
        <v>0</v>
      </c>
      <c r="P300" s="29">
        <f t="shared" si="90"/>
        <v>0</v>
      </c>
      <c r="Q300" s="29">
        <v>0</v>
      </c>
      <c r="R300" s="29">
        <v>0</v>
      </c>
      <c r="S300" s="29">
        <f t="shared" si="91"/>
        <v>0</v>
      </c>
      <c r="T300" s="29">
        <v>0</v>
      </c>
      <c r="U300" s="29">
        <v>0</v>
      </c>
      <c r="V300" s="29">
        <f t="shared" si="92"/>
        <v>0</v>
      </c>
      <c r="W300" s="29">
        <v>0</v>
      </c>
      <c r="X300" s="29">
        <v>0</v>
      </c>
      <c r="Y300" s="29">
        <f t="shared" si="93"/>
        <v>0</v>
      </c>
      <c r="Z300" s="29">
        <v>0</v>
      </c>
      <c r="AA300" s="29">
        <v>0</v>
      </c>
      <c r="AB300" s="29">
        <f t="shared" si="94"/>
        <v>0</v>
      </c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21"/>
      <c r="FK300" s="21"/>
      <c r="FL300" s="21"/>
      <c r="FM300" s="21"/>
      <c r="FN300" s="21"/>
      <c r="FO300" s="21"/>
      <c r="FP300" s="21"/>
      <c r="FQ300" s="21"/>
      <c r="FR300" s="21"/>
      <c r="FS300" s="21"/>
      <c r="FT300" s="21"/>
      <c r="FU300" s="21"/>
      <c r="FV300" s="21"/>
      <c r="FW300" s="21"/>
      <c r="FX300" s="21"/>
      <c r="FY300" s="21"/>
      <c r="FZ300" s="21"/>
      <c r="GA300" s="21"/>
      <c r="GB300" s="21"/>
      <c r="GC300" s="21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</row>
    <row r="301" spans="1:252" ht="31.5" x14ac:dyDescent="0.25">
      <c r="A301" s="22" t="s">
        <v>115</v>
      </c>
      <c r="B301" s="23">
        <f t="shared" si="86"/>
        <v>606759</v>
      </c>
      <c r="C301" s="23">
        <f t="shared" si="86"/>
        <v>606759</v>
      </c>
      <c r="D301" s="23">
        <f t="shared" si="86"/>
        <v>0</v>
      </c>
      <c r="E301" s="23">
        <f>SUM(E302:E304)</f>
        <v>113722</v>
      </c>
      <c r="F301" s="23">
        <f>SUM(F302:F304)</f>
        <v>113722</v>
      </c>
      <c r="G301" s="23">
        <f t="shared" si="87"/>
        <v>0</v>
      </c>
      <c r="H301" s="23">
        <f>SUM(H302:H304)</f>
        <v>0</v>
      </c>
      <c r="I301" s="23">
        <f>SUM(I302:I304)</f>
        <v>0</v>
      </c>
      <c r="J301" s="23">
        <f t="shared" si="88"/>
        <v>0</v>
      </c>
      <c r="K301" s="23">
        <f>SUM(K302:K304)</f>
        <v>38148</v>
      </c>
      <c r="L301" s="23">
        <f>SUM(L302:L304)</f>
        <v>38148</v>
      </c>
      <c r="M301" s="23">
        <f t="shared" si="89"/>
        <v>0</v>
      </c>
      <c r="N301" s="23">
        <f>SUM(N302:N304)</f>
        <v>454889</v>
      </c>
      <c r="O301" s="23">
        <f>SUM(O302:O304)</f>
        <v>454889</v>
      </c>
      <c r="P301" s="23">
        <f t="shared" si="90"/>
        <v>0</v>
      </c>
      <c r="Q301" s="23">
        <f>SUM(Q302:Q304)</f>
        <v>0</v>
      </c>
      <c r="R301" s="23">
        <f>SUM(R302:R304)</f>
        <v>0</v>
      </c>
      <c r="S301" s="23">
        <f t="shared" si="91"/>
        <v>0</v>
      </c>
      <c r="T301" s="23">
        <f>SUM(T302:T304)</f>
        <v>0</v>
      </c>
      <c r="U301" s="23">
        <f>SUM(U302:U304)</f>
        <v>0</v>
      </c>
      <c r="V301" s="23">
        <f t="shared" si="92"/>
        <v>0</v>
      </c>
      <c r="W301" s="23">
        <f>SUM(W302:W304)</f>
        <v>0</v>
      </c>
      <c r="X301" s="23">
        <f>SUM(X302:X304)</f>
        <v>0</v>
      </c>
      <c r="Y301" s="23">
        <f t="shared" si="93"/>
        <v>0</v>
      </c>
      <c r="Z301" s="23">
        <f>SUM(Z302:Z304)</f>
        <v>0</v>
      </c>
      <c r="AA301" s="23">
        <f>SUM(AA302:AA304)</f>
        <v>0</v>
      </c>
      <c r="AB301" s="23">
        <f t="shared" si="94"/>
        <v>0</v>
      </c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  <c r="CS301" s="21"/>
      <c r="CT301" s="21"/>
      <c r="CU301" s="21"/>
      <c r="CV301" s="21"/>
      <c r="CW301" s="21"/>
      <c r="CX301" s="21"/>
      <c r="CY301" s="21"/>
      <c r="CZ301" s="21"/>
      <c r="DA301" s="21"/>
      <c r="DB301" s="21"/>
      <c r="DC301" s="21"/>
      <c r="DD301" s="21"/>
      <c r="DE301" s="21"/>
      <c r="DF301" s="21"/>
      <c r="DG301" s="21"/>
      <c r="DH301" s="21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1"/>
      <c r="EA301" s="21"/>
      <c r="EB301" s="21"/>
      <c r="EC301" s="21"/>
      <c r="ED301" s="21"/>
      <c r="EE301" s="21"/>
      <c r="EF301" s="21"/>
      <c r="EG301" s="21"/>
      <c r="EH301" s="21"/>
      <c r="EI301" s="21"/>
      <c r="EJ301" s="21"/>
      <c r="EK301" s="21"/>
      <c r="EL301" s="21"/>
      <c r="EM301" s="21"/>
      <c r="EN301" s="21"/>
      <c r="EO301" s="21"/>
      <c r="EP301" s="21"/>
      <c r="EQ301" s="21"/>
      <c r="ER301" s="21"/>
      <c r="ES301" s="21"/>
      <c r="ET301" s="21"/>
      <c r="EU301" s="21"/>
      <c r="EV301" s="21"/>
      <c r="EW301" s="21"/>
      <c r="EX301" s="21"/>
      <c r="EY301" s="21"/>
      <c r="EZ301" s="21"/>
      <c r="FA301" s="21"/>
      <c r="FB301" s="21"/>
      <c r="FC301" s="21"/>
      <c r="FD301" s="21"/>
      <c r="FE301" s="21"/>
      <c r="FF301" s="21"/>
      <c r="FG301" s="21"/>
      <c r="FH301" s="21"/>
      <c r="FI301" s="21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</row>
    <row r="302" spans="1:252" ht="78.75" x14ac:dyDescent="0.25">
      <c r="A302" s="28" t="s">
        <v>272</v>
      </c>
      <c r="B302" s="29">
        <f t="shared" si="86"/>
        <v>568611</v>
      </c>
      <c r="C302" s="29">
        <f t="shared" si="86"/>
        <v>568611</v>
      </c>
      <c r="D302" s="29">
        <f t="shared" si="86"/>
        <v>0</v>
      </c>
      <c r="E302" s="29">
        <v>113722</v>
      </c>
      <c r="F302" s="29">
        <v>113722</v>
      </c>
      <c r="G302" s="29">
        <f t="shared" si="87"/>
        <v>0</v>
      </c>
      <c r="H302" s="29">
        <v>0</v>
      </c>
      <c r="I302" s="29">
        <v>0</v>
      </c>
      <c r="J302" s="29">
        <f t="shared" si="88"/>
        <v>0</v>
      </c>
      <c r="K302" s="29">
        <v>0</v>
      </c>
      <c r="L302" s="29">
        <v>0</v>
      </c>
      <c r="M302" s="29">
        <f t="shared" si="89"/>
        <v>0</v>
      </c>
      <c r="N302" s="29">
        <f>568611-113722</f>
        <v>454889</v>
      </c>
      <c r="O302" s="29">
        <f>568611-113722</f>
        <v>454889</v>
      </c>
      <c r="P302" s="29">
        <f t="shared" si="90"/>
        <v>0</v>
      </c>
      <c r="Q302" s="29">
        <v>0</v>
      </c>
      <c r="R302" s="29">
        <v>0</v>
      </c>
      <c r="S302" s="29">
        <f t="shared" si="91"/>
        <v>0</v>
      </c>
      <c r="T302" s="29">
        <v>0</v>
      </c>
      <c r="U302" s="29">
        <v>0</v>
      </c>
      <c r="V302" s="29">
        <f t="shared" si="92"/>
        <v>0</v>
      </c>
      <c r="W302" s="29">
        <v>0</v>
      </c>
      <c r="X302" s="29">
        <v>0</v>
      </c>
      <c r="Y302" s="29">
        <f t="shared" si="93"/>
        <v>0</v>
      </c>
      <c r="Z302" s="29">
        <v>0</v>
      </c>
      <c r="AA302" s="29">
        <v>0</v>
      </c>
      <c r="AB302" s="29">
        <f t="shared" si="94"/>
        <v>0</v>
      </c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21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  <c r="FX302" s="21"/>
      <c r="FY302" s="21"/>
      <c r="FZ302" s="21"/>
      <c r="GA302" s="21"/>
      <c r="GB302" s="21"/>
      <c r="GC302" s="21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</row>
    <row r="303" spans="1:252" ht="31.5" x14ac:dyDescent="0.25">
      <c r="A303" s="28" t="s">
        <v>273</v>
      </c>
      <c r="B303" s="29">
        <f t="shared" si="86"/>
        <v>35148</v>
      </c>
      <c r="C303" s="29">
        <f t="shared" si="86"/>
        <v>35148</v>
      </c>
      <c r="D303" s="29">
        <f t="shared" si="86"/>
        <v>0</v>
      </c>
      <c r="E303" s="29">
        <v>0</v>
      </c>
      <c r="F303" s="29">
        <v>0</v>
      </c>
      <c r="G303" s="29">
        <f t="shared" si="87"/>
        <v>0</v>
      </c>
      <c r="H303" s="29">
        <v>0</v>
      </c>
      <c r="I303" s="29">
        <v>0</v>
      </c>
      <c r="J303" s="29">
        <f t="shared" si="88"/>
        <v>0</v>
      </c>
      <c r="K303" s="29">
        <v>35148</v>
      </c>
      <c r="L303" s="29">
        <v>35148</v>
      </c>
      <c r="M303" s="29">
        <f t="shared" si="89"/>
        <v>0</v>
      </c>
      <c r="N303" s="29">
        <v>0</v>
      </c>
      <c r="O303" s="29">
        <v>0</v>
      </c>
      <c r="P303" s="29">
        <f t="shared" si="90"/>
        <v>0</v>
      </c>
      <c r="Q303" s="29">
        <v>0</v>
      </c>
      <c r="R303" s="29">
        <v>0</v>
      </c>
      <c r="S303" s="29">
        <f t="shared" si="91"/>
        <v>0</v>
      </c>
      <c r="T303" s="29">
        <v>0</v>
      </c>
      <c r="U303" s="29">
        <v>0</v>
      </c>
      <c r="V303" s="29">
        <f t="shared" si="92"/>
        <v>0</v>
      </c>
      <c r="W303" s="29">
        <v>0</v>
      </c>
      <c r="X303" s="29">
        <v>0</v>
      </c>
      <c r="Y303" s="29">
        <f t="shared" si="93"/>
        <v>0</v>
      </c>
      <c r="Z303" s="29">
        <v>0</v>
      </c>
      <c r="AA303" s="29">
        <v>0</v>
      </c>
      <c r="AB303" s="29">
        <f t="shared" si="94"/>
        <v>0</v>
      </c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21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  <c r="FX303" s="21"/>
      <c r="FY303" s="21"/>
      <c r="FZ303" s="21"/>
      <c r="GA303" s="21"/>
      <c r="GB303" s="21"/>
      <c r="GC303" s="21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</row>
    <row r="304" spans="1:252" ht="31.5" x14ac:dyDescent="0.25">
      <c r="A304" s="28" t="s">
        <v>274</v>
      </c>
      <c r="B304" s="29">
        <f t="shared" si="86"/>
        <v>3000</v>
      </c>
      <c r="C304" s="29">
        <f t="shared" si="86"/>
        <v>3000</v>
      </c>
      <c r="D304" s="29">
        <f t="shared" si="86"/>
        <v>0</v>
      </c>
      <c r="E304" s="29">
        <v>0</v>
      </c>
      <c r="F304" s="29">
        <v>0</v>
      </c>
      <c r="G304" s="29">
        <f t="shared" si="87"/>
        <v>0</v>
      </c>
      <c r="H304" s="29">
        <v>0</v>
      </c>
      <c r="I304" s="29">
        <v>0</v>
      </c>
      <c r="J304" s="29">
        <f t="shared" si="88"/>
        <v>0</v>
      </c>
      <c r="K304" s="29">
        <v>3000</v>
      </c>
      <c r="L304" s="29">
        <v>3000</v>
      </c>
      <c r="M304" s="29">
        <f t="shared" si="89"/>
        <v>0</v>
      </c>
      <c r="N304" s="29">
        <v>0</v>
      </c>
      <c r="O304" s="29">
        <v>0</v>
      </c>
      <c r="P304" s="29">
        <f t="shared" si="90"/>
        <v>0</v>
      </c>
      <c r="Q304" s="29">
        <v>0</v>
      </c>
      <c r="R304" s="29">
        <v>0</v>
      </c>
      <c r="S304" s="29">
        <f t="shared" si="91"/>
        <v>0</v>
      </c>
      <c r="T304" s="29">
        <v>0</v>
      </c>
      <c r="U304" s="29">
        <v>0</v>
      </c>
      <c r="V304" s="29">
        <f t="shared" si="92"/>
        <v>0</v>
      </c>
      <c r="W304" s="29">
        <v>0</v>
      </c>
      <c r="X304" s="29">
        <v>0</v>
      </c>
      <c r="Y304" s="29">
        <f t="shared" si="93"/>
        <v>0</v>
      </c>
      <c r="Z304" s="29">
        <v>0</v>
      </c>
      <c r="AA304" s="29">
        <v>0</v>
      </c>
      <c r="AB304" s="29">
        <f t="shared" si="94"/>
        <v>0</v>
      </c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21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  <c r="FX304" s="21"/>
      <c r="FY304" s="21"/>
      <c r="FZ304" s="21"/>
      <c r="GA304" s="21"/>
      <c r="GB304" s="21"/>
      <c r="GC304" s="21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</row>
    <row r="305" spans="1:252" x14ac:dyDescent="0.25">
      <c r="A305" s="22" t="s">
        <v>199</v>
      </c>
      <c r="B305" s="23">
        <f t="shared" si="86"/>
        <v>219805</v>
      </c>
      <c r="C305" s="23">
        <f t="shared" si="86"/>
        <v>219805</v>
      </c>
      <c r="D305" s="23">
        <f t="shared" si="86"/>
        <v>0</v>
      </c>
      <c r="E305" s="23">
        <f>SUM(E306:E308)</f>
        <v>0</v>
      </c>
      <c r="F305" s="23">
        <f>SUM(F306:F308)</f>
        <v>0</v>
      </c>
      <c r="G305" s="23">
        <f t="shared" si="87"/>
        <v>0</v>
      </c>
      <c r="H305" s="23">
        <f>SUM(H306:H308)</f>
        <v>0</v>
      </c>
      <c r="I305" s="23">
        <f>SUM(I306:I308)</f>
        <v>0</v>
      </c>
      <c r="J305" s="23">
        <f t="shared" si="88"/>
        <v>0</v>
      </c>
      <c r="K305" s="23">
        <f>SUM(K306:K308)</f>
        <v>141656</v>
      </c>
      <c r="L305" s="23">
        <f>SUM(L306:L308)</f>
        <v>141656</v>
      </c>
      <c r="M305" s="23">
        <f t="shared" si="89"/>
        <v>0</v>
      </c>
      <c r="N305" s="23">
        <f>SUM(N306:N308)</f>
        <v>78149</v>
      </c>
      <c r="O305" s="23">
        <f>SUM(O306:O308)</f>
        <v>78149</v>
      </c>
      <c r="P305" s="23">
        <f t="shared" si="90"/>
        <v>0</v>
      </c>
      <c r="Q305" s="23">
        <f>SUM(Q306:Q308)</f>
        <v>0</v>
      </c>
      <c r="R305" s="23">
        <f>SUM(R306:R308)</f>
        <v>0</v>
      </c>
      <c r="S305" s="23">
        <f t="shared" si="91"/>
        <v>0</v>
      </c>
      <c r="T305" s="23">
        <f>SUM(T306:T308)</f>
        <v>0</v>
      </c>
      <c r="U305" s="23">
        <f>SUM(U306:U308)</f>
        <v>0</v>
      </c>
      <c r="V305" s="23">
        <f t="shared" si="92"/>
        <v>0</v>
      </c>
      <c r="W305" s="23">
        <f>SUM(W306:W308)</f>
        <v>0</v>
      </c>
      <c r="X305" s="23">
        <f>SUM(X306:X308)</f>
        <v>0</v>
      </c>
      <c r="Y305" s="23">
        <f t="shared" si="93"/>
        <v>0</v>
      </c>
      <c r="Z305" s="23">
        <f>SUM(Z306:Z308)</f>
        <v>0</v>
      </c>
      <c r="AA305" s="23">
        <f>SUM(AA306:AA308)</f>
        <v>0</v>
      </c>
      <c r="AB305" s="23">
        <f t="shared" si="94"/>
        <v>0</v>
      </c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  <c r="EO305" s="21"/>
      <c r="EP305" s="21"/>
      <c r="EQ305" s="21"/>
      <c r="ER305" s="21"/>
      <c r="ES305" s="21"/>
      <c r="ET305" s="21"/>
      <c r="EU305" s="21"/>
      <c r="EV305" s="21"/>
      <c r="EW305" s="21"/>
      <c r="EX305" s="21"/>
      <c r="EY305" s="21"/>
      <c r="EZ305" s="21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  <c r="FX305" s="21"/>
      <c r="FY305" s="21"/>
      <c r="FZ305" s="21"/>
      <c r="GA305" s="21"/>
      <c r="GB305" s="21"/>
      <c r="GC305" s="21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</row>
    <row r="306" spans="1:252" ht="94.5" x14ac:dyDescent="0.25">
      <c r="A306" s="28" t="s">
        <v>275</v>
      </c>
      <c r="B306" s="29">
        <f t="shared" si="86"/>
        <v>78149</v>
      </c>
      <c r="C306" s="29">
        <f t="shared" si="86"/>
        <v>78149</v>
      </c>
      <c r="D306" s="29">
        <f t="shared" si="86"/>
        <v>0</v>
      </c>
      <c r="E306" s="29">
        <v>0</v>
      </c>
      <c r="F306" s="29">
        <v>0</v>
      </c>
      <c r="G306" s="29">
        <f t="shared" si="87"/>
        <v>0</v>
      </c>
      <c r="H306" s="29">
        <v>0</v>
      </c>
      <c r="I306" s="29">
        <v>0</v>
      </c>
      <c r="J306" s="29">
        <f t="shared" si="88"/>
        <v>0</v>
      </c>
      <c r="K306" s="29">
        <v>0</v>
      </c>
      <c r="L306" s="29">
        <v>0</v>
      </c>
      <c r="M306" s="29">
        <f t="shared" si="89"/>
        <v>0</v>
      </c>
      <c r="N306" s="29">
        <v>78149</v>
      </c>
      <c r="O306" s="29">
        <v>78149</v>
      </c>
      <c r="P306" s="29">
        <f t="shared" si="90"/>
        <v>0</v>
      </c>
      <c r="Q306" s="29">
        <v>0</v>
      </c>
      <c r="R306" s="29">
        <v>0</v>
      </c>
      <c r="S306" s="29">
        <f t="shared" si="91"/>
        <v>0</v>
      </c>
      <c r="T306" s="29">
        <v>0</v>
      </c>
      <c r="U306" s="29">
        <v>0</v>
      </c>
      <c r="V306" s="29">
        <f t="shared" si="92"/>
        <v>0</v>
      </c>
      <c r="W306" s="29">
        <v>0</v>
      </c>
      <c r="X306" s="29">
        <v>0</v>
      </c>
      <c r="Y306" s="29">
        <f t="shared" si="93"/>
        <v>0</v>
      </c>
      <c r="Z306" s="29">
        <v>0</v>
      </c>
      <c r="AA306" s="29">
        <v>0</v>
      </c>
      <c r="AB306" s="29">
        <f t="shared" si="94"/>
        <v>0</v>
      </c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21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  <c r="FX306" s="21"/>
      <c r="FY306" s="21"/>
      <c r="FZ306" s="21"/>
      <c r="GA306" s="21"/>
      <c r="GB306" s="21"/>
      <c r="GC306" s="21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</row>
    <row r="307" spans="1:252" ht="31.5" x14ac:dyDescent="0.25">
      <c r="A307" s="28" t="s">
        <v>276</v>
      </c>
      <c r="B307" s="29">
        <f t="shared" si="86"/>
        <v>61656</v>
      </c>
      <c r="C307" s="29">
        <f t="shared" si="86"/>
        <v>61656</v>
      </c>
      <c r="D307" s="29">
        <f t="shared" si="86"/>
        <v>0</v>
      </c>
      <c r="E307" s="29">
        <v>0</v>
      </c>
      <c r="F307" s="29">
        <v>0</v>
      </c>
      <c r="G307" s="29">
        <f t="shared" si="87"/>
        <v>0</v>
      </c>
      <c r="H307" s="29">
        <v>0</v>
      </c>
      <c r="I307" s="29">
        <v>0</v>
      </c>
      <c r="J307" s="29">
        <f t="shared" si="88"/>
        <v>0</v>
      </c>
      <c r="K307" s="29">
        <v>61656</v>
      </c>
      <c r="L307" s="29">
        <v>61656</v>
      </c>
      <c r="M307" s="29">
        <f t="shared" si="89"/>
        <v>0</v>
      </c>
      <c r="N307" s="29">
        <v>0</v>
      </c>
      <c r="O307" s="29">
        <v>0</v>
      </c>
      <c r="P307" s="29">
        <f t="shared" si="90"/>
        <v>0</v>
      </c>
      <c r="Q307" s="29">
        <v>0</v>
      </c>
      <c r="R307" s="29">
        <v>0</v>
      </c>
      <c r="S307" s="29">
        <f t="shared" si="91"/>
        <v>0</v>
      </c>
      <c r="T307" s="29">
        <v>0</v>
      </c>
      <c r="U307" s="29">
        <v>0</v>
      </c>
      <c r="V307" s="29">
        <f t="shared" si="92"/>
        <v>0</v>
      </c>
      <c r="W307" s="29">
        <v>0</v>
      </c>
      <c r="X307" s="29">
        <v>0</v>
      </c>
      <c r="Y307" s="29">
        <f t="shared" si="93"/>
        <v>0</v>
      </c>
      <c r="Z307" s="29">
        <v>0</v>
      </c>
      <c r="AA307" s="29">
        <v>0</v>
      </c>
      <c r="AB307" s="29">
        <f t="shared" si="94"/>
        <v>0</v>
      </c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21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  <c r="FX307" s="21"/>
      <c r="FY307" s="21"/>
      <c r="FZ307" s="21"/>
      <c r="GA307" s="21"/>
      <c r="GB307" s="21"/>
      <c r="GC307" s="21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</row>
    <row r="308" spans="1:252" ht="31.5" x14ac:dyDescent="0.25">
      <c r="A308" s="28" t="s">
        <v>277</v>
      </c>
      <c r="B308" s="29">
        <f t="shared" si="86"/>
        <v>80000</v>
      </c>
      <c r="C308" s="29">
        <f t="shared" si="86"/>
        <v>80000</v>
      </c>
      <c r="D308" s="29">
        <f t="shared" si="86"/>
        <v>0</v>
      </c>
      <c r="E308" s="29">
        <v>0</v>
      </c>
      <c r="F308" s="29">
        <v>0</v>
      </c>
      <c r="G308" s="29">
        <f t="shared" si="87"/>
        <v>0</v>
      </c>
      <c r="H308" s="29">
        <v>0</v>
      </c>
      <c r="I308" s="29">
        <v>0</v>
      </c>
      <c r="J308" s="29">
        <f t="shared" si="88"/>
        <v>0</v>
      </c>
      <c r="K308" s="29">
        <v>80000</v>
      </c>
      <c r="L308" s="29">
        <v>80000</v>
      </c>
      <c r="M308" s="29">
        <f t="shared" si="89"/>
        <v>0</v>
      </c>
      <c r="N308" s="29">
        <v>0</v>
      </c>
      <c r="O308" s="29">
        <v>0</v>
      </c>
      <c r="P308" s="29">
        <f t="shared" si="90"/>
        <v>0</v>
      </c>
      <c r="Q308" s="29">
        <v>0</v>
      </c>
      <c r="R308" s="29">
        <v>0</v>
      </c>
      <c r="S308" s="29">
        <f t="shared" si="91"/>
        <v>0</v>
      </c>
      <c r="T308" s="29">
        <v>0</v>
      </c>
      <c r="U308" s="29">
        <v>0</v>
      </c>
      <c r="V308" s="29">
        <f t="shared" si="92"/>
        <v>0</v>
      </c>
      <c r="W308" s="29">
        <v>0</v>
      </c>
      <c r="X308" s="29">
        <v>0</v>
      </c>
      <c r="Y308" s="29">
        <f t="shared" si="93"/>
        <v>0</v>
      </c>
      <c r="Z308" s="29">
        <v>0</v>
      </c>
      <c r="AA308" s="29">
        <v>0</v>
      </c>
      <c r="AB308" s="29">
        <f t="shared" si="94"/>
        <v>0</v>
      </c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21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  <c r="FX308" s="21"/>
      <c r="FY308" s="21"/>
      <c r="FZ308" s="21"/>
      <c r="GA308" s="21"/>
      <c r="GB308" s="21"/>
      <c r="GC308" s="21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</row>
    <row r="309" spans="1:252" x14ac:dyDescent="0.25">
      <c r="A309" s="22" t="s">
        <v>157</v>
      </c>
      <c r="B309" s="23">
        <f t="shared" si="86"/>
        <v>1334495</v>
      </c>
      <c r="C309" s="23">
        <f t="shared" si="86"/>
        <v>1334495</v>
      </c>
      <c r="D309" s="23">
        <f t="shared" si="86"/>
        <v>0</v>
      </c>
      <c r="E309" s="23">
        <f>SUM(E310:E311)</f>
        <v>501421</v>
      </c>
      <c r="F309" s="23">
        <f>SUM(F310:F311)</f>
        <v>501421</v>
      </c>
      <c r="G309" s="23">
        <f t="shared" si="87"/>
        <v>0</v>
      </c>
      <c r="H309" s="23">
        <f>SUM(H310:H311)</f>
        <v>0</v>
      </c>
      <c r="I309" s="23">
        <f>SUM(I310:I311)</f>
        <v>0</v>
      </c>
      <c r="J309" s="23">
        <f t="shared" si="88"/>
        <v>0</v>
      </c>
      <c r="K309" s="23">
        <f>SUM(K310:K311)</f>
        <v>0</v>
      </c>
      <c r="L309" s="23">
        <f>SUM(L310:L311)</f>
        <v>0</v>
      </c>
      <c r="M309" s="23">
        <f t="shared" si="89"/>
        <v>0</v>
      </c>
      <c r="N309" s="23">
        <f>SUM(N310:N311)</f>
        <v>833074</v>
      </c>
      <c r="O309" s="23">
        <f>SUM(O310:O311)</f>
        <v>833074</v>
      </c>
      <c r="P309" s="23">
        <f t="shared" si="90"/>
        <v>0</v>
      </c>
      <c r="Q309" s="23">
        <f>SUM(Q310:Q311)</f>
        <v>0</v>
      </c>
      <c r="R309" s="23">
        <f>SUM(R310:R311)</f>
        <v>0</v>
      </c>
      <c r="S309" s="23">
        <f t="shared" si="91"/>
        <v>0</v>
      </c>
      <c r="T309" s="23">
        <f>SUM(T310:T311)</f>
        <v>0</v>
      </c>
      <c r="U309" s="23">
        <f>SUM(U310:U311)</f>
        <v>0</v>
      </c>
      <c r="V309" s="23">
        <f t="shared" si="92"/>
        <v>0</v>
      </c>
      <c r="W309" s="23">
        <f>SUM(W310:W311)</f>
        <v>0</v>
      </c>
      <c r="X309" s="23">
        <f>SUM(X310:X311)</f>
        <v>0</v>
      </c>
      <c r="Y309" s="23">
        <f t="shared" si="93"/>
        <v>0</v>
      </c>
      <c r="Z309" s="23">
        <f>SUM(Z310:Z311)</f>
        <v>0</v>
      </c>
      <c r="AA309" s="23">
        <f>SUM(AA310:AA311)</f>
        <v>0</v>
      </c>
      <c r="AB309" s="23">
        <f t="shared" si="94"/>
        <v>0</v>
      </c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  <c r="EO309" s="21"/>
      <c r="EP309" s="21"/>
      <c r="EQ309" s="21"/>
      <c r="ER309" s="21"/>
      <c r="ES309" s="21"/>
      <c r="ET309" s="21"/>
      <c r="EU309" s="21"/>
      <c r="EV309" s="21"/>
      <c r="EW309" s="21"/>
      <c r="EX309" s="21"/>
      <c r="EY309" s="21"/>
      <c r="EZ309" s="21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  <c r="FX309" s="21"/>
      <c r="FY309" s="21"/>
      <c r="FZ309" s="21"/>
      <c r="GA309" s="21"/>
      <c r="GB309" s="21"/>
      <c r="GC309" s="21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</row>
    <row r="310" spans="1:252" ht="63" x14ac:dyDescent="0.25">
      <c r="A310" s="28" t="s">
        <v>278</v>
      </c>
      <c r="B310" s="29">
        <f t="shared" ref="B310:D335" si="95">E310+H310+K310+N310+Q310+T310+W310+Z310</f>
        <v>260660</v>
      </c>
      <c r="C310" s="29">
        <f t="shared" si="95"/>
        <v>260660</v>
      </c>
      <c r="D310" s="29">
        <f t="shared" si="95"/>
        <v>0</v>
      </c>
      <c r="E310" s="29">
        <v>47615</v>
      </c>
      <c r="F310" s="29">
        <v>47615</v>
      </c>
      <c r="G310" s="29">
        <f t="shared" ref="G310:G335" si="96">F310-E310</f>
        <v>0</v>
      </c>
      <c r="H310" s="29">
        <v>0</v>
      </c>
      <c r="I310" s="29">
        <v>0</v>
      </c>
      <c r="J310" s="29">
        <f t="shared" ref="J310:J335" si="97">I310-H310</f>
        <v>0</v>
      </c>
      <c r="K310" s="29">
        <v>0</v>
      </c>
      <c r="L310" s="29">
        <v>0</v>
      </c>
      <c r="M310" s="29">
        <f t="shared" ref="M310:M335" si="98">L310-K310</f>
        <v>0</v>
      </c>
      <c r="N310" s="29">
        <f>260660-47615</f>
        <v>213045</v>
      </c>
      <c r="O310" s="29">
        <f>260660-47615</f>
        <v>213045</v>
      </c>
      <c r="P310" s="29">
        <f t="shared" ref="P310:P335" si="99">O310-N310</f>
        <v>0</v>
      </c>
      <c r="Q310" s="29">
        <v>0</v>
      </c>
      <c r="R310" s="29">
        <v>0</v>
      </c>
      <c r="S310" s="29">
        <f t="shared" ref="S310:S335" si="100">R310-Q310</f>
        <v>0</v>
      </c>
      <c r="T310" s="29">
        <v>0</v>
      </c>
      <c r="U310" s="29">
        <v>0</v>
      </c>
      <c r="V310" s="29">
        <f t="shared" ref="V310:V335" si="101">U310-T310</f>
        <v>0</v>
      </c>
      <c r="W310" s="29">
        <v>0</v>
      </c>
      <c r="X310" s="29">
        <v>0</v>
      </c>
      <c r="Y310" s="29">
        <f t="shared" ref="Y310:Y335" si="102">X310-W310</f>
        <v>0</v>
      </c>
      <c r="Z310" s="29">
        <v>0</v>
      </c>
      <c r="AA310" s="29">
        <v>0</v>
      </c>
      <c r="AB310" s="29">
        <f t="shared" ref="AB310:AB335" si="103">AA310-Z310</f>
        <v>0</v>
      </c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21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  <c r="FX310" s="21"/>
      <c r="FY310" s="21"/>
      <c r="FZ310" s="21"/>
      <c r="GA310" s="21"/>
      <c r="GB310" s="21"/>
      <c r="GC310" s="21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</row>
    <row r="311" spans="1:252" ht="78.75" x14ac:dyDescent="0.25">
      <c r="A311" s="28" t="s">
        <v>279</v>
      </c>
      <c r="B311" s="29">
        <f t="shared" si="95"/>
        <v>1073835</v>
      </c>
      <c r="C311" s="29">
        <f t="shared" si="95"/>
        <v>1073835</v>
      </c>
      <c r="D311" s="29">
        <f t="shared" si="95"/>
        <v>0</v>
      </c>
      <c r="E311" s="29">
        <v>453806</v>
      </c>
      <c r="F311" s="29">
        <v>453806</v>
      </c>
      <c r="G311" s="29">
        <f t="shared" si="96"/>
        <v>0</v>
      </c>
      <c r="H311" s="29">
        <v>0</v>
      </c>
      <c r="I311" s="29">
        <v>0</v>
      </c>
      <c r="J311" s="29">
        <f t="shared" si="97"/>
        <v>0</v>
      </c>
      <c r="K311" s="29">
        <v>0</v>
      </c>
      <c r="L311" s="29">
        <v>0</v>
      </c>
      <c r="M311" s="29">
        <f t="shared" si="98"/>
        <v>0</v>
      </c>
      <c r="N311" s="29">
        <f>1073835-453806</f>
        <v>620029</v>
      </c>
      <c r="O311" s="29">
        <f>1073835-453806</f>
        <v>620029</v>
      </c>
      <c r="P311" s="29">
        <f t="shared" si="99"/>
        <v>0</v>
      </c>
      <c r="Q311" s="29">
        <v>0</v>
      </c>
      <c r="R311" s="29">
        <v>0</v>
      </c>
      <c r="S311" s="29">
        <f t="shared" si="100"/>
        <v>0</v>
      </c>
      <c r="T311" s="29">
        <v>0</v>
      </c>
      <c r="U311" s="29">
        <v>0</v>
      </c>
      <c r="V311" s="29">
        <f t="shared" si="101"/>
        <v>0</v>
      </c>
      <c r="W311" s="29">
        <v>0</v>
      </c>
      <c r="X311" s="29">
        <v>0</v>
      </c>
      <c r="Y311" s="29">
        <f t="shared" si="102"/>
        <v>0</v>
      </c>
      <c r="Z311" s="29">
        <v>0</v>
      </c>
      <c r="AA311" s="29">
        <v>0</v>
      </c>
      <c r="AB311" s="29">
        <f t="shared" si="103"/>
        <v>0</v>
      </c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21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  <c r="FX311" s="21"/>
      <c r="FY311" s="21"/>
      <c r="FZ311" s="21"/>
      <c r="GA311" s="21"/>
      <c r="GB311" s="21"/>
      <c r="GC311" s="21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</row>
    <row r="312" spans="1:252" x14ac:dyDescent="0.25">
      <c r="A312" s="22" t="s">
        <v>280</v>
      </c>
      <c r="B312" s="23">
        <f t="shared" si="95"/>
        <v>164434</v>
      </c>
      <c r="C312" s="23">
        <f t="shared" si="95"/>
        <v>164434</v>
      </c>
      <c r="D312" s="23">
        <f t="shared" si="95"/>
        <v>0</v>
      </c>
      <c r="E312" s="23">
        <f>SUM(E313,E318,E322,E330)</f>
        <v>0</v>
      </c>
      <c r="F312" s="23">
        <f>SUM(F313,F318,F322,F330)</f>
        <v>0</v>
      </c>
      <c r="G312" s="23">
        <f t="shared" si="96"/>
        <v>0</v>
      </c>
      <c r="H312" s="23">
        <f t="shared" ref="H312:I312" si="104">SUM(H313,H318,H322,H330)</f>
        <v>0</v>
      </c>
      <c r="I312" s="23">
        <f t="shared" si="104"/>
        <v>0</v>
      </c>
      <c r="J312" s="23">
        <f t="shared" si="97"/>
        <v>0</v>
      </c>
      <c r="K312" s="23">
        <f t="shared" ref="K312:L312" si="105">SUM(K313,K318,K322,K330)</f>
        <v>163104</v>
      </c>
      <c r="L312" s="23">
        <f t="shared" si="105"/>
        <v>163104</v>
      </c>
      <c r="M312" s="23">
        <f t="shared" si="98"/>
        <v>0</v>
      </c>
      <c r="N312" s="23">
        <f t="shared" ref="N312:O312" si="106">SUM(N313,N318,N322,N330)</f>
        <v>0</v>
      </c>
      <c r="O312" s="23">
        <f t="shared" si="106"/>
        <v>0</v>
      </c>
      <c r="P312" s="23">
        <f t="shared" si="99"/>
        <v>0</v>
      </c>
      <c r="Q312" s="23">
        <f t="shared" ref="Q312:R312" si="107">SUM(Q313,Q318,Q322,Q330)</f>
        <v>1330</v>
      </c>
      <c r="R312" s="23">
        <f t="shared" si="107"/>
        <v>1330</v>
      </c>
      <c r="S312" s="23">
        <f t="shared" si="100"/>
        <v>0</v>
      </c>
      <c r="T312" s="23">
        <f t="shared" ref="T312:U312" si="108">SUM(T313,T318,T322,T330)</f>
        <v>0</v>
      </c>
      <c r="U312" s="23">
        <f t="shared" si="108"/>
        <v>0</v>
      </c>
      <c r="V312" s="23">
        <f t="shared" si="101"/>
        <v>0</v>
      </c>
      <c r="W312" s="23">
        <f t="shared" ref="W312:X312" si="109">SUM(W313,W318,W322,W330)</f>
        <v>0</v>
      </c>
      <c r="X312" s="23">
        <f t="shared" si="109"/>
        <v>0</v>
      </c>
      <c r="Y312" s="23">
        <f t="shared" si="102"/>
        <v>0</v>
      </c>
      <c r="Z312" s="23">
        <f t="shared" ref="Z312:AA312" si="110">SUM(Z313,Z318,Z322,Z330)</f>
        <v>0</v>
      </c>
      <c r="AA312" s="23">
        <f t="shared" si="110"/>
        <v>0</v>
      </c>
      <c r="AB312" s="23">
        <f t="shared" si="103"/>
        <v>0</v>
      </c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  <c r="EO312" s="21"/>
      <c r="EP312" s="21"/>
      <c r="EQ312" s="21"/>
      <c r="ER312" s="21"/>
      <c r="ES312" s="21"/>
      <c r="ET312" s="21"/>
      <c r="EU312" s="21"/>
      <c r="EV312" s="21"/>
      <c r="EW312" s="21"/>
      <c r="EX312" s="21"/>
      <c r="EY312" s="21"/>
      <c r="EZ312" s="21"/>
      <c r="FA312" s="21"/>
      <c r="FB312" s="21"/>
      <c r="FC312" s="21"/>
      <c r="FD312" s="21"/>
      <c r="FE312" s="21"/>
      <c r="FF312" s="21"/>
      <c r="FG312" s="21"/>
      <c r="FH312" s="21"/>
      <c r="FI312" s="21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21"/>
      <c r="GE312" s="21"/>
      <c r="GF312" s="21"/>
      <c r="GG312" s="21"/>
      <c r="GH312" s="21"/>
      <c r="GI312" s="21"/>
      <c r="GJ312" s="21"/>
      <c r="GK312" s="21"/>
      <c r="GL312" s="21"/>
      <c r="GM312" s="21"/>
      <c r="GN312" s="21"/>
      <c r="GO312" s="21"/>
      <c r="GP312" s="21"/>
      <c r="GQ312" s="21"/>
      <c r="GR312" s="21"/>
      <c r="GS312" s="21"/>
      <c r="GT312" s="21"/>
      <c r="GU312" s="21"/>
      <c r="GV312" s="21"/>
      <c r="GW312" s="21"/>
      <c r="GX312" s="21"/>
      <c r="GY312" s="21"/>
      <c r="GZ312" s="21"/>
      <c r="HA312" s="21"/>
      <c r="HB312" s="21"/>
      <c r="HC312" s="21"/>
      <c r="HD312" s="21"/>
      <c r="HE312" s="21"/>
      <c r="HF312" s="21"/>
      <c r="HG312" s="21"/>
      <c r="HH312" s="21"/>
      <c r="HI312" s="21"/>
      <c r="HJ312" s="21"/>
      <c r="HK312" s="21"/>
      <c r="HL312" s="21"/>
      <c r="HM312" s="21"/>
      <c r="HN312" s="21"/>
      <c r="HO312" s="21"/>
      <c r="HP312" s="21"/>
      <c r="HQ312" s="21"/>
      <c r="HR312" s="21"/>
      <c r="HS312" s="21"/>
      <c r="HT312" s="21"/>
      <c r="HU312" s="21"/>
      <c r="HV312" s="21"/>
      <c r="HW312" s="21"/>
      <c r="HX312" s="21"/>
      <c r="HY312" s="21"/>
      <c r="HZ312" s="21"/>
      <c r="IA312" s="21"/>
      <c r="IB312" s="21"/>
      <c r="IC312" s="21"/>
      <c r="ID312" s="21"/>
      <c r="IE312" s="21"/>
      <c r="IF312" s="21"/>
      <c r="IG312" s="21"/>
      <c r="IH312" s="21"/>
      <c r="II312" s="21"/>
      <c r="IJ312" s="21"/>
      <c r="IK312" s="21"/>
      <c r="IL312" s="21"/>
      <c r="IM312" s="21"/>
      <c r="IN312" s="21"/>
      <c r="IO312" s="21"/>
      <c r="IP312" s="21"/>
      <c r="IQ312" s="21"/>
      <c r="IR312" s="21"/>
    </row>
    <row r="313" spans="1:252" x14ac:dyDescent="0.25">
      <c r="A313" s="22" t="s">
        <v>19</v>
      </c>
      <c r="B313" s="23">
        <f t="shared" si="95"/>
        <v>111240</v>
      </c>
      <c r="C313" s="23">
        <f t="shared" si="95"/>
        <v>111240</v>
      </c>
      <c r="D313" s="23">
        <f t="shared" si="95"/>
        <v>0</v>
      </c>
      <c r="E313" s="23">
        <f>SUM(E314)</f>
        <v>0</v>
      </c>
      <c r="F313" s="23">
        <f>SUM(F314)</f>
        <v>0</v>
      </c>
      <c r="G313" s="23">
        <f t="shared" si="96"/>
        <v>0</v>
      </c>
      <c r="H313" s="23">
        <f>SUM(H314)</f>
        <v>0</v>
      </c>
      <c r="I313" s="23">
        <f>SUM(I314)</f>
        <v>0</v>
      </c>
      <c r="J313" s="23">
        <f t="shared" si="97"/>
        <v>0</v>
      </c>
      <c r="K313" s="23">
        <f>SUM(K314)</f>
        <v>111240</v>
      </c>
      <c r="L313" s="23">
        <f>SUM(L314)</f>
        <v>111240</v>
      </c>
      <c r="M313" s="23">
        <f t="shared" si="98"/>
        <v>0</v>
      </c>
      <c r="N313" s="23">
        <f>SUM(N314)</f>
        <v>0</v>
      </c>
      <c r="O313" s="23">
        <f>SUM(O314)</f>
        <v>0</v>
      </c>
      <c r="P313" s="23">
        <f t="shared" si="99"/>
        <v>0</v>
      </c>
      <c r="Q313" s="23">
        <f>SUM(Q314)</f>
        <v>0</v>
      </c>
      <c r="R313" s="23">
        <f>SUM(R314)</f>
        <v>0</v>
      </c>
      <c r="S313" s="23">
        <f t="shared" si="100"/>
        <v>0</v>
      </c>
      <c r="T313" s="23">
        <f>SUM(T314)</f>
        <v>0</v>
      </c>
      <c r="U313" s="23">
        <f>SUM(U314)</f>
        <v>0</v>
      </c>
      <c r="V313" s="23">
        <f t="shared" si="101"/>
        <v>0</v>
      </c>
      <c r="W313" s="23">
        <f>SUM(W314)</f>
        <v>0</v>
      </c>
      <c r="X313" s="23">
        <f>SUM(X314)</f>
        <v>0</v>
      </c>
      <c r="Y313" s="23">
        <f t="shared" si="102"/>
        <v>0</v>
      </c>
      <c r="Z313" s="23">
        <f>SUM(Z314)</f>
        <v>0</v>
      </c>
      <c r="AA313" s="23">
        <f>SUM(AA314)</f>
        <v>0</v>
      </c>
      <c r="AB313" s="23">
        <f t="shared" si="103"/>
        <v>0</v>
      </c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</row>
    <row r="314" spans="1:252" ht="31.5" x14ac:dyDescent="0.25">
      <c r="A314" s="22" t="s">
        <v>281</v>
      </c>
      <c r="B314" s="23">
        <f t="shared" si="95"/>
        <v>111240</v>
      </c>
      <c r="C314" s="23">
        <f t="shared" si="95"/>
        <v>111240</v>
      </c>
      <c r="D314" s="23">
        <f t="shared" si="95"/>
        <v>0</v>
      </c>
      <c r="E314" s="23">
        <f>SUM(E315:E317)</f>
        <v>0</v>
      </c>
      <c r="F314" s="23">
        <f>SUM(F315:F317)</f>
        <v>0</v>
      </c>
      <c r="G314" s="23">
        <f t="shared" si="96"/>
        <v>0</v>
      </c>
      <c r="H314" s="23">
        <f>SUM(H315:H317)</f>
        <v>0</v>
      </c>
      <c r="I314" s="23">
        <f>SUM(I315:I317)</f>
        <v>0</v>
      </c>
      <c r="J314" s="23">
        <f t="shared" si="97"/>
        <v>0</v>
      </c>
      <c r="K314" s="23">
        <f>SUM(K315:K317)</f>
        <v>111240</v>
      </c>
      <c r="L314" s="23">
        <f>SUM(L315:L317)</f>
        <v>111240</v>
      </c>
      <c r="M314" s="23">
        <f t="shared" si="98"/>
        <v>0</v>
      </c>
      <c r="N314" s="23">
        <f>SUM(N315:N317)</f>
        <v>0</v>
      </c>
      <c r="O314" s="23">
        <f>SUM(O315:O317)</f>
        <v>0</v>
      </c>
      <c r="P314" s="23">
        <f t="shared" si="99"/>
        <v>0</v>
      </c>
      <c r="Q314" s="23">
        <f>SUM(Q315:Q317)</f>
        <v>0</v>
      </c>
      <c r="R314" s="23">
        <f>SUM(R315:R317)</f>
        <v>0</v>
      </c>
      <c r="S314" s="23">
        <f t="shared" si="100"/>
        <v>0</v>
      </c>
      <c r="T314" s="23">
        <f>SUM(T315:T317)</f>
        <v>0</v>
      </c>
      <c r="U314" s="23">
        <f>SUM(U315:U317)</f>
        <v>0</v>
      </c>
      <c r="V314" s="23">
        <f t="shared" si="101"/>
        <v>0</v>
      </c>
      <c r="W314" s="23">
        <f>SUM(W315:W317)</f>
        <v>0</v>
      </c>
      <c r="X314" s="23">
        <f>SUM(X315:X317)</f>
        <v>0</v>
      </c>
      <c r="Y314" s="23">
        <f t="shared" si="102"/>
        <v>0</v>
      </c>
      <c r="Z314" s="23">
        <f>SUM(Z315:Z317)</f>
        <v>0</v>
      </c>
      <c r="AA314" s="23">
        <f>SUM(AA315:AA317)</f>
        <v>0</v>
      </c>
      <c r="AB314" s="23">
        <f t="shared" si="103"/>
        <v>0</v>
      </c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</row>
    <row r="315" spans="1:252" ht="31.5" x14ac:dyDescent="0.25">
      <c r="A315" s="31" t="s">
        <v>282</v>
      </c>
      <c r="B315" s="26">
        <f t="shared" si="95"/>
        <v>48000</v>
      </c>
      <c r="C315" s="26">
        <f t="shared" si="95"/>
        <v>48000</v>
      </c>
      <c r="D315" s="26">
        <f t="shared" si="95"/>
        <v>0</v>
      </c>
      <c r="E315" s="26">
        <v>0</v>
      </c>
      <c r="F315" s="26">
        <v>0</v>
      </c>
      <c r="G315" s="26">
        <f t="shared" si="96"/>
        <v>0</v>
      </c>
      <c r="H315" s="26">
        <v>0</v>
      </c>
      <c r="I315" s="26">
        <v>0</v>
      </c>
      <c r="J315" s="26">
        <f t="shared" si="97"/>
        <v>0</v>
      </c>
      <c r="K315" s="26">
        <v>48000</v>
      </c>
      <c r="L315" s="26">
        <v>48000</v>
      </c>
      <c r="M315" s="26">
        <f t="shared" si="98"/>
        <v>0</v>
      </c>
      <c r="N315" s="26">
        <v>0</v>
      </c>
      <c r="O315" s="26">
        <v>0</v>
      </c>
      <c r="P315" s="26">
        <f t="shared" si="99"/>
        <v>0</v>
      </c>
      <c r="Q315" s="26">
        <v>0</v>
      </c>
      <c r="R315" s="26">
        <v>0</v>
      </c>
      <c r="S315" s="26">
        <f t="shared" si="100"/>
        <v>0</v>
      </c>
      <c r="T315" s="26">
        <v>0</v>
      </c>
      <c r="U315" s="26">
        <v>0</v>
      </c>
      <c r="V315" s="26">
        <f t="shared" si="101"/>
        <v>0</v>
      </c>
      <c r="W315" s="26">
        <v>0</v>
      </c>
      <c r="X315" s="26">
        <v>0</v>
      </c>
      <c r="Y315" s="26">
        <f t="shared" si="102"/>
        <v>0</v>
      </c>
      <c r="Z315" s="26">
        <v>0</v>
      </c>
      <c r="AA315" s="26">
        <v>0</v>
      </c>
      <c r="AB315" s="26">
        <f t="shared" si="103"/>
        <v>0</v>
      </c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</row>
    <row r="316" spans="1:252" ht="31.5" x14ac:dyDescent="0.25">
      <c r="A316" s="28" t="s">
        <v>283</v>
      </c>
      <c r="B316" s="26">
        <f t="shared" si="95"/>
        <v>28440</v>
      </c>
      <c r="C316" s="26">
        <f t="shared" si="95"/>
        <v>28440</v>
      </c>
      <c r="D316" s="26">
        <f t="shared" si="95"/>
        <v>0</v>
      </c>
      <c r="E316" s="26">
        <v>0</v>
      </c>
      <c r="F316" s="26">
        <v>0</v>
      </c>
      <c r="G316" s="26">
        <f t="shared" si="96"/>
        <v>0</v>
      </c>
      <c r="H316" s="26">
        <v>0</v>
      </c>
      <c r="I316" s="26">
        <v>0</v>
      </c>
      <c r="J316" s="26">
        <f t="shared" si="97"/>
        <v>0</v>
      </c>
      <c r="K316" s="26">
        <v>28440</v>
      </c>
      <c r="L316" s="26">
        <v>28440</v>
      </c>
      <c r="M316" s="26">
        <f t="shared" si="98"/>
        <v>0</v>
      </c>
      <c r="N316" s="26">
        <v>0</v>
      </c>
      <c r="O316" s="26">
        <v>0</v>
      </c>
      <c r="P316" s="26">
        <f t="shared" si="99"/>
        <v>0</v>
      </c>
      <c r="Q316" s="26">
        <v>0</v>
      </c>
      <c r="R316" s="26">
        <v>0</v>
      </c>
      <c r="S316" s="26">
        <f t="shared" si="100"/>
        <v>0</v>
      </c>
      <c r="T316" s="26">
        <v>0</v>
      </c>
      <c r="U316" s="26">
        <v>0</v>
      </c>
      <c r="V316" s="26">
        <f t="shared" si="101"/>
        <v>0</v>
      </c>
      <c r="W316" s="26">
        <v>0</v>
      </c>
      <c r="X316" s="26">
        <v>0</v>
      </c>
      <c r="Y316" s="26">
        <f t="shared" si="102"/>
        <v>0</v>
      </c>
      <c r="Z316" s="26">
        <v>0</v>
      </c>
      <c r="AA316" s="26">
        <v>0</v>
      </c>
      <c r="AB316" s="26">
        <f t="shared" si="103"/>
        <v>0</v>
      </c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</row>
    <row r="317" spans="1:252" ht="47.25" x14ac:dyDescent="0.25">
      <c r="A317" s="28" t="s">
        <v>284</v>
      </c>
      <c r="B317" s="26">
        <f t="shared" si="95"/>
        <v>34800</v>
      </c>
      <c r="C317" s="26">
        <f t="shared" si="95"/>
        <v>34800</v>
      </c>
      <c r="D317" s="26">
        <f t="shared" si="95"/>
        <v>0</v>
      </c>
      <c r="E317" s="26">
        <v>0</v>
      </c>
      <c r="F317" s="26">
        <v>0</v>
      </c>
      <c r="G317" s="26">
        <f t="shared" si="96"/>
        <v>0</v>
      </c>
      <c r="H317" s="26">
        <v>0</v>
      </c>
      <c r="I317" s="26">
        <v>0</v>
      </c>
      <c r="J317" s="26">
        <f t="shared" si="97"/>
        <v>0</v>
      </c>
      <c r="K317" s="26">
        <v>34800</v>
      </c>
      <c r="L317" s="26">
        <v>34800</v>
      </c>
      <c r="M317" s="26">
        <f t="shared" si="98"/>
        <v>0</v>
      </c>
      <c r="N317" s="26">
        <v>0</v>
      </c>
      <c r="O317" s="26">
        <v>0</v>
      </c>
      <c r="P317" s="26">
        <f t="shared" si="99"/>
        <v>0</v>
      </c>
      <c r="Q317" s="26">
        <v>0</v>
      </c>
      <c r="R317" s="26">
        <v>0</v>
      </c>
      <c r="S317" s="26">
        <f t="shared" si="100"/>
        <v>0</v>
      </c>
      <c r="T317" s="26">
        <v>0</v>
      </c>
      <c r="U317" s="26">
        <v>0</v>
      </c>
      <c r="V317" s="26">
        <f t="shared" si="101"/>
        <v>0</v>
      </c>
      <c r="W317" s="26">
        <v>0</v>
      </c>
      <c r="X317" s="26">
        <v>0</v>
      </c>
      <c r="Y317" s="26">
        <f t="shared" si="102"/>
        <v>0</v>
      </c>
      <c r="Z317" s="26">
        <v>0</v>
      </c>
      <c r="AA317" s="26">
        <v>0</v>
      </c>
      <c r="AB317" s="26">
        <f t="shared" si="103"/>
        <v>0</v>
      </c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</row>
    <row r="318" spans="1:252" x14ac:dyDescent="0.25">
      <c r="A318" s="22" t="s">
        <v>48</v>
      </c>
      <c r="B318" s="23">
        <f t="shared" si="95"/>
        <v>1224</v>
      </c>
      <c r="C318" s="23">
        <f t="shared" si="95"/>
        <v>1224</v>
      </c>
      <c r="D318" s="23">
        <f t="shared" si="95"/>
        <v>0</v>
      </c>
      <c r="E318" s="23">
        <f>SUM(E319)</f>
        <v>0</v>
      </c>
      <c r="F318" s="23">
        <f>SUM(F319)</f>
        <v>0</v>
      </c>
      <c r="G318" s="23">
        <f t="shared" si="96"/>
        <v>0</v>
      </c>
      <c r="H318" s="23">
        <f>SUM(H319)</f>
        <v>0</v>
      </c>
      <c r="I318" s="23">
        <f>SUM(I319)</f>
        <v>0</v>
      </c>
      <c r="J318" s="23">
        <f t="shared" si="97"/>
        <v>0</v>
      </c>
      <c r="K318" s="23">
        <f>SUM(K319)</f>
        <v>1224</v>
      </c>
      <c r="L318" s="23">
        <f>SUM(L319)</f>
        <v>1224</v>
      </c>
      <c r="M318" s="23">
        <f t="shared" si="98"/>
        <v>0</v>
      </c>
      <c r="N318" s="23">
        <f>SUM(N319)</f>
        <v>0</v>
      </c>
      <c r="O318" s="23">
        <f>SUM(O319)</f>
        <v>0</v>
      </c>
      <c r="P318" s="23">
        <f t="shared" si="99"/>
        <v>0</v>
      </c>
      <c r="Q318" s="23">
        <f>SUM(Q319)</f>
        <v>0</v>
      </c>
      <c r="R318" s="23">
        <f>SUM(R319)</f>
        <v>0</v>
      </c>
      <c r="S318" s="23">
        <f t="shared" si="100"/>
        <v>0</v>
      </c>
      <c r="T318" s="23">
        <f>SUM(T319)</f>
        <v>0</v>
      </c>
      <c r="U318" s="23">
        <f>SUM(U319)</f>
        <v>0</v>
      </c>
      <c r="V318" s="23">
        <f t="shared" si="101"/>
        <v>0</v>
      </c>
      <c r="W318" s="23">
        <f>SUM(W319)</f>
        <v>0</v>
      </c>
      <c r="X318" s="23">
        <f>SUM(X319)</f>
        <v>0</v>
      </c>
      <c r="Y318" s="23">
        <f t="shared" si="102"/>
        <v>0</v>
      </c>
      <c r="Z318" s="23">
        <f>SUM(Z319)</f>
        <v>0</v>
      </c>
      <c r="AA318" s="23">
        <f>SUM(AA319)</f>
        <v>0</v>
      </c>
      <c r="AB318" s="23">
        <f t="shared" si="103"/>
        <v>0</v>
      </c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</row>
    <row r="319" spans="1:252" ht="31.5" x14ac:dyDescent="0.25">
      <c r="A319" s="22" t="s">
        <v>281</v>
      </c>
      <c r="B319" s="23">
        <f t="shared" si="95"/>
        <v>1224</v>
      </c>
      <c r="C319" s="23">
        <f t="shared" si="95"/>
        <v>1224</v>
      </c>
      <c r="D319" s="23">
        <f t="shared" si="95"/>
        <v>0</v>
      </c>
      <c r="E319" s="23">
        <f>SUM(E320:E321)</f>
        <v>0</v>
      </c>
      <c r="F319" s="23">
        <f>SUM(F320:F321)</f>
        <v>0</v>
      </c>
      <c r="G319" s="23">
        <f t="shared" si="96"/>
        <v>0</v>
      </c>
      <c r="H319" s="23">
        <f>SUM(H320:H321)</f>
        <v>0</v>
      </c>
      <c r="I319" s="23">
        <f>SUM(I320:I321)</f>
        <v>0</v>
      </c>
      <c r="J319" s="23">
        <f t="shared" si="97"/>
        <v>0</v>
      </c>
      <c r="K319" s="23">
        <f>SUM(K320:K321)</f>
        <v>1224</v>
      </c>
      <c r="L319" s="23">
        <f>SUM(L320:L321)</f>
        <v>1224</v>
      </c>
      <c r="M319" s="23">
        <f t="shared" si="98"/>
        <v>0</v>
      </c>
      <c r="N319" s="23">
        <f>SUM(N320:N321)</f>
        <v>0</v>
      </c>
      <c r="O319" s="23">
        <f>SUM(O320:O321)</f>
        <v>0</v>
      </c>
      <c r="P319" s="23">
        <f t="shared" si="99"/>
        <v>0</v>
      </c>
      <c r="Q319" s="23">
        <f>SUM(Q320:Q321)</f>
        <v>0</v>
      </c>
      <c r="R319" s="23">
        <f>SUM(R320:R321)</f>
        <v>0</v>
      </c>
      <c r="S319" s="23">
        <f t="shared" si="100"/>
        <v>0</v>
      </c>
      <c r="T319" s="23">
        <f>SUM(T320:T321)</f>
        <v>0</v>
      </c>
      <c r="U319" s="23">
        <f>SUM(U320:U321)</f>
        <v>0</v>
      </c>
      <c r="V319" s="23">
        <f t="shared" si="101"/>
        <v>0</v>
      </c>
      <c r="W319" s="23">
        <f>SUM(W320:W321)</f>
        <v>0</v>
      </c>
      <c r="X319" s="23">
        <f>SUM(X320:X321)</f>
        <v>0</v>
      </c>
      <c r="Y319" s="23">
        <f t="shared" si="102"/>
        <v>0</v>
      </c>
      <c r="Z319" s="23">
        <f>SUM(Z320:Z321)</f>
        <v>0</v>
      </c>
      <c r="AA319" s="23">
        <f>SUM(AA320:AA321)</f>
        <v>0</v>
      </c>
      <c r="AB319" s="23">
        <f t="shared" si="103"/>
        <v>0</v>
      </c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</row>
    <row r="320" spans="1:252" ht="47.25" x14ac:dyDescent="0.25">
      <c r="A320" s="28" t="s">
        <v>285</v>
      </c>
      <c r="B320" s="29">
        <f t="shared" si="95"/>
        <v>924</v>
      </c>
      <c r="C320" s="29">
        <f t="shared" si="95"/>
        <v>924</v>
      </c>
      <c r="D320" s="29">
        <f t="shared" si="95"/>
        <v>0</v>
      </c>
      <c r="E320" s="29">
        <v>0</v>
      </c>
      <c r="F320" s="29">
        <v>0</v>
      </c>
      <c r="G320" s="29">
        <f t="shared" si="96"/>
        <v>0</v>
      </c>
      <c r="H320" s="29">
        <v>0</v>
      </c>
      <c r="I320" s="29">
        <v>0</v>
      </c>
      <c r="J320" s="29">
        <f t="shared" si="97"/>
        <v>0</v>
      </c>
      <c r="K320" s="29">
        <v>924</v>
      </c>
      <c r="L320" s="29">
        <v>924</v>
      </c>
      <c r="M320" s="29">
        <f t="shared" si="98"/>
        <v>0</v>
      </c>
      <c r="N320" s="29"/>
      <c r="O320" s="29"/>
      <c r="P320" s="29">
        <f t="shared" si="99"/>
        <v>0</v>
      </c>
      <c r="Q320" s="29">
        <v>0</v>
      </c>
      <c r="R320" s="29">
        <v>0</v>
      </c>
      <c r="S320" s="29">
        <f t="shared" si="100"/>
        <v>0</v>
      </c>
      <c r="T320" s="29">
        <v>0</v>
      </c>
      <c r="U320" s="29">
        <v>0</v>
      </c>
      <c r="V320" s="29">
        <f t="shared" si="101"/>
        <v>0</v>
      </c>
      <c r="W320" s="29">
        <v>0</v>
      </c>
      <c r="X320" s="29">
        <v>0</v>
      </c>
      <c r="Y320" s="29">
        <f t="shared" si="102"/>
        <v>0</v>
      </c>
      <c r="Z320" s="29">
        <v>0</v>
      </c>
      <c r="AA320" s="29">
        <v>0</v>
      </c>
      <c r="AB320" s="29">
        <f t="shared" si="103"/>
        <v>0</v>
      </c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</row>
    <row r="321" spans="1:252" ht="43.5" customHeight="1" x14ac:dyDescent="0.25">
      <c r="A321" s="25" t="s">
        <v>286</v>
      </c>
      <c r="B321" s="29">
        <f t="shared" si="95"/>
        <v>300</v>
      </c>
      <c r="C321" s="29">
        <f t="shared" si="95"/>
        <v>300</v>
      </c>
      <c r="D321" s="29">
        <f t="shared" si="95"/>
        <v>0</v>
      </c>
      <c r="E321" s="29">
        <v>0</v>
      </c>
      <c r="F321" s="29">
        <v>0</v>
      </c>
      <c r="G321" s="29">
        <f t="shared" si="96"/>
        <v>0</v>
      </c>
      <c r="H321" s="29">
        <v>0</v>
      </c>
      <c r="I321" s="29">
        <v>0</v>
      </c>
      <c r="J321" s="29">
        <f t="shared" si="97"/>
        <v>0</v>
      </c>
      <c r="K321" s="29">
        <v>300</v>
      </c>
      <c r="L321" s="29">
        <v>300</v>
      </c>
      <c r="M321" s="29">
        <f t="shared" si="98"/>
        <v>0</v>
      </c>
      <c r="N321" s="29">
        <v>0</v>
      </c>
      <c r="O321" s="29">
        <v>0</v>
      </c>
      <c r="P321" s="29">
        <f t="shared" si="99"/>
        <v>0</v>
      </c>
      <c r="Q321" s="29">
        <v>0</v>
      </c>
      <c r="R321" s="29">
        <v>0</v>
      </c>
      <c r="S321" s="29">
        <f t="shared" si="100"/>
        <v>0</v>
      </c>
      <c r="T321" s="29">
        <v>0</v>
      </c>
      <c r="U321" s="29">
        <v>0</v>
      </c>
      <c r="V321" s="29">
        <f t="shared" si="101"/>
        <v>0</v>
      </c>
      <c r="W321" s="29">
        <v>0</v>
      </c>
      <c r="X321" s="29">
        <v>0</v>
      </c>
      <c r="Y321" s="29">
        <f t="shared" si="102"/>
        <v>0</v>
      </c>
      <c r="Z321" s="29">
        <v>0</v>
      </c>
      <c r="AA321" s="29">
        <v>0</v>
      </c>
      <c r="AB321" s="29">
        <f t="shared" si="103"/>
        <v>0</v>
      </c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</row>
    <row r="322" spans="1:252" ht="31.5" x14ac:dyDescent="0.25">
      <c r="A322" s="22" t="s">
        <v>95</v>
      </c>
      <c r="B322" s="23">
        <f t="shared" si="95"/>
        <v>18970</v>
      </c>
      <c r="C322" s="23">
        <f t="shared" si="95"/>
        <v>18970</v>
      </c>
      <c r="D322" s="23">
        <f t="shared" si="95"/>
        <v>0</v>
      </c>
      <c r="E322" s="23">
        <f>SUM(E323,E328)</f>
        <v>0</v>
      </c>
      <c r="F322" s="23">
        <f>SUM(F323,F328)</f>
        <v>0</v>
      </c>
      <c r="G322" s="23">
        <f t="shared" si="96"/>
        <v>0</v>
      </c>
      <c r="H322" s="23">
        <f>SUM(H323,H328)</f>
        <v>0</v>
      </c>
      <c r="I322" s="23">
        <f>SUM(I323,I328)</f>
        <v>0</v>
      </c>
      <c r="J322" s="23">
        <f t="shared" si="97"/>
        <v>0</v>
      </c>
      <c r="K322" s="23">
        <f>SUM(K323,K328)</f>
        <v>17640</v>
      </c>
      <c r="L322" s="23">
        <f>SUM(L323,L328)</f>
        <v>17640</v>
      </c>
      <c r="M322" s="23">
        <f t="shared" si="98"/>
        <v>0</v>
      </c>
      <c r="N322" s="23">
        <f>SUM(N323,N328)</f>
        <v>0</v>
      </c>
      <c r="O322" s="23">
        <f>SUM(O323,O328)</f>
        <v>0</v>
      </c>
      <c r="P322" s="23">
        <f t="shared" si="99"/>
        <v>0</v>
      </c>
      <c r="Q322" s="23">
        <f>SUM(Q323,Q328)</f>
        <v>1330</v>
      </c>
      <c r="R322" s="23">
        <f>SUM(R323,R328)</f>
        <v>1330</v>
      </c>
      <c r="S322" s="23">
        <f t="shared" si="100"/>
        <v>0</v>
      </c>
      <c r="T322" s="23">
        <f>SUM(T323,T328)</f>
        <v>0</v>
      </c>
      <c r="U322" s="23">
        <f>SUM(U323,U328)</f>
        <v>0</v>
      </c>
      <c r="V322" s="23">
        <f t="shared" si="101"/>
        <v>0</v>
      </c>
      <c r="W322" s="23">
        <f>SUM(W323,W328)</f>
        <v>0</v>
      </c>
      <c r="X322" s="23">
        <f>SUM(X323,X328)</f>
        <v>0</v>
      </c>
      <c r="Y322" s="23">
        <f t="shared" si="102"/>
        <v>0</v>
      </c>
      <c r="Z322" s="23">
        <f>SUM(Z323,Z328)</f>
        <v>0</v>
      </c>
      <c r="AA322" s="23">
        <f>SUM(AA323,AA328)</f>
        <v>0</v>
      </c>
      <c r="AB322" s="23">
        <f t="shared" si="103"/>
        <v>0</v>
      </c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  <c r="EO322" s="21"/>
      <c r="EP322" s="21"/>
      <c r="EQ322" s="21"/>
      <c r="ER322" s="21"/>
      <c r="ES322" s="21"/>
      <c r="ET322" s="21"/>
      <c r="EU322" s="21"/>
      <c r="EV322" s="21"/>
      <c r="EW322" s="21"/>
      <c r="EX322" s="21"/>
      <c r="EY322" s="21"/>
      <c r="EZ322" s="21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  <c r="FX322" s="21"/>
      <c r="FY322" s="21"/>
      <c r="FZ322" s="21"/>
      <c r="GA322" s="21"/>
      <c r="GB322" s="21"/>
      <c r="GC322" s="21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</row>
    <row r="323" spans="1:252" ht="31.5" x14ac:dyDescent="0.25">
      <c r="A323" s="22" t="s">
        <v>281</v>
      </c>
      <c r="B323" s="23">
        <f t="shared" si="95"/>
        <v>4570</v>
      </c>
      <c r="C323" s="23">
        <f t="shared" si="95"/>
        <v>4570</v>
      </c>
      <c r="D323" s="23">
        <f t="shared" si="95"/>
        <v>0</v>
      </c>
      <c r="E323" s="23">
        <f>SUM(E324:E327)</f>
        <v>0</v>
      </c>
      <c r="F323" s="23">
        <f>SUM(F324:F327)</f>
        <v>0</v>
      </c>
      <c r="G323" s="23">
        <f t="shared" si="96"/>
        <v>0</v>
      </c>
      <c r="H323" s="23">
        <f>SUM(H324:H327)</f>
        <v>0</v>
      </c>
      <c r="I323" s="23">
        <f>SUM(I324:I327)</f>
        <v>0</v>
      </c>
      <c r="J323" s="23">
        <f t="shared" si="97"/>
        <v>0</v>
      </c>
      <c r="K323" s="23">
        <f>SUM(K324:K327)</f>
        <v>3240</v>
      </c>
      <c r="L323" s="23">
        <f>SUM(L324:L327)</f>
        <v>3240</v>
      </c>
      <c r="M323" s="23">
        <f t="shared" si="98"/>
        <v>0</v>
      </c>
      <c r="N323" s="23">
        <f>SUM(N324:N327)</f>
        <v>0</v>
      </c>
      <c r="O323" s="23">
        <f>SUM(O324:O327)</f>
        <v>0</v>
      </c>
      <c r="P323" s="23">
        <f t="shared" si="99"/>
        <v>0</v>
      </c>
      <c r="Q323" s="23">
        <f>SUM(Q324:Q327)</f>
        <v>1330</v>
      </c>
      <c r="R323" s="23">
        <f>SUM(R324:R327)</f>
        <v>1330</v>
      </c>
      <c r="S323" s="23">
        <f t="shared" si="100"/>
        <v>0</v>
      </c>
      <c r="T323" s="23">
        <f>SUM(T324:T327)</f>
        <v>0</v>
      </c>
      <c r="U323" s="23">
        <f>SUM(U324:U327)</f>
        <v>0</v>
      </c>
      <c r="V323" s="23">
        <f t="shared" si="101"/>
        <v>0</v>
      </c>
      <c r="W323" s="23">
        <f>SUM(W324:W327)</f>
        <v>0</v>
      </c>
      <c r="X323" s="23">
        <f>SUM(X324:X327)</f>
        <v>0</v>
      </c>
      <c r="Y323" s="23">
        <f t="shared" si="102"/>
        <v>0</v>
      </c>
      <c r="Z323" s="23">
        <f>SUM(Z324:Z327)</f>
        <v>0</v>
      </c>
      <c r="AA323" s="23">
        <f>SUM(AA324:AA327)</f>
        <v>0</v>
      </c>
      <c r="AB323" s="23">
        <f t="shared" si="103"/>
        <v>0</v>
      </c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</row>
    <row r="324" spans="1:252" x14ac:dyDescent="0.25">
      <c r="A324" s="25" t="s">
        <v>287</v>
      </c>
      <c r="B324" s="29">
        <f t="shared" si="95"/>
        <v>1500</v>
      </c>
      <c r="C324" s="29">
        <f t="shared" si="95"/>
        <v>1500</v>
      </c>
      <c r="D324" s="29">
        <f t="shared" si="95"/>
        <v>0</v>
      </c>
      <c r="E324" s="29">
        <v>0</v>
      </c>
      <c r="F324" s="29">
        <v>0</v>
      </c>
      <c r="G324" s="29">
        <f t="shared" si="96"/>
        <v>0</v>
      </c>
      <c r="H324" s="29">
        <v>0</v>
      </c>
      <c r="I324" s="29">
        <v>0</v>
      </c>
      <c r="J324" s="29">
        <f t="shared" si="97"/>
        <v>0</v>
      </c>
      <c r="K324" s="29">
        <v>1500</v>
      </c>
      <c r="L324" s="29">
        <v>1500</v>
      </c>
      <c r="M324" s="29">
        <f t="shared" si="98"/>
        <v>0</v>
      </c>
      <c r="N324" s="29">
        <v>0</v>
      </c>
      <c r="O324" s="29">
        <v>0</v>
      </c>
      <c r="P324" s="29">
        <f t="shared" si="99"/>
        <v>0</v>
      </c>
      <c r="Q324" s="29">
        <v>0</v>
      </c>
      <c r="R324" s="29">
        <v>0</v>
      </c>
      <c r="S324" s="29">
        <f t="shared" si="100"/>
        <v>0</v>
      </c>
      <c r="T324" s="29">
        <v>0</v>
      </c>
      <c r="U324" s="29">
        <v>0</v>
      </c>
      <c r="V324" s="29">
        <f t="shared" si="101"/>
        <v>0</v>
      </c>
      <c r="W324" s="29">
        <v>0</v>
      </c>
      <c r="X324" s="29">
        <v>0</v>
      </c>
      <c r="Y324" s="29">
        <f t="shared" si="102"/>
        <v>0</v>
      </c>
      <c r="Z324" s="29">
        <v>0</v>
      </c>
      <c r="AA324" s="29">
        <v>0</v>
      </c>
      <c r="AB324" s="29">
        <f t="shared" si="103"/>
        <v>0</v>
      </c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</row>
    <row r="325" spans="1:252" ht="31.5" x14ac:dyDescent="0.25">
      <c r="A325" s="25" t="s">
        <v>288</v>
      </c>
      <c r="B325" s="29">
        <f t="shared" si="95"/>
        <v>750</v>
      </c>
      <c r="C325" s="29">
        <f t="shared" si="95"/>
        <v>750</v>
      </c>
      <c r="D325" s="29">
        <f t="shared" si="95"/>
        <v>0</v>
      </c>
      <c r="E325" s="29">
        <v>0</v>
      </c>
      <c r="F325" s="29">
        <v>0</v>
      </c>
      <c r="G325" s="29">
        <f t="shared" si="96"/>
        <v>0</v>
      </c>
      <c r="H325" s="29">
        <v>0</v>
      </c>
      <c r="I325" s="29">
        <v>0</v>
      </c>
      <c r="J325" s="29">
        <f t="shared" si="97"/>
        <v>0</v>
      </c>
      <c r="K325" s="29">
        <v>750</v>
      </c>
      <c r="L325" s="29">
        <v>750</v>
      </c>
      <c r="M325" s="29">
        <f t="shared" si="98"/>
        <v>0</v>
      </c>
      <c r="N325" s="29">
        <v>0</v>
      </c>
      <c r="O325" s="29">
        <v>0</v>
      </c>
      <c r="P325" s="29">
        <f t="shared" si="99"/>
        <v>0</v>
      </c>
      <c r="Q325" s="29">
        <v>0</v>
      </c>
      <c r="R325" s="29">
        <v>0</v>
      </c>
      <c r="S325" s="29">
        <f t="shared" si="100"/>
        <v>0</v>
      </c>
      <c r="T325" s="29">
        <v>0</v>
      </c>
      <c r="U325" s="29">
        <v>0</v>
      </c>
      <c r="V325" s="29">
        <f t="shared" si="101"/>
        <v>0</v>
      </c>
      <c r="W325" s="29">
        <v>0</v>
      </c>
      <c r="X325" s="29">
        <v>0</v>
      </c>
      <c r="Y325" s="29">
        <f t="shared" si="102"/>
        <v>0</v>
      </c>
      <c r="Z325" s="29">
        <v>0</v>
      </c>
      <c r="AA325" s="29">
        <v>0</v>
      </c>
      <c r="AB325" s="29">
        <f t="shared" si="103"/>
        <v>0</v>
      </c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</row>
    <row r="326" spans="1:252" ht="31.5" x14ac:dyDescent="0.25">
      <c r="A326" s="28" t="s">
        <v>289</v>
      </c>
      <c r="B326" s="29">
        <f t="shared" si="95"/>
        <v>1330</v>
      </c>
      <c r="C326" s="29">
        <f t="shared" si="95"/>
        <v>1330</v>
      </c>
      <c r="D326" s="29">
        <f t="shared" si="95"/>
        <v>0</v>
      </c>
      <c r="E326" s="29">
        <v>0</v>
      </c>
      <c r="F326" s="29">
        <v>0</v>
      </c>
      <c r="G326" s="29">
        <f t="shared" si="96"/>
        <v>0</v>
      </c>
      <c r="H326" s="29">
        <v>0</v>
      </c>
      <c r="I326" s="29">
        <v>0</v>
      </c>
      <c r="J326" s="29">
        <f t="shared" si="97"/>
        <v>0</v>
      </c>
      <c r="K326" s="29"/>
      <c r="L326" s="29"/>
      <c r="M326" s="29">
        <f t="shared" si="98"/>
        <v>0</v>
      </c>
      <c r="N326" s="29">
        <v>0</v>
      </c>
      <c r="O326" s="29">
        <v>0</v>
      </c>
      <c r="P326" s="29">
        <f t="shared" si="99"/>
        <v>0</v>
      </c>
      <c r="Q326" s="29">
        <v>1330</v>
      </c>
      <c r="R326" s="29">
        <v>1330</v>
      </c>
      <c r="S326" s="29">
        <f t="shared" si="100"/>
        <v>0</v>
      </c>
      <c r="T326" s="29">
        <v>0</v>
      </c>
      <c r="U326" s="29">
        <v>0</v>
      </c>
      <c r="V326" s="29">
        <f t="shared" si="101"/>
        <v>0</v>
      </c>
      <c r="W326" s="29">
        <v>0</v>
      </c>
      <c r="X326" s="29">
        <v>0</v>
      </c>
      <c r="Y326" s="29">
        <f t="shared" si="102"/>
        <v>0</v>
      </c>
      <c r="Z326" s="29">
        <v>0</v>
      </c>
      <c r="AA326" s="29">
        <v>0</v>
      </c>
      <c r="AB326" s="29">
        <f t="shared" si="103"/>
        <v>0</v>
      </c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</row>
    <row r="327" spans="1:252" x14ac:dyDescent="0.25">
      <c r="A327" s="25" t="s">
        <v>290</v>
      </c>
      <c r="B327" s="29">
        <f t="shared" si="95"/>
        <v>990</v>
      </c>
      <c r="C327" s="29">
        <f t="shared" si="95"/>
        <v>990</v>
      </c>
      <c r="D327" s="29">
        <f t="shared" si="95"/>
        <v>0</v>
      </c>
      <c r="E327" s="29">
        <v>0</v>
      </c>
      <c r="F327" s="29">
        <v>0</v>
      </c>
      <c r="G327" s="29">
        <f t="shared" si="96"/>
        <v>0</v>
      </c>
      <c r="H327" s="29">
        <v>0</v>
      </c>
      <c r="I327" s="29">
        <v>0</v>
      </c>
      <c r="J327" s="29">
        <f t="shared" si="97"/>
        <v>0</v>
      </c>
      <c r="K327" s="29">
        <v>990</v>
      </c>
      <c r="L327" s="29">
        <v>990</v>
      </c>
      <c r="M327" s="29">
        <f t="shared" si="98"/>
        <v>0</v>
      </c>
      <c r="N327" s="29">
        <v>0</v>
      </c>
      <c r="O327" s="29">
        <v>0</v>
      </c>
      <c r="P327" s="29">
        <f t="shared" si="99"/>
        <v>0</v>
      </c>
      <c r="Q327" s="29">
        <v>0</v>
      </c>
      <c r="R327" s="29">
        <v>0</v>
      </c>
      <c r="S327" s="29">
        <f t="shared" si="100"/>
        <v>0</v>
      </c>
      <c r="T327" s="29">
        <v>0</v>
      </c>
      <c r="U327" s="29">
        <v>0</v>
      </c>
      <c r="V327" s="29">
        <f t="shared" si="101"/>
        <v>0</v>
      </c>
      <c r="W327" s="29">
        <v>0</v>
      </c>
      <c r="X327" s="29">
        <v>0</v>
      </c>
      <c r="Y327" s="29">
        <f t="shared" si="102"/>
        <v>0</v>
      </c>
      <c r="Z327" s="29">
        <v>0</v>
      </c>
      <c r="AA327" s="29">
        <v>0</v>
      </c>
      <c r="AB327" s="29">
        <f t="shared" si="103"/>
        <v>0</v>
      </c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</row>
    <row r="328" spans="1:252" x14ac:dyDescent="0.25">
      <c r="A328" s="22" t="s">
        <v>291</v>
      </c>
      <c r="B328" s="23">
        <f t="shared" si="95"/>
        <v>14400</v>
      </c>
      <c r="C328" s="23">
        <f t="shared" si="95"/>
        <v>14400</v>
      </c>
      <c r="D328" s="23">
        <f t="shared" si="95"/>
        <v>0</v>
      </c>
      <c r="E328" s="23">
        <f>SUM(E329:E329)</f>
        <v>0</v>
      </c>
      <c r="F328" s="23">
        <f>SUM(F329:F329)</f>
        <v>0</v>
      </c>
      <c r="G328" s="23">
        <f t="shared" si="96"/>
        <v>0</v>
      </c>
      <c r="H328" s="23">
        <f>SUM(H329:H329)</f>
        <v>0</v>
      </c>
      <c r="I328" s="23">
        <f>SUM(I329:I329)</f>
        <v>0</v>
      </c>
      <c r="J328" s="23">
        <f t="shared" si="97"/>
        <v>0</v>
      </c>
      <c r="K328" s="23">
        <f>SUM(K329:K329)</f>
        <v>14400</v>
      </c>
      <c r="L328" s="23">
        <f>SUM(L329:L329)</f>
        <v>14400</v>
      </c>
      <c r="M328" s="23">
        <f t="shared" si="98"/>
        <v>0</v>
      </c>
      <c r="N328" s="23">
        <f>SUM(N329:N329)</f>
        <v>0</v>
      </c>
      <c r="O328" s="23">
        <f>SUM(O329:O329)</f>
        <v>0</v>
      </c>
      <c r="P328" s="23">
        <f t="shared" si="99"/>
        <v>0</v>
      </c>
      <c r="Q328" s="23">
        <f>SUM(Q329:Q329)</f>
        <v>0</v>
      </c>
      <c r="R328" s="23">
        <f>SUM(R329:R329)</f>
        <v>0</v>
      </c>
      <c r="S328" s="23">
        <f t="shared" si="100"/>
        <v>0</v>
      </c>
      <c r="T328" s="23">
        <f>SUM(T329:T329)</f>
        <v>0</v>
      </c>
      <c r="U328" s="23">
        <f>SUM(U329:U329)</f>
        <v>0</v>
      </c>
      <c r="V328" s="23">
        <f t="shared" si="101"/>
        <v>0</v>
      </c>
      <c r="W328" s="23">
        <f>SUM(W329:W329)</f>
        <v>0</v>
      </c>
      <c r="X328" s="23">
        <f>SUM(X329:X329)</f>
        <v>0</v>
      </c>
      <c r="Y328" s="23">
        <f t="shared" si="102"/>
        <v>0</v>
      </c>
      <c r="Z328" s="23">
        <f>SUM(Z329:Z329)</f>
        <v>0</v>
      </c>
      <c r="AA328" s="23">
        <f>SUM(AA329:AA329)</f>
        <v>0</v>
      </c>
      <c r="AB328" s="23">
        <f t="shared" si="103"/>
        <v>0</v>
      </c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</row>
    <row r="329" spans="1:252" ht="31.5" x14ac:dyDescent="0.25">
      <c r="A329" s="28" t="s">
        <v>292</v>
      </c>
      <c r="B329" s="29">
        <f t="shared" si="95"/>
        <v>14400</v>
      </c>
      <c r="C329" s="29">
        <f t="shared" si="95"/>
        <v>14400</v>
      </c>
      <c r="D329" s="29">
        <f t="shared" si="95"/>
        <v>0</v>
      </c>
      <c r="E329" s="29">
        <v>0</v>
      </c>
      <c r="F329" s="29">
        <v>0</v>
      </c>
      <c r="G329" s="29">
        <f t="shared" si="96"/>
        <v>0</v>
      </c>
      <c r="H329" s="29">
        <v>0</v>
      </c>
      <c r="I329" s="29">
        <v>0</v>
      </c>
      <c r="J329" s="29">
        <f t="shared" si="97"/>
        <v>0</v>
      </c>
      <c r="K329" s="29">
        <v>14400</v>
      </c>
      <c r="L329" s="29">
        <v>14400</v>
      </c>
      <c r="M329" s="29">
        <f t="shared" si="98"/>
        <v>0</v>
      </c>
      <c r="N329" s="29">
        <v>0</v>
      </c>
      <c r="O329" s="29">
        <v>0</v>
      </c>
      <c r="P329" s="29">
        <f t="shared" si="99"/>
        <v>0</v>
      </c>
      <c r="Q329" s="29">
        <v>0</v>
      </c>
      <c r="R329" s="29">
        <v>0</v>
      </c>
      <c r="S329" s="29">
        <f t="shared" si="100"/>
        <v>0</v>
      </c>
      <c r="T329" s="29">
        <v>0</v>
      </c>
      <c r="U329" s="29">
        <v>0</v>
      </c>
      <c r="V329" s="29">
        <f t="shared" si="101"/>
        <v>0</v>
      </c>
      <c r="W329" s="29">
        <v>0</v>
      </c>
      <c r="X329" s="29">
        <v>0</v>
      </c>
      <c r="Y329" s="29">
        <f t="shared" si="102"/>
        <v>0</v>
      </c>
      <c r="Z329" s="29">
        <v>0</v>
      </c>
      <c r="AA329" s="29">
        <v>0</v>
      </c>
      <c r="AB329" s="29">
        <f t="shared" si="103"/>
        <v>0</v>
      </c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</row>
    <row r="330" spans="1:252" x14ac:dyDescent="0.25">
      <c r="A330" s="22" t="s">
        <v>101</v>
      </c>
      <c r="B330" s="23">
        <f t="shared" si="95"/>
        <v>33000</v>
      </c>
      <c r="C330" s="23">
        <f t="shared" si="95"/>
        <v>33000</v>
      </c>
      <c r="D330" s="23">
        <f t="shared" si="95"/>
        <v>0</v>
      </c>
      <c r="E330" s="23">
        <f>SUM(E331)</f>
        <v>0</v>
      </c>
      <c r="F330" s="23">
        <f>SUM(F331)</f>
        <v>0</v>
      </c>
      <c r="G330" s="23">
        <f t="shared" si="96"/>
        <v>0</v>
      </c>
      <c r="H330" s="23">
        <f>SUM(H331)</f>
        <v>0</v>
      </c>
      <c r="I330" s="23">
        <f>SUM(I331)</f>
        <v>0</v>
      </c>
      <c r="J330" s="23">
        <f t="shared" si="97"/>
        <v>0</v>
      </c>
      <c r="K330" s="23">
        <f>SUM(K331)</f>
        <v>33000</v>
      </c>
      <c r="L330" s="23">
        <f>SUM(L331)</f>
        <v>33000</v>
      </c>
      <c r="M330" s="23">
        <f t="shared" si="98"/>
        <v>0</v>
      </c>
      <c r="N330" s="23">
        <f>SUM(N331)</f>
        <v>0</v>
      </c>
      <c r="O330" s="23">
        <f>SUM(O331)</f>
        <v>0</v>
      </c>
      <c r="P330" s="23">
        <f t="shared" si="99"/>
        <v>0</v>
      </c>
      <c r="Q330" s="23">
        <f>SUM(Q331)</f>
        <v>0</v>
      </c>
      <c r="R330" s="23">
        <f>SUM(R331)</f>
        <v>0</v>
      </c>
      <c r="S330" s="23">
        <f t="shared" si="100"/>
        <v>0</v>
      </c>
      <c r="T330" s="23">
        <f>SUM(T331)</f>
        <v>0</v>
      </c>
      <c r="U330" s="23">
        <f>SUM(U331)</f>
        <v>0</v>
      </c>
      <c r="V330" s="23">
        <f t="shared" si="101"/>
        <v>0</v>
      </c>
      <c r="W330" s="23">
        <f>SUM(W331)</f>
        <v>0</v>
      </c>
      <c r="X330" s="23">
        <f>SUM(X331)</f>
        <v>0</v>
      </c>
      <c r="Y330" s="23">
        <f t="shared" si="102"/>
        <v>0</v>
      </c>
      <c r="Z330" s="23">
        <f>SUM(Z331)</f>
        <v>0</v>
      </c>
      <c r="AA330" s="23">
        <f>SUM(AA331)</f>
        <v>0</v>
      </c>
      <c r="AB330" s="23">
        <f t="shared" si="103"/>
        <v>0</v>
      </c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  <c r="ET330" s="21"/>
      <c r="EU330" s="21"/>
      <c r="EV330" s="21"/>
      <c r="EW330" s="21"/>
      <c r="EX330" s="21"/>
      <c r="EY330" s="21"/>
      <c r="EZ330" s="21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  <c r="FX330" s="21"/>
      <c r="FY330" s="21"/>
      <c r="FZ330" s="21"/>
      <c r="GA330" s="21"/>
      <c r="GB330" s="21"/>
      <c r="GC330" s="21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</row>
    <row r="331" spans="1:252" ht="31.5" x14ac:dyDescent="0.25">
      <c r="A331" s="22" t="s">
        <v>281</v>
      </c>
      <c r="B331" s="23">
        <f t="shared" si="95"/>
        <v>33000</v>
      </c>
      <c r="C331" s="23">
        <f t="shared" si="95"/>
        <v>33000</v>
      </c>
      <c r="D331" s="23">
        <f t="shared" si="95"/>
        <v>0</v>
      </c>
      <c r="E331" s="23">
        <f>SUM(E332:E332)</f>
        <v>0</v>
      </c>
      <c r="F331" s="23">
        <f>SUM(F332:F332)</f>
        <v>0</v>
      </c>
      <c r="G331" s="23">
        <f t="shared" si="96"/>
        <v>0</v>
      </c>
      <c r="H331" s="23">
        <f>SUM(H332:H332)</f>
        <v>0</v>
      </c>
      <c r="I331" s="23">
        <f>SUM(I332:I332)</f>
        <v>0</v>
      </c>
      <c r="J331" s="23">
        <f t="shared" si="97"/>
        <v>0</v>
      </c>
      <c r="K331" s="23">
        <f>SUM(K332:K332)</f>
        <v>33000</v>
      </c>
      <c r="L331" s="23">
        <f>SUM(L332:L332)</f>
        <v>33000</v>
      </c>
      <c r="M331" s="23">
        <f t="shared" si="98"/>
        <v>0</v>
      </c>
      <c r="N331" s="23">
        <f>SUM(N332:N332)</f>
        <v>0</v>
      </c>
      <c r="O331" s="23">
        <f>SUM(O332:O332)</f>
        <v>0</v>
      </c>
      <c r="P331" s="23">
        <f t="shared" si="99"/>
        <v>0</v>
      </c>
      <c r="Q331" s="23">
        <f>SUM(Q332:Q332)</f>
        <v>0</v>
      </c>
      <c r="R331" s="23">
        <f>SUM(R332:R332)</f>
        <v>0</v>
      </c>
      <c r="S331" s="23">
        <f t="shared" si="100"/>
        <v>0</v>
      </c>
      <c r="T331" s="23">
        <f>SUM(T332:T332)</f>
        <v>0</v>
      </c>
      <c r="U331" s="23">
        <f>SUM(U332:U332)</f>
        <v>0</v>
      </c>
      <c r="V331" s="23">
        <f t="shared" si="101"/>
        <v>0</v>
      </c>
      <c r="W331" s="23">
        <f>SUM(W332:W332)</f>
        <v>0</v>
      </c>
      <c r="X331" s="23">
        <f>SUM(X332:X332)</f>
        <v>0</v>
      </c>
      <c r="Y331" s="23">
        <f t="shared" si="102"/>
        <v>0</v>
      </c>
      <c r="Z331" s="23">
        <f>SUM(Z332:Z332)</f>
        <v>0</v>
      </c>
      <c r="AA331" s="23">
        <f>SUM(AA332:AA332)</f>
        <v>0</v>
      </c>
      <c r="AB331" s="23">
        <f t="shared" si="103"/>
        <v>0</v>
      </c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</row>
    <row r="332" spans="1:252" ht="31.5" x14ac:dyDescent="0.25">
      <c r="A332" s="31" t="s">
        <v>293</v>
      </c>
      <c r="B332" s="29">
        <f t="shared" si="95"/>
        <v>33000</v>
      </c>
      <c r="C332" s="29">
        <f t="shared" si="95"/>
        <v>33000</v>
      </c>
      <c r="D332" s="29">
        <f t="shared" si="95"/>
        <v>0</v>
      </c>
      <c r="E332" s="29">
        <v>0</v>
      </c>
      <c r="F332" s="29">
        <v>0</v>
      </c>
      <c r="G332" s="29">
        <f t="shared" si="96"/>
        <v>0</v>
      </c>
      <c r="H332" s="29">
        <v>0</v>
      </c>
      <c r="I332" s="29">
        <v>0</v>
      </c>
      <c r="J332" s="29">
        <f t="shared" si="97"/>
        <v>0</v>
      </c>
      <c r="K332" s="29">
        <v>33000</v>
      </c>
      <c r="L332" s="29">
        <v>33000</v>
      </c>
      <c r="M332" s="29">
        <f t="shared" si="98"/>
        <v>0</v>
      </c>
      <c r="N332" s="29">
        <v>0</v>
      </c>
      <c r="O332" s="29">
        <v>0</v>
      </c>
      <c r="P332" s="29">
        <f t="shared" si="99"/>
        <v>0</v>
      </c>
      <c r="Q332" s="29">
        <v>0</v>
      </c>
      <c r="R332" s="29">
        <v>0</v>
      </c>
      <c r="S332" s="29">
        <f t="shared" si="100"/>
        <v>0</v>
      </c>
      <c r="T332" s="29">
        <v>0</v>
      </c>
      <c r="U332" s="29">
        <v>0</v>
      </c>
      <c r="V332" s="29">
        <f t="shared" si="101"/>
        <v>0</v>
      </c>
      <c r="W332" s="29">
        <v>0</v>
      </c>
      <c r="X332" s="29">
        <v>0</v>
      </c>
      <c r="Y332" s="29">
        <f t="shared" si="102"/>
        <v>0</v>
      </c>
      <c r="Z332" s="29">
        <v>0</v>
      </c>
      <c r="AA332" s="29">
        <v>0</v>
      </c>
      <c r="AB332" s="29">
        <f t="shared" si="103"/>
        <v>0</v>
      </c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</row>
    <row r="333" spans="1:252" x14ac:dyDescent="0.25">
      <c r="A333" s="38" t="s">
        <v>294</v>
      </c>
      <c r="B333" s="23">
        <f t="shared" si="95"/>
        <v>40370</v>
      </c>
      <c r="C333" s="23">
        <f t="shared" si="95"/>
        <v>40370</v>
      </c>
      <c r="D333" s="23">
        <f t="shared" si="95"/>
        <v>0</v>
      </c>
      <c r="E333" s="23">
        <f>SUM(E334)</f>
        <v>0</v>
      </c>
      <c r="F333" s="23">
        <f>SUM(F334)</f>
        <v>0</v>
      </c>
      <c r="G333" s="23">
        <f t="shared" si="96"/>
        <v>0</v>
      </c>
      <c r="H333" s="23">
        <f>SUM(H334)</f>
        <v>0</v>
      </c>
      <c r="I333" s="23">
        <f>SUM(I334)</f>
        <v>0</v>
      </c>
      <c r="J333" s="23">
        <f t="shared" si="97"/>
        <v>0</v>
      </c>
      <c r="K333" s="23">
        <f>SUM(K334)</f>
        <v>40370</v>
      </c>
      <c r="L333" s="23">
        <f>SUM(L334)</f>
        <v>40370</v>
      </c>
      <c r="M333" s="23">
        <f t="shared" si="98"/>
        <v>0</v>
      </c>
      <c r="N333" s="23">
        <f>SUM(N334)</f>
        <v>0</v>
      </c>
      <c r="O333" s="23">
        <f>SUM(O334)</f>
        <v>0</v>
      </c>
      <c r="P333" s="23">
        <f t="shared" si="99"/>
        <v>0</v>
      </c>
      <c r="Q333" s="23">
        <f>SUM(Q334)</f>
        <v>0</v>
      </c>
      <c r="R333" s="23">
        <f>SUM(R334)</f>
        <v>0</v>
      </c>
      <c r="S333" s="23">
        <f t="shared" si="100"/>
        <v>0</v>
      </c>
      <c r="T333" s="23">
        <f>SUM(T334)</f>
        <v>0</v>
      </c>
      <c r="U333" s="23">
        <f>SUM(U334)</f>
        <v>0</v>
      </c>
      <c r="V333" s="23">
        <f t="shared" si="101"/>
        <v>0</v>
      </c>
      <c r="W333" s="23">
        <f>SUM(W334)</f>
        <v>0</v>
      </c>
      <c r="X333" s="23">
        <f>SUM(X334)</f>
        <v>0</v>
      </c>
      <c r="Y333" s="23">
        <f t="shared" si="102"/>
        <v>0</v>
      </c>
      <c r="Z333" s="23">
        <f>SUM(Z334)</f>
        <v>0</v>
      </c>
      <c r="AA333" s="23">
        <f>SUM(AA334)</f>
        <v>0</v>
      </c>
      <c r="AB333" s="23">
        <f t="shared" si="103"/>
        <v>0</v>
      </c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</row>
    <row r="334" spans="1:252" ht="31.5" x14ac:dyDescent="0.25">
      <c r="A334" s="22" t="s">
        <v>79</v>
      </c>
      <c r="B334" s="23">
        <f t="shared" si="95"/>
        <v>40370</v>
      </c>
      <c r="C334" s="23">
        <f t="shared" si="95"/>
        <v>40370</v>
      </c>
      <c r="D334" s="23">
        <f t="shared" si="95"/>
        <v>0</v>
      </c>
      <c r="E334" s="23">
        <f>SUM(E335:E335)</f>
        <v>0</v>
      </c>
      <c r="F334" s="23">
        <f>SUM(F335:F335)</f>
        <v>0</v>
      </c>
      <c r="G334" s="23">
        <f t="shared" si="96"/>
        <v>0</v>
      </c>
      <c r="H334" s="23">
        <f>SUM(H335:H335)</f>
        <v>0</v>
      </c>
      <c r="I334" s="23">
        <f>SUM(I335:I335)</f>
        <v>0</v>
      </c>
      <c r="J334" s="23">
        <f t="shared" si="97"/>
        <v>0</v>
      </c>
      <c r="K334" s="23">
        <f>SUM(K335:K335)</f>
        <v>40370</v>
      </c>
      <c r="L334" s="23">
        <f>SUM(L335:L335)</f>
        <v>40370</v>
      </c>
      <c r="M334" s="23">
        <f t="shared" si="98"/>
        <v>0</v>
      </c>
      <c r="N334" s="23">
        <f>SUM(N335:N335)</f>
        <v>0</v>
      </c>
      <c r="O334" s="23">
        <f>SUM(O335:O335)</f>
        <v>0</v>
      </c>
      <c r="P334" s="23">
        <f t="shared" si="99"/>
        <v>0</v>
      </c>
      <c r="Q334" s="23">
        <f>SUM(Q335:Q335)</f>
        <v>0</v>
      </c>
      <c r="R334" s="23">
        <f>SUM(R335:R335)</f>
        <v>0</v>
      </c>
      <c r="S334" s="23">
        <f t="shared" si="100"/>
        <v>0</v>
      </c>
      <c r="T334" s="23">
        <f>SUM(T335:T335)</f>
        <v>0</v>
      </c>
      <c r="U334" s="23">
        <f>SUM(U335:U335)</f>
        <v>0</v>
      </c>
      <c r="V334" s="23">
        <f t="shared" si="101"/>
        <v>0</v>
      </c>
      <c r="W334" s="23">
        <f>SUM(W335:W335)</f>
        <v>0</v>
      </c>
      <c r="X334" s="23">
        <f>SUM(X335:X335)</f>
        <v>0</v>
      </c>
      <c r="Y334" s="23">
        <f t="shared" si="102"/>
        <v>0</v>
      </c>
      <c r="Z334" s="23">
        <f>SUM(Z335:Z335)</f>
        <v>0</v>
      </c>
      <c r="AA334" s="23">
        <f>SUM(AA335:AA335)</f>
        <v>0</v>
      </c>
      <c r="AB334" s="23">
        <f t="shared" si="103"/>
        <v>0</v>
      </c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</row>
    <row r="335" spans="1:252" ht="47.25" x14ac:dyDescent="0.25">
      <c r="A335" s="30" t="s">
        <v>295</v>
      </c>
      <c r="B335" s="29">
        <f t="shared" si="95"/>
        <v>40370</v>
      </c>
      <c r="C335" s="29">
        <f t="shared" si="95"/>
        <v>40370</v>
      </c>
      <c r="D335" s="29">
        <f t="shared" si="95"/>
        <v>0</v>
      </c>
      <c r="E335" s="29">
        <v>0</v>
      </c>
      <c r="F335" s="29">
        <v>0</v>
      </c>
      <c r="G335" s="29">
        <f t="shared" si="96"/>
        <v>0</v>
      </c>
      <c r="H335" s="29">
        <v>0</v>
      </c>
      <c r="I335" s="29">
        <v>0</v>
      </c>
      <c r="J335" s="29">
        <f t="shared" si="97"/>
        <v>0</v>
      </c>
      <c r="K335" s="29">
        <v>40370</v>
      </c>
      <c r="L335" s="29">
        <v>40370</v>
      </c>
      <c r="M335" s="29">
        <f t="shared" si="98"/>
        <v>0</v>
      </c>
      <c r="N335" s="29">
        <v>0</v>
      </c>
      <c r="O335" s="29">
        <v>0</v>
      </c>
      <c r="P335" s="29">
        <f t="shared" si="99"/>
        <v>0</v>
      </c>
      <c r="Q335" s="29">
        <v>0</v>
      </c>
      <c r="R335" s="29">
        <v>0</v>
      </c>
      <c r="S335" s="29">
        <f t="shared" si="100"/>
        <v>0</v>
      </c>
      <c r="T335" s="29">
        <v>0</v>
      </c>
      <c r="U335" s="29">
        <v>0</v>
      </c>
      <c r="V335" s="29">
        <f t="shared" si="101"/>
        <v>0</v>
      </c>
      <c r="W335" s="29">
        <v>0</v>
      </c>
      <c r="X335" s="29">
        <v>0</v>
      </c>
      <c r="Y335" s="29">
        <f t="shared" si="102"/>
        <v>0</v>
      </c>
      <c r="Z335" s="29">
        <v>0</v>
      </c>
      <c r="AA335" s="29">
        <v>0</v>
      </c>
      <c r="AB335" s="29">
        <f t="shared" si="103"/>
        <v>0</v>
      </c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21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  <c r="FX335" s="21"/>
      <c r="FY335" s="21"/>
      <c r="FZ335" s="21"/>
      <c r="GA335" s="21"/>
      <c r="GB335" s="21"/>
      <c r="GC335" s="21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</row>
    <row r="339" spans="1:252" x14ac:dyDescent="0.25">
      <c r="A339" s="39" t="s">
        <v>296</v>
      </c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  <c r="DS339" s="39"/>
      <c r="DT339" s="39"/>
      <c r="DU339" s="39"/>
      <c r="DV339" s="39"/>
      <c r="DW339" s="39"/>
      <c r="DX339" s="39"/>
      <c r="DY339" s="39"/>
      <c r="DZ339" s="39"/>
      <c r="EA339" s="39"/>
      <c r="EB339" s="39"/>
      <c r="EC339" s="39"/>
      <c r="ED339" s="39"/>
      <c r="EE339" s="39"/>
      <c r="EF339" s="39"/>
      <c r="EG339" s="39"/>
      <c r="EH339" s="39"/>
      <c r="EI339" s="39"/>
      <c r="EJ339" s="39"/>
      <c r="EK339" s="39"/>
      <c r="EL339" s="39"/>
      <c r="EM339" s="39"/>
      <c r="EN339" s="39"/>
      <c r="EO339" s="39"/>
      <c r="EP339" s="39"/>
      <c r="EQ339" s="39"/>
      <c r="ER339" s="39"/>
      <c r="ES339" s="39"/>
      <c r="ET339" s="39"/>
      <c r="EU339" s="39"/>
      <c r="EV339" s="39"/>
      <c r="EW339" s="39"/>
      <c r="EX339" s="39"/>
      <c r="EY339" s="39"/>
      <c r="EZ339" s="39"/>
      <c r="FA339" s="39"/>
      <c r="FB339" s="39"/>
      <c r="FC339" s="39"/>
      <c r="FD339" s="39"/>
      <c r="FE339" s="39"/>
      <c r="FF339" s="39"/>
      <c r="FG339" s="39"/>
      <c r="FH339" s="39"/>
      <c r="FI339" s="39"/>
      <c r="FJ339" s="39"/>
      <c r="FK339" s="39"/>
      <c r="FL339" s="39"/>
      <c r="FM339" s="39"/>
      <c r="FN339" s="39"/>
      <c r="FO339" s="39"/>
      <c r="FP339" s="39"/>
      <c r="FQ339" s="39"/>
      <c r="FR339" s="39"/>
      <c r="FS339" s="39"/>
      <c r="FT339" s="39"/>
      <c r="FU339" s="39"/>
      <c r="FV339" s="39"/>
      <c r="FW339" s="39"/>
      <c r="FX339" s="39"/>
      <c r="FY339" s="39"/>
      <c r="FZ339" s="39"/>
      <c r="GA339" s="39"/>
      <c r="GB339" s="39"/>
      <c r="GC339" s="39"/>
      <c r="GD339" s="39"/>
      <c r="GE339" s="39"/>
      <c r="GF339" s="39"/>
      <c r="GG339" s="39"/>
      <c r="GH339" s="39"/>
      <c r="GI339" s="39"/>
      <c r="GJ339" s="39"/>
      <c r="GK339" s="39"/>
      <c r="GL339" s="39"/>
      <c r="GM339" s="39"/>
      <c r="GN339" s="39"/>
      <c r="GO339" s="39"/>
      <c r="GP339" s="39"/>
      <c r="GQ339" s="39"/>
      <c r="GR339" s="39"/>
      <c r="GS339" s="39"/>
      <c r="GT339" s="39"/>
      <c r="GU339" s="39"/>
      <c r="GV339" s="39"/>
      <c r="GW339" s="39"/>
      <c r="GX339" s="39"/>
      <c r="GY339" s="39"/>
      <c r="GZ339" s="39"/>
      <c r="HA339" s="39"/>
      <c r="HB339" s="39"/>
      <c r="HC339" s="39"/>
      <c r="HD339" s="39"/>
      <c r="HE339" s="39"/>
      <c r="HF339" s="39"/>
      <c r="HG339" s="39"/>
      <c r="HH339" s="39"/>
      <c r="HI339" s="39"/>
      <c r="HJ339" s="39"/>
      <c r="HK339" s="39"/>
      <c r="HL339" s="39"/>
      <c r="HM339" s="39"/>
      <c r="HN339" s="39"/>
      <c r="HO339" s="39"/>
      <c r="HP339" s="39"/>
      <c r="HQ339" s="39"/>
      <c r="HR339" s="39"/>
      <c r="HS339" s="39"/>
      <c r="HT339" s="39"/>
      <c r="HU339" s="39"/>
      <c r="HV339" s="39"/>
      <c r="HW339" s="39"/>
      <c r="HX339" s="39"/>
      <c r="HY339" s="39"/>
      <c r="HZ339" s="39"/>
      <c r="IA339" s="39"/>
      <c r="IB339" s="39"/>
      <c r="IC339" s="39"/>
      <c r="ID339" s="39"/>
      <c r="IE339" s="39"/>
      <c r="IF339" s="39"/>
      <c r="IG339" s="39"/>
      <c r="IH339" s="39"/>
      <c r="II339" s="39"/>
      <c r="IJ339" s="39"/>
      <c r="IK339" s="39"/>
      <c r="IL339" s="39"/>
      <c r="IM339" s="39"/>
      <c r="IN339" s="39"/>
      <c r="IO339" s="39"/>
      <c r="IP339" s="39"/>
      <c r="IQ339" s="39"/>
      <c r="IR339" s="39"/>
    </row>
    <row r="340" spans="1:252" x14ac:dyDescent="0.25">
      <c r="A340" s="40" t="s">
        <v>1</v>
      </c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O340" s="40"/>
      <c r="BP340" s="40"/>
      <c r="BQ340" s="40"/>
      <c r="BR340" s="40"/>
      <c r="BS340" s="40"/>
      <c r="BT340" s="40"/>
      <c r="BU340" s="40"/>
      <c r="BV340" s="40"/>
      <c r="BW340" s="40"/>
      <c r="BX340" s="40"/>
      <c r="BY340" s="40"/>
      <c r="BZ340" s="40"/>
      <c r="CA340" s="40"/>
      <c r="CB340" s="40"/>
      <c r="CC340" s="40"/>
      <c r="CD340" s="40"/>
      <c r="CE340" s="40"/>
      <c r="CF340" s="40"/>
      <c r="CG340" s="40"/>
      <c r="CH340" s="40"/>
      <c r="CI340" s="40"/>
      <c r="CJ340" s="40"/>
      <c r="CK340" s="40"/>
      <c r="CL340" s="40"/>
      <c r="CM340" s="40"/>
      <c r="CN340" s="40"/>
      <c r="CO340" s="40"/>
      <c r="CP340" s="40"/>
      <c r="CQ340" s="40"/>
      <c r="CR340" s="40"/>
      <c r="CS340" s="40"/>
      <c r="CT340" s="40"/>
      <c r="CU340" s="40"/>
      <c r="CV340" s="40"/>
      <c r="CW340" s="40"/>
      <c r="CX340" s="40"/>
      <c r="CY340" s="40"/>
      <c r="CZ340" s="40"/>
      <c r="DA340" s="40"/>
      <c r="DB340" s="40"/>
      <c r="DC340" s="40"/>
      <c r="DD340" s="40"/>
      <c r="DE340" s="40"/>
      <c r="DF340" s="40"/>
      <c r="DG340" s="40"/>
      <c r="DH340" s="40"/>
      <c r="DI340" s="40"/>
      <c r="DJ340" s="40"/>
      <c r="DK340" s="40"/>
      <c r="DL340" s="40"/>
      <c r="DM340" s="40"/>
      <c r="DN340" s="40"/>
      <c r="DO340" s="40"/>
      <c r="DP340" s="40"/>
      <c r="DQ340" s="40"/>
      <c r="DR340" s="40"/>
      <c r="DS340" s="40"/>
      <c r="DT340" s="40"/>
      <c r="DU340" s="40"/>
      <c r="DV340" s="40"/>
      <c r="DW340" s="40"/>
      <c r="DX340" s="40"/>
      <c r="DY340" s="40"/>
      <c r="DZ340" s="40"/>
      <c r="EA340" s="40"/>
      <c r="EB340" s="40"/>
      <c r="EC340" s="40"/>
      <c r="ED340" s="40"/>
      <c r="EE340" s="40"/>
      <c r="EF340" s="40"/>
      <c r="EG340" s="40"/>
      <c r="EH340" s="40"/>
      <c r="EI340" s="40"/>
      <c r="EJ340" s="40"/>
      <c r="EK340" s="40"/>
      <c r="EL340" s="40"/>
      <c r="EM340" s="40"/>
      <c r="EN340" s="40"/>
      <c r="EO340" s="40"/>
      <c r="EP340" s="40"/>
      <c r="EQ340" s="40"/>
      <c r="ER340" s="40"/>
      <c r="ES340" s="40"/>
      <c r="ET340" s="40"/>
      <c r="EU340" s="40"/>
      <c r="EV340" s="40"/>
      <c r="EW340" s="40"/>
      <c r="EX340" s="40"/>
      <c r="EY340" s="40"/>
      <c r="EZ340" s="40"/>
      <c r="FA340" s="40"/>
      <c r="FB340" s="40"/>
      <c r="FC340" s="40"/>
      <c r="FD340" s="40"/>
      <c r="FE340" s="40"/>
      <c r="FF340" s="40"/>
      <c r="FG340" s="40"/>
      <c r="FH340" s="40"/>
      <c r="FI340" s="40"/>
      <c r="FJ340" s="40"/>
      <c r="FK340" s="40"/>
      <c r="FL340" s="40"/>
      <c r="FM340" s="40"/>
      <c r="FN340" s="40"/>
      <c r="FO340" s="40"/>
      <c r="FP340" s="40"/>
      <c r="FQ340" s="40"/>
      <c r="FR340" s="40"/>
      <c r="FS340" s="40"/>
      <c r="FT340" s="40"/>
      <c r="FU340" s="40"/>
      <c r="FV340" s="40"/>
      <c r="FW340" s="40"/>
      <c r="FX340" s="40"/>
      <c r="FY340" s="40"/>
      <c r="FZ340" s="40"/>
      <c r="GA340" s="40"/>
      <c r="GB340" s="40"/>
      <c r="GC340" s="40"/>
      <c r="GD340" s="40"/>
      <c r="GE340" s="40"/>
      <c r="GF340" s="40"/>
      <c r="GG340" s="40"/>
      <c r="GH340" s="40"/>
      <c r="GI340" s="40"/>
      <c r="GJ340" s="40"/>
      <c r="GK340" s="40"/>
      <c r="GL340" s="40"/>
      <c r="GM340" s="40"/>
      <c r="GN340" s="40"/>
      <c r="GO340" s="40"/>
      <c r="GP340" s="40"/>
      <c r="GQ340" s="40"/>
      <c r="GR340" s="40"/>
      <c r="GS340" s="40"/>
      <c r="GT340" s="40"/>
      <c r="GU340" s="40"/>
      <c r="GV340" s="40"/>
      <c r="GW340" s="40"/>
      <c r="GX340" s="40"/>
      <c r="GY340" s="40"/>
      <c r="GZ340" s="40"/>
      <c r="HA340" s="40"/>
      <c r="HB340" s="40"/>
      <c r="HC340" s="40"/>
      <c r="HD340" s="40"/>
      <c r="HE340" s="40"/>
      <c r="HF340" s="40"/>
      <c r="HG340" s="40"/>
      <c r="HH340" s="40"/>
      <c r="HI340" s="40"/>
      <c r="HJ340" s="40"/>
      <c r="HK340" s="40"/>
      <c r="HL340" s="40"/>
      <c r="HM340" s="40"/>
      <c r="HN340" s="40"/>
      <c r="HO340" s="40"/>
      <c r="HP340" s="40"/>
      <c r="HQ340" s="40"/>
      <c r="HR340" s="40"/>
      <c r="HS340" s="40"/>
      <c r="HT340" s="40"/>
      <c r="HU340" s="40"/>
      <c r="HV340" s="40"/>
      <c r="HW340" s="40"/>
      <c r="HX340" s="40"/>
      <c r="HY340" s="40"/>
      <c r="HZ340" s="40"/>
      <c r="IA340" s="40"/>
      <c r="IB340" s="40"/>
      <c r="IC340" s="40"/>
      <c r="ID340" s="40"/>
      <c r="IE340" s="40"/>
      <c r="IF340" s="40"/>
      <c r="IG340" s="40"/>
      <c r="IH340" s="40"/>
      <c r="II340" s="40"/>
      <c r="IJ340" s="40"/>
      <c r="IK340" s="40"/>
      <c r="IL340" s="40"/>
      <c r="IM340" s="40"/>
      <c r="IN340" s="40"/>
      <c r="IO340" s="40"/>
      <c r="IP340" s="40"/>
      <c r="IQ340" s="40"/>
      <c r="IR340" s="40"/>
    </row>
    <row r="341" spans="1:252" x14ac:dyDescent="0.25">
      <c r="A341" s="41"/>
      <c r="GD341" s="42"/>
      <c r="GE341" s="42"/>
      <c r="GF341" s="42"/>
      <c r="GG341" s="42"/>
      <c r="GH341" s="42"/>
      <c r="GI341" s="42"/>
      <c r="GJ341" s="42"/>
      <c r="GK341" s="42"/>
      <c r="GL341" s="42"/>
      <c r="GM341" s="42"/>
      <c r="GN341" s="42"/>
      <c r="GO341" s="42"/>
      <c r="GP341" s="42"/>
      <c r="GQ341" s="42"/>
      <c r="GR341" s="42"/>
      <c r="GS341" s="42"/>
      <c r="GT341" s="42"/>
      <c r="GU341" s="42"/>
      <c r="GV341" s="42"/>
      <c r="GW341" s="42"/>
      <c r="GX341" s="42"/>
      <c r="GY341" s="42"/>
      <c r="GZ341" s="42"/>
      <c r="HA341" s="42"/>
      <c r="HB341" s="42"/>
      <c r="HC341" s="42"/>
      <c r="HD341" s="42"/>
      <c r="HE341" s="42"/>
      <c r="HF341" s="42"/>
      <c r="HG341" s="42"/>
      <c r="HH341" s="42"/>
      <c r="HI341" s="42"/>
      <c r="HJ341" s="42"/>
      <c r="HK341" s="42"/>
      <c r="HL341" s="42"/>
      <c r="HM341" s="42"/>
      <c r="HN341" s="42"/>
      <c r="HO341" s="42"/>
      <c r="HP341" s="42"/>
      <c r="HQ341" s="42"/>
      <c r="HR341" s="42"/>
      <c r="HS341" s="42"/>
      <c r="HT341" s="42"/>
      <c r="HU341" s="42"/>
      <c r="HV341" s="42"/>
      <c r="HW341" s="42"/>
      <c r="HX341" s="42"/>
      <c r="HY341" s="42"/>
      <c r="HZ341" s="42"/>
      <c r="IA341" s="42"/>
      <c r="IB341" s="42"/>
      <c r="IC341" s="42"/>
      <c r="ID341" s="42"/>
      <c r="IE341" s="42"/>
      <c r="IF341" s="42"/>
      <c r="IG341" s="42"/>
      <c r="IH341" s="42"/>
      <c r="II341" s="42"/>
      <c r="IJ341" s="42"/>
      <c r="IK341" s="42"/>
      <c r="IL341" s="42"/>
      <c r="IM341" s="42"/>
      <c r="IN341" s="42"/>
      <c r="IO341" s="42"/>
      <c r="IP341" s="42"/>
      <c r="IQ341" s="42"/>
      <c r="IR341" s="42"/>
    </row>
    <row r="342" spans="1:252" x14ac:dyDescent="0.25">
      <c r="A342" s="42" t="s">
        <v>297</v>
      </c>
    </row>
    <row r="343" spans="1:252" x14ac:dyDescent="0.25">
      <c r="A343" s="43" t="s">
        <v>298</v>
      </c>
    </row>
    <row r="344" spans="1:252" x14ac:dyDescent="0.25">
      <c r="A344" s="44" t="s">
        <v>299</v>
      </c>
    </row>
    <row r="345" spans="1:252" x14ac:dyDescent="0.25">
      <c r="A345" s="4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  <c r="IQ345" s="2"/>
      <c r="IR345" s="2"/>
    </row>
    <row r="346" spans="1:252" x14ac:dyDescent="0.25">
      <c r="A346" s="45" t="s">
        <v>300</v>
      </c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  <c r="IQ346" s="2"/>
      <c r="IR346" s="2"/>
    </row>
    <row r="347" spans="1:252" x14ac:dyDescent="0.25">
      <c r="A347" s="46" t="s">
        <v>301</v>
      </c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</row>
    <row r="348" spans="1:252" x14ac:dyDescent="0.25">
      <c r="A348" s="1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</row>
    <row r="349" spans="1:252" x14ac:dyDescent="0.25">
      <c r="A349" s="42" t="s">
        <v>2</v>
      </c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  <c r="II349" s="2"/>
      <c r="IJ349" s="2"/>
      <c r="IK349" s="2"/>
      <c r="IL349" s="2"/>
      <c r="IM349" s="2"/>
      <c r="IN349" s="2"/>
      <c r="IO349" s="2"/>
      <c r="IP349" s="2"/>
      <c r="IQ349" s="2"/>
      <c r="IR349" s="2"/>
    </row>
    <row r="350" spans="1:252" x14ac:dyDescent="0.25">
      <c r="A350" s="42" t="s">
        <v>302</v>
      </c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  <c r="II350" s="2"/>
      <c r="IJ350" s="2"/>
      <c r="IK350" s="2"/>
      <c r="IL350" s="2"/>
      <c r="IM350" s="2"/>
      <c r="IN350" s="2"/>
      <c r="IO350" s="2"/>
      <c r="IP350" s="2"/>
      <c r="IQ350" s="2"/>
      <c r="IR350" s="2"/>
    </row>
    <row r="351" spans="1:252" x14ac:dyDescent="0.25">
      <c r="A351" s="42" t="s">
        <v>303</v>
      </c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  <c r="II351" s="2"/>
      <c r="IJ351" s="2"/>
      <c r="IK351" s="2"/>
      <c r="IL351" s="2"/>
      <c r="IM351" s="2"/>
      <c r="IN351" s="2"/>
      <c r="IO351" s="2"/>
      <c r="IP351" s="2"/>
      <c r="IQ351" s="2"/>
      <c r="IR351" s="2"/>
    </row>
  </sheetData>
  <autoFilter ref="D1:D35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 ИП 31082023</vt:lpstr>
      <vt:lpstr>'Прил ИП 31082023'!Печат_заглавия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2023-09-08T09:58:10Z</cp:lastPrinted>
  <dcterms:created xsi:type="dcterms:W3CDTF">2023-09-08T09:21:24Z</dcterms:created>
  <dcterms:modified xsi:type="dcterms:W3CDTF">2023-09-08T13:48:35Z</dcterms:modified>
</cp:coreProperties>
</file>