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2\ZA VTOBS\31102022\"/>
    </mc:Choice>
  </mc:AlternateContent>
  <bookViews>
    <workbookView xWindow="0" yWindow="0" windowWidth="28800" windowHeight="11835" activeTab="1"/>
  </bookViews>
  <sheets>
    <sheet name="31102022 " sheetId="1" r:id="rId1"/>
    <sheet name="ИП промяна октомври 202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xlfn_SUMIFS">NA()</definedName>
    <definedName name="__xlfn_SUMIFS">NA()</definedName>
    <definedName name="_xlnm._FilterDatabase" localSheetId="0" hidden="1">'31102022 '!$A$2:$IL$204</definedName>
    <definedName name="_xlnm._FilterDatabase" localSheetId="1" hidden="1">'ИП промяна октомври 2022'!$A$1:$XBT$346</definedName>
    <definedName name="GRO">[1]list!$A$281:$A$304</definedName>
    <definedName name="GROUPS" localSheetId="0">[2]Groups!$A$1:$A$27</definedName>
    <definedName name="GROUPS" localSheetId="1">[3]Groups!$A$1:$A$27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 localSheetId="1">[3]Groups!$A$1:$B$27</definedName>
    <definedName name="GROUPS2">[1]Groups!$A$1:$B$27</definedName>
    <definedName name="ll">[4]list!$A$421:$B$709</definedName>
    <definedName name="mm">[4]Groups!$A$1:$B$27</definedName>
    <definedName name="oo">[4]list!$A$281:$B$304</definedName>
    <definedName name="OP_LIST" localSheetId="0">[2]list!$A$281:$A$304</definedName>
    <definedName name="OP_LIST" localSheetId="1">[3]list!$A$281:$A$304</definedName>
    <definedName name="OP_LIST">[1]list!$A$281:$A$304</definedName>
    <definedName name="OP_LIST2" localSheetId="0">[2]list!$A$281:$B$304</definedName>
    <definedName name="OP_LIST2" localSheetId="1">[3]list!$A$281:$B$304</definedName>
    <definedName name="OP_LIST2">[1]list!$A$281:$B$304</definedName>
    <definedName name="PRBK" localSheetId="0">[2]list!$A$421:$B$709</definedName>
    <definedName name="PRBK" localSheetId="1">[3]list!$A$421:$B$709</definedName>
    <definedName name="PRBK">[1]list!$A$421:$B$709</definedName>
    <definedName name="ss">[4]list!$A$281:$B$304</definedName>
    <definedName name="аа">[1]list!$A$281:$B$304</definedName>
    <definedName name="в">[2]list!$A$281:$A$304</definedName>
    <definedName name="з">[5]list!$A$281:$A$304</definedName>
    <definedName name="_xlnm.Print_Titles" localSheetId="1">'ИП промяна октомври 2022'!$6:$7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28" i="2" l="1"/>
  <c r="Y328" i="2"/>
  <c r="V328" i="2"/>
  <c r="S328" i="2"/>
  <c r="P328" i="2"/>
  <c r="M328" i="2"/>
  <c r="J328" i="2"/>
  <c r="F328" i="2"/>
  <c r="E328" i="2"/>
  <c r="B328" i="2"/>
  <c r="AA327" i="2"/>
  <c r="Z327" i="2"/>
  <c r="Z326" i="2" s="1"/>
  <c r="X327" i="2"/>
  <c r="W327" i="2"/>
  <c r="W326" i="2" s="1"/>
  <c r="V327" i="2"/>
  <c r="U327" i="2"/>
  <c r="T327" i="2"/>
  <c r="R327" i="2"/>
  <c r="Q327" i="2"/>
  <c r="Q326" i="2" s="1"/>
  <c r="O327" i="2"/>
  <c r="N327" i="2"/>
  <c r="L327" i="2"/>
  <c r="L326" i="2" s="1"/>
  <c r="K327" i="2"/>
  <c r="K326" i="2" s="1"/>
  <c r="I327" i="2"/>
  <c r="H327" i="2"/>
  <c r="J327" i="2" s="1"/>
  <c r="E327" i="2"/>
  <c r="X326" i="2"/>
  <c r="Y326" i="2" s="1"/>
  <c r="U326" i="2"/>
  <c r="V326" i="2" s="1"/>
  <c r="T326" i="2"/>
  <c r="N326" i="2"/>
  <c r="I326" i="2"/>
  <c r="J326" i="2" s="1"/>
  <c r="H326" i="2"/>
  <c r="E326" i="2"/>
  <c r="B326" i="2" s="1"/>
  <c r="AB325" i="2"/>
  <c r="Y325" i="2"/>
  <c r="V325" i="2"/>
  <c r="S325" i="2"/>
  <c r="P325" i="2"/>
  <c r="M325" i="2"/>
  <c r="J325" i="2"/>
  <c r="F325" i="2"/>
  <c r="C325" i="2" s="1"/>
  <c r="E325" i="2"/>
  <c r="AA324" i="2"/>
  <c r="Z324" i="2"/>
  <c r="Z323" i="2" s="1"/>
  <c r="X324" i="2"/>
  <c r="W324" i="2"/>
  <c r="Y324" i="2" s="1"/>
  <c r="U324" i="2"/>
  <c r="V324" i="2" s="1"/>
  <c r="T324" i="2"/>
  <c r="R324" i="2"/>
  <c r="Q324" i="2"/>
  <c r="Q323" i="2" s="1"/>
  <c r="O324" i="2"/>
  <c r="O323" i="2" s="1"/>
  <c r="N324" i="2"/>
  <c r="N323" i="2" s="1"/>
  <c r="L324" i="2"/>
  <c r="M324" i="2" s="1"/>
  <c r="K324" i="2"/>
  <c r="K323" i="2" s="1"/>
  <c r="I324" i="2"/>
  <c r="H324" i="2"/>
  <c r="J324" i="2" s="1"/>
  <c r="F324" i="2"/>
  <c r="AA323" i="2"/>
  <c r="AB323" i="2" s="1"/>
  <c r="X323" i="2"/>
  <c r="T323" i="2"/>
  <c r="I323" i="2"/>
  <c r="AB322" i="2"/>
  <c r="Y322" i="2"/>
  <c r="V322" i="2"/>
  <c r="S322" i="2"/>
  <c r="P322" i="2"/>
  <c r="L322" i="2"/>
  <c r="K322" i="2"/>
  <c r="J322" i="2"/>
  <c r="G322" i="2"/>
  <c r="C322" i="2"/>
  <c r="B322" i="2"/>
  <c r="AB321" i="2"/>
  <c r="Y321" i="2"/>
  <c r="V321" i="2"/>
  <c r="S321" i="2"/>
  <c r="P321" i="2"/>
  <c r="M321" i="2"/>
  <c r="J321" i="2"/>
  <c r="G321" i="2"/>
  <c r="C321" i="2"/>
  <c r="B321" i="2"/>
  <c r="AA320" i="2"/>
  <c r="AB320" i="2" s="1"/>
  <c r="Z320" i="2"/>
  <c r="X320" i="2"/>
  <c r="W320" i="2"/>
  <c r="W319" i="2" s="1"/>
  <c r="U320" i="2"/>
  <c r="V320" i="2" s="1"/>
  <c r="T320" i="2"/>
  <c r="T319" i="2" s="1"/>
  <c r="R320" i="2"/>
  <c r="Q320" i="2"/>
  <c r="O320" i="2"/>
  <c r="P320" i="2" s="1"/>
  <c r="N320" i="2"/>
  <c r="N319" i="2" s="1"/>
  <c r="K320" i="2"/>
  <c r="K319" i="2" s="1"/>
  <c r="I320" i="2"/>
  <c r="I319" i="2" s="1"/>
  <c r="H320" i="2"/>
  <c r="H319" i="2" s="1"/>
  <c r="B319" i="2" s="1"/>
  <c r="F320" i="2"/>
  <c r="E320" i="2"/>
  <c r="G320" i="2" s="1"/>
  <c r="Z319" i="2"/>
  <c r="U319" i="2"/>
  <c r="V319" i="2" s="1"/>
  <c r="Q319" i="2"/>
  <c r="F319" i="2"/>
  <c r="E319" i="2"/>
  <c r="AB318" i="2"/>
  <c r="Y318" i="2"/>
  <c r="V318" i="2"/>
  <c r="S318" i="2"/>
  <c r="P318" i="2"/>
  <c r="M318" i="2"/>
  <c r="J318" i="2"/>
  <c r="G318" i="2"/>
  <c r="C318" i="2"/>
  <c r="B318" i="2"/>
  <c r="AB317" i="2"/>
  <c r="Y317" i="2"/>
  <c r="V317" i="2"/>
  <c r="S317" i="2"/>
  <c r="P317" i="2"/>
  <c r="M317" i="2"/>
  <c r="J317" i="2"/>
  <c r="G317" i="2"/>
  <c r="C317" i="2"/>
  <c r="B317" i="2"/>
  <c r="AA316" i="2"/>
  <c r="Z316" i="2"/>
  <c r="X316" i="2"/>
  <c r="W316" i="2"/>
  <c r="W315" i="2" s="1"/>
  <c r="U316" i="2"/>
  <c r="V316" i="2" s="1"/>
  <c r="T316" i="2"/>
  <c r="T315" i="2" s="1"/>
  <c r="R316" i="2"/>
  <c r="Q316" i="2"/>
  <c r="O316" i="2"/>
  <c r="N316" i="2"/>
  <c r="L316" i="2"/>
  <c r="K316" i="2"/>
  <c r="I316" i="2"/>
  <c r="H316" i="2"/>
  <c r="G316" i="2"/>
  <c r="F316" i="2"/>
  <c r="E316" i="2"/>
  <c r="Z315" i="2"/>
  <c r="V315" i="2"/>
  <c r="U315" i="2"/>
  <c r="Q315" i="2"/>
  <c r="N315" i="2"/>
  <c r="K315" i="2"/>
  <c r="I315" i="2"/>
  <c r="F315" i="2"/>
  <c r="E315" i="2"/>
  <c r="AB314" i="2"/>
  <c r="Y314" i="2"/>
  <c r="V314" i="2"/>
  <c r="S314" i="2"/>
  <c r="P314" i="2"/>
  <c r="M314" i="2"/>
  <c r="J314" i="2"/>
  <c r="G314" i="2"/>
  <c r="D314" i="2" s="1"/>
  <c r="C314" i="2"/>
  <c r="B314" i="2"/>
  <c r="AA313" i="2"/>
  <c r="Z313" i="2"/>
  <c r="X313" i="2"/>
  <c r="Y313" i="2" s="1"/>
  <c r="W313" i="2"/>
  <c r="W312" i="2" s="1"/>
  <c r="U313" i="2"/>
  <c r="T313" i="2"/>
  <c r="R313" i="2"/>
  <c r="Q313" i="2"/>
  <c r="Q312" i="2" s="1"/>
  <c r="O313" i="2"/>
  <c r="N313" i="2"/>
  <c r="P313" i="2" s="1"/>
  <c r="L313" i="2"/>
  <c r="M313" i="2" s="1"/>
  <c r="K313" i="2"/>
  <c r="I313" i="2"/>
  <c r="H313" i="2"/>
  <c r="H312" i="2" s="1"/>
  <c r="F313" i="2"/>
  <c r="F312" i="2" s="1"/>
  <c r="E313" i="2"/>
  <c r="Z312" i="2"/>
  <c r="X312" i="2"/>
  <c r="T312" i="2"/>
  <c r="R312" i="2"/>
  <c r="S312" i="2" s="1"/>
  <c r="O312" i="2"/>
  <c r="M312" i="2"/>
  <c r="I312" i="2"/>
  <c r="J312" i="2" s="1"/>
  <c r="AB311" i="2"/>
  <c r="Y311" i="2"/>
  <c r="V311" i="2"/>
  <c r="S311" i="2"/>
  <c r="P311" i="2"/>
  <c r="M311" i="2"/>
  <c r="J311" i="2"/>
  <c r="G311" i="2"/>
  <c r="D311" i="2" s="1"/>
  <c r="C311" i="2"/>
  <c r="B311" i="2"/>
  <c r="AB310" i="2"/>
  <c r="Y310" i="2"/>
  <c r="V310" i="2"/>
  <c r="S310" i="2"/>
  <c r="P310" i="2"/>
  <c r="M310" i="2"/>
  <c r="J310" i="2"/>
  <c r="G310" i="2"/>
  <c r="C310" i="2"/>
  <c r="B310" i="2"/>
  <c r="AB309" i="2"/>
  <c r="Y309" i="2"/>
  <c r="V309" i="2"/>
  <c r="S309" i="2"/>
  <c r="P309" i="2"/>
  <c r="M309" i="2"/>
  <c r="J309" i="2"/>
  <c r="G309" i="2"/>
  <c r="C309" i="2"/>
  <c r="B309" i="2"/>
  <c r="AA308" i="2"/>
  <c r="AB308" i="2" s="1"/>
  <c r="Z308" i="2"/>
  <c r="Z307" i="2" s="1"/>
  <c r="X308" i="2"/>
  <c r="W308" i="2"/>
  <c r="U308" i="2"/>
  <c r="U307" i="2" s="1"/>
  <c r="T308" i="2"/>
  <c r="T307" i="2" s="1"/>
  <c r="T306" i="2" s="1"/>
  <c r="R308" i="2"/>
  <c r="Q308" i="2"/>
  <c r="O308" i="2"/>
  <c r="N308" i="2"/>
  <c r="B308" i="2" s="1"/>
  <c r="L308" i="2"/>
  <c r="M308" i="2" s="1"/>
  <c r="K308" i="2"/>
  <c r="K307" i="2" s="1"/>
  <c r="I308" i="2"/>
  <c r="H308" i="2"/>
  <c r="F308" i="2"/>
  <c r="E308" i="2"/>
  <c r="AA307" i="2"/>
  <c r="AB307" i="2" s="1"/>
  <c r="W307" i="2"/>
  <c r="Q307" i="2"/>
  <c r="O307" i="2"/>
  <c r="L307" i="2"/>
  <c r="H307" i="2"/>
  <c r="E307" i="2"/>
  <c r="AB305" i="2"/>
  <c r="Y305" i="2"/>
  <c r="V305" i="2"/>
  <c r="S305" i="2"/>
  <c r="P305" i="2"/>
  <c r="M305" i="2"/>
  <c r="J305" i="2"/>
  <c r="G305" i="2"/>
  <c r="C305" i="2"/>
  <c r="B305" i="2"/>
  <c r="AB304" i="2"/>
  <c r="Y304" i="2"/>
  <c r="V304" i="2"/>
  <c r="S304" i="2"/>
  <c r="P304" i="2"/>
  <c r="M304" i="2"/>
  <c r="J304" i="2"/>
  <c r="G304" i="2"/>
  <c r="C304" i="2"/>
  <c r="B304" i="2"/>
  <c r="AA303" i="2"/>
  <c r="Z303" i="2"/>
  <c r="AB303" i="2" s="1"/>
  <c r="X303" i="2"/>
  <c r="Y303" i="2" s="1"/>
  <c r="W303" i="2"/>
  <c r="U303" i="2"/>
  <c r="T303" i="2"/>
  <c r="R303" i="2"/>
  <c r="Q303" i="2"/>
  <c r="O303" i="2"/>
  <c r="N303" i="2"/>
  <c r="L303" i="2"/>
  <c r="K303" i="2"/>
  <c r="M303" i="2" s="1"/>
  <c r="I303" i="2"/>
  <c r="H303" i="2"/>
  <c r="F303" i="2"/>
  <c r="E303" i="2"/>
  <c r="AB302" i="2"/>
  <c r="Y302" i="2"/>
  <c r="V302" i="2"/>
  <c r="S302" i="2"/>
  <c r="P302" i="2"/>
  <c r="M302" i="2"/>
  <c r="J302" i="2"/>
  <c r="G302" i="2"/>
  <c r="D302" i="2"/>
  <c r="C302" i="2"/>
  <c r="B302" i="2"/>
  <c r="AB301" i="2"/>
  <c r="Y301" i="2"/>
  <c r="V301" i="2"/>
  <c r="S301" i="2"/>
  <c r="P301" i="2"/>
  <c r="M301" i="2"/>
  <c r="J301" i="2"/>
  <c r="G301" i="2"/>
  <c r="C301" i="2"/>
  <c r="B301" i="2"/>
  <c r="AB300" i="2"/>
  <c r="Y300" i="2"/>
  <c r="V300" i="2"/>
  <c r="S300" i="2"/>
  <c r="O300" i="2"/>
  <c r="N300" i="2"/>
  <c r="B300" i="2" s="1"/>
  <c r="M300" i="2"/>
  <c r="J300" i="2"/>
  <c r="G300" i="2"/>
  <c r="C300" i="2"/>
  <c r="AA299" i="2"/>
  <c r="Z299" i="2"/>
  <c r="X299" i="2"/>
  <c r="W299" i="2"/>
  <c r="U299" i="2"/>
  <c r="V299" i="2" s="1"/>
  <c r="T299" i="2"/>
  <c r="R299" i="2"/>
  <c r="Q299" i="2"/>
  <c r="O299" i="2"/>
  <c r="N299" i="2"/>
  <c r="L299" i="2"/>
  <c r="K299" i="2"/>
  <c r="J299" i="2"/>
  <c r="I299" i="2"/>
  <c r="H299" i="2"/>
  <c r="F299" i="2"/>
  <c r="E299" i="2"/>
  <c r="AB298" i="2"/>
  <c r="Y298" i="2"/>
  <c r="V298" i="2"/>
  <c r="S298" i="2"/>
  <c r="O298" i="2"/>
  <c r="N298" i="2"/>
  <c r="M298" i="2"/>
  <c r="J298" i="2"/>
  <c r="G298" i="2"/>
  <c r="C298" i="2"/>
  <c r="AA297" i="2"/>
  <c r="Z297" i="2"/>
  <c r="Z294" i="2" s="1"/>
  <c r="X297" i="2"/>
  <c r="W297" i="2"/>
  <c r="U297" i="2"/>
  <c r="V297" i="2" s="1"/>
  <c r="T297" i="2"/>
  <c r="R297" i="2"/>
  <c r="Q297" i="2"/>
  <c r="O297" i="2"/>
  <c r="L297" i="2"/>
  <c r="K297" i="2"/>
  <c r="M297" i="2" s="1"/>
  <c r="J297" i="2"/>
  <c r="I297" i="2"/>
  <c r="H297" i="2"/>
  <c r="F297" i="2"/>
  <c r="E297" i="2"/>
  <c r="AB296" i="2"/>
  <c r="Y296" i="2"/>
  <c r="V296" i="2"/>
  <c r="S296" i="2"/>
  <c r="P296" i="2"/>
  <c r="M296" i="2"/>
  <c r="J296" i="2"/>
  <c r="G296" i="2"/>
  <c r="D296" i="2" s="1"/>
  <c r="C296" i="2"/>
  <c r="B296" i="2"/>
  <c r="AA295" i="2"/>
  <c r="AB295" i="2" s="1"/>
  <c r="Z295" i="2"/>
  <c r="X295" i="2"/>
  <c r="W295" i="2"/>
  <c r="U295" i="2"/>
  <c r="T295" i="2"/>
  <c r="R295" i="2"/>
  <c r="Q295" i="2"/>
  <c r="O295" i="2"/>
  <c r="P295" i="2" s="1"/>
  <c r="N295" i="2"/>
  <c r="L295" i="2"/>
  <c r="K295" i="2"/>
  <c r="I295" i="2"/>
  <c r="H295" i="2"/>
  <c r="F295" i="2"/>
  <c r="G295" i="2" s="1"/>
  <c r="E295" i="2"/>
  <c r="K294" i="2"/>
  <c r="AB293" i="2"/>
  <c r="Y293" i="2"/>
  <c r="V293" i="2"/>
  <c r="S293" i="2"/>
  <c r="P293" i="2"/>
  <c r="M293" i="2"/>
  <c r="J293" i="2"/>
  <c r="G293" i="2"/>
  <c r="C293" i="2"/>
  <c r="B293" i="2"/>
  <c r="AA292" i="2"/>
  <c r="Z292" i="2"/>
  <c r="Y292" i="2"/>
  <c r="X292" i="2"/>
  <c r="W292" i="2"/>
  <c r="U292" i="2"/>
  <c r="V292" i="2" s="1"/>
  <c r="T292" i="2"/>
  <c r="R292" i="2"/>
  <c r="Q292" i="2"/>
  <c r="O292" i="2"/>
  <c r="N292" i="2"/>
  <c r="L292" i="2"/>
  <c r="K292" i="2"/>
  <c r="I292" i="2"/>
  <c r="H292" i="2"/>
  <c r="F292" i="2"/>
  <c r="E292" i="2"/>
  <c r="AB291" i="2"/>
  <c r="Y291" i="2"/>
  <c r="U291" i="2"/>
  <c r="T291" i="2"/>
  <c r="T288" i="2" s="1"/>
  <c r="S291" i="2"/>
  <c r="P291" i="2"/>
  <c r="M291" i="2"/>
  <c r="J291" i="2"/>
  <c r="F291" i="2"/>
  <c r="E291" i="2"/>
  <c r="AB290" i="2"/>
  <c r="Y290" i="2"/>
  <c r="V290" i="2"/>
  <c r="S290" i="2"/>
  <c r="P290" i="2"/>
  <c r="M290" i="2"/>
  <c r="D290" i="2" s="1"/>
  <c r="J290" i="2"/>
  <c r="G290" i="2"/>
  <c r="C290" i="2"/>
  <c r="B290" i="2"/>
  <c r="AB289" i="2"/>
  <c r="Y289" i="2"/>
  <c r="V289" i="2"/>
  <c r="S289" i="2"/>
  <c r="P289" i="2"/>
  <c r="L289" i="2"/>
  <c r="K289" i="2"/>
  <c r="K288" i="2" s="1"/>
  <c r="J289" i="2"/>
  <c r="G289" i="2"/>
  <c r="AA288" i="2"/>
  <c r="Z288" i="2"/>
  <c r="X288" i="2"/>
  <c r="W288" i="2"/>
  <c r="S288" i="2"/>
  <c r="R288" i="2"/>
  <c r="Q288" i="2"/>
  <c r="O288" i="2"/>
  <c r="N288" i="2"/>
  <c r="I288" i="2"/>
  <c r="H288" i="2"/>
  <c r="AB287" i="2"/>
  <c r="Y287" i="2"/>
  <c r="V287" i="2"/>
  <c r="S287" i="2"/>
  <c r="P287" i="2"/>
  <c r="M287" i="2"/>
  <c r="J287" i="2"/>
  <c r="G287" i="2"/>
  <c r="C287" i="2"/>
  <c r="B287" i="2"/>
  <c r="AB286" i="2"/>
  <c r="Y286" i="2"/>
  <c r="V286" i="2"/>
  <c r="S286" i="2"/>
  <c r="P286" i="2"/>
  <c r="M286" i="2"/>
  <c r="J286" i="2"/>
  <c r="G286" i="2"/>
  <c r="C286" i="2"/>
  <c r="B286" i="2"/>
  <c r="AB285" i="2"/>
  <c r="AA285" i="2"/>
  <c r="Z285" i="2"/>
  <c r="X285" i="2"/>
  <c r="W285" i="2"/>
  <c r="U285" i="2"/>
  <c r="T285" i="2"/>
  <c r="R285" i="2"/>
  <c r="Q285" i="2"/>
  <c r="O285" i="2"/>
  <c r="P285" i="2" s="1"/>
  <c r="N285" i="2"/>
  <c r="L285" i="2"/>
  <c r="K285" i="2"/>
  <c r="I285" i="2"/>
  <c r="H285" i="2"/>
  <c r="F285" i="2"/>
  <c r="E285" i="2"/>
  <c r="AB284" i="2"/>
  <c r="Y284" i="2"/>
  <c r="V284" i="2"/>
  <c r="S284" i="2"/>
  <c r="P284" i="2"/>
  <c r="M284" i="2"/>
  <c r="L284" i="2"/>
  <c r="J284" i="2"/>
  <c r="G284" i="2"/>
  <c r="D284" i="2"/>
  <c r="C284" i="2"/>
  <c r="B284" i="2"/>
  <c r="AB283" i="2"/>
  <c r="Y283" i="2"/>
  <c r="V283" i="2"/>
  <c r="S283" i="2"/>
  <c r="P283" i="2"/>
  <c r="M283" i="2"/>
  <c r="D283" i="2" s="1"/>
  <c r="J283" i="2"/>
  <c r="G283" i="2"/>
  <c r="C283" i="2"/>
  <c r="B283" i="2"/>
  <c r="AB282" i="2"/>
  <c r="Y282" i="2"/>
  <c r="V282" i="2"/>
  <c r="S282" i="2"/>
  <c r="P282" i="2"/>
  <c r="M282" i="2"/>
  <c r="J282" i="2"/>
  <c r="G282" i="2"/>
  <c r="C282" i="2"/>
  <c r="B282" i="2"/>
  <c r="AB281" i="2"/>
  <c r="Y281" i="2"/>
  <c r="V281" i="2"/>
  <c r="S281" i="2"/>
  <c r="P281" i="2"/>
  <c r="M281" i="2"/>
  <c r="J281" i="2"/>
  <c r="G281" i="2"/>
  <c r="C281" i="2"/>
  <c r="B281" i="2"/>
  <c r="AB280" i="2"/>
  <c r="Y280" i="2"/>
  <c r="V280" i="2"/>
  <c r="S280" i="2"/>
  <c r="P280" i="2"/>
  <c r="L280" i="2"/>
  <c r="K280" i="2"/>
  <c r="K275" i="2" s="1"/>
  <c r="J280" i="2"/>
  <c r="G280" i="2"/>
  <c r="C280" i="2"/>
  <c r="B280" i="2"/>
  <c r="AB279" i="2"/>
  <c r="Y279" i="2"/>
  <c r="V279" i="2"/>
  <c r="S279" i="2"/>
  <c r="P279" i="2"/>
  <c r="L279" i="2"/>
  <c r="K279" i="2"/>
  <c r="B279" i="2" s="1"/>
  <c r="J279" i="2"/>
  <c r="G279" i="2"/>
  <c r="C279" i="2"/>
  <c r="AB278" i="2"/>
  <c r="Y278" i="2"/>
  <c r="V278" i="2"/>
  <c r="S278" i="2"/>
  <c r="P278" i="2"/>
  <c r="M278" i="2"/>
  <c r="J278" i="2"/>
  <c r="G278" i="2"/>
  <c r="C278" i="2"/>
  <c r="B278" i="2"/>
  <c r="AB277" i="2"/>
  <c r="Y277" i="2"/>
  <c r="V277" i="2"/>
  <c r="S277" i="2"/>
  <c r="P277" i="2"/>
  <c r="M277" i="2"/>
  <c r="J277" i="2"/>
  <c r="G277" i="2"/>
  <c r="C277" i="2"/>
  <c r="B277" i="2"/>
  <c r="AB276" i="2"/>
  <c r="Y276" i="2"/>
  <c r="V276" i="2"/>
  <c r="S276" i="2"/>
  <c r="P276" i="2"/>
  <c r="M276" i="2"/>
  <c r="J276" i="2"/>
  <c r="D276" i="2" s="1"/>
  <c r="G276" i="2"/>
  <c r="C276" i="2"/>
  <c r="B276" i="2"/>
  <c r="AA275" i="2"/>
  <c r="Z275" i="2"/>
  <c r="X275" i="2"/>
  <c r="W275" i="2"/>
  <c r="W269" i="2" s="1"/>
  <c r="U275" i="2"/>
  <c r="T275" i="2"/>
  <c r="R275" i="2"/>
  <c r="S275" i="2" s="1"/>
  <c r="Q275" i="2"/>
  <c r="O275" i="2"/>
  <c r="N275" i="2"/>
  <c r="L275" i="2"/>
  <c r="I275" i="2"/>
  <c r="H275" i="2"/>
  <c r="F275" i="2"/>
  <c r="G275" i="2" s="1"/>
  <c r="E275" i="2"/>
  <c r="C275" i="2"/>
  <c r="AB274" i="2"/>
  <c r="Y274" i="2"/>
  <c r="V274" i="2"/>
  <c r="S274" i="2"/>
  <c r="P274" i="2"/>
  <c r="M274" i="2"/>
  <c r="J274" i="2"/>
  <c r="G274" i="2"/>
  <c r="C274" i="2"/>
  <c r="B274" i="2"/>
  <c r="AB273" i="2"/>
  <c r="Y273" i="2"/>
  <c r="V273" i="2"/>
  <c r="S273" i="2"/>
  <c r="P273" i="2"/>
  <c r="L273" i="2"/>
  <c r="L270" i="2" s="1"/>
  <c r="K273" i="2"/>
  <c r="J273" i="2"/>
  <c r="G273" i="2"/>
  <c r="C273" i="2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A270" i="2"/>
  <c r="AB270" i="2" s="1"/>
  <c r="Z270" i="2"/>
  <c r="Y270" i="2"/>
  <c r="X270" i="2"/>
  <c r="W270" i="2"/>
  <c r="U270" i="2"/>
  <c r="T270" i="2"/>
  <c r="R270" i="2"/>
  <c r="Q270" i="2"/>
  <c r="O270" i="2"/>
  <c r="P270" i="2" s="1"/>
  <c r="N270" i="2"/>
  <c r="I270" i="2"/>
  <c r="H270" i="2"/>
  <c r="F270" i="2"/>
  <c r="E270" i="2"/>
  <c r="AA269" i="2"/>
  <c r="AB268" i="2"/>
  <c r="Y268" i="2"/>
  <c r="V268" i="2"/>
  <c r="S268" i="2"/>
  <c r="P268" i="2"/>
  <c r="M268" i="2"/>
  <c r="J268" i="2"/>
  <c r="G268" i="2"/>
  <c r="C268" i="2"/>
  <c r="B268" i="2"/>
  <c r="AB267" i="2"/>
  <c r="Y267" i="2"/>
  <c r="V267" i="2"/>
  <c r="S267" i="2"/>
  <c r="P267" i="2"/>
  <c r="M267" i="2"/>
  <c r="J267" i="2"/>
  <c r="G267" i="2"/>
  <c r="C267" i="2"/>
  <c r="B267" i="2"/>
  <c r="AB266" i="2"/>
  <c r="Y266" i="2"/>
  <c r="V266" i="2"/>
  <c r="S266" i="2"/>
  <c r="P266" i="2"/>
  <c r="M266" i="2"/>
  <c r="J266" i="2"/>
  <c r="F266" i="2"/>
  <c r="C266" i="2" s="1"/>
  <c r="E266" i="2"/>
  <c r="AA265" i="2"/>
  <c r="Z265" i="2"/>
  <c r="Y265" i="2"/>
  <c r="V265" i="2"/>
  <c r="S265" i="2"/>
  <c r="P265" i="2"/>
  <c r="M265" i="2"/>
  <c r="J265" i="2"/>
  <c r="G265" i="2"/>
  <c r="C265" i="2"/>
  <c r="AB264" i="2"/>
  <c r="Y264" i="2"/>
  <c r="V264" i="2"/>
  <c r="S264" i="2"/>
  <c r="P264" i="2"/>
  <c r="M264" i="2"/>
  <c r="J264" i="2"/>
  <c r="G264" i="2"/>
  <c r="C264" i="2"/>
  <c r="B264" i="2"/>
  <c r="AB263" i="2"/>
  <c r="Y263" i="2"/>
  <c r="U263" i="2"/>
  <c r="T263" i="2"/>
  <c r="S263" i="2"/>
  <c r="P263" i="2"/>
  <c r="M263" i="2"/>
  <c r="J263" i="2"/>
  <c r="G263" i="2"/>
  <c r="B263" i="2"/>
  <c r="AB262" i="2"/>
  <c r="Y262" i="2"/>
  <c r="V262" i="2"/>
  <c r="S262" i="2"/>
  <c r="P262" i="2"/>
  <c r="M262" i="2"/>
  <c r="J262" i="2"/>
  <c r="G262" i="2"/>
  <c r="C262" i="2"/>
  <c r="B262" i="2"/>
  <c r="AB261" i="2"/>
  <c r="Y261" i="2"/>
  <c r="V261" i="2"/>
  <c r="S261" i="2"/>
  <c r="P261" i="2"/>
  <c r="L261" i="2"/>
  <c r="K261" i="2"/>
  <c r="I261" i="2"/>
  <c r="H261" i="2"/>
  <c r="B261" i="2" s="1"/>
  <c r="G261" i="2"/>
  <c r="AB260" i="2"/>
  <c r="Y260" i="2"/>
  <c r="V260" i="2"/>
  <c r="S260" i="2"/>
  <c r="P260" i="2"/>
  <c r="M260" i="2"/>
  <c r="J260" i="2"/>
  <c r="G260" i="2"/>
  <c r="D260" i="2" s="1"/>
  <c r="C260" i="2"/>
  <c r="B260" i="2"/>
  <c r="AB259" i="2"/>
  <c r="Y259" i="2"/>
  <c r="U259" i="2"/>
  <c r="T259" i="2"/>
  <c r="S259" i="2"/>
  <c r="P259" i="2"/>
  <c r="M259" i="2"/>
  <c r="J259" i="2"/>
  <c r="G259" i="2"/>
  <c r="F259" i="2"/>
  <c r="E259" i="2"/>
  <c r="C259" i="2"/>
  <c r="AB258" i="2"/>
  <c r="Y258" i="2"/>
  <c r="V258" i="2"/>
  <c r="S258" i="2"/>
  <c r="P258" i="2"/>
  <c r="M258" i="2"/>
  <c r="J258" i="2"/>
  <c r="G258" i="2"/>
  <c r="C258" i="2"/>
  <c r="B258" i="2"/>
  <c r="AB257" i="2"/>
  <c r="X257" i="2"/>
  <c r="X251" i="2" s="1"/>
  <c r="W257" i="2"/>
  <c r="W251" i="2" s="1"/>
  <c r="U257" i="2"/>
  <c r="T257" i="2"/>
  <c r="S257" i="2"/>
  <c r="P257" i="2"/>
  <c r="M257" i="2"/>
  <c r="J257" i="2"/>
  <c r="G257" i="2"/>
  <c r="AB256" i="2"/>
  <c r="Y256" i="2"/>
  <c r="U256" i="2"/>
  <c r="V256" i="2" s="1"/>
  <c r="S256" i="2"/>
  <c r="P256" i="2"/>
  <c r="M256" i="2"/>
  <c r="J256" i="2"/>
  <c r="F256" i="2"/>
  <c r="E256" i="2"/>
  <c r="B256" i="2" s="1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D254" i="2" s="1"/>
  <c r="C254" i="2"/>
  <c r="B254" i="2"/>
  <c r="AB253" i="2"/>
  <c r="Y253" i="2"/>
  <c r="V253" i="2"/>
  <c r="S253" i="2"/>
  <c r="P253" i="2"/>
  <c r="M253" i="2"/>
  <c r="D253" i="2" s="1"/>
  <c r="J253" i="2"/>
  <c r="G253" i="2"/>
  <c r="C253" i="2"/>
  <c r="B253" i="2"/>
  <c r="AB252" i="2"/>
  <c r="Y252" i="2"/>
  <c r="V252" i="2"/>
  <c r="S252" i="2"/>
  <c r="P252" i="2"/>
  <c r="M252" i="2"/>
  <c r="J252" i="2"/>
  <c r="G252" i="2"/>
  <c r="C252" i="2"/>
  <c r="B252" i="2"/>
  <c r="AA251" i="2"/>
  <c r="T251" i="2"/>
  <c r="R251" i="2"/>
  <c r="S251" i="2" s="1"/>
  <c r="Q251" i="2"/>
  <c r="O251" i="2"/>
  <c r="P251" i="2" s="1"/>
  <c r="N251" i="2"/>
  <c r="K251" i="2"/>
  <c r="I251" i="2"/>
  <c r="H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D247" i="2"/>
  <c r="C247" i="2"/>
  <c r="B247" i="2"/>
  <c r="AB246" i="2"/>
  <c r="Y246" i="2"/>
  <c r="V246" i="2"/>
  <c r="S246" i="2"/>
  <c r="P246" i="2"/>
  <c r="M246" i="2"/>
  <c r="D246" i="2" s="1"/>
  <c r="J246" i="2"/>
  <c r="G246" i="2"/>
  <c r="C246" i="2"/>
  <c r="B246" i="2"/>
  <c r="AA245" i="2"/>
  <c r="AB245" i="2" s="1"/>
  <c r="Z245" i="2"/>
  <c r="X245" i="2"/>
  <c r="W245" i="2"/>
  <c r="U245" i="2"/>
  <c r="T245" i="2"/>
  <c r="V245" i="2" s="1"/>
  <c r="R245" i="2"/>
  <c r="S245" i="2" s="1"/>
  <c r="Q245" i="2"/>
  <c r="O245" i="2"/>
  <c r="N245" i="2"/>
  <c r="L245" i="2"/>
  <c r="M245" i="2" s="1"/>
  <c r="K245" i="2"/>
  <c r="I245" i="2"/>
  <c r="H245" i="2"/>
  <c r="B245" i="2" s="1"/>
  <c r="F245" i="2"/>
  <c r="E245" i="2"/>
  <c r="AB244" i="2"/>
  <c r="Y244" i="2"/>
  <c r="V244" i="2"/>
  <c r="S244" i="2"/>
  <c r="P244" i="2"/>
  <c r="M244" i="2"/>
  <c r="J244" i="2"/>
  <c r="G244" i="2"/>
  <c r="C244" i="2"/>
  <c r="B244" i="2"/>
  <c r="AB243" i="2"/>
  <c r="Y243" i="2"/>
  <c r="V243" i="2"/>
  <c r="S243" i="2"/>
  <c r="P243" i="2"/>
  <c r="M243" i="2"/>
  <c r="J243" i="2"/>
  <c r="G243" i="2"/>
  <c r="D243" i="2" s="1"/>
  <c r="C243" i="2"/>
  <c r="B243" i="2"/>
  <c r="AB242" i="2"/>
  <c r="Y242" i="2"/>
  <c r="V242" i="2"/>
  <c r="S242" i="2"/>
  <c r="P242" i="2"/>
  <c r="M242" i="2"/>
  <c r="J242" i="2"/>
  <c r="G242" i="2"/>
  <c r="C242" i="2"/>
  <c r="B242" i="2"/>
  <c r="AA241" i="2"/>
  <c r="Z241" i="2"/>
  <c r="X241" i="2"/>
  <c r="Y241" i="2" s="1"/>
  <c r="W241" i="2"/>
  <c r="U241" i="2"/>
  <c r="V241" i="2" s="1"/>
  <c r="T241" i="2"/>
  <c r="R241" i="2"/>
  <c r="Q241" i="2"/>
  <c r="O241" i="2"/>
  <c r="N241" i="2"/>
  <c r="L241" i="2"/>
  <c r="K241" i="2"/>
  <c r="J241" i="2"/>
  <c r="I241" i="2"/>
  <c r="H241" i="2"/>
  <c r="F241" i="2"/>
  <c r="E241" i="2"/>
  <c r="AB240" i="2"/>
  <c r="Y240" i="2"/>
  <c r="V240" i="2"/>
  <c r="S240" i="2"/>
  <c r="P240" i="2"/>
  <c r="M240" i="2"/>
  <c r="J240" i="2"/>
  <c r="G240" i="2"/>
  <c r="C240" i="2"/>
  <c r="B240" i="2"/>
  <c r="AB239" i="2"/>
  <c r="Y239" i="2"/>
  <c r="V239" i="2"/>
  <c r="S239" i="2"/>
  <c r="P239" i="2"/>
  <c r="M239" i="2"/>
  <c r="J239" i="2"/>
  <c r="G239" i="2"/>
  <c r="D239" i="2"/>
  <c r="C239" i="2"/>
  <c r="B239" i="2"/>
  <c r="AB238" i="2"/>
  <c r="Y238" i="2"/>
  <c r="V238" i="2"/>
  <c r="S238" i="2"/>
  <c r="P238" i="2"/>
  <c r="M238" i="2"/>
  <c r="D238" i="2" s="1"/>
  <c r="J238" i="2"/>
  <c r="G238" i="2"/>
  <c r="C238" i="2"/>
  <c r="B238" i="2"/>
  <c r="AA237" i="2"/>
  <c r="Z237" i="2"/>
  <c r="X237" i="2"/>
  <c r="W237" i="2"/>
  <c r="W234" i="2" s="1"/>
  <c r="U237" i="2"/>
  <c r="V237" i="2" s="1"/>
  <c r="T237" i="2"/>
  <c r="R237" i="2"/>
  <c r="Q237" i="2"/>
  <c r="O237" i="2"/>
  <c r="N237" i="2"/>
  <c r="L237" i="2"/>
  <c r="M237" i="2" s="1"/>
  <c r="K237" i="2"/>
  <c r="I237" i="2"/>
  <c r="H237" i="2"/>
  <c r="F237" i="2"/>
  <c r="E237" i="2"/>
  <c r="AB236" i="2"/>
  <c r="Y236" i="2"/>
  <c r="V236" i="2"/>
  <c r="S236" i="2"/>
  <c r="P236" i="2"/>
  <c r="M236" i="2"/>
  <c r="J236" i="2"/>
  <c r="G236" i="2"/>
  <c r="C236" i="2"/>
  <c r="B236" i="2"/>
  <c r="AA235" i="2"/>
  <c r="Z235" i="2"/>
  <c r="X235" i="2"/>
  <c r="W235" i="2"/>
  <c r="U235" i="2"/>
  <c r="T235" i="2"/>
  <c r="R235" i="2"/>
  <c r="Q235" i="2"/>
  <c r="Q234" i="2" s="1"/>
  <c r="O235" i="2"/>
  <c r="P235" i="2" s="1"/>
  <c r="N235" i="2"/>
  <c r="L235" i="2"/>
  <c r="K235" i="2"/>
  <c r="I235" i="2"/>
  <c r="H235" i="2"/>
  <c r="F235" i="2"/>
  <c r="E235" i="2"/>
  <c r="AA234" i="2"/>
  <c r="K234" i="2"/>
  <c r="AB233" i="2"/>
  <c r="Y233" i="2"/>
  <c r="V233" i="2"/>
  <c r="S233" i="2"/>
  <c r="P233" i="2"/>
  <c r="M233" i="2"/>
  <c r="J233" i="2"/>
  <c r="G233" i="2"/>
  <c r="C233" i="2"/>
  <c r="B233" i="2"/>
  <c r="AA232" i="2"/>
  <c r="Z232" i="2"/>
  <c r="Y232" i="2"/>
  <c r="X232" i="2"/>
  <c r="W232" i="2"/>
  <c r="U232" i="2"/>
  <c r="T232" i="2"/>
  <c r="R232" i="2"/>
  <c r="Q232" i="2"/>
  <c r="O232" i="2"/>
  <c r="N232" i="2"/>
  <c r="L232" i="2"/>
  <c r="M232" i="2" s="1"/>
  <c r="K232" i="2"/>
  <c r="I232" i="2"/>
  <c r="J232" i="2" s="1"/>
  <c r="H232" i="2"/>
  <c r="F232" i="2"/>
  <c r="E232" i="2"/>
  <c r="AB231" i="2"/>
  <c r="Y231" i="2"/>
  <c r="V231" i="2"/>
  <c r="S231" i="2"/>
  <c r="P231" i="2"/>
  <c r="M231" i="2"/>
  <c r="J231" i="2"/>
  <c r="G231" i="2"/>
  <c r="D231" i="2"/>
  <c r="C231" i="2"/>
  <c r="B231" i="2"/>
  <c r="AB230" i="2"/>
  <c r="Y230" i="2"/>
  <c r="V230" i="2"/>
  <c r="S230" i="2"/>
  <c r="P230" i="2"/>
  <c r="M230" i="2"/>
  <c r="D230" i="2" s="1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D227" i="2" s="1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R225" i="2"/>
  <c r="Q225" i="2"/>
  <c r="B225" i="2" s="1"/>
  <c r="P225" i="2"/>
  <c r="M225" i="2"/>
  <c r="J225" i="2"/>
  <c r="G225" i="2"/>
  <c r="AA224" i="2"/>
  <c r="Z224" i="2"/>
  <c r="X224" i="2"/>
  <c r="W224" i="2"/>
  <c r="U224" i="2"/>
  <c r="T224" i="2"/>
  <c r="O224" i="2"/>
  <c r="N224" i="2"/>
  <c r="L224" i="2"/>
  <c r="K224" i="2"/>
  <c r="I224" i="2"/>
  <c r="H224" i="2"/>
  <c r="F224" i="2"/>
  <c r="G224" i="2" s="1"/>
  <c r="E224" i="2"/>
  <c r="AB223" i="2"/>
  <c r="Y223" i="2"/>
  <c r="V223" i="2"/>
  <c r="S223" i="2"/>
  <c r="P223" i="2"/>
  <c r="M223" i="2"/>
  <c r="J223" i="2"/>
  <c r="D223" i="2" s="1"/>
  <c r="G223" i="2"/>
  <c r="C223" i="2"/>
  <c r="B223" i="2"/>
  <c r="AB222" i="2"/>
  <c r="Y222" i="2"/>
  <c r="V222" i="2"/>
  <c r="S222" i="2"/>
  <c r="O222" i="2"/>
  <c r="N222" i="2"/>
  <c r="B222" i="2" s="1"/>
  <c r="M222" i="2"/>
  <c r="J222" i="2"/>
  <c r="G222" i="2"/>
  <c r="AB221" i="2"/>
  <c r="Y221" i="2"/>
  <c r="V221" i="2"/>
  <c r="S221" i="2"/>
  <c r="P221" i="2"/>
  <c r="M221" i="2"/>
  <c r="J221" i="2"/>
  <c r="D221" i="2" s="1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A219" i="2"/>
  <c r="Z219" i="2"/>
  <c r="X219" i="2"/>
  <c r="Y219" i="2" s="1"/>
  <c r="W219" i="2"/>
  <c r="U219" i="2"/>
  <c r="T219" i="2"/>
  <c r="R219" i="2"/>
  <c r="S219" i="2" s="1"/>
  <c r="Q219" i="2"/>
  <c r="L219" i="2"/>
  <c r="K219" i="2"/>
  <c r="K186" i="2" s="1"/>
  <c r="I219" i="2"/>
  <c r="J219" i="2" s="1"/>
  <c r="H219" i="2"/>
  <c r="F219" i="2"/>
  <c r="E219" i="2"/>
  <c r="AB218" i="2"/>
  <c r="Y218" i="2"/>
  <c r="V218" i="2"/>
  <c r="R218" i="2"/>
  <c r="S218" i="2" s="1"/>
  <c r="Q218" i="2"/>
  <c r="B218" i="2" s="1"/>
  <c r="P218" i="2"/>
  <c r="M218" i="2"/>
  <c r="J218" i="2"/>
  <c r="G218" i="2"/>
  <c r="AB217" i="2"/>
  <c r="Y217" i="2"/>
  <c r="V217" i="2"/>
  <c r="R217" i="2"/>
  <c r="Q217" i="2"/>
  <c r="P217" i="2"/>
  <c r="M217" i="2"/>
  <c r="J217" i="2"/>
  <c r="G217" i="2"/>
  <c r="B217" i="2"/>
  <c r="AB216" i="2"/>
  <c r="Y216" i="2"/>
  <c r="V216" i="2"/>
  <c r="S216" i="2"/>
  <c r="P216" i="2"/>
  <c r="M216" i="2"/>
  <c r="J216" i="2"/>
  <c r="G216" i="2"/>
  <c r="C216" i="2"/>
  <c r="B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R214" i="2"/>
  <c r="S214" i="2" s="1"/>
  <c r="Q214" i="2"/>
  <c r="B214" i="2" s="1"/>
  <c r="P214" i="2"/>
  <c r="M214" i="2"/>
  <c r="J214" i="2"/>
  <c r="G214" i="2"/>
  <c r="AB213" i="2"/>
  <c r="Y213" i="2"/>
  <c r="V213" i="2"/>
  <c r="S213" i="2"/>
  <c r="P213" i="2"/>
  <c r="M213" i="2"/>
  <c r="J213" i="2"/>
  <c r="G213" i="2"/>
  <c r="D213" i="2" s="1"/>
  <c r="C213" i="2"/>
  <c r="B213" i="2"/>
  <c r="AB212" i="2"/>
  <c r="Y212" i="2"/>
  <c r="V212" i="2"/>
  <c r="S212" i="2"/>
  <c r="P212" i="2"/>
  <c r="M212" i="2"/>
  <c r="J212" i="2"/>
  <c r="G212" i="2"/>
  <c r="C212" i="2"/>
  <c r="B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D210" i="2" s="1"/>
  <c r="C210" i="2"/>
  <c r="B210" i="2"/>
  <c r="AB209" i="2"/>
  <c r="Y209" i="2"/>
  <c r="V209" i="2"/>
  <c r="R209" i="2"/>
  <c r="P209" i="2"/>
  <c r="M209" i="2"/>
  <c r="J209" i="2"/>
  <c r="G209" i="2"/>
  <c r="B209" i="2"/>
  <c r="AB208" i="2"/>
  <c r="Y208" i="2"/>
  <c r="V208" i="2"/>
  <c r="S208" i="2"/>
  <c r="P208" i="2"/>
  <c r="M208" i="2"/>
  <c r="J208" i="2"/>
  <c r="G208" i="2"/>
  <c r="D208" i="2"/>
  <c r="C208" i="2"/>
  <c r="B208" i="2"/>
  <c r="AB207" i="2"/>
  <c r="Y207" i="2"/>
  <c r="V207" i="2"/>
  <c r="R207" i="2"/>
  <c r="Q207" i="2"/>
  <c r="P207" i="2"/>
  <c r="M207" i="2"/>
  <c r="J207" i="2"/>
  <c r="G207" i="2"/>
  <c r="AB206" i="2"/>
  <c r="Y206" i="2"/>
  <c r="V206" i="2"/>
  <c r="S206" i="2"/>
  <c r="P206" i="2"/>
  <c r="M206" i="2"/>
  <c r="J206" i="2"/>
  <c r="G206" i="2"/>
  <c r="D206" i="2"/>
  <c r="C206" i="2"/>
  <c r="B206" i="2"/>
  <c r="AB205" i="2"/>
  <c r="Y205" i="2"/>
  <c r="V205" i="2"/>
  <c r="S205" i="2"/>
  <c r="P205" i="2"/>
  <c r="M205" i="2"/>
  <c r="D205" i="2" s="1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O202" i="2"/>
  <c r="P202" i="2" s="1"/>
  <c r="N202" i="2"/>
  <c r="M202" i="2"/>
  <c r="J202" i="2"/>
  <c r="G202" i="2"/>
  <c r="C202" i="2"/>
  <c r="B202" i="2"/>
  <c r="AB201" i="2"/>
  <c r="Y201" i="2"/>
  <c r="V201" i="2"/>
  <c r="S201" i="2"/>
  <c r="P201" i="2"/>
  <c r="M201" i="2"/>
  <c r="J201" i="2"/>
  <c r="G201" i="2"/>
  <c r="D201" i="2" s="1"/>
  <c r="C201" i="2"/>
  <c r="B201" i="2"/>
  <c r="AB200" i="2"/>
  <c r="Y200" i="2"/>
  <c r="V200" i="2"/>
  <c r="S200" i="2"/>
  <c r="P200" i="2"/>
  <c r="M200" i="2"/>
  <c r="J200" i="2"/>
  <c r="G200" i="2"/>
  <c r="D200" i="2" s="1"/>
  <c r="C200" i="2"/>
  <c r="B200" i="2"/>
  <c r="AA199" i="2"/>
  <c r="AB199" i="2" s="1"/>
  <c r="Z199" i="2"/>
  <c r="X199" i="2"/>
  <c r="W199" i="2"/>
  <c r="U199" i="2"/>
  <c r="V199" i="2" s="1"/>
  <c r="T199" i="2"/>
  <c r="O199" i="2"/>
  <c r="P199" i="2" s="1"/>
  <c r="N199" i="2"/>
  <c r="L199" i="2"/>
  <c r="K199" i="2"/>
  <c r="I199" i="2"/>
  <c r="J199" i="2" s="1"/>
  <c r="H199" i="2"/>
  <c r="F199" i="2"/>
  <c r="E199" i="2"/>
  <c r="G199" i="2" s="1"/>
  <c r="AB198" i="2"/>
  <c r="Y198" i="2"/>
  <c r="V198" i="2"/>
  <c r="S198" i="2"/>
  <c r="P198" i="2"/>
  <c r="M198" i="2"/>
  <c r="J198" i="2"/>
  <c r="G198" i="2"/>
  <c r="C198" i="2"/>
  <c r="B198" i="2"/>
  <c r="AB197" i="2"/>
  <c r="Y197" i="2"/>
  <c r="V197" i="2"/>
  <c r="S197" i="2"/>
  <c r="P197" i="2"/>
  <c r="M197" i="2"/>
  <c r="J197" i="2"/>
  <c r="G197" i="2"/>
  <c r="C197" i="2"/>
  <c r="B197" i="2"/>
  <c r="AB196" i="2"/>
  <c r="Y196" i="2"/>
  <c r="V196" i="2"/>
  <c r="S196" i="2"/>
  <c r="P196" i="2"/>
  <c r="M196" i="2"/>
  <c r="J196" i="2"/>
  <c r="G196" i="2"/>
  <c r="D196" i="2" s="1"/>
  <c r="C196" i="2"/>
  <c r="B196" i="2"/>
  <c r="AB195" i="2"/>
  <c r="Y195" i="2"/>
  <c r="V195" i="2"/>
  <c r="S195" i="2"/>
  <c r="P195" i="2"/>
  <c r="M195" i="2"/>
  <c r="J195" i="2"/>
  <c r="G195" i="2"/>
  <c r="C195" i="2"/>
  <c r="B195" i="2"/>
  <c r="AB194" i="2"/>
  <c r="Y194" i="2"/>
  <c r="V194" i="2"/>
  <c r="S194" i="2"/>
  <c r="P194" i="2"/>
  <c r="M194" i="2"/>
  <c r="J194" i="2"/>
  <c r="D194" i="2" s="1"/>
  <c r="G194" i="2"/>
  <c r="C194" i="2"/>
  <c r="B194" i="2"/>
  <c r="AB193" i="2"/>
  <c r="Y193" i="2"/>
  <c r="V193" i="2"/>
  <c r="S193" i="2"/>
  <c r="P193" i="2"/>
  <c r="M193" i="2"/>
  <c r="J193" i="2"/>
  <c r="G193" i="2"/>
  <c r="D193" i="2"/>
  <c r="C193" i="2"/>
  <c r="B193" i="2"/>
  <c r="AB192" i="2"/>
  <c r="Y192" i="2"/>
  <c r="V192" i="2"/>
  <c r="R192" i="2"/>
  <c r="Q192" i="2"/>
  <c r="P192" i="2"/>
  <c r="M192" i="2"/>
  <c r="J192" i="2"/>
  <c r="G192" i="2"/>
  <c r="AB191" i="2"/>
  <c r="Y191" i="2"/>
  <c r="V191" i="2"/>
  <c r="S191" i="2"/>
  <c r="P191" i="2"/>
  <c r="M191" i="2"/>
  <c r="J191" i="2"/>
  <c r="G191" i="2"/>
  <c r="D191" i="2"/>
  <c r="C191" i="2"/>
  <c r="B191" i="2"/>
  <c r="AB190" i="2"/>
  <c r="Y190" i="2"/>
  <c r="V190" i="2"/>
  <c r="S190" i="2"/>
  <c r="P190" i="2"/>
  <c r="M190" i="2"/>
  <c r="D190" i="2" s="1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A187" i="2"/>
  <c r="AB187" i="2" s="1"/>
  <c r="Z187" i="2"/>
  <c r="Y187" i="2"/>
  <c r="X187" i="2"/>
  <c r="W187" i="2"/>
  <c r="U187" i="2"/>
  <c r="T187" i="2"/>
  <c r="O187" i="2"/>
  <c r="P187" i="2" s="1"/>
  <c r="N187" i="2"/>
  <c r="L187" i="2"/>
  <c r="K187" i="2"/>
  <c r="I187" i="2"/>
  <c r="H187" i="2"/>
  <c r="F187" i="2"/>
  <c r="G187" i="2" s="1"/>
  <c r="E187" i="2"/>
  <c r="AA186" i="2"/>
  <c r="W186" i="2"/>
  <c r="H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D183" i="2" s="1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AB180" i="2"/>
  <c r="Y180" i="2"/>
  <c r="V180" i="2"/>
  <c r="R180" i="2"/>
  <c r="S180" i="2" s="1"/>
  <c r="Q180" i="2"/>
  <c r="B180" i="2" s="1"/>
  <c r="P180" i="2"/>
  <c r="M180" i="2"/>
  <c r="J180" i="2"/>
  <c r="G180" i="2"/>
  <c r="C180" i="2"/>
  <c r="AA179" i="2"/>
  <c r="AB179" i="2" s="1"/>
  <c r="Z179" i="2"/>
  <c r="X179" i="2"/>
  <c r="W179" i="2"/>
  <c r="W168" i="2" s="1"/>
  <c r="V179" i="2"/>
  <c r="U179" i="2"/>
  <c r="T179" i="2"/>
  <c r="R179" i="2"/>
  <c r="O179" i="2"/>
  <c r="P179" i="2" s="1"/>
  <c r="N179" i="2"/>
  <c r="L179" i="2"/>
  <c r="K179" i="2"/>
  <c r="J179" i="2"/>
  <c r="I179" i="2"/>
  <c r="H179" i="2"/>
  <c r="G179" i="2"/>
  <c r="F179" i="2"/>
  <c r="E179" i="2"/>
  <c r="AB178" i="2"/>
  <c r="Y178" i="2"/>
  <c r="V178" i="2"/>
  <c r="R178" i="2"/>
  <c r="Q178" i="2"/>
  <c r="B178" i="2" s="1"/>
  <c r="P178" i="2"/>
  <c r="M178" i="2"/>
  <c r="J178" i="2"/>
  <c r="G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D176" i="2" s="1"/>
  <c r="R176" i="2"/>
  <c r="S176" i="2" s="1"/>
  <c r="Q176" i="2"/>
  <c r="B176" i="2" s="1"/>
  <c r="P176" i="2"/>
  <c r="M176" i="2"/>
  <c r="J176" i="2"/>
  <c r="G176" i="2"/>
  <c r="C176" i="2"/>
  <c r="AA175" i="2"/>
  <c r="Z175" i="2"/>
  <c r="X175" i="2"/>
  <c r="Y175" i="2" s="1"/>
  <c r="W175" i="2"/>
  <c r="U175" i="2"/>
  <c r="T175" i="2"/>
  <c r="O175" i="2"/>
  <c r="N175" i="2"/>
  <c r="L175" i="2"/>
  <c r="K175" i="2"/>
  <c r="I175" i="2"/>
  <c r="H175" i="2"/>
  <c r="F175" i="2"/>
  <c r="E175" i="2"/>
  <c r="AB174" i="2"/>
  <c r="Y174" i="2"/>
  <c r="V174" i="2"/>
  <c r="S174" i="2"/>
  <c r="P174" i="2"/>
  <c r="M174" i="2"/>
  <c r="J174" i="2"/>
  <c r="G174" i="2"/>
  <c r="C174" i="2"/>
  <c r="B174" i="2"/>
  <c r="AA173" i="2"/>
  <c r="AB173" i="2" s="1"/>
  <c r="Z173" i="2"/>
  <c r="Y173" i="2"/>
  <c r="X173" i="2"/>
  <c r="W173" i="2"/>
  <c r="U173" i="2"/>
  <c r="T173" i="2"/>
  <c r="T168" i="2" s="1"/>
  <c r="R173" i="2"/>
  <c r="Q173" i="2"/>
  <c r="O173" i="2"/>
  <c r="P173" i="2" s="1"/>
  <c r="N173" i="2"/>
  <c r="L173" i="2"/>
  <c r="M173" i="2" s="1"/>
  <c r="K173" i="2"/>
  <c r="I173" i="2"/>
  <c r="H173" i="2"/>
  <c r="F173" i="2"/>
  <c r="G173" i="2" s="1"/>
  <c r="E173" i="2"/>
  <c r="AB172" i="2"/>
  <c r="Y172" i="2"/>
  <c r="V172" i="2"/>
  <c r="S172" i="2"/>
  <c r="P172" i="2"/>
  <c r="M172" i="2"/>
  <c r="J172" i="2"/>
  <c r="G172" i="2"/>
  <c r="C172" i="2"/>
  <c r="B172" i="2"/>
  <c r="AB171" i="2"/>
  <c r="Y171" i="2"/>
  <c r="V171" i="2"/>
  <c r="S171" i="2"/>
  <c r="P171" i="2"/>
  <c r="M171" i="2"/>
  <c r="J171" i="2"/>
  <c r="D171" i="2" s="1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A169" i="2"/>
  <c r="Z169" i="2"/>
  <c r="X169" i="2"/>
  <c r="Y169" i="2" s="1"/>
  <c r="W169" i="2"/>
  <c r="U169" i="2"/>
  <c r="T169" i="2"/>
  <c r="R169" i="2"/>
  <c r="Q169" i="2"/>
  <c r="P169" i="2"/>
  <c r="O169" i="2"/>
  <c r="N169" i="2"/>
  <c r="L169" i="2"/>
  <c r="K169" i="2"/>
  <c r="I169" i="2"/>
  <c r="H169" i="2"/>
  <c r="F169" i="2"/>
  <c r="E169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L166" i="2"/>
  <c r="C166" i="2" s="1"/>
  <c r="J166" i="2"/>
  <c r="G166" i="2"/>
  <c r="B166" i="2"/>
  <c r="AA165" i="2"/>
  <c r="AB165" i="2" s="1"/>
  <c r="Z165" i="2"/>
  <c r="Y165" i="2"/>
  <c r="X165" i="2"/>
  <c r="W165" i="2"/>
  <c r="U165" i="2"/>
  <c r="T165" i="2"/>
  <c r="R165" i="2"/>
  <c r="Q165" i="2"/>
  <c r="O165" i="2"/>
  <c r="N165" i="2"/>
  <c r="B165" i="2" s="1"/>
  <c r="K165" i="2"/>
  <c r="I165" i="2"/>
  <c r="J165" i="2" s="1"/>
  <c r="H165" i="2"/>
  <c r="F165" i="2"/>
  <c r="E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D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S160" i="2"/>
  <c r="P160" i="2"/>
  <c r="M160" i="2"/>
  <c r="J160" i="2"/>
  <c r="G160" i="2"/>
  <c r="D160" i="2" s="1"/>
  <c r="C160" i="2"/>
  <c r="B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AA156" i="2"/>
  <c r="Z156" i="2"/>
  <c r="X156" i="2"/>
  <c r="Y156" i="2" s="1"/>
  <c r="W156" i="2"/>
  <c r="U156" i="2"/>
  <c r="T156" i="2"/>
  <c r="R156" i="2"/>
  <c r="S156" i="2" s="1"/>
  <c r="Q156" i="2"/>
  <c r="O156" i="2"/>
  <c r="N156" i="2"/>
  <c r="P156" i="2" s="1"/>
  <c r="L156" i="2"/>
  <c r="K156" i="2"/>
  <c r="I156" i="2"/>
  <c r="H156" i="2"/>
  <c r="F156" i="2"/>
  <c r="E156" i="2"/>
  <c r="AB155" i="2"/>
  <c r="Y155" i="2"/>
  <c r="V155" i="2"/>
  <c r="S155" i="2"/>
  <c r="P155" i="2"/>
  <c r="M155" i="2"/>
  <c r="D155" i="2" s="1"/>
  <c r="J155" i="2"/>
  <c r="G155" i="2"/>
  <c r="C155" i="2"/>
  <c r="B155" i="2"/>
  <c r="AB154" i="2"/>
  <c r="Y154" i="2"/>
  <c r="V154" i="2"/>
  <c r="S154" i="2"/>
  <c r="M154" i="2"/>
  <c r="J154" i="2"/>
  <c r="G154" i="2"/>
  <c r="C154" i="2"/>
  <c r="B154" i="2"/>
  <c r="AB153" i="2"/>
  <c r="Y153" i="2"/>
  <c r="V153" i="2"/>
  <c r="S153" i="2"/>
  <c r="M153" i="2"/>
  <c r="J153" i="2"/>
  <c r="G153" i="2"/>
  <c r="D153" i="2" s="1"/>
  <c r="C153" i="2"/>
  <c r="B153" i="2"/>
  <c r="AB152" i="2"/>
  <c r="Y152" i="2"/>
  <c r="V152" i="2"/>
  <c r="R152" i="2"/>
  <c r="S152" i="2" s="1"/>
  <c r="P152" i="2"/>
  <c r="L152" i="2"/>
  <c r="M152" i="2" s="1"/>
  <c r="J152" i="2"/>
  <c r="G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X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X147" i="2"/>
  <c r="Y147" i="2" s="1"/>
  <c r="V147" i="2"/>
  <c r="S147" i="2"/>
  <c r="P147" i="2"/>
  <c r="M147" i="2"/>
  <c r="J147" i="2"/>
  <c r="G147" i="2"/>
  <c r="C147" i="2"/>
  <c r="B147" i="2"/>
  <c r="AB146" i="2"/>
  <c r="Y146" i="2"/>
  <c r="V146" i="2"/>
  <c r="R146" i="2"/>
  <c r="Q146" i="2"/>
  <c r="P146" i="2"/>
  <c r="M146" i="2"/>
  <c r="J146" i="2"/>
  <c r="G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D144" i="2" s="1"/>
  <c r="G144" i="2"/>
  <c r="C144" i="2"/>
  <c r="B144" i="2"/>
  <c r="AB143" i="2"/>
  <c r="Y143" i="2"/>
  <c r="V143" i="2"/>
  <c r="S143" i="2"/>
  <c r="P143" i="2"/>
  <c r="M143" i="2"/>
  <c r="J143" i="2"/>
  <c r="G143" i="2"/>
  <c r="C143" i="2"/>
  <c r="B143" i="2"/>
  <c r="AB142" i="2"/>
  <c r="Y142" i="2"/>
  <c r="V142" i="2"/>
  <c r="S142" i="2"/>
  <c r="P142" i="2"/>
  <c r="L142" i="2"/>
  <c r="K142" i="2"/>
  <c r="J142" i="2"/>
  <c r="G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A139" i="2"/>
  <c r="Z139" i="2"/>
  <c r="W139" i="2"/>
  <c r="U139" i="2"/>
  <c r="T139" i="2"/>
  <c r="Q139" i="2"/>
  <c r="O139" i="2"/>
  <c r="P139" i="2" s="1"/>
  <c r="N139" i="2"/>
  <c r="K139" i="2"/>
  <c r="B139" i="2" s="1"/>
  <c r="I139" i="2"/>
  <c r="J139" i="2" s="1"/>
  <c r="H139" i="2"/>
  <c r="G139" i="2"/>
  <c r="AB138" i="2"/>
  <c r="Y138" i="2"/>
  <c r="V138" i="2"/>
  <c r="S138" i="2"/>
  <c r="P138" i="2"/>
  <c r="M138" i="2"/>
  <c r="J138" i="2"/>
  <c r="G138" i="2"/>
  <c r="C138" i="2"/>
  <c r="B138" i="2"/>
  <c r="AB137" i="2"/>
  <c r="Y137" i="2"/>
  <c r="V137" i="2"/>
  <c r="S137" i="2"/>
  <c r="P137" i="2"/>
  <c r="M137" i="2"/>
  <c r="J137" i="2"/>
  <c r="G137" i="2"/>
  <c r="D137" i="2" s="1"/>
  <c r="C137" i="2"/>
  <c r="B137" i="2"/>
  <c r="AA136" i="2"/>
  <c r="AB136" i="2" s="1"/>
  <c r="Z136" i="2"/>
  <c r="X136" i="2"/>
  <c r="W136" i="2"/>
  <c r="Y136" i="2" s="1"/>
  <c r="U136" i="2"/>
  <c r="T136" i="2"/>
  <c r="R136" i="2"/>
  <c r="Q136" i="2"/>
  <c r="O136" i="2"/>
  <c r="P136" i="2" s="1"/>
  <c r="N136" i="2"/>
  <c r="L136" i="2"/>
  <c r="M136" i="2" s="1"/>
  <c r="K136" i="2"/>
  <c r="I136" i="2"/>
  <c r="H136" i="2"/>
  <c r="F136" i="2"/>
  <c r="G136" i="2" s="1"/>
  <c r="E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B132" i="2"/>
  <c r="Y132" i="2"/>
  <c r="V132" i="2"/>
  <c r="S132" i="2"/>
  <c r="P132" i="2"/>
  <c r="M132" i="2"/>
  <c r="J132" i="2"/>
  <c r="G132" i="2"/>
  <c r="C132" i="2"/>
  <c r="B132" i="2"/>
  <c r="AB131" i="2"/>
  <c r="Y131" i="2"/>
  <c r="V131" i="2"/>
  <c r="S131" i="2"/>
  <c r="P131" i="2"/>
  <c r="M131" i="2"/>
  <c r="J131" i="2"/>
  <c r="D131" i="2" s="1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L129" i="2"/>
  <c r="C129" i="2" s="1"/>
  <c r="K129" i="2"/>
  <c r="J129" i="2"/>
  <c r="G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D126" i="2" s="1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D122" i="2" s="1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Z118" i="2" s="1"/>
  <c r="X119" i="2"/>
  <c r="Y119" i="2" s="1"/>
  <c r="W119" i="2"/>
  <c r="U119" i="2"/>
  <c r="T119" i="2"/>
  <c r="V119" i="2" s="1"/>
  <c r="R119" i="2"/>
  <c r="Q119" i="2"/>
  <c r="O119" i="2"/>
  <c r="N119" i="2"/>
  <c r="I119" i="2"/>
  <c r="J119" i="2" s="1"/>
  <c r="H119" i="2"/>
  <c r="F119" i="2"/>
  <c r="E119" i="2"/>
  <c r="AB117" i="2"/>
  <c r="Y117" i="2"/>
  <c r="U117" i="2"/>
  <c r="T117" i="2"/>
  <c r="T114" i="2" s="1"/>
  <c r="S117" i="2"/>
  <c r="P117" i="2"/>
  <c r="M117" i="2"/>
  <c r="J117" i="2"/>
  <c r="G117" i="2"/>
  <c r="B117" i="2"/>
  <c r="AB116" i="2"/>
  <c r="Y116" i="2"/>
  <c r="V116" i="2"/>
  <c r="S116" i="2"/>
  <c r="P116" i="2"/>
  <c r="M116" i="2"/>
  <c r="J116" i="2"/>
  <c r="G116" i="2"/>
  <c r="D116" i="2" s="1"/>
  <c r="C116" i="2"/>
  <c r="B116" i="2"/>
  <c r="AB115" i="2"/>
  <c r="Y115" i="2"/>
  <c r="V115" i="2"/>
  <c r="S115" i="2"/>
  <c r="P115" i="2"/>
  <c r="M115" i="2"/>
  <c r="J115" i="2"/>
  <c r="G115" i="2"/>
  <c r="D115" i="2" s="1"/>
  <c r="C115" i="2"/>
  <c r="B115" i="2"/>
  <c r="AA114" i="2"/>
  <c r="AB114" i="2" s="1"/>
  <c r="Z114" i="2"/>
  <c r="X114" i="2"/>
  <c r="W114" i="2"/>
  <c r="R114" i="2"/>
  <c r="S114" i="2" s="1"/>
  <c r="Q114" i="2"/>
  <c r="O114" i="2"/>
  <c r="P114" i="2" s="1"/>
  <c r="N114" i="2"/>
  <c r="L114" i="2"/>
  <c r="K114" i="2"/>
  <c r="I114" i="2"/>
  <c r="H114" i="2"/>
  <c r="F114" i="2"/>
  <c r="G114" i="2" s="1"/>
  <c r="E114" i="2"/>
  <c r="B114" i="2"/>
  <c r="AB113" i="2"/>
  <c r="Y113" i="2"/>
  <c r="V113" i="2"/>
  <c r="S113" i="2"/>
  <c r="P113" i="2"/>
  <c r="M113" i="2"/>
  <c r="J113" i="2"/>
  <c r="G113" i="2"/>
  <c r="D113" i="2" s="1"/>
  <c r="C113" i="2"/>
  <c r="B113" i="2"/>
  <c r="AB112" i="2"/>
  <c r="Y112" i="2"/>
  <c r="V112" i="2"/>
  <c r="S112" i="2"/>
  <c r="P112" i="2"/>
  <c r="L112" i="2"/>
  <c r="M112" i="2" s="1"/>
  <c r="K112" i="2"/>
  <c r="K109" i="2" s="1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R110" i="2"/>
  <c r="C110" i="2" s="1"/>
  <c r="Q110" i="2"/>
  <c r="P110" i="2"/>
  <c r="M110" i="2"/>
  <c r="J110" i="2"/>
  <c r="G110" i="2"/>
  <c r="AA109" i="2"/>
  <c r="AB109" i="2" s="1"/>
  <c r="Z109" i="2"/>
  <c r="Y109" i="2"/>
  <c r="X109" i="2"/>
  <c r="W109" i="2"/>
  <c r="U109" i="2"/>
  <c r="V109" i="2" s="1"/>
  <c r="T109" i="2"/>
  <c r="O109" i="2"/>
  <c r="N109" i="2"/>
  <c r="I109" i="2"/>
  <c r="J109" i="2" s="1"/>
  <c r="H109" i="2"/>
  <c r="F109" i="2"/>
  <c r="E109" i="2"/>
  <c r="AB108" i="2"/>
  <c r="Y108" i="2"/>
  <c r="V108" i="2"/>
  <c r="S108" i="2"/>
  <c r="P108" i="2"/>
  <c r="L108" i="2"/>
  <c r="K108" i="2"/>
  <c r="K107" i="2" s="1"/>
  <c r="J108" i="2"/>
  <c r="G108" i="2"/>
  <c r="C108" i="2"/>
  <c r="B108" i="2"/>
  <c r="AA107" i="2"/>
  <c r="Z107" i="2"/>
  <c r="Z106" i="2" s="1"/>
  <c r="X107" i="2"/>
  <c r="W107" i="2"/>
  <c r="U107" i="2"/>
  <c r="V107" i="2" s="1"/>
  <c r="T107" i="2"/>
  <c r="R107" i="2"/>
  <c r="Q107" i="2"/>
  <c r="O107" i="2"/>
  <c r="P107" i="2" s="1"/>
  <c r="N107" i="2"/>
  <c r="I107" i="2"/>
  <c r="I106" i="2" s="1"/>
  <c r="H107" i="2"/>
  <c r="F107" i="2"/>
  <c r="E107" i="2"/>
  <c r="B107" i="2"/>
  <c r="T106" i="2"/>
  <c r="E106" i="2"/>
  <c r="AB105" i="2"/>
  <c r="Y105" i="2"/>
  <c r="V105" i="2"/>
  <c r="S105" i="2"/>
  <c r="P105" i="2"/>
  <c r="M105" i="2"/>
  <c r="J105" i="2"/>
  <c r="G105" i="2"/>
  <c r="C105" i="2"/>
  <c r="B105" i="2"/>
  <c r="AA104" i="2"/>
  <c r="Z104" i="2"/>
  <c r="X104" i="2"/>
  <c r="W104" i="2"/>
  <c r="U104" i="2"/>
  <c r="V104" i="2" s="1"/>
  <c r="T104" i="2"/>
  <c r="R104" i="2"/>
  <c r="S104" i="2" s="1"/>
  <c r="Q104" i="2"/>
  <c r="O104" i="2"/>
  <c r="N104" i="2"/>
  <c r="L104" i="2"/>
  <c r="M104" i="2" s="1"/>
  <c r="K104" i="2"/>
  <c r="J104" i="2"/>
  <c r="I104" i="2"/>
  <c r="H104" i="2"/>
  <c r="F104" i="2"/>
  <c r="E104" i="2"/>
  <c r="E93" i="2" s="1"/>
  <c r="AB103" i="2"/>
  <c r="Y103" i="2"/>
  <c r="V103" i="2"/>
  <c r="S103" i="2"/>
  <c r="P103" i="2"/>
  <c r="M103" i="2"/>
  <c r="J103" i="2"/>
  <c r="G103" i="2"/>
  <c r="C103" i="2"/>
  <c r="B103" i="2"/>
  <c r="AB102" i="2"/>
  <c r="Y102" i="2"/>
  <c r="V102" i="2"/>
  <c r="S102" i="2"/>
  <c r="P102" i="2"/>
  <c r="M102" i="2"/>
  <c r="I102" i="2"/>
  <c r="H102" i="2"/>
  <c r="G102" i="2"/>
  <c r="B102" i="2"/>
  <c r="AB101" i="2"/>
  <c r="Y101" i="2"/>
  <c r="V101" i="2"/>
  <c r="S101" i="2"/>
  <c r="P101" i="2"/>
  <c r="M101" i="2"/>
  <c r="I101" i="2"/>
  <c r="H101" i="2"/>
  <c r="B101" i="2" s="1"/>
  <c r="G101" i="2"/>
  <c r="AA100" i="2"/>
  <c r="Z100" i="2"/>
  <c r="X100" i="2"/>
  <c r="W100" i="2"/>
  <c r="U100" i="2"/>
  <c r="V100" i="2" s="1"/>
  <c r="T100" i="2"/>
  <c r="R100" i="2"/>
  <c r="Q100" i="2"/>
  <c r="O100" i="2"/>
  <c r="N100" i="2"/>
  <c r="L100" i="2"/>
  <c r="M100" i="2" s="1"/>
  <c r="K100" i="2"/>
  <c r="F100" i="2"/>
  <c r="E100" i="2"/>
  <c r="AB99" i="2"/>
  <c r="Y99" i="2"/>
  <c r="V99" i="2"/>
  <c r="S99" i="2"/>
  <c r="P99" i="2"/>
  <c r="M99" i="2"/>
  <c r="J99" i="2"/>
  <c r="G99" i="2"/>
  <c r="C99" i="2"/>
  <c r="B99" i="2"/>
  <c r="AA98" i="2"/>
  <c r="AB98" i="2" s="1"/>
  <c r="Z98" i="2"/>
  <c r="X98" i="2"/>
  <c r="W98" i="2"/>
  <c r="U98" i="2"/>
  <c r="T98" i="2"/>
  <c r="R98" i="2"/>
  <c r="S98" i="2" s="1"/>
  <c r="Q98" i="2"/>
  <c r="O98" i="2"/>
  <c r="N98" i="2"/>
  <c r="L98" i="2"/>
  <c r="K98" i="2"/>
  <c r="I98" i="2"/>
  <c r="H98" i="2"/>
  <c r="F98" i="2"/>
  <c r="E98" i="2"/>
  <c r="AB97" i="2"/>
  <c r="Y97" i="2"/>
  <c r="V97" i="2"/>
  <c r="S97" i="2"/>
  <c r="P97" i="2"/>
  <c r="M97" i="2"/>
  <c r="D97" i="2" s="1"/>
  <c r="J97" i="2"/>
  <c r="G97" i="2"/>
  <c r="C97" i="2"/>
  <c r="B97" i="2"/>
  <c r="AB96" i="2"/>
  <c r="Y96" i="2"/>
  <c r="V96" i="2"/>
  <c r="S96" i="2"/>
  <c r="P96" i="2"/>
  <c r="L96" i="2"/>
  <c r="K96" i="2"/>
  <c r="J96" i="2"/>
  <c r="G96" i="2"/>
  <c r="B96" i="2"/>
  <c r="AB95" i="2"/>
  <c r="Y95" i="2"/>
  <c r="V95" i="2"/>
  <c r="S95" i="2"/>
  <c r="P95" i="2"/>
  <c r="M95" i="2"/>
  <c r="J95" i="2"/>
  <c r="G95" i="2"/>
  <c r="C95" i="2"/>
  <c r="B95" i="2"/>
  <c r="AA94" i="2"/>
  <c r="Z94" i="2"/>
  <c r="X94" i="2"/>
  <c r="W94" i="2"/>
  <c r="U94" i="2"/>
  <c r="V94" i="2" s="1"/>
  <c r="T94" i="2"/>
  <c r="R94" i="2"/>
  <c r="S94" i="2" s="1"/>
  <c r="Q94" i="2"/>
  <c r="O94" i="2"/>
  <c r="N94" i="2"/>
  <c r="K94" i="2"/>
  <c r="K93" i="2" s="1"/>
  <c r="I94" i="2"/>
  <c r="J94" i="2" s="1"/>
  <c r="H94" i="2"/>
  <c r="F94" i="2"/>
  <c r="G94" i="2" s="1"/>
  <c r="E94" i="2"/>
  <c r="Q93" i="2"/>
  <c r="AA91" i="2"/>
  <c r="Z91" i="2"/>
  <c r="Y91" i="2"/>
  <c r="V91" i="2"/>
  <c r="S91" i="2"/>
  <c r="O91" i="2"/>
  <c r="N91" i="2"/>
  <c r="M91" i="2"/>
  <c r="J91" i="2"/>
  <c r="G91" i="2"/>
  <c r="AB90" i="2"/>
  <c r="Y90" i="2"/>
  <c r="V90" i="2"/>
  <c r="S90" i="2"/>
  <c r="P90" i="2"/>
  <c r="M90" i="2"/>
  <c r="J90" i="2"/>
  <c r="F90" i="2"/>
  <c r="G90" i="2" s="1"/>
  <c r="E90" i="2"/>
  <c r="AA89" i="2"/>
  <c r="Z89" i="2"/>
  <c r="X89" i="2"/>
  <c r="W89" i="2"/>
  <c r="W88" i="2" s="1"/>
  <c r="U89" i="2"/>
  <c r="T89" i="2"/>
  <c r="T88" i="2" s="1"/>
  <c r="R89" i="2"/>
  <c r="Q89" i="2"/>
  <c r="O89" i="2"/>
  <c r="L89" i="2"/>
  <c r="K89" i="2"/>
  <c r="K88" i="2" s="1"/>
  <c r="I89" i="2"/>
  <c r="I88" i="2" s="1"/>
  <c r="H89" i="2"/>
  <c r="H88" i="2" s="1"/>
  <c r="F89" i="2"/>
  <c r="Z88" i="2"/>
  <c r="R88" i="2"/>
  <c r="F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O85" i="2"/>
  <c r="N85" i="2"/>
  <c r="M85" i="2"/>
  <c r="J85" i="2"/>
  <c r="F85" i="2"/>
  <c r="G85" i="2" s="1"/>
  <c r="E85" i="2"/>
  <c r="AB84" i="2"/>
  <c r="Y84" i="2"/>
  <c r="V84" i="2"/>
  <c r="S84" i="2"/>
  <c r="P84" i="2"/>
  <c r="M84" i="2"/>
  <c r="J84" i="2"/>
  <c r="F84" i="2"/>
  <c r="E84" i="2"/>
  <c r="B84" i="2" s="1"/>
  <c r="AB83" i="2"/>
  <c r="Y83" i="2"/>
  <c r="V83" i="2"/>
  <c r="S83" i="2"/>
  <c r="P83" i="2"/>
  <c r="M83" i="2"/>
  <c r="K83" i="2"/>
  <c r="J83" i="2"/>
  <c r="F83" i="2"/>
  <c r="C83" i="2" s="1"/>
  <c r="E83" i="2"/>
  <c r="B83" i="2"/>
  <c r="AB82" i="2"/>
  <c r="Y82" i="2"/>
  <c r="V82" i="2"/>
  <c r="S82" i="2"/>
  <c r="P82" i="2"/>
  <c r="M82" i="2"/>
  <c r="J82" i="2"/>
  <c r="G82" i="2"/>
  <c r="C82" i="2"/>
  <c r="B82" i="2"/>
  <c r="AB81" i="2"/>
  <c r="Y81" i="2"/>
  <c r="V81" i="2"/>
  <c r="S81" i="2"/>
  <c r="P81" i="2"/>
  <c r="M81" i="2"/>
  <c r="J81" i="2"/>
  <c r="G81" i="2"/>
  <c r="D81" i="2" s="1"/>
  <c r="C81" i="2"/>
  <c r="B81" i="2"/>
  <c r="AB80" i="2"/>
  <c r="Y80" i="2"/>
  <c r="V80" i="2"/>
  <c r="S80" i="2"/>
  <c r="P80" i="2"/>
  <c r="M80" i="2"/>
  <c r="I80" i="2"/>
  <c r="H80" i="2"/>
  <c r="B80" i="2" s="1"/>
  <c r="G80" i="2"/>
  <c r="AB79" i="2"/>
  <c r="Y79" i="2"/>
  <c r="V79" i="2"/>
  <c r="S79" i="2"/>
  <c r="P79" i="2"/>
  <c r="D79" i="2" s="1"/>
  <c r="M79" i="2"/>
  <c r="J79" i="2"/>
  <c r="G79" i="2"/>
  <c r="C79" i="2"/>
  <c r="B79" i="2"/>
  <c r="AB78" i="2"/>
  <c r="Y78" i="2"/>
  <c r="V78" i="2"/>
  <c r="S78" i="2"/>
  <c r="P78" i="2"/>
  <c r="L78" i="2"/>
  <c r="L76" i="2" s="1"/>
  <c r="K78" i="2"/>
  <c r="K76" i="2" s="1"/>
  <c r="K75" i="2" s="1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A76" i="2"/>
  <c r="AA75" i="2" s="1"/>
  <c r="AB75" i="2" s="1"/>
  <c r="Z76" i="2"/>
  <c r="Z75" i="2" s="1"/>
  <c r="X76" i="2"/>
  <c r="Y76" i="2" s="1"/>
  <c r="W76" i="2"/>
  <c r="V76" i="2"/>
  <c r="U76" i="2"/>
  <c r="U75" i="2" s="1"/>
  <c r="T76" i="2"/>
  <c r="R76" i="2"/>
  <c r="Q76" i="2"/>
  <c r="Q75" i="2" s="1"/>
  <c r="N76" i="2"/>
  <c r="N75" i="2" s="1"/>
  <c r="H76" i="2"/>
  <c r="H75" i="2" s="1"/>
  <c r="F76" i="2"/>
  <c r="X75" i="2"/>
  <c r="Y75" i="2" s="1"/>
  <c r="W75" i="2"/>
  <c r="T75" i="2"/>
  <c r="AB74" i="2"/>
  <c r="Y74" i="2"/>
  <c r="V74" i="2"/>
  <c r="S74" i="2"/>
  <c r="P74" i="2"/>
  <c r="L74" i="2"/>
  <c r="M74" i="2" s="1"/>
  <c r="K74" i="2"/>
  <c r="J74" i="2"/>
  <c r="F74" i="2"/>
  <c r="G74" i="2" s="1"/>
  <c r="D74" i="2" s="1"/>
  <c r="E74" i="2"/>
  <c r="B74" i="2" s="1"/>
  <c r="AB73" i="2"/>
  <c r="Y73" i="2"/>
  <c r="V73" i="2"/>
  <c r="S73" i="2"/>
  <c r="P73" i="2"/>
  <c r="M73" i="2"/>
  <c r="L73" i="2"/>
  <c r="K73" i="2"/>
  <c r="I73" i="2"/>
  <c r="H73" i="2"/>
  <c r="B73" i="2" s="1"/>
  <c r="G73" i="2"/>
  <c r="AB72" i="2"/>
  <c r="Y72" i="2"/>
  <c r="V72" i="2"/>
  <c r="S72" i="2"/>
  <c r="P72" i="2"/>
  <c r="M72" i="2"/>
  <c r="J72" i="2"/>
  <c r="F72" i="2"/>
  <c r="C72" i="2" s="1"/>
  <c r="E72" i="2"/>
  <c r="B72" i="2" s="1"/>
  <c r="AB71" i="2"/>
  <c r="Y71" i="2"/>
  <c r="U71" i="2"/>
  <c r="V71" i="2" s="1"/>
  <c r="T71" i="2"/>
  <c r="S71" i="2"/>
  <c r="P71" i="2"/>
  <c r="M71" i="2"/>
  <c r="J71" i="2"/>
  <c r="F71" i="2"/>
  <c r="E71" i="2"/>
  <c r="B71" i="2" s="1"/>
  <c r="AB70" i="2"/>
  <c r="Y70" i="2"/>
  <c r="V70" i="2"/>
  <c r="S70" i="2"/>
  <c r="P70" i="2"/>
  <c r="M70" i="2"/>
  <c r="J70" i="2"/>
  <c r="G70" i="2"/>
  <c r="C70" i="2"/>
  <c r="B70" i="2"/>
  <c r="AB69" i="2"/>
  <c r="Y69" i="2"/>
  <c r="V69" i="2"/>
  <c r="S69" i="2"/>
  <c r="P69" i="2"/>
  <c r="M69" i="2"/>
  <c r="J69" i="2"/>
  <c r="G69" i="2"/>
  <c r="C69" i="2"/>
  <c r="B69" i="2"/>
  <c r="AB68" i="2"/>
  <c r="Y68" i="2"/>
  <c r="V68" i="2"/>
  <c r="U68" i="2"/>
  <c r="T68" i="2"/>
  <c r="S68" i="2"/>
  <c r="P68" i="2"/>
  <c r="D68" i="2" s="1"/>
  <c r="M68" i="2"/>
  <c r="J68" i="2"/>
  <c r="G68" i="2"/>
  <c r="C68" i="2"/>
  <c r="B68" i="2"/>
  <c r="AB67" i="2"/>
  <c r="Y67" i="2"/>
  <c r="U67" i="2"/>
  <c r="T67" i="2"/>
  <c r="S67" i="2"/>
  <c r="P67" i="2"/>
  <c r="M67" i="2"/>
  <c r="J67" i="2"/>
  <c r="F67" i="2"/>
  <c r="E67" i="2"/>
  <c r="AB66" i="2"/>
  <c r="Y66" i="2"/>
  <c r="V66" i="2"/>
  <c r="S66" i="2"/>
  <c r="P66" i="2"/>
  <c r="M66" i="2"/>
  <c r="J66" i="2"/>
  <c r="G66" i="2"/>
  <c r="C66" i="2"/>
  <c r="B66" i="2"/>
  <c r="AA65" i="2"/>
  <c r="Z65" i="2"/>
  <c r="Y65" i="2"/>
  <c r="V65" i="2"/>
  <c r="S65" i="2"/>
  <c r="P65" i="2"/>
  <c r="M65" i="2"/>
  <c r="J65" i="2"/>
  <c r="F65" i="2"/>
  <c r="C65" i="2" s="1"/>
  <c r="E65" i="2"/>
  <c r="E60" i="2" s="1"/>
  <c r="AB64" i="2"/>
  <c r="Y64" i="2"/>
  <c r="V64" i="2"/>
  <c r="S64" i="2"/>
  <c r="P64" i="2"/>
  <c r="L64" i="2"/>
  <c r="M64" i="2" s="1"/>
  <c r="K64" i="2"/>
  <c r="J64" i="2"/>
  <c r="G64" i="2"/>
  <c r="B64" i="2"/>
  <c r="AB63" i="2"/>
  <c r="Y63" i="2"/>
  <c r="V63" i="2"/>
  <c r="S63" i="2"/>
  <c r="P63" i="2"/>
  <c r="L63" i="2"/>
  <c r="K63" i="2"/>
  <c r="J63" i="2"/>
  <c r="G63" i="2"/>
  <c r="C63" i="2"/>
  <c r="AB62" i="2"/>
  <c r="Y62" i="2"/>
  <c r="V62" i="2"/>
  <c r="S62" i="2"/>
  <c r="P62" i="2"/>
  <c r="L62" i="2"/>
  <c r="C62" i="2" s="1"/>
  <c r="K62" i="2"/>
  <c r="B62" i="2" s="1"/>
  <c r="J62" i="2"/>
  <c r="G62" i="2"/>
  <c r="AB61" i="2"/>
  <c r="Y61" i="2"/>
  <c r="V61" i="2"/>
  <c r="S61" i="2"/>
  <c r="P61" i="2"/>
  <c r="M61" i="2"/>
  <c r="I61" i="2"/>
  <c r="H61" i="2"/>
  <c r="B61" i="2" s="1"/>
  <c r="G61" i="2"/>
  <c r="C61" i="2"/>
  <c r="Z60" i="2"/>
  <c r="Z59" i="2" s="1"/>
  <c r="X60" i="2"/>
  <c r="W60" i="2"/>
  <c r="T60" i="2"/>
  <c r="R60" i="2"/>
  <c r="Q60" i="2"/>
  <c r="Q59" i="2" s="1"/>
  <c r="O60" i="2"/>
  <c r="N60" i="2"/>
  <c r="N59" i="2" s="1"/>
  <c r="W59" i="2"/>
  <c r="T59" i="2"/>
  <c r="O59" i="2"/>
  <c r="AB58" i="2"/>
  <c r="Y58" i="2"/>
  <c r="V58" i="2"/>
  <c r="S58" i="2"/>
  <c r="P58" i="2"/>
  <c r="M58" i="2"/>
  <c r="J58" i="2"/>
  <c r="G58" i="2"/>
  <c r="D58" i="2" s="1"/>
  <c r="C58" i="2"/>
  <c r="B58" i="2"/>
  <c r="AB57" i="2"/>
  <c r="Y57" i="2"/>
  <c r="V57" i="2"/>
  <c r="S57" i="2"/>
  <c r="P57" i="2"/>
  <c r="M57" i="2"/>
  <c r="J57" i="2"/>
  <c r="G57" i="2"/>
  <c r="C57" i="2"/>
  <c r="B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D55" i="2"/>
  <c r="C55" i="2"/>
  <c r="B55" i="2"/>
  <c r="AB54" i="2"/>
  <c r="Y54" i="2"/>
  <c r="V54" i="2"/>
  <c r="S54" i="2"/>
  <c r="P54" i="2"/>
  <c r="M54" i="2"/>
  <c r="D54" i="2" s="1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A52" i="2"/>
  <c r="Z52" i="2"/>
  <c r="Z51" i="2" s="1"/>
  <c r="X52" i="2"/>
  <c r="X51" i="2" s="1"/>
  <c r="W52" i="2"/>
  <c r="U52" i="2"/>
  <c r="U51" i="2" s="1"/>
  <c r="V51" i="2" s="1"/>
  <c r="T52" i="2"/>
  <c r="T51" i="2" s="1"/>
  <c r="R52" i="2"/>
  <c r="Q52" i="2"/>
  <c r="P52" i="2"/>
  <c r="O52" i="2"/>
  <c r="N52" i="2"/>
  <c r="N51" i="2" s="1"/>
  <c r="L52" i="2"/>
  <c r="K52" i="2"/>
  <c r="K51" i="2" s="1"/>
  <c r="I52" i="2"/>
  <c r="H52" i="2"/>
  <c r="F52" i="2"/>
  <c r="E52" i="2"/>
  <c r="E51" i="2" s="1"/>
  <c r="W51" i="2"/>
  <c r="Q51" i="2"/>
  <c r="O51" i="2"/>
  <c r="P51" i="2" s="1"/>
  <c r="L51" i="2"/>
  <c r="I51" i="2"/>
  <c r="H51" i="2"/>
  <c r="AB50" i="2"/>
  <c r="Y50" i="2"/>
  <c r="V50" i="2"/>
  <c r="S50" i="2"/>
  <c r="P50" i="2"/>
  <c r="M50" i="2"/>
  <c r="J50" i="2"/>
  <c r="G50" i="2"/>
  <c r="D50" i="2" s="1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R48" i="2"/>
  <c r="Q48" i="2"/>
  <c r="B48" i="2" s="1"/>
  <c r="P48" i="2"/>
  <c r="M48" i="2"/>
  <c r="J48" i="2"/>
  <c r="G48" i="2"/>
  <c r="AA47" i="2"/>
  <c r="Z47" i="2"/>
  <c r="X47" i="2"/>
  <c r="W47" i="2"/>
  <c r="U47" i="2"/>
  <c r="V47" i="2" s="1"/>
  <c r="T47" i="2"/>
  <c r="Q47" i="2"/>
  <c r="Q46" i="2" s="1"/>
  <c r="O47" i="2"/>
  <c r="N47" i="2"/>
  <c r="N46" i="2" s="1"/>
  <c r="L47" i="2"/>
  <c r="M47" i="2" s="1"/>
  <c r="K47" i="2"/>
  <c r="K46" i="2" s="1"/>
  <c r="I47" i="2"/>
  <c r="J47" i="2" s="1"/>
  <c r="H47" i="2"/>
  <c r="F47" i="2"/>
  <c r="E47" i="2"/>
  <c r="Z46" i="2"/>
  <c r="X46" i="2"/>
  <c r="T46" i="2"/>
  <c r="I46" i="2"/>
  <c r="J46" i="2" s="1"/>
  <c r="H46" i="2"/>
  <c r="E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S44" i="2"/>
  <c r="P44" i="2"/>
  <c r="M44" i="2"/>
  <c r="J44" i="2"/>
  <c r="G44" i="2"/>
  <c r="C44" i="2"/>
  <c r="B44" i="2"/>
  <c r="AB43" i="2"/>
  <c r="Y43" i="2"/>
  <c r="V43" i="2"/>
  <c r="S43" i="2"/>
  <c r="P43" i="2"/>
  <c r="M43" i="2"/>
  <c r="J43" i="2"/>
  <c r="G43" i="2"/>
  <c r="D43" i="2" s="1"/>
  <c r="C43" i="2"/>
  <c r="B43" i="2"/>
  <c r="AB42" i="2"/>
  <c r="Y42" i="2"/>
  <c r="U42" i="2"/>
  <c r="V42" i="2" s="1"/>
  <c r="T42" i="2"/>
  <c r="S42" i="2"/>
  <c r="P42" i="2"/>
  <c r="M42" i="2"/>
  <c r="J42" i="2"/>
  <c r="F42" i="2"/>
  <c r="E42" i="2"/>
  <c r="AB41" i="2"/>
  <c r="Y41" i="2"/>
  <c r="V41" i="2"/>
  <c r="S41" i="2"/>
  <c r="P41" i="2"/>
  <c r="M41" i="2"/>
  <c r="J41" i="2"/>
  <c r="G41" i="2"/>
  <c r="C41" i="2"/>
  <c r="B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AA38" i="2"/>
  <c r="Z38" i="2"/>
  <c r="Z37" i="2" s="1"/>
  <c r="X38" i="2"/>
  <c r="W38" i="2"/>
  <c r="W37" i="2" s="1"/>
  <c r="W36" i="2" s="1"/>
  <c r="V38" i="2"/>
  <c r="S38" i="2"/>
  <c r="P38" i="2"/>
  <c r="M38" i="2"/>
  <c r="J38" i="2"/>
  <c r="G38" i="2"/>
  <c r="AA37" i="2"/>
  <c r="AB37" i="2" s="1"/>
  <c r="U37" i="2"/>
  <c r="T37" i="2"/>
  <c r="T36" i="2" s="1"/>
  <c r="R37" i="2"/>
  <c r="Q37" i="2"/>
  <c r="Q36" i="2" s="1"/>
  <c r="O37" i="2"/>
  <c r="O36" i="2" s="1"/>
  <c r="P36" i="2" s="1"/>
  <c r="N37" i="2"/>
  <c r="L37" i="2"/>
  <c r="K37" i="2"/>
  <c r="K36" i="2" s="1"/>
  <c r="I37" i="2"/>
  <c r="H37" i="2"/>
  <c r="E37" i="2"/>
  <c r="AA36" i="2"/>
  <c r="Z36" i="2"/>
  <c r="R36" i="2"/>
  <c r="N36" i="2"/>
  <c r="L36" i="2"/>
  <c r="H36" i="2"/>
  <c r="AA35" i="2"/>
  <c r="AB35" i="2" s="1"/>
  <c r="Z35" i="2"/>
  <c r="Z23" i="2" s="1"/>
  <c r="Z22" i="2" s="1"/>
  <c r="X35" i="2"/>
  <c r="W35" i="2"/>
  <c r="U35" i="2"/>
  <c r="V35" i="2" s="1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E22" i="2" s="1"/>
  <c r="AB33" i="2"/>
  <c r="Y33" i="2"/>
  <c r="V33" i="2"/>
  <c r="U33" i="2"/>
  <c r="T33" i="2"/>
  <c r="S33" i="2"/>
  <c r="P33" i="2"/>
  <c r="M33" i="2"/>
  <c r="J33" i="2"/>
  <c r="G33" i="2"/>
  <c r="D33" i="2"/>
  <c r="C33" i="2"/>
  <c r="B33" i="2"/>
  <c r="AB32" i="2"/>
  <c r="Y32" i="2"/>
  <c r="V32" i="2"/>
  <c r="S32" i="2"/>
  <c r="P32" i="2"/>
  <c r="M32" i="2"/>
  <c r="D32" i="2" s="1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D30" i="2" s="1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D25" i="2" s="1"/>
  <c r="G25" i="2"/>
  <c r="C25" i="2"/>
  <c r="B25" i="2"/>
  <c r="AA24" i="2"/>
  <c r="Z24" i="2"/>
  <c r="B24" i="2" s="1"/>
  <c r="Y24" i="2"/>
  <c r="V24" i="2"/>
  <c r="S24" i="2"/>
  <c r="P24" i="2"/>
  <c r="M24" i="2"/>
  <c r="J24" i="2"/>
  <c r="G24" i="2"/>
  <c r="X23" i="2"/>
  <c r="R23" i="2"/>
  <c r="R22" i="2" s="1"/>
  <c r="Q23" i="2"/>
  <c r="O23" i="2"/>
  <c r="N23" i="2"/>
  <c r="N22" i="2" s="1"/>
  <c r="L23" i="2"/>
  <c r="M23" i="2" s="1"/>
  <c r="K23" i="2"/>
  <c r="K22" i="2" s="1"/>
  <c r="I23" i="2"/>
  <c r="J23" i="2" s="1"/>
  <c r="H23" i="2"/>
  <c r="H22" i="2" s="1"/>
  <c r="Q22" i="2"/>
  <c r="AB21" i="2"/>
  <c r="Y21" i="2"/>
  <c r="V21" i="2"/>
  <c r="S21" i="2"/>
  <c r="P21" i="2"/>
  <c r="M21" i="2"/>
  <c r="I21" i="2"/>
  <c r="H21" i="2"/>
  <c r="G21" i="2"/>
  <c r="B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K17" i="2"/>
  <c r="K11" i="2" s="1"/>
  <c r="K10" i="2" s="1"/>
  <c r="J17" i="2"/>
  <c r="G17" i="2"/>
  <c r="C17" i="2"/>
  <c r="B17" i="2"/>
  <c r="AB16" i="2"/>
  <c r="Y16" i="2"/>
  <c r="V16" i="2"/>
  <c r="S16" i="2"/>
  <c r="P16" i="2"/>
  <c r="M16" i="2"/>
  <c r="J16" i="2"/>
  <c r="G16" i="2"/>
  <c r="D16" i="2" s="1"/>
  <c r="C16" i="2"/>
  <c r="B16" i="2"/>
  <c r="AB15" i="2"/>
  <c r="Y15" i="2"/>
  <c r="V15" i="2"/>
  <c r="S15" i="2"/>
  <c r="P15" i="2"/>
  <c r="M15" i="2"/>
  <c r="J15" i="2"/>
  <c r="G15" i="2"/>
  <c r="D15" i="2" s="1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B11" i="2"/>
  <c r="AA11" i="2"/>
  <c r="Z11" i="2"/>
  <c r="Z10" i="2" s="1"/>
  <c r="X11" i="2"/>
  <c r="X10" i="2" s="1"/>
  <c r="W11" i="2"/>
  <c r="W10" i="2" s="1"/>
  <c r="U11" i="2"/>
  <c r="T11" i="2"/>
  <c r="T10" i="2" s="1"/>
  <c r="R11" i="2"/>
  <c r="Q11" i="2"/>
  <c r="Q10" i="2" s="1"/>
  <c r="O11" i="2"/>
  <c r="P11" i="2" s="1"/>
  <c r="N11" i="2"/>
  <c r="N10" i="2" s="1"/>
  <c r="L11" i="2"/>
  <c r="H11" i="2"/>
  <c r="H10" i="2" s="1"/>
  <c r="E11" i="2"/>
  <c r="B11" i="2" s="1"/>
  <c r="AA10" i="2"/>
  <c r="F156" i="1"/>
  <c r="F153" i="1"/>
  <c r="F149" i="1"/>
  <c r="F145" i="1"/>
  <c r="G144" i="1"/>
  <c r="F140" i="1"/>
  <c r="F136" i="1"/>
  <c r="G134" i="1"/>
  <c r="G130" i="1"/>
  <c r="F122" i="1"/>
  <c r="G121" i="1" s="1"/>
  <c r="G118" i="1"/>
  <c r="F109" i="1"/>
  <c r="G108" i="1" s="1"/>
  <c r="F104" i="1"/>
  <c r="G102" i="1" s="1"/>
  <c r="G98" i="1"/>
  <c r="F95" i="1"/>
  <c r="G94" i="1" s="1"/>
  <c r="F84" i="1"/>
  <c r="F83" i="1"/>
  <c r="F82" i="1"/>
  <c r="F81" i="1"/>
  <c r="F80" i="1"/>
  <c r="F79" i="1"/>
  <c r="G78" i="1"/>
  <c r="F78" i="1" s="1"/>
  <c r="F72" i="1"/>
  <c r="G71" i="1"/>
  <c r="G70" i="1" s="1"/>
  <c r="F70" i="1" s="1"/>
  <c r="F71" i="1"/>
  <c r="F69" i="1"/>
  <c r="G68" i="1"/>
  <c r="G67" i="1" s="1"/>
  <c r="F67" i="1" s="1"/>
  <c r="F68" i="1"/>
  <c r="F59" i="1"/>
  <c r="G58" i="1"/>
  <c r="F58" i="1" s="1"/>
  <c r="F56" i="1"/>
  <c r="F55" i="1"/>
  <c r="G54" i="1"/>
  <c r="F54" i="1" s="1"/>
  <c r="F53" i="1"/>
  <c r="G52" i="1"/>
  <c r="F52" i="1" s="1"/>
  <c r="F51" i="1"/>
  <c r="F50" i="1"/>
  <c r="G49" i="1"/>
  <c r="F49" i="1" s="1"/>
  <c r="F43" i="1"/>
  <c r="G42" i="1"/>
  <c r="G41" i="1" s="1"/>
  <c r="F41" i="1" s="1"/>
  <c r="F40" i="1"/>
  <c r="G39" i="1"/>
  <c r="G38" i="1" s="1"/>
  <c r="F38" i="1" s="1"/>
  <c r="F39" i="1"/>
  <c r="F37" i="1"/>
  <c r="G36" i="1"/>
  <c r="F36" i="1" s="1"/>
  <c r="F35" i="1"/>
  <c r="F34" i="1"/>
  <c r="G33" i="1"/>
  <c r="F33" i="1" s="1"/>
  <c r="F31" i="1"/>
  <c r="G30" i="1"/>
  <c r="G29" i="1" s="1"/>
  <c r="F29" i="1" s="1"/>
  <c r="F30" i="1"/>
  <c r="F28" i="1"/>
  <c r="G27" i="1"/>
  <c r="F27" i="1" s="1"/>
  <c r="AB24" i="2" l="1"/>
  <c r="C24" i="2"/>
  <c r="I22" i="2"/>
  <c r="J22" i="2" s="1"/>
  <c r="M76" i="2"/>
  <c r="L75" i="2"/>
  <c r="M75" i="2" s="1"/>
  <c r="AB89" i="2"/>
  <c r="AA88" i="2"/>
  <c r="AB88" i="2" s="1"/>
  <c r="N93" i="2"/>
  <c r="P98" i="2"/>
  <c r="AA312" i="2"/>
  <c r="AB313" i="2"/>
  <c r="C328" i="2"/>
  <c r="G328" i="2"/>
  <c r="D328" i="2" s="1"/>
  <c r="F327" i="2"/>
  <c r="Q9" i="2"/>
  <c r="S88" i="2"/>
  <c r="Q88" i="2"/>
  <c r="S89" i="2"/>
  <c r="V117" i="2"/>
  <c r="D117" i="2" s="1"/>
  <c r="C117" i="2"/>
  <c r="U114" i="2"/>
  <c r="V114" i="2" s="1"/>
  <c r="Y285" i="2"/>
  <c r="X269" i="2"/>
  <c r="O10" i="2"/>
  <c r="M11" i="2"/>
  <c r="S11" i="2"/>
  <c r="D14" i="2"/>
  <c r="M17" i="2"/>
  <c r="D18" i="2"/>
  <c r="D20" i="2"/>
  <c r="S22" i="2"/>
  <c r="S37" i="2"/>
  <c r="B38" i="2"/>
  <c r="C38" i="2"/>
  <c r="X37" i="2"/>
  <c r="X36" i="2" s="1"/>
  <c r="Y36" i="2" s="1"/>
  <c r="D41" i="2"/>
  <c r="AA51" i="2"/>
  <c r="AB51" i="2" s="1"/>
  <c r="AB52" i="2"/>
  <c r="Y60" i="2"/>
  <c r="X59" i="2"/>
  <c r="Y59" i="2" s="1"/>
  <c r="V67" i="2"/>
  <c r="U60" i="2"/>
  <c r="U59" i="2" s="1"/>
  <c r="V59" i="2" s="1"/>
  <c r="C71" i="2"/>
  <c r="F60" i="2"/>
  <c r="D86" i="2"/>
  <c r="D95" i="2"/>
  <c r="J114" i="2"/>
  <c r="H106" i="2"/>
  <c r="D125" i="2"/>
  <c r="C256" i="2"/>
  <c r="G256" i="2"/>
  <c r="D256" i="2" s="1"/>
  <c r="F251" i="2"/>
  <c r="G251" i="2" s="1"/>
  <c r="B266" i="2"/>
  <c r="E251" i="2"/>
  <c r="S320" i="2"/>
  <c r="R319" i="2"/>
  <c r="S319" i="2" s="1"/>
  <c r="C34" i="2"/>
  <c r="F23" i="2"/>
  <c r="G23" i="2" s="1"/>
  <c r="G34" i="2"/>
  <c r="D34" i="2" s="1"/>
  <c r="C48" i="2"/>
  <c r="S48" i="2"/>
  <c r="R47" i="2"/>
  <c r="R46" i="2" s="1"/>
  <c r="S46" i="2" s="1"/>
  <c r="V89" i="2"/>
  <c r="U88" i="2"/>
  <c r="V88" i="2" s="1"/>
  <c r="X106" i="2"/>
  <c r="Y107" i="2"/>
  <c r="C146" i="2"/>
  <c r="R139" i="2"/>
  <c r="S146" i="2"/>
  <c r="J21" i="2"/>
  <c r="D21" i="2" s="1"/>
  <c r="I11" i="2"/>
  <c r="J11" i="2" s="1"/>
  <c r="D29" i="2"/>
  <c r="AB36" i="2"/>
  <c r="G47" i="2"/>
  <c r="C47" i="2"/>
  <c r="F46" i="2"/>
  <c r="P60" i="2"/>
  <c r="Z9" i="2"/>
  <c r="D13" i="2"/>
  <c r="L46" i="2"/>
  <c r="M46" i="2" s="1"/>
  <c r="W46" i="2"/>
  <c r="Y46" i="2" s="1"/>
  <c r="Y47" i="2"/>
  <c r="L60" i="2"/>
  <c r="L59" i="2" s="1"/>
  <c r="M63" i="2"/>
  <c r="C80" i="2"/>
  <c r="I76" i="2"/>
  <c r="C91" i="2"/>
  <c r="AB91" i="2"/>
  <c r="B110" i="2"/>
  <c r="Q109" i="2"/>
  <c r="Q106" i="2" s="1"/>
  <c r="Z168" i="2"/>
  <c r="AB169" i="2"/>
  <c r="Y199" i="2"/>
  <c r="X186" i="2"/>
  <c r="D48" i="2"/>
  <c r="M52" i="2"/>
  <c r="P59" i="2"/>
  <c r="D63" i="2"/>
  <c r="B67" i="2"/>
  <c r="B85" i="2"/>
  <c r="D87" i="2"/>
  <c r="Z93" i="2"/>
  <c r="J98" i="2"/>
  <c r="T93" i="2"/>
  <c r="AB100" i="2"/>
  <c r="G104" i="2"/>
  <c r="D104" i="2" s="1"/>
  <c r="AB104" i="2"/>
  <c r="M108" i="2"/>
  <c r="P119" i="2"/>
  <c r="D128" i="2"/>
  <c r="D132" i="2"/>
  <c r="D135" i="2"/>
  <c r="H118" i="2"/>
  <c r="D151" i="2"/>
  <c r="D154" i="2"/>
  <c r="J156" i="2"/>
  <c r="T118" i="2"/>
  <c r="D159" i="2"/>
  <c r="V165" i="2"/>
  <c r="G169" i="2"/>
  <c r="M169" i="2"/>
  <c r="D170" i="2"/>
  <c r="V173" i="2"/>
  <c r="J175" i="2"/>
  <c r="AB219" i="2"/>
  <c r="AB186" i="2" s="1"/>
  <c r="AB235" i="2"/>
  <c r="J245" i="2"/>
  <c r="V263" i="2"/>
  <c r="D263" i="2" s="1"/>
  <c r="U251" i="2"/>
  <c r="C263" i="2"/>
  <c r="H269" i="2"/>
  <c r="P275" i="2"/>
  <c r="M292" i="2"/>
  <c r="Y295" i="2"/>
  <c r="Y308" i="2"/>
  <c r="X307" i="2"/>
  <c r="Y307" i="2" s="1"/>
  <c r="W306" i="2"/>
  <c r="D321" i="2"/>
  <c r="E324" i="2"/>
  <c r="B325" i="2"/>
  <c r="M326" i="2"/>
  <c r="D40" i="2"/>
  <c r="D45" i="2"/>
  <c r="M51" i="2"/>
  <c r="Y51" i="2"/>
  <c r="D62" i="2"/>
  <c r="M62" i="2"/>
  <c r="D70" i="2"/>
  <c r="D90" i="2"/>
  <c r="D99" i="2"/>
  <c r="R93" i="2"/>
  <c r="H100" i="2"/>
  <c r="B100" i="2" s="1"/>
  <c r="D105" i="2"/>
  <c r="Q118" i="2"/>
  <c r="D121" i="2"/>
  <c r="D134" i="2"/>
  <c r="D141" i="2"/>
  <c r="D143" i="2"/>
  <c r="D150" i="2"/>
  <c r="D158" i="2"/>
  <c r="D174" i="2"/>
  <c r="R175" i="2"/>
  <c r="S178" i="2"/>
  <c r="D178" i="2" s="1"/>
  <c r="C178" i="2"/>
  <c r="P222" i="2"/>
  <c r="C222" i="2"/>
  <c r="B237" i="2"/>
  <c r="R315" i="2"/>
  <c r="S315" i="2" s="1"/>
  <c r="S316" i="2"/>
  <c r="L320" i="2"/>
  <c r="M322" i="2"/>
  <c r="P23" i="2"/>
  <c r="D24" i="2"/>
  <c r="D28" i="2"/>
  <c r="B35" i="2"/>
  <c r="S36" i="2"/>
  <c r="M37" i="2"/>
  <c r="V11" i="2"/>
  <c r="D12" i="2"/>
  <c r="G19" i="2"/>
  <c r="D19" i="2" s="1"/>
  <c r="D26" i="2"/>
  <c r="D27" i="2"/>
  <c r="V34" i="2"/>
  <c r="D39" i="2"/>
  <c r="B42" i="2"/>
  <c r="D44" i="2"/>
  <c r="B47" i="2"/>
  <c r="J52" i="2"/>
  <c r="D56" i="2"/>
  <c r="D64" i="2"/>
  <c r="D66" i="2"/>
  <c r="D69" i="2"/>
  <c r="D77" i="2"/>
  <c r="G83" i="2"/>
  <c r="J88" i="2"/>
  <c r="G98" i="2"/>
  <c r="M98" i="2"/>
  <c r="B104" i="2"/>
  <c r="W118" i="2"/>
  <c r="D120" i="2"/>
  <c r="D133" i="2"/>
  <c r="V136" i="2"/>
  <c r="D138" i="2"/>
  <c r="D140" i="2"/>
  <c r="M156" i="2"/>
  <c r="D164" i="2"/>
  <c r="S165" i="2"/>
  <c r="D167" i="2"/>
  <c r="X168" i="2"/>
  <c r="D172" i="2"/>
  <c r="C175" i="2"/>
  <c r="V175" i="2"/>
  <c r="C179" i="2"/>
  <c r="T186" i="2"/>
  <c r="D215" i="2"/>
  <c r="J237" i="2"/>
  <c r="B241" i="2"/>
  <c r="O234" i="2"/>
  <c r="S297" i="2"/>
  <c r="P303" i="2"/>
  <c r="D317" i="2"/>
  <c r="J319" i="2"/>
  <c r="M179" i="2"/>
  <c r="D182" i="2"/>
  <c r="Z186" i="2"/>
  <c r="D189" i="2"/>
  <c r="D204" i="2"/>
  <c r="D216" i="2"/>
  <c r="G219" i="2"/>
  <c r="M219" i="2"/>
  <c r="D220" i="2"/>
  <c r="M224" i="2"/>
  <c r="V224" i="2"/>
  <c r="AB224" i="2"/>
  <c r="D229" i="2"/>
  <c r="B232" i="2"/>
  <c r="P232" i="2"/>
  <c r="V232" i="2"/>
  <c r="D236" i="2"/>
  <c r="Y237" i="2"/>
  <c r="D244" i="2"/>
  <c r="Y245" i="2"/>
  <c r="D250" i="2"/>
  <c r="T234" i="2"/>
  <c r="D252" i="2"/>
  <c r="D262" i="2"/>
  <c r="J270" i="2"/>
  <c r="D272" i="2"/>
  <c r="D274" i="2"/>
  <c r="D277" i="2"/>
  <c r="D282" i="2"/>
  <c r="P288" i="2"/>
  <c r="AB288" i="2"/>
  <c r="B292" i="2"/>
  <c r="G299" i="2"/>
  <c r="AB299" i="2"/>
  <c r="Q306" i="2"/>
  <c r="D322" i="2"/>
  <c r="S327" i="2"/>
  <c r="AB175" i="2"/>
  <c r="D177" i="2"/>
  <c r="D181" i="2"/>
  <c r="D188" i="2"/>
  <c r="D197" i="2"/>
  <c r="D203" i="2"/>
  <c r="D212" i="2"/>
  <c r="D222" i="2"/>
  <c r="D228" i="2"/>
  <c r="AB232" i="2"/>
  <c r="D233" i="2"/>
  <c r="G235" i="2"/>
  <c r="M235" i="2"/>
  <c r="M241" i="2"/>
  <c r="S241" i="2"/>
  <c r="D242" i="2"/>
  <c r="D249" i="2"/>
  <c r="J251" i="2"/>
  <c r="B257" i="2"/>
  <c r="D258" i="2"/>
  <c r="D264" i="2"/>
  <c r="O269" i="2"/>
  <c r="D271" i="2"/>
  <c r="D281" i="2"/>
  <c r="D287" i="2"/>
  <c r="J288" i="2"/>
  <c r="B289" i="2"/>
  <c r="D293" i="2"/>
  <c r="X294" i="2"/>
  <c r="T294" i="2"/>
  <c r="M299" i="2"/>
  <c r="S299" i="2"/>
  <c r="V308" i="2"/>
  <c r="Z306" i="2"/>
  <c r="D310" i="2"/>
  <c r="N312" i="2"/>
  <c r="P312" i="2" s="1"/>
  <c r="P316" i="2"/>
  <c r="G319" i="2"/>
  <c r="O319" i="2"/>
  <c r="P319" i="2" s="1"/>
  <c r="L323" i="2"/>
  <c r="M323" i="2" s="1"/>
  <c r="W323" i="2"/>
  <c r="Y323" i="2" s="1"/>
  <c r="G325" i="2"/>
  <c r="D325" i="2" s="1"/>
  <c r="R326" i="2"/>
  <c r="Y327" i="2"/>
  <c r="D180" i="2"/>
  <c r="D195" i="2"/>
  <c r="D202" i="2"/>
  <c r="D211" i="2"/>
  <c r="J224" i="2"/>
  <c r="P224" i="2"/>
  <c r="S225" i="2"/>
  <c r="D225" i="2" s="1"/>
  <c r="D226" i="2"/>
  <c r="S232" i="2"/>
  <c r="S235" i="2"/>
  <c r="Y235" i="2"/>
  <c r="AB237" i="2"/>
  <c r="D240" i="2"/>
  <c r="D248" i="2"/>
  <c r="D267" i="2"/>
  <c r="N269" i="2"/>
  <c r="AB275" i="2"/>
  <c r="M285" i="2"/>
  <c r="D286" i="2"/>
  <c r="G291" i="2"/>
  <c r="D291" i="2" s="1"/>
  <c r="J292" i="2"/>
  <c r="B299" i="2"/>
  <c r="H294" i="2"/>
  <c r="K306" i="2"/>
  <c r="H323" i="2"/>
  <c r="P323" i="2"/>
  <c r="G48" i="1"/>
  <c r="F48" i="1" s="1"/>
  <c r="F42" i="1"/>
  <c r="G113" i="1"/>
  <c r="G26" i="1"/>
  <c r="F26" i="1" s="1"/>
  <c r="G77" i="1"/>
  <c r="G127" i="1"/>
  <c r="G152" i="1"/>
  <c r="G159" i="1" s="1"/>
  <c r="G162" i="1" s="1"/>
  <c r="G164" i="1" s="1"/>
  <c r="E59" i="2"/>
  <c r="S93" i="2"/>
  <c r="D17" i="2"/>
  <c r="M60" i="2"/>
  <c r="Y10" i="2"/>
  <c r="Y23" i="2"/>
  <c r="AB10" i="2"/>
  <c r="B37" i="2"/>
  <c r="E36" i="2"/>
  <c r="B36" i="2" s="1"/>
  <c r="P85" i="2"/>
  <c r="D85" i="2" s="1"/>
  <c r="O76" i="2"/>
  <c r="X93" i="2"/>
  <c r="Y98" i="2"/>
  <c r="E118" i="2"/>
  <c r="M187" i="2"/>
  <c r="L186" i="2"/>
  <c r="P10" i="2"/>
  <c r="Y11" i="2"/>
  <c r="S23" i="2"/>
  <c r="M36" i="2"/>
  <c r="B52" i="2"/>
  <c r="S76" i="2"/>
  <c r="R75" i="2"/>
  <c r="S75" i="2" s="1"/>
  <c r="O88" i="2"/>
  <c r="G119" i="2"/>
  <c r="F118" i="2"/>
  <c r="G175" i="2"/>
  <c r="V187" i="2"/>
  <c r="U186" i="2"/>
  <c r="B192" i="2"/>
  <c r="Q187" i="2"/>
  <c r="B187" i="2" s="1"/>
  <c r="F234" i="2"/>
  <c r="G237" i="2"/>
  <c r="C237" i="2"/>
  <c r="G245" i="2"/>
  <c r="C245" i="2"/>
  <c r="S308" i="2"/>
  <c r="R307" i="2"/>
  <c r="C312" i="2"/>
  <c r="B313" i="2"/>
  <c r="E312" i="2"/>
  <c r="V313" i="2"/>
  <c r="U312" i="2"/>
  <c r="V312" i="2" s="1"/>
  <c r="G60" i="2"/>
  <c r="F59" i="2"/>
  <c r="F75" i="2"/>
  <c r="J102" i="2"/>
  <c r="D102" i="2" s="1"/>
  <c r="C102" i="2"/>
  <c r="G73" i="1"/>
  <c r="C21" i="2"/>
  <c r="AA23" i="2"/>
  <c r="Y37" i="2"/>
  <c r="G42" i="2"/>
  <c r="D42" i="2" s="1"/>
  <c r="C42" i="2"/>
  <c r="F37" i="2"/>
  <c r="U46" i="2"/>
  <c r="V46" i="2" s="1"/>
  <c r="Y52" i="2"/>
  <c r="V60" i="2"/>
  <c r="G72" i="2"/>
  <c r="D72" i="2" s="1"/>
  <c r="J73" i="2"/>
  <c r="G84" i="2"/>
  <c r="D84" i="2" s="1"/>
  <c r="AB119" i="2"/>
  <c r="B156" i="2"/>
  <c r="V156" i="2"/>
  <c r="G32" i="1"/>
  <c r="F32" i="1" s="1"/>
  <c r="G57" i="1"/>
  <c r="F57" i="1" s="1"/>
  <c r="E10" i="2"/>
  <c r="I10" i="2"/>
  <c r="U10" i="2"/>
  <c r="F11" i="2"/>
  <c r="O22" i="2"/>
  <c r="P22" i="2" s="1"/>
  <c r="T23" i="2"/>
  <c r="C35" i="2"/>
  <c r="Y35" i="2"/>
  <c r="D35" i="2" s="1"/>
  <c r="V37" i="2"/>
  <c r="U36" i="2"/>
  <c r="V36" i="2" s="1"/>
  <c r="Y38" i="2"/>
  <c r="D38" i="2" s="1"/>
  <c r="G46" i="2"/>
  <c r="S47" i="2"/>
  <c r="AB47" i="2"/>
  <c r="AA46" i="2"/>
  <c r="AB46" i="2" s="1"/>
  <c r="D49" i="2"/>
  <c r="J51" i="2"/>
  <c r="V52" i="2"/>
  <c r="D57" i="2"/>
  <c r="I60" i="2"/>
  <c r="C60" i="2" s="1"/>
  <c r="S60" i="2"/>
  <c r="R59" i="2"/>
  <c r="S59" i="2" s="1"/>
  <c r="B63" i="2"/>
  <c r="K60" i="2"/>
  <c r="K59" i="2" s="1"/>
  <c r="K9" i="2" s="1"/>
  <c r="B65" i="2"/>
  <c r="G65" i="2"/>
  <c r="D65" i="2" s="1"/>
  <c r="AB65" i="2"/>
  <c r="AA60" i="2"/>
  <c r="C67" i="2"/>
  <c r="G67" i="2"/>
  <c r="D67" i="2" s="1"/>
  <c r="G71" i="2"/>
  <c r="D71" i="2" s="1"/>
  <c r="C73" i="2"/>
  <c r="AB76" i="2"/>
  <c r="D83" i="2"/>
  <c r="B91" i="2"/>
  <c r="N89" i="2"/>
  <c r="N88" i="2" s="1"/>
  <c r="N9" i="2" s="1"/>
  <c r="F93" i="2"/>
  <c r="B94" i="2"/>
  <c r="W93" i="2"/>
  <c r="C96" i="2"/>
  <c r="L94" i="2"/>
  <c r="V98" i="2"/>
  <c r="U93" i="2"/>
  <c r="G100" i="2"/>
  <c r="S100" i="2"/>
  <c r="I100" i="2"/>
  <c r="J101" i="2"/>
  <c r="D101" i="2" s="1"/>
  <c r="P104" i="2"/>
  <c r="Y104" i="2"/>
  <c r="U106" i="2"/>
  <c r="V106" i="2" s="1"/>
  <c r="J107" i="2"/>
  <c r="B109" i="2"/>
  <c r="D110" i="2"/>
  <c r="B129" i="2"/>
  <c r="K119" i="2"/>
  <c r="K118" i="2" s="1"/>
  <c r="U118" i="2"/>
  <c r="V118" i="2" s="1"/>
  <c r="AB139" i="2"/>
  <c r="G156" i="2"/>
  <c r="P165" i="2"/>
  <c r="K168" i="2"/>
  <c r="V169" i="2"/>
  <c r="U168" i="2"/>
  <c r="V168" i="2" s="1"/>
  <c r="S192" i="2"/>
  <c r="D192" i="2" s="1"/>
  <c r="G52" i="2"/>
  <c r="C52" i="2"/>
  <c r="F51" i="2"/>
  <c r="C142" i="2"/>
  <c r="L139" i="2"/>
  <c r="L165" i="2"/>
  <c r="M165" i="2" s="1"/>
  <c r="M166" i="2"/>
  <c r="P175" i="2"/>
  <c r="O168" i="2"/>
  <c r="L10" i="2"/>
  <c r="C19" i="2"/>
  <c r="F22" i="2"/>
  <c r="W23" i="2"/>
  <c r="W22" i="2" s="1"/>
  <c r="W9" i="2" s="1"/>
  <c r="P37" i="2"/>
  <c r="H60" i="2"/>
  <c r="H59" i="2" s="1"/>
  <c r="H9" i="2" s="1"/>
  <c r="C85" i="2"/>
  <c r="C89" i="2"/>
  <c r="C104" i="2"/>
  <c r="J106" i="2"/>
  <c r="S119" i="2"/>
  <c r="R118" i="2"/>
  <c r="S118" i="2" s="1"/>
  <c r="M142" i="2"/>
  <c r="D142" i="2" s="1"/>
  <c r="D147" i="2"/>
  <c r="R10" i="2"/>
  <c r="L22" i="2"/>
  <c r="M22" i="2" s="1"/>
  <c r="X22" i="2"/>
  <c r="U23" i="2"/>
  <c r="C23" i="2" s="1"/>
  <c r="D31" i="2"/>
  <c r="B34" i="2"/>
  <c r="J37" i="2"/>
  <c r="I36" i="2"/>
  <c r="J36" i="2" s="1"/>
  <c r="P47" i="2"/>
  <c r="O46" i="2"/>
  <c r="P46" i="2" s="1"/>
  <c r="B51" i="2"/>
  <c r="S52" i="2"/>
  <c r="R51" i="2"/>
  <c r="S51" i="2" s="1"/>
  <c r="D53" i="2"/>
  <c r="J61" i="2"/>
  <c r="D61" i="2" s="1"/>
  <c r="C64" i="2"/>
  <c r="D73" i="2"/>
  <c r="C74" i="2"/>
  <c r="V75" i="2"/>
  <c r="E76" i="2"/>
  <c r="M78" i="2"/>
  <c r="D78" i="2" s="1"/>
  <c r="M89" i="2"/>
  <c r="L88" i="2"/>
  <c r="Y89" i="2"/>
  <c r="X88" i="2"/>
  <c r="Y88" i="2" s="1"/>
  <c r="P91" i="2"/>
  <c r="D91" i="2" s="1"/>
  <c r="I93" i="2"/>
  <c r="P94" i="2"/>
  <c r="O93" i="2"/>
  <c r="Y94" i="2"/>
  <c r="M96" i="2"/>
  <c r="D96" i="2" s="1"/>
  <c r="P100" i="2"/>
  <c r="Y100" i="2"/>
  <c r="C101" i="2"/>
  <c r="G109" i="2"/>
  <c r="R109" i="2"/>
  <c r="S110" i="2"/>
  <c r="C114" i="2"/>
  <c r="M114" i="2"/>
  <c r="D114" i="2" s="1"/>
  <c r="I118" i="2"/>
  <c r="J118" i="2" s="1"/>
  <c r="D123" i="2"/>
  <c r="L119" i="2"/>
  <c r="C119" i="2" s="1"/>
  <c r="M129" i="2"/>
  <c r="D129" i="2" s="1"/>
  <c r="V139" i="2"/>
  <c r="D152" i="2"/>
  <c r="D161" i="2"/>
  <c r="L168" i="2"/>
  <c r="AA168" i="2"/>
  <c r="AB168" i="2" s="1"/>
  <c r="H168" i="2"/>
  <c r="E186" i="2"/>
  <c r="J80" i="2"/>
  <c r="D80" i="2" s="1"/>
  <c r="D82" i="2"/>
  <c r="J89" i="2"/>
  <c r="B90" i="2"/>
  <c r="E89" i="2"/>
  <c r="AB94" i="2"/>
  <c r="AA93" i="2"/>
  <c r="B98" i="2"/>
  <c r="D103" i="2"/>
  <c r="G107" i="2"/>
  <c r="F106" i="2"/>
  <c r="S107" i="2"/>
  <c r="R106" i="2"/>
  <c r="W106" i="2"/>
  <c r="Y106" i="2" s="1"/>
  <c r="AB107" i="2"/>
  <c r="D108" i="2"/>
  <c r="P109" i="2"/>
  <c r="D112" i="2"/>
  <c r="Y114" i="2"/>
  <c r="N118" i="2"/>
  <c r="D127" i="2"/>
  <c r="D130" i="2"/>
  <c r="J136" i="2"/>
  <c r="D136" i="2" s="1"/>
  <c r="S136" i="2"/>
  <c r="S139" i="2"/>
  <c r="D146" i="2"/>
  <c r="D157" i="2"/>
  <c r="G165" i="2"/>
  <c r="D165" i="2" s="1"/>
  <c r="C165" i="2"/>
  <c r="J169" i="2"/>
  <c r="I168" i="2"/>
  <c r="N168" i="2"/>
  <c r="S169" i="2"/>
  <c r="J173" i="2"/>
  <c r="D173" i="2" s="1"/>
  <c r="S173" i="2"/>
  <c r="M175" i="2"/>
  <c r="Y179" i="2"/>
  <c r="D185" i="2"/>
  <c r="M261" i="2"/>
  <c r="C261" i="2"/>
  <c r="L251" i="2"/>
  <c r="N106" i="2"/>
  <c r="K106" i="2"/>
  <c r="D111" i="2"/>
  <c r="D124" i="2"/>
  <c r="B136" i="2"/>
  <c r="D145" i="2"/>
  <c r="D148" i="2"/>
  <c r="X139" i="2"/>
  <c r="Y149" i="2"/>
  <c r="D149" i="2" s="1"/>
  <c r="D162" i="2"/>
  <c r="D166" i="2"/>
  <c r="Y168" i="2"/>
  <c r="B169" i="2"/>
  <c r="E168" i="2"/>
  <c r="B173" i="2"/>
  <c r="D184" i="2"/>
  <c r="J187" i="2"/>
  <c r="J186" i="2" s="1"/>
  <c r="I186" i="2"/>
  <c r="Y186" i="2"/>
  <c r="M199" i="2"/>
  <c r="D207" i="2"/>
  <c r="Q199" i="2"/>
  <c r="B199" i="2" s="1"/>
  <c r="B207" i="2"/>
  <c r="J235" i="2"/>
  <c r="D235" i="2" s="1"/>
  <c r="R234" i="2"/>
  <c r="S234" i="2" s="1"/>
  <c r="S237" i="2"/>
  <c r="P241" i="2"/>
  <c r="B251" i="2"/>
  <c r="V251" i="2"/>
  <c r="T269" i="2"/>
  <c r="T92" i="2" s="1"/>
  <c r="B285" i="2"/>
  <c r="B307" i="2"/>
  <c r="E306" i="2"/>
  <c r="AA315" i="2"/>
  <c r="AB315" i="2" s="1"/>
  <c r="AB316" i="2"/>
  <c r="C316" i="2"/>
  <c r="R187" i="2"/>
  <c r="C192" i="2"/>
  <c r="S207" i="2"/>
  <c r="D209" i="2"/>
  <c r="R199" i="2"/>
  <c r="C209" i="2"/>
  <c r="S209" i="2"/>
  <c r="B235" i="2"/>
  <c r="V235" i="2"/>
  <c r="N234" i="2"/>
  <c r="P234" i="2" s="1"/>
  <c r="G241" i="2"/>
  <c r="C241" i="2"/>
  <c r="AB241" i="2"/>
  <c r="Y251" i="2"/>
  <c r="X234" i="2"/>
  <c r="Y234" i="2" s="1"/>
  <c r="B265" i="2"/>
  <c r="Z251" i="2"/>
  <c r="Z234" i="2" s="1"/>
  <c r="Z92" i="2" s="1"/>
  <c r="Z8" i="2" s="1"/>
  <c r="B273" i="2"/>
  <c r="K270" i="2"/>
  <c r="K269" i="2" s="1"/>
  <c r="O294" i="2"/>
  <c r="B298" i="2"/>
  <c r="N297" i="2"/>
  <c r="M320" i="2"/>
  <c r="L319" i="2"/>
  <c r="C320" i="2"/>
  <c r="C84" i="2"/>
  <c r="C90" i="2"/>
  <c r="C98" i="2"/>
  <c r="O106" i="2"/>
  <c r="AA106" i="2"/>
  <c r="AB106" i="2" s="1"/>
  <c r="L107" i="2"/>
  <c r="L109" i="2"/>
  <c r="M109" i="2" s="1"/>
  <c r="O118" i="2"/>
  <c r="AA118" i="2"/>
  <c r="AB118" i="2" s="1"/>
  <c r="C136" i="2"/>
  <c r="C152" i="2"/>
  <c r="C156" i="2"/>
  <c r="F168" i="2"/>
  <c r="R168" i="2"/>
  <c r="C169" i="2"/>
  <c r="C173" i="2"/>
  <c r="Q175" i="2"/>
  <c r="S175" i="2" s="1"/>
  <c r="Q179" i="2"/>
  <c r="F186" i="2"/>
  <c r="D198" i="2"/>
  <c r="D214" i="2"/>
  <c r="S217" i="2"/>
  <c r="D217" i="2" s="1"/>
  <c r="C217" i="2"/>
  <c r="D218" i="2"/>
  <c r="V219" i="2"/>
  <c r="Y224" i="2"/>
  <c r="G232" i="2"/>
  <c r="D232" i="2" s="1"/>
  <c r="P237" i="2"/>
  <c r="P245" i="2"/>
  <c r="H234" i="2"/>
  <c r="AB251" i="2"/>
  <c r="C289" i="2"/>
  <c r="L288" i="2"/>
  <c r="M288" i="2" s="1"/>
  <c r="M289" i="2"/>
  <c r="D289" i="2" s="1"/>
  <c r="M295" i="2"/>
  <c r="L294" i="2"/>
  <c r="M294" i="2" s="1"/>
  <c r="AA319" i="2"/>
  <c r="AB319" i="2" s="1"/>
  <c r="V257" i="2"/>
  <c r="B259" i="2"/>
  <c r="V259" i="2"/>
  <c r="D259" i="2" s="1"/>
  <c r="AB265" i="2"/>
  <c r="D265" i="2" s="1"/>
  <c r="Y269" i="2"/>
  <c r="B270" i="2"/>
  <c r="V270" i="2"/>
  <c r="Z269" i="2"/>
  <c r="AB269" i="2" s="1"/>
  <c r="M273" i="2"/>
  <c r="D273" i="2" s="1"/>
  <c r="M275" i="2"/>
  <c r="V275" i="2"/>
  <c r="G285" i="2"/>
  <c r="V285" i="2"/>
  <c r="S292" i="2"/>
  <c r="F294" i="2"/>
  <c r="C297" i="2"/>
  <c r="G297" i="2"/>
  <c r="D300" i="2"/>
  <c r="J303" i="2"/>
  <c r="S303" i="2"/>
  <c r="I307" i="2"/>
  <c r="J308" i="2"/>
  <c r="G313" i="2"/>
  <c r="M316" i="2"/>
  <c r="L315" i="2"/>
  <c r="M315" i="2" s="1"/>
  <c r="J323" i="2"/>
  <c r="B324" i="2"/>
  <c r="E323" i="2"/>
  <c r="B323" i="2" s="1"/>
  <c r="C327" i="2"/>
  <c r="F326" i="2"/>
  <c r="P327" i="2"/>
  <c r="O326" i="2"/>
  <c r="P326" i="2" s="1"/>
  <c r="C207" i="2"/>
  <c r="C214" i="2"/>
  <c r="C218" i="2"/>
  <c r="N219" i="2"/>
  <c r="N186" i="2" s="1"/>
  <c r="Q224" i="2"/>
  <c r="B224" i="2" s="1"/>
  <c r="C232" i="2"/>
  <c r="E234" i="2"/>
  <c r="I234" i="2"/>
  <c r="U234" i="2"/>
  <c r="V234" i="2" s="1"/>
  <c r="J261" i="2"/>
  <c r="D261" i="2" s="1"/>
  <c r="G266" i="2"/>
  <c r="D266" i="2" s="1"/>
  <c r="G270" i="2"/>
  <c r="M280" i="2"/>
  <c r="D280" i="2" s="1"/>
  <c r="Q269" i="2"/>
  <c r="V291" i="2"/>
  <c r="U288" i="2"/>
  <c r="AA294" i="2"/>
  <c r="AB294" i="2" s="1"/>
  <c r="C299" i="2"/>
  <c r="G315" i="2"/>
  <c r="J316" i="2"/>
  <c r="B316" i="2"/>
  <c r="H315" i="2"/>
  <c r="G324" i="2"/>
  <c r="C324" i="2"/>
  <c r="F323" i="2"/>
  <c r="P324" i="2"/>
  <c r="G327" i="2"/>
  <c r="O219" i="2"/>
  <c r="C219" i="2" s="1"/>
  <c r="R224" i="2"/>
  <c r="C225" i="2"/>
  <c r="C235" i="2"/>
  <c r="D255" i="2"/>
  <c r="Y257" i="2"/>
  <c r="C257" i="2"/>
  <c r="D268" i="2"/>
  <c r="S270" i="2"/>
  <c r="B275" i="2"/>
  <c r="J275" i="2"/>
  <c r="Y275" i="2"/>
  <c r="D278" i="2"/>
  <c r="M279" i="2"/>
  <c r="D279" i="2" s="1"/>
  <c r="J285" i="2"/>
  <c r="I269" i="2"/>
  <c r="J269" i="2" s="1"/>
  <c r="S285" i="2"/>
  <c r="Y288" i="2"/>
  <c r="B291" i="2"/>
  <c r="E288" i="2"/>
  <c r="G292" i="2"/>
  <c r="C292" i="2"/>
  <c r="P292" i="2"/>
  <c r="B295" i="2"/>
  <c r="E294" i="2"/>
  <c r="V295" i="2"/>
  <c r="U294" i="2"/>
  <c r="V294" i="2" s="1"/>
  <c r="Y297" i="2"/>
  <c r="W294" i="2"/>
  <c r="Y294" i="2" s="1"/>
  <c r="D304" i="2"/>
  <c r="M307" i="2"/>
  <c r="D309" i="2"/>
  <c r="AB312" i="2"/>
  <c r="AA306" i="2"/>
  <c r="AB306" i="2" s="1"/>
  <c r="U323" i="2"/>
  <c r="V323" i="2" s="1"/>
  <c r="B327" i="2"/>
  <c r="AB292" i="2"/>
  <c r="Q294" i="2"/>
  <c r="P298" i="2"/>
  <c r="D298" i="2" s="1"/>
  <c r="P299" i="2"/>
  <c r="Y299" i="2"/>
  <c r="D301" i="2"/>
  <c r="B303" i="2"/>
  <c r="D305" i="2"/>
  <c r="P308" i="2"/>
  <c r="N307" i="2"/>
  <c r="Y316" i="2"/>
  <c r="X315" i="2"/>
  <c r="S326" i="2"/>
  <c r="M327" i="2"/>
  <c r="AB327" i="2"/>
  <c r="AA326" i="2"/>
  <c r="AB326" i="2" s="1"/>
  <c r="R269" i="2"/>
  <c r="S269" i="2" s="1"/>
  <c r="C270" i="2"/>
  <c r="C285" i="2"/>
  <c r="F288" i="2"/>
  <c r="C291" i="2"/>
  <c r="J295" i="2"/>
  <c r="D295" i="2" s="1"/>
  <c r="I294" i="2"/>
  <c r="J294" i="2" s="1"/>
  <c r="S295" i="2"/>
  <c r="R294" i="2"/>
  <c r="AB297" i="2"/>
  <c r="P300" i="2"/>
  <c r="G303" i="2"/>
  <c r="V303" i="2"/>
  <c r="V307" i="2"/>
  <c r="U306" i="2"/>
  <c r="V306" i="2" s="1"/>
  <c r="G308" i="2"/>
  <c r="C308" i="2"/>
  <c r="F307" i="2"/>
  <c r="Y312" i="2"/>
  <c r="C313" i="2"/>
  <c r="J313" i="2"/>
  <c r="S313" i="2"/>
  <c r="O315" i="2"/>
  <c r="P315" i="2" s="1"/>
  <c r="D318" i="2"/>
  <c r="B320" i="2"/>
  <c r="J320" i="2"/>
  <c r="D320" i="2" s="1"/>
  <c r="Y320" i="2"/>
  <c r="X319" i="2"/>
  <c r="Y319" i="2" s="1"/>
  <c r="S324" i="2"/>
  <c r="R323" i="2"/>
  <c r="S323" i="2" s="1"/>
  <c r="AB324" i="2"/>
  <c r="C295" i="2"/>
  <c r="C303" i="2"/>
  <c r="J76" i="2" l="1"/>
  <c r="I75" i="2"/>
  <c r="J75" i="2" s="1"/>
  <c r="D308" i="2"/>
  <c r="D303" i="2"/>
  <c r="D299" i="2"/>
  <c r="D316" i="2"/>
  <c r="J234" i="2"/>
  <c r="K92" i="2"/>
  <c r="D241" i="2"/>
  <c r="J168" i="2"/>
  <c r="B312" i="2"/>
  <c r="B46" i="2"/>
  <c r="B106" i="2"/>
  <c r="D275" i="2"/>
  <c r="D169" i="2"/>
  <c r="Y22" i="2"/>
  <c r="J100" i="2"/>
  <c r="D100" i="2" s="1"/>
  <c r="D98" i="2"/>
  <c r="M59" i="2"/>
  <c r="B175" i="2"/>
  <c r="P269" i="2"/>
  <c r="H93" i="2"/>
  <c r="H92" i="2" s="1"/>
  <c r="D292" i="2"/>
  <c r="D47" i="2"/>
  <c r="D257" i="2"/>
  <c r="S106" i="2"/>
  <c r="S109" i="2"/>
  <c r="C76" i="2"/>
  <c r="V186" i="2"/>
  <c r="G85" i="1"/>
  <c r="F85" i="1" s="1"/>
  <c r="F77" i="1"/>
  <c r="K8" i="2"/>
  <c r="M319" i="2"/>
  <c r="D319" i="2" s="1"/>
  <c r="C319" i="2"/>
  <c r="S187" i="2"/>
  <c r="R186" i="2"/>
  <c r="C186" i="2" s="1"/>
  <c r="P168" i="2"/>
  <c r="C51" i="2"/>
  <c r="G51" i="2"/>
  <c r="D51" i="2" s="1"/>
  <c r="M94" i="2"/>
  <c r="D94" i="2" s="1"/>
  <c r="L93" i="2"/>
  <c r="D327" i="2"/>
  <c r="V288" i="2"/>
  <c r="U269" i="2"/>
  <c r="V269" i="2" s="1"/>
  <c r="B179" i="2"/>
  <c r="S179" i="2"/>
  <c r="D179" i="2" s="1"/>
  <c r="Y139" i="2"/>
  <c r="X118" i="2"/>
  <c r="Y118" i="2" s="1"/>
  <c r="M168" i="2"/>
  <c r="C109" i="2"/>
  <c r="M10" i="2"/>
  <c r="L9" i="2"/>
  <c r="T22" i="2"/>
  <c r="B23" i="2"/>
  <c r="J10" i="2"/>
  <c r="G74" i="1"/>
  <c r="F73" i="1"/>
  <c r="G234" i="2"/>
  <c r="D119" i="2"/>
  <c r="B118" i="2"/>
  <c r="P89" i="2"/>
  <c r="B59" i="2"/>
  <c r="Y315" i="2"/>
  <c r="X306" i="2"/>
  <c r="Y306" i="2" s="1"/>
  <c r="C199" i="2"/>
  <c r="S199" i="2"/>
  <c r="D199" i="2" s="1"/>
  <c r="G59" i="2"/>
  <c r="D237" i="2"/>
  <c r="B288" i="2"/>
  <c r="E269" i="2"/>
  <c r="B269" i="2" s="1"/>
  <c r="L269" i="2"/>
  <c r="M269" i="2" s="1"/>
  <c r="G307" i="2"/>
  <c r="C307" i="2"/>
  <c r="F306" i="2"/>
  <c r="N306" i="2"/>
  <c r="P307" i="2"/>
  <c r="L306" i="2"/>
  <c r="M306" i="2" s="1"/>
  <c r="S224" i="2"/>
  <c r="D224" i="2" s="1"/>
  <c r="C224" i="2"/>
  <c r="B315" i="2"/>
  <c r="H306" i="2"/>
  <c r="H8" i="2" s="1"/>
  <c r="J315" i="2"/>
  <c r="D315" i="2" s="1"/>
  <c r="C315" i="2"/>
  <c r="B234" i="2"/>
  <c r="G168" i="2"/>
  <c r="C168" i="2"/>
  <c r="M270" i="2"/>
  <c r="D270" i="2" s="1"/>
  <c r="B219" i="2"/>
  <c r="G106" i="2"/>
  <c r="B89" i="2"/>
  <c r="E88" i="2"/>
  <c r="G89" i="2"/>
  <c r="Q168" i="2"/>
  <c r="S168" i="2" s="1"/>
  <c r="L118" i="2"/>
  <c r="M118" i="2" s="1"/>
  <c r="M119" i="2"/>
  <c r="D109" i="2"/>
  <c r="J93" i="2"/>
  <c r="I92" i="2"/>
  <c r="J92" i="2" s="1"/>
  <c r="R9" i="2"/>
  <c r="S10" i="2"/>
  <c r="G186" i="2"/>
  <c r="D52" i="2"/>
  <c r="D156" i="2"/>
  <c r="V93" i="2"/>
  <c r="W92" i="2"/>
  <c r="W8" i="2" s="1"/>
  <c r="B93" i="2"/>
  <c r="AA59" i="2"/>
  <c r="AB59" i="2" s="1"/>
  <c r="AB60" i="2"/>
  <c r="J60" i="2"/>
  <c r="D60" i="2" s="1"/>
  <c r="I59" i="2"/>
  <c r="J59" i="2" s="1"/>
  <c r="C46" i="2"/>
  <c r="B10" i="2"/>
  <c r="G44" i="1"/>
  <c r="G312" i="2"/>
  <c r="D312" i="2" s="1"/>
  <c r="D245" i="2"/>
  <c r="Q186" i="2"/>
  <c r="Q92" i="2" s="1"/>
  <c r="Q8" i="2" s="1"/>
  <c r="D175" i="2"/>
  <c r="P88" i="2"/>
  <c r="B119" i="2"/>
  <c r="P76" i="2"/>
  <c r="O75" i="2"/>
  <c r="P75" i="2" s="1"/>
  <c r="C100" i="2"/>
  <c r="X9" i="2"/>
  <c r="F269" i="2"/>
  <c r="F92" i="2" s="1"/>
  <c r="G288" i="2"/>
  <c r="C288" i="2"/>
  <c r="N294" i="2"/>
  <c r="P294" i="2" s="1"/>
  <c r="B297" i="2"/>
  <c r="C139" i="2"/>
  <c r="M139" i="2"/>
  <c r="G93" i="2"/>
  <c r="C93" i="2"/>
  <c r="V10" i="2"/>
  <c r="Y93" i="2"/>
  <c r="B60" i="2"/>
  <c r="D324" i="2"/>
  <c r="J307" i="2"/>
  <c r="I306" i="2"/>
  <c r="M107" i="2"/>
  <c r="D107" i="2" s="1"/>
  <c r="L106" i="2"/>
  <c r="M106" i="2" s="1"/>
  <c r="M251" i="2"/>
  <c r="D251" i="2" s="1"/>
  <c r="L234" i="2"/>
  <c r="M234" i="2" s="1"/>
  <c r="C94" i="2"/>
  <c r="S294" i="2"/>
  <c r="C251" i="2"/>
  <c r="P219" i="2"/>
  <c r="O186" i="2"/>
  <c r="O92" i="2" s="1"/>
  <c r="G323" i="2"/>
  <c r="D323" i="2" s="1"/>
  <c r="C323" i="2"/>
  <c r="G326" i="2"/>
  <c r="D326" i="2" s="1"/>
  <c r="C326" i="2"/>
  <c r="D313" i="2"/>
  <c r="G294" i="2"/>
  <c r="C294" i="2"/>
  <c r="D285" i="2"/>
  <c r="C187" i="2"/>
  <c r="P118" i="2"/>
  <c r="P106" i="2"/>
  <c r="P297" i="2"/>
  <c r="D297" i="2" s="1"/>
  <c r="B168" i="2"/>
  <c r="C107" i="2"/>
  <c r="AB93" i="2"/>
  <c r="AA92" i="2"/>
  <c r="AB92" i="2" s="1"/>
  <c r="P93" i="2"/>
  <c r="M88" i="2"/>
  <c r="C88" i="2"/>
  <c r="E75" i="2"/>
  <c r="B75" i="2" s="1"/>
  <c r="B76" i="2"/>
  <c r="V23" i="2"/>
  <c r="U22" i="2"/>
  <c r="V22" i="2" s="1"/>
  <c r="G22" i="2"/>
  <c r="AB234" i="2"/>
  <c r="D46" i="2"/>
  <c r="G11" i="2"/>
  <c r="D11" i="2" s="1"/>
  <c r="C11" i="2"/>
  <c r="F10" i="2"/>
  <c r="G37" i="2"/>
  <c r="D37" i="2" s="1"/>
  <c r="F36" i="2"/>
  <c r="C37" i="2"/>
  <c r="AB23" i="2"/>
  <c r="AA22" i="2"/>
  <c r="G76" i="2"/>
  <c r="O306" i="2"/>
  <c r="P306" i="2" s="1"/>
  <c r="S307" i="2"/>
  <c r="R306" i="2"/>
  <c r="S306" i="2" s="1"/>
  <c r="G118" i="2"/>
  <c r="M186" i="2"/>
  <c r="G60" i="1"/>
  <c r="F60" i="1" s="1"/>
  <c r="R92" i="2" l="1"/>
  <c r="S92" i="2" s="1"/>
  <c r="U92" i="2"/>
  <c r="V92" i="2" s="1"/>
  <c r="B306" i="2"/>
  <c r="N92" i="2"/>
  <c r="N8" i="2" s="1"/>
  <c r="D23" i="2"/>
  <c r="E92" i="2"/>
  <c r="G92" i="2" s="1"/>
  <c r="U9" i="2"/>
  <c r="D89" i="2"/>
  <c r="X92" i="2"/>
  <c r="C118" i="2"/>
  <c r="C10" i="2"/>
  <c r="F9" i="2"/>
  <c r="G10" i="2"/>
  <c r="D10" i="2" s="1"/>
  <c r="D139" i="2"/>
  <c r="S9" i="2"/>
  <c r="R8" i="2"/>
  <c r="S8" i="2" s="1"/>
  <c r="G88" i="2"/>
  <c r="D88" i="2" s="1"/>
  <c r="B88" i="2"/>
  <c r="D168" i="2"/>
  <c r="C234" i="2"/>
  <c r="S186" i="2"/>
  <c r="J306" i="2"/>
  <c r="Y9" i="2"/>
  <c r="X8" i="2"/>
  <c r="Y8" i="2" s="1"/>
  <c r="E9" i="2"/>
  <c r="D307" i="2"/>
  <c r="D59" i="2"/>
  <c r="D234" i="2"/>
  <c r="G87" i="1"/>
  <c r="F87" i="1" s="1"/>
  <c r="F74" i="1"/>
  <c r="T9" i="2"/>
  <c r="T8" i="2" s="1"/>
  <c r="B22" i="2"/>
  <c r="M93" i="2"/>
  <c r="L92" i="2"/>
  <c r="M92" i="2" s="1"/>
  <c r="AB22" i="2"/>
  <c r="D22" i="2" s="1"/>
  <c r="AA9" i="2"/>
  <c r="P92" i="2"/>
  <c r="P186" i="2"/>
  <c r="D219" i="2"/>
  <c r="U8" i="2"/>
  <c r="D93" i="2"/>
  <c r="C269" i="2"/>
  <c r="G269" i="2"/>
  <c r="D269" i="2" s="1"/>
  <c r="D106" i="2"/>
  <c r="C306" i="2"/>
  <c r="G306" i="2"/>
  <c r="D306" i="2" s="1"/>
  <c r="C75" i="2"/>
  <c r="B294" i="2"/>
  <c r="D294" i="2"/>
  <c r="O9" i="2"/>
  <c r="G46" i="1"/>
  <c r="F44" i="1"/>
  <c r="D187" i="2"/>
  <c r="B186" i="2"/>
  <c r="D118" i="2"/>
  <c r="D76" i="2"/>
  <c r="G36" i="2"/>
  <c r="D36" i="2" s="1"/>
  <c r="C36" i="2"/>
  <c r="C22" i="2"/>
  <c r="B92" i="2"/>
  <c r="Y92" i="2"/>
  <c r="D288" i="2"/>
  <c r="D186" i="2"/>
  <c r="C106" i="2"/>
  <c r="C59" i="2"/>
  <c r="G75" i="2"/>
  <c r="D75" i="2" s="1"/>
  <c r="I9" i="2"/>
  <c r="M9" i="2"/>
  <c r="L8" i="2"/>
  <c r="M8" i="2" s="1"/>
  <c r="C9" i="2" l="1"/>
  <c r="G9" i="2"/>
  <c r="F8" i="2"/>
  <c r="P9" i="2"/>
  <c r="O8" i="2"/>
  <c r="P8" i="2" s="1"/>
  <c r="V9" i="2"/>
  <c r="C92" i="2"/>
  <c r="AB9" i="2"/>
  <c r="AA8" i="2"/>
  <c r="AB8" i="2" s="1"/>
  <c r="J9" i="2"/>
  <c r="I8" i="2"/>
  <c r="J8" i="2" s="1"/>
  <c r="G62" i="1"/>
  <c r="F46" i="1"/>
  <c r="V8" i="2"/>
  <c r="B9" i="2"/>
  <c r="E8" i="2"/>
  <c r="B8" i="2" s="1"/>
  <c r="D92" i="2"/>
  <c r="D9" i="2" l="1"/>
  <c r="G89" i="1"/>
  <c r="F89" i="1" s="1"/>
  <c r="F62" i="1"/>
  <c r="G8" i="2"/>
  <c r="D8" i="2" s="1"/>
  <c r="C8" i="2"/>
</calcChain>
</file>

<file path=xl/comments1.xml><?xml version="1.0" encoding="utf-8"?>
<comments xmlns="http://schemas.openxmlformats.org/spreadsheetml/2006/main">
  <authors>
    <author>Автор</author>
  </authors>
  <commentList>
    <comment ref="H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I2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70572 от 2022 г.</t>
        </r>
      </text>
    </comment>
    <comment ref="T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U34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50000 -  2,284 от ЦСКР</t>
        </r>
      </text>
    </comment>
    <comment ref="K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 технически проект и авторски надзор от бюджета на училището</t>
        </r>
      </text>
    </comment>
    <comment ref="L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 технически проект и авторски надзор от бюджета на училището</t>
        </r>
      </text>
    </comment>
    <comment ref="Z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3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Q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0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R4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1 322
</t>
        </r>
      </text>
    </comment>
    <comment ref="Q4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3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Q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5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B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C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D48" authorId="0" shapeId="0">
      <text>
        <r>
          <rPr>
            <b/>
            <sz val="9"/>
            <color indexed="81"/>
            <rFont val="Segoe UI"/>
            <family val="2"/>
            <charset val="204"/>
          </rPr>
          <t xml:space="preserve">Автор:
</t>
        </r>
      </text>
    </comment>
    <comment ref="Q4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R4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по бюджета на ВТ</t>
        </r>
      </text>
    </comment>
    <comment ref="K7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L78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1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101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H10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I10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 г.</t>
        </r>
      </text>
    </comment>
    <comment ref="K11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L112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от 2022</t>
        </r>
      </text>
    </comment>
    <comment ref="Z1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A137" authorId="0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</commentList>
</comments>
</file>

<file path=xl/sharedStrings.xml><?xml version="1.0" encoding="utf-8"?>
<sst xmlns="http://schemas.openxmlformats.org/spreadsheetml/2006/main" count="554" uniqueCount="391">
  <si>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</si>
  <si>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</si>
  <si>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</si>
  <si>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</si>
  <si>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</si>
  <si>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</si>
  <si>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</si>
  <si>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</si>
  <si>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</si>
  <si>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</si>
  <si>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</si>
  <si>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</si>
  <si>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</si>
  <si>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ІІІ тр.</t>
  </si>
  <si>
    <t>Общински такси</t>
  </si>
  <si>
    <t>2400</t>
  </si>
  <si>
    <t>приходи от наеми на земя</t>
  </si>
  <si>
    <t>2406</t>
  </si>
  <si>
    <t xml:space="preserve"> -Дирекция ОМДС, вкл. образователни институции</t>
  </si>
  <si>
    <t xml:space="preserve"> - за ползване на общежития и други по образованието</t>
  </si>
  <si>
    <t>Други неданъчни приходи</t>
  </si>
  <si>
    <t xml:space="preserve"> - реализирани курсови разлики от валутни операции (нето) (+/-)</t>
  </si>
  <si>
    <t xml:space="preserve"> -Дирекция  КТМД, вкл. регионални структури в сферата на културата</t>
  </si>
  <si>
    <t xml:space="preserve"> - получени застрахователни обезщетения за ДМА</t>
  </si>
  <si>
    <t>Събр.и внес.ДДС и др.дан.в/у продажби/нето/</t>
  </si>
  <si>
    <t xml:space="preserve"> - 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</si>
  <si>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</si>
  <si>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</si>
  <si>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</si>
  <si>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Трансфери м/у бюджети (нето)</t>
  </si>
  <si>
    <t xml:space="preserve"> - трансфери между бюджети - получени трансфери (+)</t>
  </si>
  <si>
    <t xml:space="preserve"> - трансфери между бюджети - предоставени трансфери (-)</t>
  </si>
  <si>
    <t xml:space="preserve"> - Община Велико Търново</t>
  </si>
  <si>
    <t xml:space="preserve"> - вътр. трансф.в системата на първост.р-л </t>
  </si>
  <si>
    <t xml:space="preserve"> -Център за социални услуги</t>
  </si>
  <si>
    <t>Трансфери между бюджети и сметки за средствата от Европейския съюз (нето)</t>
  </si>
  <si>
    <t>6200</t>
  </si>
  <si>
    <t xml:space="preserve"> - предоставени трансфери (-)</t>
  </si>
  <si>
    <t>6202</t>
  </si>
  <si>
    <t>ВСИЧКО ТРАНСФЕРИ:</t>
  </si>
  <si>
    <t>ВСИЧКО ПРИХОДИ ЗА ДЕЛЕГ.ОТ ДЪРЖ.Д-СТИ:</t>
  </si>
  <si>
    <t>МЕСТНИ ПРИХОДИ</t>
  </si>
  <si>
    <t>Приходи и доходи от собственост</t>
  </si>
  <si>
    <t xml:space="preserve"> - нетни приходи от продажби на услуги, стоки и продукция</t>
  </si>
  <si>
    <t>ВСИЧКО ИМУЩ. ДАНЪЦИ И НЕДАН. ПРИХ.</t>
  </si>
  <si>
    <t>ТРАНСФЕРИ</t>
  </si>
  <si>
    <t xml:space="preserve"> -  Група кметства Килифарево</t>
  </si>
  <si>
    <t xml:space="preserve"> -  Кметство Ресен</t>
  </si>
  <si>
    <t xml:space="preserve"> - ОП "Горско стопанство"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</si>
  <si>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</si>
  <si>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</si>
  <si>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</si>
  <si>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</si>
  <si>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</si>
  <si>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</si>
  <si>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</si>
  <si>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3 Образование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</si>
  <si>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</si>
  <si>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</si>
  <si>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</si>
  <si>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 xml:space="preserve"> - Център за социални услуги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</si>
  <si>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</si>
  <si>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</si>
  <si>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</si>
  <si>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</si>
  <si>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</si>
  <si>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</si>
  <si>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</si>
  <si>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</si>
  <si>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</si>
  <si>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</si>
  <si>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</si>
  <si>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</si>
  <si>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 xml:space="preserve"> - Кметство Ресен</t>
  </si>
  <si>
    <t>Група 2 Опазване на околната среда</t>
  </si>
  <si>
    <t xml:space="preserve"> - Група кметства Килифарево</t>
  </si>
  <si>
    <t>Група 2 Физическа култура и спорт</t>
  </si>
  <si>
    <t>Функция 8 Икономически дейности и услуги</t>
  </si>
  <si>
    <t>Група 2 Селско стопанство, горско стопанство, лов и риболов</t>
  </si>
  <si>
    <t>Група 3 Транспорт и съобщения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</si>
  <si>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</si>
  <si>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</si>
  <si>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</si>
  <si>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</si>
  <si>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2022 год., </t>
  </si>
  <si>
    <t>съгласно Приложение 1 към настоящото Предложение.</t>
  </si>
  <si>
    <t>Съгласувал,</t>
  </si>
  <si>
    <t>М. Маринов</t>
  </si>
  <si>
    <t>Директор дирекция БФ</t>
  </si>
  <si>
    <t>инж. Динко Кечев</t>
  </si>
  <si>
    <t>Директор дирекция СУТ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</si>
  <si>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</si>
  <si>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</si>
  <si>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</si>
  <si>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</si>
  <si>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</si>
  <si>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Гавраилова, експерт Дирекция БФ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</si>
  <si>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</si>
  <si>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</si>
  <si>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</si>
  <si>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</si>
  <si>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</si>
  <si>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</si>
  <si>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</si>
  <si>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</si>
  <si>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</si>
  <si>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</si>
  <si>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</si>
  <si>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</si>
  <si>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</si>
  <si>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</si>
  <si>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</si>
  <si>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</si>
  <si>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</si>
  <si>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</si>
  <si>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</si>
  <si>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</si>
  <si>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</si>
  <si>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</si>
  <si>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</si>
  <si>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</si>
  <si>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</si>
  <si>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</si>
  <si>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</si>
  <si>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</si>
  <si>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</si>
  <si>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</si>
  <si>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</si>
  <si>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</si>
  <si>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</si>
  <si>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</si>
  <si>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</si>
  <si>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</si>
  <si>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</si>
  <si>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</si>
  <si>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</si>
  <si>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</si>
  <si>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</si>
  <si>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</si>
  <si>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</si>
  <si>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</si>
  <si>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</si>
  <si>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</si>
  <si>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Енергийна ефективност ОУ "П.Р.Славейков", гр. В. Търново - собствено участие 315 044 лв. и            НДЕФ 621 164 лв.</t>
  </si>
  <si>
    <t>Изготвяне на архитектурно-строителен проект ОУ "Бачо Киро", гр. Велико Търново</t>
  </si>
  <si>
    <t>ДГ "Вяра, Надежда и Любов" с. Ресен- Довършителни дейности по подмяна на дограма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</si>
  <si>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</si>
  <si>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</si>
  <si>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</si>
  <si>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</si>
  <si>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</si>
  <si>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</si>
  <si>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</si>
  <si>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</si>
  <si>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</si>
  <si>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</si>
  <si>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</si>
  <si>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</si>
  <si>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</si>
  <si>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Възстановяване на покрива на общинска сграда, находяща се на ул. "Капитан Георги Мамарчев", гр. В. Търново</t>
  </si>
  <si>
    <t>Ремонт площадно пространство с. Момин сбор /30% продажба на общинско имущество/</t>
  </si>
  <si>
    <t>Ремонт площадно пространство с. Русаля /30% продажба на общинско имущество/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</si>
  <si>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</si>
  <si>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</si>
  <si>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</si>
  <si>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</si>
  <si>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</si>
  <si>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</si>
  <si>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</si>
  <si>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</si>
  <si>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</si>
  <si>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</si>
  <si>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</si>
  <si>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</si>
  <si>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</si>
  <si>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сградата на читалище  Кметство с. Русаля /30% продажба на общинско имущество/</t>
  </si>
  <si>
    <t>Основен ремонт читалищна библиотека с. Самоводене</t>
  </si>
  <si>
    <t>Ремонт на сградата на НЧ "Нива - 1898" Кметство с. Балван /30% продажба на общинско имущество/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</si>
  <si>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</si>
  <si>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</si>
  <si>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 - ОП "Спортни имоти и прояви"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</si>
  <si>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</si>
  <si>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</si>
  <si>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</si>
  <si>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</si>
  <si>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</si>
  <si>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</si>
  <si>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98/, в т.ч. собствено участие 360 000 лева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</si>
  <si>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</si>
  <si>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</si>
  <si>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</si>
  <si>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</si>
  <si>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</si>
  <si>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</si>
  <si>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</si>
  <si>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</si>
  <si>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</si>
  <si>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Дрон за нуждите на Община Велико Търново</t>
  </si>
  <si>
    <t>Климатици за нуждите на общинска администрация и кметствата</t>
  </si>
  <si>
    <t>5204 Придобиване на транспортни средства</t>
  </si>
  <si>
    <t>Закупуване на лек автомобил за нуждите на Общински съвет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</si>
  <si>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</si>
  <si>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</si>
  <si>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</si>
  <si>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</si>
  <si>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</si>
  <si>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</si>
  <si>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</si>
  <si>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</si>
  <si>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</si>
  <si>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</si>
  <si>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</si>
  <si>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</si>
  <si>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</si>
  <si>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ПХГ "Св.Св. Кирил и Методий" - Wi-Fi мрежа</t>
  </si>
  <si>
    <t>СУ „Емилиян Станев“, гр. Велико Търново - компютърни конфигурации</t>
  </si>
  <si>
    <t>ОУ "Димитър Благоев", гр. В. Търново - компютърен модул с интерактивен дисплей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</si>
  <si>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</si>
  <si>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</si>
  <si>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</si>
  <si>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</si>
  <si>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ДГ "Детски свят", с. Церова кория - 1 бр. компютърна конфигурация</t>
  </si>
  <si>
    <t>ДГ "Здравец", гр. В. Търново - 2 бр. компютърни конфигурации</t>
  </si>
  <si>
    <t>ДГ "Евгения Кисимова", гр. В. Търново - мултимедиен проектор</t>
  </si>
  <si>
    <t>Център за подкрепа за личностно развитие - ОДК,   гр. В. Търново - лаптопи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</si>
  <si>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</si>
  <si>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</si>
  <si>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</si>
  <si>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</si>
  <si>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ДГ „Пролет“, гр. Велико Търново - доставка на уреди за детска площадка по програма ПУДООС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</si>
  <si>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</si>
  <si>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</si>
  <si>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</si>
  <si>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</si>
  <si>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</si>
  <si>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Водолей- изграждане на беседка по проект ПУДООС</t>
  </si>
  <si>
    <t>ОУ „П. Р. Славейков", гр. Велико Търново - експериментална STEM оранжерия</t>
  </si>
  <si>
    <t>ОУ „П. Р. Славейков", гр. Велико Търново - площадки по ПУДООС</t>
  </si>
  <si>
    <t>ОУ "Д-р Петър Берон", гр. Дебелец - детски съоръжения за училищна площадка по проект на ПУДООС</t>
  </si>
  <si>
    <t>ДГ "Здравец", гр. В. Търново - Доставка и монтаж на детски съоръжения за детски площадки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</si>
  <si>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</si>
  <si>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</si>
  <si>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</si>
  <si>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</si>
  <si>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</si>
  <si>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</si>
  <si>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бойлер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</si>
  <si>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</si>
  <si>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</si>
  <si>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</si>
  <si>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"Пролет" - Доставка и монтаж на мебели</t>
  </si>
  <si>
    <t>ДГ "Здравец" - Доставка и монтаж на мебели</t>
  </si>
  <si>
    <t>ДГ "Шарения замък" - Доставка и монтаж на мебели</t>
  </si>
  <si>
    <t>5219 Придобиване на други ДМА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</si>
  <si>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</si>
  <si>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</si>
  <si>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</si>
  <si>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</si>
  <si>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</si>
  <si>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</si>
  <si>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</si>
  <si>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</si>
  <si>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</si>
  <si>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</si>
  <si>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</si>
  <si>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</si>
  <si>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</si>
  <si>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</si>
  <si>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</si>
  <si>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</si>
  <si>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</si>
  <si>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</si>
  <si>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</si>
  <si>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</si>
  <si>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</si>
  <si>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</si>
  <si>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Компютри и хардуер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</si>
  <si>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</si>
  <si>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</si>
  <si>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</si>
  <si>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</si>
  <si>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Мобилен лифт за повдигане на пациенти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</si>
  <si>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</si>
  <si>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ЦРДМ, с. Малки чифлик - климатична система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</si>
  <si>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</si>
  <si>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</si>
  <si>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</si>
  <si>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Климатични системи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</si>
  <si>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</si>
  <si>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</si>
  <si>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</si>
  <si>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</si>
  <si>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</si>
  <si>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</si>
  <si>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</si>
  <si>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</si>
  <si>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</si>
  <si>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</si>
  <si>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</si>
  <si>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</si>
  <si>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</si>
  <si>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</si>
  <si>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</si>
  <si>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</si>
  <si>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</si>
  <si>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</si>
  <si>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</si>
  <si>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</si>
  <si>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Преносим компютър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</si>
  <si>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</si>
  <si>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</si>
  <si>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</si>
  <si>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</si>
  <si>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</si>
  <si>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</si>
  <si>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</si>
  <si>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Клонорези, храсторези и бензинов аератор за нуждите на Отдел "Озеленяване" на ОП "Зелени системи"</t>
  </si>
  <si>
    <t>Клонорези, храсторези за нуждите на Отдел "Чистота" на ОП "Зелени системи"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</si>
  <si>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</si>
  <si>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</si>
  <si>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</si>
  <si>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</si>
  <si>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Изграждане на паркинг между ул. "Венета Ботева" и ДГ "Шарения замък", гр. В. Търново</t>
  </si>
  <si>
    <t>Изграждане на детска площадка на ул. "Д. Буйнозов", гр. В. Търново</t>
  </si>
  <si>
    <t xml:space="preserve">Изграждане на нова улична осветителна мрежа 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</si>
  <si>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</si>
  <si>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</si>
  <si>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</si>
  <si>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</si>
  <si>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</si>
  <si>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</si>
  <si>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</si>
  <si>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</si>
  <si>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</si>
  <si>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</si>
  <si>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общинска площадка за приемане на селективно събрани отпадъци, с. Шереметя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</si>
  <si>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</si>
  <si>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</si>
  <si>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</si>
  <si>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</si>
  <si>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</si>
  <si>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</si>
  <si>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</si>
  <si>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 xml:space="preserve">Спортно училище "Г. Живков", гр. В. Търново - гребен тренажор 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</si>
  <si>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</si>
  <si>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</si>
  <si>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</si>
  <si>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</si>
  <si>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басейн "Радио"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</si>
  <si>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</si>
  <si>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</si>
  <si>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</si>
  <si>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</si>
  <si>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Макет на хълм "Царевец"</t>
  </si>
  <si>
    <t>Изграждане на асфалтов пъмп трак в УПИ XI-3779, кв. 237, гр. Велико Търново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</si>
  <si>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</si>
  <si>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Хардуер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</si>
  <si>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</si>
  <si>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</si>
  <si>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</si>
  <si>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</si>
  <si>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</si>
  <si>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</si>
  <si>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</si>
  <si>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</si>
  <si>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</si>
  <si>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Внедряване на модул Archimed WebCheck</t>
  </si>
  <si>
    <t>Надграждане на интеграционната платформа за е-City</t>
  </si>
  <si>
    <t>Софтуерни лицензи в РБ „П.Р.Славейков“, гр. Велико Търново</t>
  </si>
  <si>
    <t>Софтуер за 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</si>
  <si>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</si>
  <si>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</si>
  <si>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</si>
  <si>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</si>
  <si>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</si>
  <si>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</si>
  <si>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6202 Трансфери между бюджети - предоставени трансфери (-)</t>
  </si>
  <si>
    <t>За Кмет:</t>
  </si>
  <si>
    <t>Сн. Данева - Иванова</t>
  </si>
  <si>
    <t>Зам. - кмет "Финанси"</t>
  </si>
  <si>
    <t>Георги Камарашев</t>
  </si>
  <si>
    <t>Зам. - кмет "Строителство и устройство на територията "</t>
  </si>
  <si>
    <t>П. Христов</t>
  </si>
  <si>
    <t>Началник отдел ИТО</t>
  </si>
  <si>
    <t xml:space="preserve">1. Утвърждава промените по приходната и разходната част на Бюджета и СЕС към </t>
  </si>
  <si>
    <t>31.10.2022 година на Община Велико Търново, както следва:</t>
  </si>
  <si>
    <t>Сн. Данева-Иванова</t>
  </si>
  <si>
    <t>Заместник-кмет "Финанси"</t>
  </si>
  <si>
    <t>/Съгл. Заповед №РД 22-2072/10.11.2022 г./</t>
  </si>
  <si>
    <t>На основание чл. 21, ал.1, т.6  от ЗМСМА, и чл.124, ал.2 от Закона за публичните финанси,</t>
  </si>
  <si>
    <t>Великотърновски общински съвет реши: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</si>
</sst>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2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193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wrapText="1"/>
    </xf>
    <xf numFmtId="0" fontId="1" fillId="0" borderId="0" xfId="1" applyFont="1" applyFill="1"/>
    <xf numFmtId="0" fontId="1" fillId="0" borderId="0" xfId="1" applyFont="1" applyFill="1" applyAlignment="1">
      <alignment wrapText="1"/>
    </xf>
    <xf numFmtId="0" fontId="1" fillId="0" borderId="0" xfId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5" fillId="0" borderId="0" xfId="0" applyFont="1" applyFill="1"/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0" xfId="0" applyNumberFormat="1" applyFont="1" applyFill="1" applyBorder="1"/>
    <xf numFmtId="0" fontId="3" fillId="0" borderId="0" xfId="0" applyFont="1" applyFill="1" applyBorder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3" fontId="8" fillId="0" borderId="0" xfId="0" applyNumberFormat="1" applyFont="1" applyFill="1"/>
    <xf numFmtId="0" fontId="4" fillId="0" borderId="0" xfId="0" applyFont="1" applyFill="1" applyBorder="1"/>
    <xf numFmtId="0" fontId="1" fillId="0" borderId="0" xfId="0" applyFont="1" applyFill="1" applyAlignment="1">
      <alignment wrapText="1"/>
    </xf>
    <xf numFmtId="0" fontId="10" fillId="0" borderId="0" xfId="0" applyFont="1" applyFill="1" applyBorder="1"/>
    <xf numFmtId="0" fontId="8" fillId="0" borderId="0" xfId="0" applyFont="1" applyFill="1" applyBorder="1"/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/>
    <xf numFmtId="0" fontId="4" fillId="0" borderId="0" xfId="0" applyFont="1" applyFill="1"/>
    <xf numFmtId="0" fontId="11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 vertical="center" wrapText="1"/>
    </xf>
    <xf numFmtId="0" fontId="10" fillId="0" borderId="0" xfId="0" quotePrefix="1" applyFont="1" applyFill="1" applyBorder="1"/>
    <xf numFmtId="3" fontId="10" fillId="0" borderId="1" xfId="0" applyNumberFormat="1" applyFont="1" applyFill="1" applyBorder="1" applyAlignment="1"/>
    <xf numFmtId="3" fontId="8" fillId="0" borderId="0" xfId="0" applyNumberFormat="1" applyFont="1" applyFill="1" applyBorder="1" applyAlignment="1"/>
    <xf numFmtId="0" fontId="10" fillId="0" borderId="2" xfId="0" applyFont="1" applyFill="1" applyBorder="1"/>
    <xf numFmtId="49" fontId="10" fillId="0" borderId="2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/>
    <xf numFmtId="0" fontId="1" fillId="0" borderId="3" xfId="0" applyFont="1" applyFill="1" applyBorder="1"/>
    <xf numFmtId="0" fontId="10" fillId="0" borderId="3" xfId="0" applyFont="1" applyFill="1" applyBorder="1"/>
    <xf numFmtId="49" fontId="10" fillId="0" borderId="3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/>
    <xf numFmtId="0" fontId="1" fillId="0" borderId="4" xfId="0" applyFont="1" applyFill="1" applyBorder="1"/>
    <xf numFmtId="0" fontId="10" fillId="0" borderId="4" xfId="0" applyFont="1" applyFill="1" applyBorder="1"/>
    <xf numFmtId="49" fontId="10" fillId="0" borderId="4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3" fontId="8" fillId="0" borderId="1" xfId="0" applyNumberFormat="1" applyFont="1" applyFill="1" applyBorder="1" applyAlignment="1"/>
    <xf numFmtId="0" fontId="11" fillId="0" borderId="0" xfId="0" applyFont="1" applyFill="1" applyBorder="1"/>
    <xf numFmtId="49" fontId="10" fillId="0" borderId="0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8" fillId="0" borderId="0" xfId="0" applyNumberFormat="1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/>
    </xf>
    <xf numFmtId="3" fontId="10" fillId="0" borderId="4" xfId="0" applyNumberFormat="1" applyFont="1" applyFill="1" applyBorder="1"/>
    <xf numFmtId="0" fontId="10" fillId="0" borderId="3" xfId="0" applyFont="1" applyFill="1" applyBorder="1" applyAlignment="1">
      <alignment horizontal="center"/>
    </xf>
    <xf numFmtId="3" fontId="10" fillId="0" borderId="3" xfId="0" applyNumberFormat="1" applyFont="1" applyFill="1" applyBorder="1"/>
    <xf numFmtId="0" fontId="12" fillId="0" borderId="4" xfId="0" applyFont="1" applyFill="1" applyBorder="1"/>
    <xf numFmtId="0" fontId="10" fillId="0" borderId="4" xfId="0" applyNumberFormat="1" applyFont="1" applyFill="1" applyBorder="1"/>
    <xf numFmtId="0" fontId="8" fillId="0" borderId="0" xfId="0" applyFont="1" applyFill="1"/>
    <xf numFmtId="49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49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13" fillId="0" borderId="0" xfId="0" applyNumberFormat="1" applyFont="1" applyFill="1" applyBorder="1" applyAlignment="1"/>
    <xf numFmtId="0" fontId="14" fillId="0" borderId="0" xfId="0" applyFont="1" applyFill="1" applyBorder="1"/>
    <xf numFmtId="0" fontId="1" fillId="0" borderId="0" xfId="0" quotePrefix="1" applyFont="1" applyFill="1" applyBorder="1"/>
    <xf numFmtId="3" fontId="1" fillId="0" borderId="1" xfId="0" applyNumberFormat="1" applyFont="1" applyFill="1" applyBorder="1" applyAlignment="1"/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/>
    <xf numFmtId="49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5" fillId="0" borderId="0" xfId="2" applyFont="1" applyFill="1" applyBorder="1"/>
    <xf numFmtId="0" fontId="3" fillId="0" borderId="0" xfId="2" applyFont="1" applyFill="1" applyBorder="1"/>
    <xf numFmtId="0" fontId="3" fillId="0" borderId="1" xfId="0" applyFont="1" applyFill="1" applyBorder="1" applyAlignment="1">
      <alignment horizontal="center"/>
    </xf>
    <xf numFmtId="3" fontId="3" fillId="0" borderId="0" xfId="0" applyNumberFormat="1" applyFont="1" applyFill="1"/>
    <xf numFmtId="49" fontId="3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5" fillId="0" borderId="4" xfId="0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 applyBorder="1"/>
    <xf numFmtId="0" fontId="5" fillId="0" borderId="0" xfId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4" xfId="1" applyFont="1" applyFill="1" applyBorder="1"/>
    <xf numFmtId="0" fontId="3" fillId="0" borderId="4" xfId="0" applyFont="1" applyFill="1" applyBorder="1"/>
    <xf numFmtId="164" fontId="1" fillId="0" borderId="4" xfId="1" applyNumberFormat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0" fontId="5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5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15" fillId="0" borderId="0" xfId="1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/>
    <xf numFmtId="0" fontId="3" fillId="0" borderId="6" xfId="0" applyFont="1" applyFill="1" applyBorder="1"/>
    <xf numFmtId="0" fontId="7" fillId="0" borderId="0" xfId="0" applyFont="1" applyFill="1"/>
    <xf numFmtId="0" fontId="16" fillId="0" borderId="0" xfId="0" applyFont="1" applyFill="1"/>
    <xf numFmtId="0" fontId="1" fillId="0" borderId="0" xfId="3" applyFont="1" applyFill="1" applyBorder="1" applyAlignment="1"/>
    <xf numFmtId="0" fontId="7" fillId="0" borderId="0" xfId="4" applyFont="1" applyFill="1" applyAlignment="1"/>
    <xf numFmtId="0" fontId="3" fillId="0" borderId="0" xfId="2" applyFont="1" applyFill="1" applyAlignment="1"/>
    <xf numFmtId="0" fontId="3" fillId="0" borderId="0" xfId="5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17" fillId="0" borderId="0" xfId="4" applyFont="1" applyFill="1"/>
    <xf numFmtId="0" fontId="18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7" xfId="2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wrapText="1"/>
    </xf>
    <xf numFmtId="3" fontId="1" fillId="0" borderId="7" xfId="4" applyNumberFormat="1" applyFont="1" applyFill="1" applyBorder="1" applyAlignment="1">
      <alignment horizontal="center" wrapText="1"/>
    </xf>
    <xf numFmtId="0" fontId="1" fillId="0" borderId="8" xfId="2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wrapText="1"/>
    </xf>
    <xf numFmtId="3" fontId="1" fillId="0" borderId="8" xfId="5" applyNumberFormat="1" applyFont="1" applyFill="1" applyBorder="1" applyAlignment="1">
      <alignment horizontal="center" wrapText="1"/>
    </xf>
    <xf numFmtId="3" fontId="1" fillId="0" borderId="8" xfId="5" applyNumberFormat="1" applyFont="1" applyFill="1" applyBorder="1"/>
    <xf numFmtId="0" fontId="1" fillId="0" borderId="0" xfId="4" applyFont="1" applyFill="1" applyBorder="1"/>
    <xf numFmtId="0" fontId="1" fillId="0" borderId="7" xfId="5" applyFont="1" applyFill="1" applyBorder="1" applyAlignment="1">
      <alignment wrapText="1"/>
    </xf>
    <xf numFmtId="3" fontId="1" fillId="0" borderId="7" xfId="5" applyNumberFormat="1" applyFont="1" applyFill="1" applyBorder="1"/>
    <xf numFmtId="0" fontId="3" fillId="0" borderId="0" xfId="4" applyFont="1" applyFill="1" applyBorder="1"/>
    <xf numFmtId="3" fontId="1" fillId="0" borderId="7" xfId="5" applyNumberFormat="1" applyFont="1" applyFill="1" applyBorder="1" applyAlignment="1"/>
    <xf numFmtId="0" fontId="3" fillId="0" borderId="7" xfId="4" applyFont="1" applyFill="1" applyBorder="1" applyAlignment="1">
      <alignment wrapText="1"/>
    </xf>
    <xf numFmtId="3" fontId="3" fillId="0" borderId="7" xfId="5" applyNumberFormat="1" applyFont="1" applyFill="1" applyBorder="1" applyAlignment="1"/>
    <xf numFmtId="0" fontId="1" fillId="0" borderId="7" xfId="4" applyFont="1" applyFill="1" applyBorder="1" applyAlignment="1">
      <alignment wrapText="1"/>
    </xf>
    <xf numFmtId="0" fontId="3" fillId="0" borderId="7" xfId="5" applyFont="1" applyFill="1" applyBorder="1" applyAlignment="1">
      <alignment wrapText="1"/>
    </xf>
    <xf numFmtId="3" fontId="3" fillId="0" borderId="7" xfId="5" applyNumberFormat="1" applyFont="1" applyFill="1" applyBorder="1"/>
    <xf numFmtId="0" fontId="3" fillId="0" borderId="7" xfId="6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left" wrapText="1"/>
    </xf>
    <xf numFmtId="0" fontId="3" fillId="0" borderId="7" xfId="2" applyFont="1" applyFill="1" applyBorder="1" applyAlignment="1">
      <alignment wrapText="1"/>
    </xf>
    <xf numFmtId="0" fontId="8" fillId="0" borderId="7" xfId="2" applyFont="1" applyFill="1" applyBorder="1" applyAlignment="1">
      <alignment wrapText="1"/>
    </xf>
    <xf numFmtId="3" fontId="8" fillId="0" borderId="7" xfId="5" applyNumberFormat="1" applyFont="1" applyFill="1" applyBorder="1"/>
    <xf numFmtId="0" fontId="8" fillId="0" borderId="0" xfId="4" applyFont="1" applyFill="1" applyBorder="1"/>
    <xf numFmtId="0" fontId="3" fillId="0" borderId="7" xfId="0" applyFont="1" applyFill="1" applyBorder="1" applyAlignment="1">
      <alignment wrapText="1"/>
    </xf>
    <xf numFmtId="0" fontId="3" fillId="0" borderId="7" xfId="5" applyFont="1" applyFill="1" applyBorder="1" applyAlignment="1">
      <alignment horizontal="left" wrapText="1"/>
    </xf>
    <xf numFmtId="3" fontId="3" fillId="0" borderId="7" xfId="5" applyNumberFormat="1" applyFont="1" applyFill="1" applyBorder="1" applyAlignment="1">
      <alignment horizontal="right"/>
    </xf>
    <xf numFmtId="0" fontId="8" fillId="0" borderId="7" xfId="5" applyFont="1" applyFill="1" applyBorder="1" applyAlignment="1">
      <alignment wrapText="1"/>
    </xf>
    <xf numFmtId="0" fontId="10" fillId="0" borderId="0" xfId="4" applyFont="1" applyFill="1" applyBorder="1"/>
    <xf numFmtId="0" fontId="8" fillId="0" borderId="7" xfId="2" applyFont="1" applyFill="1" applyBorder="1" applyAlignment="1">
      <alignment horizontal="left" wrapText="1"/>
    </xf>
    <xf numFmtId="3" fontId="8" fillId="0" borderId="7" xfId="5" applyNumberFormat="1" applyFont="1" applyFill="1" applyBorder="1" applyAlignment="1">
      <alignment horizontal="right"/>
    </xf>
    <xf numFmtId="0" fontId="8" fillId="0" borderId="7" xfId="4" applyFont="1" applyFill="1" applyBorder="1" applyAlignment="1">
      <alignment wrapText="1"/>
    </xf>
    <xf numFmtId="3" fontId="3" fillId="0" borderId="7" xfId="0" applyNumberFormat="1" applyFont="1" applyFill="1" applyBorder="1"/>
    <xf numFmtId="0" fontId="1" fillId="0" borderId="7" xfId="2" applyFont="1" applyFill="1" applyBorder="1" applyAlignment="1">
      <alignment wrapText="1"/>
    </xf>
    <xf numFmtId="3" fontId="3" fillId="0" borderId="0" xfId="4" applyNumberFormat="1" applyFont="1" applyFill="1"/>
    <xf numFmtId="0" fontId="7" fillId="0" borderId="0" xfId="0" applyFont="1" applyFill="1" applyAlignment="1">
      <alignment wrapText="1"/>
    </xf>
    <xf numFmtId="0" fontId="3" fillId="0" borderId="0" xfId="6" applyFont="1" applyFill="1" applyBorder="1" applyAlignment="1">
      <alignment vertical="center" wrapText="1"/>
    </xf>
    <xf numFmtId="0" fontId="3" fillId="0" borderId="0" xfId="3" applyFont="1" applyFill="1" applyAlignment="1"/>
    <xf numFmtId="0" fontId="1" fillId="0" borderId="0" xfId="3" applyFont="1" applyFill="1" applyAlignment="1"/>
    <xf numFmtId="0" fontId="7" fillId="0" borderId="0" xfId="3" applyFont="1" applyFill="1" applyAlignment="1"/>
    <xf numFmtId="0" fontId="1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center" wrapText="1"/>
    </xf>
    <xf numFmtId="49" fontId="8" fillId="0" borderId="0" xfId="0" applyNumberFormat="1" applyFont="1" applyFill="1" applyBorder="1" applyAlignment="1">
      <alignment horizontal="left" wrapText="1"/>
    </xf>
    <xf numFmtId="49" fontId="8" fillId="0" borderId="0" xfId="0" applyNumberFormat="1" applyFont="1" applyFill="1" applyBorder="1" applyAlignment="1">
      <alignment wrapText="1"/>
    </xf>
  </cellXfs>
  <cellStyles count="7">
    <cellStyle name="Normal_sesiaI ot4et 2" xfId="1"/>
    <cellStyle name="Normal_Sheet1" xfId="6"/>
    <cellStyle name="Нормален" xfId="0" builtinId="0"/>
    <cellStyle name="Нормален 2" xfId="2"/>
    <cellStyle name="Нормален 3 2" xfId="3"/>
    <cellStyle name="Нормален_ИП-2011г-начална 2" xfId="4"/>
    <cellStyle name="Нормален_Лист1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L186"/>
  <sheetViews>
    <sheetView workbookViewId="0">
      <selection activeCell="C36" sqref="C36"/>
    </sheetView>
  </sheetViews>
  <sheetFormatPr defaultColWidth="19.42578125" defaultRowHeight="15.75" x14ac:dyDescent="0.25"/>
  <cols>
    <col min="1" max="1" width="13" style="10" customWidth="1"/>
    <col min="2" max="2" width="11.5703125" style="10" customWidth="1"/>
    <col min="3" max="3" width="12.42578125" style="10" customWidth="1"/>
    <col min="4" max="4" width="16.140625" style="10" customWidth="1"/>
    <col min="5" max="5" width="16.28515625" style="10" customWidth="1"/>
    <col min="6" max="6" width="18.140625" style="10" customWidth="1"/>
    <col min="7" max="7" width="18.85546875" style="10" customWidth="1"/>
    <col min="8" max="16384" width="19.42578125" style="10"/>
  </cols>
  <sheetData>
    <row r="2" spans="1:9" s="2" customFormat="1" x14ac:dyDescent="0.25">
      <c r="A2" s="1" t="s">
        <v>0</v>
      </c>
      <c r="B2" s="1"/>
      <c r="E2" s="3"/>
      <c r="F2" s="4"/>
    </row>
    <row r="3" spans="1:9" s="5" customFormat="1" x14ac:dyDescent="0.25">
      <c r="A3" s="5" t="s">
        <v>1</v>
      </c>
      <c r="B3" s="2"/>
      <c r="D3" s="2"/>
      <c r="E3" s="3"/>
      <c r="F3" s="6"/>
      <c r="H3" s="2"/>
      <c r="I3" s="2"/>
    </row>
    <row r="4" spans="1:9" s="5" customFormat="1" x14ac:dyDescent="0.25">
      <c r="A4" s="5" t="s">
        <v>2</v>
      </c>
      <c r="B4" s="2"/>
      <c r="D4" s="2"/>
      <c r="E4" s="3"/>
      <c r="F4" s="6"/>
      <c r="H4" s="2"/>
      <c r="I4" s="2"/>
    </row>
    <row r="5" spans="1:9" s="5" customFormat="1" x14ac:dyDescent="0.25">
      <c r="D5" s="2"/>
      <c r="E5" s="3"/>
      <c r="F5" s="6"/>
      <c r="H5" s="2"/>
      <c r="I5" s="2"/>
    </row>
    <row r="6" spans="1:9" s="5" customFormat="1" x14ac:dyDescent="0.25">
      <c r="D6" s="2"/>
      <c r="E6" s="3"/>
      <c r="F6" s="6"/>
      <c r="H6" s="2"/>
      <c r="I6" s="2"/>
    </row>
    <row r="7" spans="1:9" s="5" customFormat="1" x14ac:dyDescent="0.25">
      <c r="A7" s="5" t="s">
        <v>3</v>
      </c>
      <c r="D7" s="2"/>
      <c r="E7" s="3"/>
      <c r="F7" s="6"/>
      <c r="H7" s="2"/>
      <c r="I7" s="2"/>
    </row>
    <row r="8" spans="1:9" s="2" customFormat="1" x14ac:dyDescent="0.25">
      <c r="A8" s="5"/>
      <c r="B8" s="5"/>
      <c r="D8" s="7"/>
      <c r="E8" s="8"/>
      <c r="F8" s="4"/>
    </row>
    <row r="9" spans="1:9" s="5" customFormat="1" x14ac:dyDescent="0.25">
      <c r="D9" s="2"/>
      <c r="E9" s="3"/>
      <c r="F9" s="6"/>
      <c r="H9" s="2"/>
      <c r="I9" s="2"/>
    </row>
    <row r="10" spans="1:9" s="5" customFormat="1" x14ac:dyDescent="0.25">
      <c r="A10" s="9" t="s">
        <v>4</v>
      </c>
      <c r="B10" s="2"/>
      <c r="D10" s="2"/>
      <c r="E10" s="3"/>
      <c r="F10" s="6"/>
      <c r="H10" s="2"/>
      <c r="I10" s="2"/>
    </row>
    <row r="11" spans="1:9" s="2" customFormat="1" x14ac:dyDescent="0.25">
      <c r="A11" s="5"/>
      <c r="E11" s="3"/>
      <c r="F11" s="4"/>
    </row>
    <row r="12" spans="1:9" s="2" customFormat="1" x14ac:dyDescent="0.25">
      <c r="A12" s="5"/>
      <c r="E12" s="3"/>
      <c r="F12" s="4"/>
    </row>
    <row r="13" spans="1:9" s="2" customFormat="1" x14ac:dyDescent="0.25">
      <c r="B13" s="2" t="s">
        <v>389</v>
      </c>
      <c r="E13" s="3"/>
      <c r="F13" s="4"/>
    </row>
    <row r="14" spans="1:9" s="2" customFormat="1" x14ac:dyDescent="0.25">
      <c r="A14" s="2" t="s">
        <v>390</v>
      </c>
      <c r="E14" s="3"/>
      <c r="F14" s="4"/>
    </row>
    <row r="15" spans="1:9" s="2" customFormat="1" x14ac:dyDescent="0.25">
      <c r="E15" s="3"/>
      <c r="F15" s="4"/>
    </row>
    <row r="16" spans="1:9" x14ac:dyDescent="0.25">
      <c r="A16" s="2"/>
      <c r="B16" s="2" t="s">
        <v>384</v>
      </c>
      <c r="D16" s="2"/>
      <c r="E16" s="3"/>
      <c r="F16" s="11"/>
    </row>
    <row r="17" spans="1:9" x14ac:dyDescent="0.25">
      <c r="A17" s="2" t="s">
        <v>385</v>
      </c>
      <c r="D17" s="2"/>
      <c r="E17" s="3"/>
      <c r="F17" s="11"/>
    </row>
    <row r="19" spans="1:9" s="17" customFormat="1" x14ac:dyDescent="0.25">
      <c r="A19" s="12" t="s">
        <v>5</v>
      </c>
      <c r="B19" s="10"/>
      <c r="C19" s="13"/>
      <c r="D19" s="10"/>
      <c r="E19" s="14"/>
      <c r="F19" s="15"/>
      <c r="G19" s="16"/>
    </row>
    <row r="21" spans="1:9" s="1" customFormat="1" x14ac:dyDescent="0.25">
      <c r="A21" s="12" t="s">
        <v>6</v>
      </c>
      <c r="C21" s="18"/>
      <c r="E21" s="19"/>
      <c r="F21" s="14"/>
      <c r="G21" s="20"/>
      <c r="H21" s="10"/>
      <c r="I21" s="10"/>
    </row>
    <row r="22" spans="1:9" s="1" customFormat="1" x14ac:dyDescent="0.25">
      <c r="A22" s="1" t="s">
        <v>7</v>
      </c>
      <c r="C22" s="18"/>
      <c r="E22" s="19"/>
      <c r="F22" s="21"/>
      <c r="G22" s="22"/>
      <c r="H22" s="10"/>
      <c r="I22" s="10"/>
    </row>
    <row r="23" spans="1:9" s="1" customFormat="1" x14ac:dyDescent="0.25">
      <c r="A23" s="23" t="s">
        <v>8</v>
      </c>
      <c r="B23" s="24"/>
      <c r="C23" s="19"/>
      <c r="D23" s="24"/>
      <c r="E23" s="19"/>
      <c r="F23" s="19"/>
      <c r="G23" s="25"/>
      <c r="H23" s="10"/>
      <c r="I23" s="10"/>
    </row>
    <row r="24" spans="1:9" s="1" customFormat="1" x14ac:dyDescent="0.25">
      <c r="A24" s="23" t="s">
        <v>9</v>
      </c>
      <c r="B24" s="24"/>
      <c r="C24" s="19"/>
      <c r="D24" s="24"/>
      <c r="E24" s="19"/>
      <c r="F24" s="19"/>
      <c r="G24" s="25"/>
      <c r="H24" s="10"/>
      <c r="I24" s="10"/>
    </row>
    <row r="25" spans="1:9" s="1" customFormat="1" x14ac:dyDescent="0.25">
      <c r="A25" s="24" t="s">
        <v>10</v>
      </c>
      <c r="B25" s="17"/>
      <c r="C25" s="14"/>
      <c r="D25" s="17"/>
      <c r="E25" s="26" t="s">
        <v>11</v>
      </c>
      <c r="F25" s="27" t="s">
        <v>12</v>
      </c>
      <c r="G25" s="27" t="s">
        <v>13</v>
      </c>
      <c r="H25" s="10"/>
      <c r="I25" s="10"/>
    </row>
    <row r="26" spans="1:9" s="1" customFormat="1" x14ac:dyDescent="0.25">
      <c r="A26" s="24" t="s">
        <v>14</v>
      </c>
      <c r="B26" s="17"/>
      <c r="C26" s="14"/>
      <c r="D26" s="17"/>
      <c r="E26" s="28" t="s">
        <v>15</v>
      </c>
      <c r="F26" s="29">
        <f>G26</f>
        <v>-600</v>
      </c>
      <c r="G26" s="29">
        <f>SUM(G27,)</f>
        <v>-600</v>
      </c>
      <c r="H26" s="10"/>
      <c r="I26" s="10"/>
    </row>
    <row r="27" spans="1:9" s="1" customFormat="1" x14ac:dyDescent="0.25">
      <c r="A27" s="17" t="s">
        <v>16</v>
      </c>
      <c r="B27" s="17"/>
      <c r="C27" s="14"/>
      <c r="D27" s="17"/>
      <c r="E27" s="14" t="s">
        <v>17</v>
      </c>
      <c r="F27" s="30">
        <f>G27</f>
        <v>-600</v>
      </c>
      <c r="G27" s="30">
        <f>SUM(G28)</f>
        <v>-600</v>
      </c>
      <c r="H27" s="10"/>
      <c r="I27" s="10"/>
    </row>
    <row r="28" spans="1:9" s="1" customFormat="1" x14ac:dyDescent="0.25">
      <c r="A28" s="31" t="s">
        <v>18</v>
      </c>
      <c r="B28" s="17"/>
      <c r="C28" s="14"/>
      <c r="D28" s="17"/>
      <c r="E28" s="19"/>
      <c r="F28" s="30">
        <f t="shared" ref="F28:F31" si="0">G28</f>
        <v>-600</v>
      </c>
      <c r="G28" s="32">
        <v>-600</v>
      </c>
      <c r="H28" s="10"/>
      <c r="I28" s="10"/>
    </row>
    <row r="29" spans="1:9" s="1" customFormat="1" x14ac:dyDescent="0.25">
      <c r="A29" s="24" t="s">
        <v>14</v>
      </c>
      <c r="B29" s="17"/>
      <c r="C29" s="17"/>
      <c r="D29" s="17"/>
      <c r="E29" s="33">
        <v>2700</v>
      </c>
      <c r="F29" s="34">
        <f t="shared" si="0"/>
        <v>1686</v>
      </c>
      <c r="G29" s="34">
        <f>SUM(G30)</f>
        <v>1686</v>
      </c>
      <c r="H29" s="10"/>
      <c r="I29" s="10"/>
    </row>
    <row r="30" spans="1:9" s="1" customFormat="1" x14ac:dyDescent="0.25">
      <c r="A30" s="17" t="s">
        <v>19</v>
      </c>
      <c r="B30" s="17"/>
      <c r="C30" s="17"/>
      <c r="D30" s="17"/>
      <c r="E30" s="15">
        <v>2708</v>
      </c>
      <c r="F30" s="16">
        <f t="shared" si="0"/>
        <v>1686</v>
      </c>
      <c r="G30" s="16">
        <f>G31</f>
        <v>1686</v>
      </c>
      <c r="H30" s="10"/>
      <c r="I30" s="10"/>
    </row>
    <row r="31" spans="1:9" s="1" customFormat="1" x14ac:dyDescent="0.25">
      <c r="A31" s="31" t="s">
        <v>18</v>
      </c>
      <c r="B31" s="17"/>
      <c r="C31" s="17"/>
      <c r="D31" s="17"/>
      <c r="E31" s="21"/>
      <c r="F31" s="16">
        <f t="shared" si="0"/>
        <v>1686</v>
      </c>
      <c r="G31" s="35">
        <v>1686</v>
      </c>
      <c r="H31" s="10"/>
      <c r="I31" s="10"/>
    </row>
    <row r="32" spans="1:9" s="1" customFormat="1" x14ac:dyDescent="0.25">
      <c r="A32" s="24" t="s">
        <v>20</v>
      </c>
      <c r="B32" s="17"/>
      <c r="C32" s="17"/>
      <c r="D32" s="17"/>
      <c r="E32" s="33">
        <v>3600</v>
      </c>
      <c r="F32" s="34">
        <f>G32</f>
        <v>-10</v>
      </c>
      <c r="G32" s="34">
        <f>SUM(,G33,G36)</f>
        <v>-10</v>
      </c>
      <c r="H32" s="10"/>
      <c r="I32" s="10"/>
    </row>
    <row r="33" spans="1:9" x14ac:dyDescent="0.25">
      <c r="A33" s="17" t="s">
        <v>21</v>
      </c>
      <c r="B33" s="17"/>
      <c r="C33" s="17"/>
      <c r="D33" s="17"/>
      <c r="E33" s="36">
        <v>3601</v>
      </c>
      <c r="F33" s="37">
        <f>SUM(G33)</f>
        <v>-9</v>
      </c>
      <c r="G33" s="38">
        <f>SUM(G34:G35)</f>
        <v>-9</v>
      </c>
    </row>
    <row r="34" spans="1:9" x14ac:dyDescent="0.25">
      <c r="A34" s="31" t="s">
        <v>18</v>
      </c>
      <c r="B34" s="17"/>
      <c r="C34" s="17"/>
      <c r="D34" s="17"/>
      <c r="E34" s="39">
        <v>3601</v>
      </c>
      <c r="F34" s="40">
        <f t="shared" ref="F34" si="1">SUM(G34)</f>
        <v>-2</v>
      </c>
      <c r="G34" s="16">
        <v>-2</v>
      </c>
    </row>
    <row r="35" spans="1:9" s="44" customFormat="1" x14ac:dyDescent="0.25">
      <c r="A35" s="190" t="s">
        <v>22</v>
      </c>
      <c r="B35" s="190"/>
      <c r="C35" s="190"/>
      <c r="D35" s="190"/>
      <c r="E35" s="41">
        <v>3601</v>
      </c>
      <c r="F35" s="42">
        <f t="shared" ref="F35" si="2">SUM(G35)</f>
        <v>-7</v>
      </c>
      <c r="G35" s="43">
        <v>-7</v>
      </c>
    </row>
    <row r="36" spans="1:9" s="1" customFormat="1" x14ac:dyDescent="0.25">
      <c r="A36" s="17" t="s">
        <v>23</v>
      </c>
      <c r="B36" s="17"/>
      <c r="C36" s="17"/>
      <c r="D36" s="17"/>
      <c r="E36" s="15">
        <v>3611</v>
      </c>
      <c r="F36" s="16">
        <f t="shared" ref="F36:F43" si="3">G36</f>
        <v>-1</v>
      </c>
      <c r="G36" s="16">
        <f>SUM(G37:G37)</f>
        <v>-1</v>
      </c>
    </row>
    <row r="37" spans="1:9" s="1" customFormat="1" x14ac:dyDescent="0.25">
      <c r="A37" s="17" t="s">
        <v>18</v>
      </c>
      <c r="B37" s="17"/>
      <c r="C37" s="17"/>
      <c r="D37" s="17"/>
      <c r="E37" s="39">
        <v>3611</v>
      </c>
      <c r="F37" s="16">
        <f t="shared" si="3"/>
        <v>-1</v>
      </c>
      <c r="G37" s="16">
        <v>-1</v>
      </c>
    </row>
    <row r="38" spans="1:9" s="51" customFormat="1" x14ac:dyDescent="0.25">
      <c r="A38" s="46" t="s">
        <v>24</v>
      </c>
      <c r="B38" s="47"/>
      <c r="C38" s="47"/>
      <c r="D38" s="47"/>
      <c r="E38" s="48">
        <v>3700</v>
      </c>
      <c r="F38" s="49">
        <f t="shared" si="3"/>
        <v>-116</v>
      </c>
      <c r="G38" s="49">
        <f>SUM(G39)</f>
        <v>-116</v>
      </c>
      <c r="H38" s="50"/>
      <c r="I38" s="50"/>
    </row>
    <row r="39" spans="1:9" s="51" customFormat="1" x14ac:dyDescent="0.25">
      <c r="A39" s="47" t="s">
        <v>25</v>
      </c>
      <c r="B39" s="47"/>
      <c r="C39" s="47"/>
      <c r="D39" s="47"/>
      <c r="E39" s="52">
        <v>3702</v>
      </c>
      <c r="F39" s="42">
        <f t="shared" si="3"/>
        <v>-116</v>
      </c>
      <c r="G39" s="42">
        <f>G40</f>
        <v>-116</v>
      </c>
      <c r="H39" s="50"/>
      <c r="I39" s="50"/>
    </row>
    <row r="40" spans="1:9" s="51" customFormat="1" x14ac:dyDescent="0.25">
      <c r="A40" s="47" t="s">
        <v>18</v>
      </c>
      <c r="B40" s="47"/>
      <c r="C40" s="47"/>
      <c r="D40" s="47"/>
      <c r="E40" s="53"/>
      <c r="F40" s="42">
        <f t="shared" si="3"/>
        <v>-116</v>
      </c>
      <c r="G40" s="54">
        <v>-116</v>
      </c>
      <c r="H40" s="50"/>
      <c r="I40" s="50"/>
    </row>
    <row r="41" spans="1:9" s="51" customFormat="1" x14ac:dyDescent="0.25">
      <c r="A41" s="55" t="s">
        <v>26</v>
      </c>
      <c r="B41" s="47"/>
      <c r="C41" s="47"/>
      <c r="D41" s="47"/>
      <c r="E41" s="48">
        <v>4500</v>
      </c>
      <c r="F41" s="56">
        <f t="shared" si="3"/>
        <v>501</v>
      </c>
      <c r="G41" s="56">
        <f>SUM(G42)</f>
        <v>501</v>
      </c>
      <c r="H41" s="50"/>
      <c r="I41" s="50"/>
    </row>
    <row r="42" spans="1:9" s="51" customFormat="1" x14ac:dyDescent="0.25">
      <c r="A42" s="47" t="s">
        <v>27</v>
      </c>
      <c r="B42" s="47"/>
      <c r="C42" s="47"/>
      <c r="D42" s="47"/>
      <c r="E42" s="52">
        <v>4501</v>
      </c>
      <c r="F42" s="57">
        <f t="shared" si="3"/>
        <v>501</v>
      </c>
      <c r="G42" s="57">
        <f>SUM(G43:G43)</f>
        <v>501</v>
      </c>
      <c r="H42" s="50"/>
      <c r="I42" s="50"/>
    </row>
    <row r="43" spans="1:9" s="51" customFormat="1" x14ac:dyDescent="0.25">
      <c r="A43" s="47" t="s">
        <v>18</v>
      </c>
      <c r="B43" s="47"/>
      <c r="C43" s="47"/>
      <c r="D43" s="47"/>
      <c r="E43" s="52">
        <v>4501</v>
      </c>
      <c r="F43" s="57">
        <f t="shared" si="3"/>
        <v>501</v>
      </c>
      <c r="G43" s="57">
        <v>501</v>
      </c>
      <c r="H43" s="50"/>
      <c r="I43" s="50"/>
    </row>
    <row r="44" spans="1:9" s="1" customFormat="1" x14ac:dyDescent="0.25">
      <c r="A44" s="58" t="s">
        <v>28</v>
      </c>
      <c r="B44" s="58"/>
      <c r="C44" s="59"/>
      <c r="D44" s="58"/>
      <c r="E44" s="59"/>
      <c r="F44" s="60">
        <f>G44</f>
        <v>1461</v>
      </c>
      <c r="G44" s="60">
        <f>SUM(G26,G32,G38,G41,G29)</f>
        <v>1461</v>
      </c>
      <c r="H44" s="10"/>
      <c r="I44" s="10"/>
    </row>
    <row r="45" spans="1:9" s="1" customFormat="1" x14ac:dyDescent="0.25">
      <c r="A45" s="61"/>
      <c r="B45" s="62"/>
      <c r="C45" s="63"/>
      <c r="D45" s="62"/>
      <c r="E45" s="63"/>
      <c r="F45" s="64"/>
      <c r="G45" s="64"/>
      <c r="H45" s="10"/>
      <c r="I45" s="10"/>
    </row>
    <row r="46" spans="1:9" s="1" customFormat="1" ht="16.5" thickBot="1" x14ac:dyDescent="0.3">
      <c r="A46" s="65"/>
      <c r="B46" s="66"/>
      <c r="C46" s="67"/>
      <c r="D46" s="66"/>
      <c r="E46" s="67"/>
      <c r="F46" s="68">
        <f>G46</f>
        <v>1461</v>
      </c>
      <c r="G46" s="68">
        <f>SUM(G44)</f>
        <v>1461</v>
      </c>
      <c r="H46" s="10"/>
      <c r="I46" s="10"/>
    </row>
    <row r="47" spans="1:9" s="1" customFormat="1" ht="16.5" thickTop="1" x14ac:dyDescent="0.25">
      <c r="A47" s="24"/>
      <c r="B47" s="24"/>
      <c r="C47" s="19"/>
      <c r="D47" s="24"/>
      <c r="E47" s="19"/>
      <c r="F47" s="69"/>
      <c r="G47" s="69"/>
      <c r="H47" s="10"/>
      <c r="I47" s="10"/>
    </row>
    <row r="48" spans="1:9" s="44" customFormat="1" x14ac:dyDescent="0.25">
      <c r="A48" s="46" t="s">
        <v>29</v>
      </c>
      <c r="B48" s="47"/>
      <c r="C48" s="47"/>
      <c r="D48" s="47"/>
      <c r="E48" s="48">
        <v>6100</v>
      </c>
      <c r="F48" s="56">
        <f t="shared" ref="F48:F55" si="4">G48</f>
        <v>46714</v>
      </c>
      <c r="G48" s="56">
        <f>SUM(G49,G54)</f>
        <v>46714</v>
      </c>
    </row>
    <row r="49" spans="1:245" s="44" customFormat="1" x14ac:dyDescent="0.25">
      <c r="A49" s="47" t="s">
        <v>30</v>
      </c>
      <c r="B49" s="47"/>
      <c r="C49" s="47"/>
      <c r="D49" s="47"/>
      <c r="E49" s="70">
        <v>6101</v>
      </c>
      <c r="F49" s="71">
        <f>G49</f>
        <v>46714</v>
      </c>
      <c r="G49" s="71">
        <f>SUM(G50:G51)</f>
        <v>46714</v>
      </c>
    </row>
    <row r="50" spans="1:245" s="44" customFormat="1" x14ac:dyDescent="0.25">
      <c r="A50" s="190" t="s">
        <v>22</v>
      </c>
      <c r="B50" s="190"/>
      <c r="C50" s="190"/>
      <c r="D50" s="190"/>
      <c r="E50" s="53"/>
      <c r="F50" s="57">
        <f t="shared" si="4"/>
        <v>29064</v>
      </c>
      <c r="G50" s="57">
        <v>29064</v>
      </c>
    </row>
    <row r="51" spans="1:245" s="72" customFormat="1" x14ac:dyDescent="0.25">
      <c r="A51" s="47" t="s">
        <v>18</v>
      </c>
      <c r="B51" s="47"/>
      <c r="C51" s="47"/>
      <c r="D51" s="47"/>
      <c r="E51" s="53"/>
      <c r="F51" s="57">
        <f t="shared" si="4"/>
        <v>17650</v>
      </c>
      <c r="G51" s="57">
        <v>17650</v>
      </c>
      <c r="H51" s="44"/>
      <c r="I51" s="44"/>
    </row>
    <row r="52" spans="1:245" s="44" customFormat="1" x14ac:dyDescent="0.25">
      <c r="A52" s="47" t="s">
        <v>31</v>
      </c>
      <c r="B52" s="47"/>
      <c r="C52" s="47"/>
      <c r="D52" s="47"/>
      <c r="E52" s="70">
        <v>6102</v>
      </c>
      <c r="F52" s="71">
        <f>G52</f>
        <v>-1650</v>
      </c>
      <c r="G52" s="71">
        <f>SUM(G53:G53)</f>
        <v>-1650</v>
      </c>
    </row>
    <row r="53" spans="1:245" s="44" customFormat="1" x14ac:dyDescent="0.25">
      <c r="A53" s="191" t="s">
        <v>32</v>
      </c>
      <c r="B53" s="191"/>
      <c r="C53" s="191"/>
      <c r="D53" s="191"/>
      <c r="E53" s="53"/>
      <c r="F53" s="57">
        <f t="shared" ref="F53" si="5">G53</f>
        <v>-1650</v>
      </c>
      <c r="G53" s="57">
        <v>-1650</v>
      </c>
    </row>
    <row r="54" spans="1:245" s="44" customFormat="1" x14ac:dyDescent="0.25">
      <c r="A54" s="47" t="s">
        <v>33</v>
      </c>
      <c r="B54" s="47"/>
      <c r="C54" s="47"/>
      <c r="D54" s="47"/>
      <c r="E54" s="70">
        <v>6109</v>
      </c>
      <c r="F54" s="56">
        <f>G54</f>
        <v>0</v>
      </c>
      <c r="G54" s="56">
        <f>SUM(G55:G56)</f>
        <v>0</v>
      </c>
    </row>
    <row r="55" spans="1:245" s="51" customFormat="1" x14ac:dyDescent="0.25">
      <c r="A55" s="47" t="s">
        <v>32</v>
      </c>
      <c r="B55" s="47"/>
      <c r="C55" s="47"/>
      <c r="D55" s="47"/>
      <c r="E55" s="52">
        <v>6109</v>
      </c>
      <c r="F55" s="57">
        <f t="shared" si="4"/>
        <v>-26598</v>
      </c>
      <c r="G55" s="54">
        <v>-26598</v>
      </c>
      <c r="H55" s="50"/>
      <c r="I55" s="50"/>
    </row>
    <row r="56" spans="1:245" s="44" customFormat="1" x14ac:dyDescent="0.25">
      <c r="A56" s="192" t="s">
        <v>34</v>
      </c>
      <c r="B56" s="192"/>
      <c r="C56" s="192"/>
      <c r="D56" s="192"/>
      <c r="E56" s="52">
        <v>6109</v>
      </c>
      <c r="F56" s="42">
        <f t="shared" ref="F56" si="6">SUM(G56)</f>
        <v>26598</v>
      </c>
      <c r="G56" s="43">
        <v>26598</v>
      </c>
    </row>
    <row r="57" spans="1:245" s="51" customFormat="1" x14ac:dyDescent="0.25">
      <c r="A57" s="46" t="s">
        <v>35</v>
      </c>
      <c r="B57" s="46"/>
      <c r="C57" s="73"/>
      <c r="D57" s="46"/>
      <c r="E57" s="74" t="s">
        <v>36</v>
      </c>
      <c r="F57" s="56">
        <f t="shared" ref="F57:F59" si="7">SUM(G57)</f>
        <v>-14000</v>
      </c>
      <c r="G57" s="56">
        <f>SUM(G58)</f>
        <v>-14000</v>
      </c>
      <c r="H57" s="50"/>
      <c r="I57" s="50"/>
    </row>
    <row r="58" spans="1:245" s="50" customFormat="1" x14ac:dyDescent="0.25">
      <c r="A58" s="47" t="s">
        <v>37</v>
      </c>
      <c r="B58" s="46"/>
      <c r="C58" s="73"/>
      <c r="D58" s="46"/>
      <c r="E58" s="75" t="s">
        <v>38</v>
      </c>
      <c r="F58" s="71">
        <f t="shared" si="7"/>
        <v>-14000</v>
      </c>
      <c r="G58" s="71">
        <f>SUM(G59)</f>
        <v>-14000</v>
      </c>
    </row>
    <row r="59" spans="1:245" s="51" customFormat="1" x14ac:dyDescent="0.25">
      <c r="A59" s="190" t="s">
        <v>22</v>
      </c>
      <c r="B59" s="190"/>
      <c r="C59" s="190"/>
      <c r="D59" s="190"/>
      <c r="E59" s="76"/>
      <c r="F59" s="57">
        <f t="shared" si="7"/>
        <v>-14000</v>
      </c>
      <c r="G59" s="57">
        <v>-14000</v>
      </c>
      <c r="H59" s="50"/>
      <c r="I59" s="50"/>
    </row>
    <row r="60" spans="1:245" s="44" customFormat="1" ht="16.5" thickBot="1" x14ac:dyDescent="0.3">
      <c r="A60" s="66" t="s">
        <v>39</v>
      </c>
      <c r="B60" s="66"/>
      <c r="C60" s="66"/>
      <c r="D60" s="66"/>
      <c r="E60" s="77"/>
      <c r="F60" s="78">
        <f>G60</f>
        <v>31064</v>
      </c>
      <c r="G60" s="78">
        <f>SUM(,G48,G54,G57,G52)</f>
        <v>31064</v>
      </c>
    </row>
    <row r="61" spans="1:245" s="50" customFormat="1" ht="16.5" thickTop="1" x14ac:dyDescent="0.25">
      <c r="A61" s="62"/>
      <c r="B61" s="62"/>
      <c r="C61" s="62"/>
      <c r="D61" s="62"/>
      <c r="E61" s="79"/>
      <c r="F61" s="80"/>
      <c r="G61" s="80"/>
    </row>
    <row r="62" spans="1:245" s="50" customFormat="1" ht="16.5" thickBot="1" x14ac:dyDescent="0.3">
      <c r="A62" s="81" t="s">
        <v>40</v>
      </c>
      <c r="B62" s="66"/>
      <c r="C62" s="66"/>
      <c r="D62" s="82"/>
      <c r="E62" s="77"/>
      <c r="F62" s="78">
        <f t="shared" ref="F62" si="8">SUM(G62)</f>
        <v>32525</v>
      </c>
      <c r="G62" s="78">
        <f>SUM(G46,G60)</f>
        <v>32525</v>
      </c>
    </row>
    <row r="63" spans="1:245" s="50" customFormat="1" ht="16.5" thickTop="1" x14ac:dyDescent="0.25">
      <c r="A63" s="83"/>
      <c r="B63" s="47"/>
      <c r="C63" s="47"/>
      <c r="D63" s="47"/>
      <c r="E63" s="84"/>
      <c r="F63" s="85"/>
      <c r="G63" s="85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</row>
    <row r="64" spans="1:245" s="90" customFormat="1" x14ac:dyDescent="0.25">
      <c r="A64" s="86" t="s">
        <v>41</v>
      </c>
      <c r="B64" s="46"/>
      <c r="C64" s="87"/>
      <c r="D64" s="88"/>
      <c r="E64" s="87"/>
      <c r="F64" s="89"/>
      <c r="G64" s="89"/>
    </row>
    <row r="65" spans="1:246" s="17" customFormat="1" x14ac:dyDescent="0.25">
      <c r="A65" s="23"/>
      <c r="B65" s="24"/>
      <c r="C65" s="19"/>
      <c r="D65" s="24"/>
      <c r="E65" s="19"/>
      <c r="F65" s="69"/>
      <c r="G65" s="69"/>
    </row>
    <row r="66" spans="1:246" s="1" customFormat="1" x14ac:dyDescent="0.25">
      <c r="A66" s="24" t="s">
        <v>10</v>
      </c>
      <c r="B66" s="17"/>
      <c r="C66" s="14"/>
      <c r="D66" s="17"/>
      <c r="E66" s="26" t="s">
        <v>11</v>
      </c>
      <c r="F66" s="27" t="s">
        <v>12</v>
      </c>
      <c r="G66" s="27" t="s">
        <v>13</v>
      </c>
      <c r="H66" s="10"/>
      <c r="I66" s="10"/>
    </row>
    <row r="67" spans="1:246" s="1" customFormat="1" x14ac:dyDescent="0.25">
      <c r="A67" s="24" t="s">
        <v>42</v>
      </c>
      <c r="B67" s="17"/>
      <c r="C67" s="17"/>
      <c r="D67" s="17"/>
      <c r="E67" s="33">
        <v>2400</v>
      </c>
      <c r="F67" s="34">
        <f t="shared" ref="F67:F72" si="9">G67</f>
        <v>4351</v>
      </c>
      <c r="G67" s="34">
        <f>SUM(G68)</f>
        <v>4351</v>
      </c>
      <c r="H67" s="10"/>
      <c r="I67" s="10"/>
    </row>
    <row r="68" spans="1:246" s="1" customFormat="1" x14ac:dyDescent="0.25">
      <c r="A68" s="17" t="s">
        <v>43</v>
      </c>
      <c r="B68" s="17"/>
      <c r="C68" s="17"/>
      <c r="D68" s="17"/>
      <c r="E68" s="15">
        <v>2404</v>
      </c>
      <c r="F68" s="16">
        <f t="shared" si="9"/>
        <v>4351</v>
      </c>
      <c r="G68" s="16">
        <f>G69</f>
        <v>4351</v>
      </c>
      <c r="H68" s="10"/>
      <c r="I68" s="10"/>
    </row>
    <row r="69" spans="1:246" s="1" customFormat="1" x14ac:dyDescent="0.25">
      <c r="A69" s="17" t="s">
        <v>32</v>
      </c>
      <c r="B69" s="17"/>
      <c r="C69" s="17"/>
      <c r="D69" s="17"/>
      <c r="E69" s="21"/>
      <c r="F69" s="16">
        <f t="shared" si="9"/>
        <v>4351</v>
      </c>
      <c r="G69" s="35">
        <v>4351</v>
      </c>
      <c r="H69" s="10"/>
      <c r="I69" s="10"/>
    </row>
    <row r="70" spans="1:246" s="1" customFormat="1" x14ac:dyDescent="0.25">
      <c r="A70" s="91" t="s">
        <v>26</v>
      </c>
      <c r="B70" s="17"/>
      <c r="C70" s="17"/>
      <c r="D70" s="17"/>
      <c r="E70" s="33">
        <v>4500</v>
      </c>
      <c r="F70" s="92">
        <f t="shared" si="9"/>
        <v>974</v>
      </c>
      <c r="G70" s="92">
        <f>SUM(G71)</f>
        <v>974</v>
      </c>
      <c r="H70" s="10"/>
      <c r="I70" s="10"/>
    </row>
    <row r="71" spans="1:246" s="1" customFormat="1" x14ac:dyDescent="0.25">
      <c r="A71" s="17" t="s">
        <v>27</v>
      </c>
      <c r="B71" s="17"/>
      <c r="C71" s="17"/>
      <c r="D71" s="17"/>
      <c r="E71" s="15">
        <v>4501</v>
      </c>
      <c r="F71" s="40">
        <f t="shared" si="9"/>
        <v>974</v>
      </c>
      <c r="G71" s="40">
        <f>SUM(G72:G72)</f>
        <v>974</v>
      </c>
      <c r="H71" s="10"/>
      <c r="I71" s="10"/>
    </row>
    <row r="72" spans="1:246" s="1" customFormat="1" x14ac:dyDescent="0.25">
      <c r="A72" s="189" t="s">
        <v>22</v>
      </c>
      <c r="B72" s="189"/>
      <c r="C72" s="189"/>
      <c r="D72" s="189"/>
      <c r="E72" s="15"/>
      <c r="F72" s="40">
        <f t="shared" si="9"/>
        <v>974</v>
      </c>
      <c r="G72" s="40">
        <v>974</v>
      </c>
      <c r="H72" s="10"/>
      <c r="I72" s="10"/>
    </row>
    <row r="73" spans="1:246" s="1" customFormat="1" x14ac:dyDescent="0.25">
      <c r="A73" s="93" t="s">
        <v>28</v>
      </c>
      <c r="B73" s="93"/>
      <c r="C73" s="94"/>
      <c r="D73" s="93"/>
      <c r="E73" s="94"/>
      <c r="F73" s="95">
        <f>SUM(G73)</f>
        <v>5325</v>
      </c>
      <c r="G73" s="95">
        <f>SUM(G70,G67)</f>
        <v>5325</v>
      </c>
      <c r="H73" s="10"/>
      <c r="I73" s="10"/>
    </row>
    <row r="74" spans="1:246" s="1" customFormat="1" ht="16.5" thickBot="1" x14ac:dyDescent="0.3">
      <c r="A74" s="65" t="s">
        <v>44</v>
      </c>
      <c r="B74" s="65"/>
      <c r="C74" s="96"/>
      <c r="D74" s="65"/>
      <c r="E74" s="96"/>
      <c r="F74" s="97">
        <f t="shared" ref="F74" si="10">SUM(G74)</f>
        <v>5325</v>
      </c>
      <c r="G74" s="97">
        <f>SUM(G73)</f>
        <v>5325</v>
      </c>
      <c r="H74" s="10"/>
      <c r="I74" s="10"/>
    </row>
    <row r="75" spans="1:246" s="1" customFormat="1" ht="16.5" thickTop="1" x14ac:dyDescent="0.25">
      <c r="A75" s="24"/>
      <c r="B75" s="24"/>
      <c r="C75" s="19"/>
      <c r="D75" s="24"/>
      <c r="E75" s="19"/>
      <c r="F75" s="69"/>
      <c r="G75" s="69"/>
      <c r="H75" s="10"/>
      <c r="I75" s="10"/>
    </row>
    <row r="76" spans="1:246" s="11" customFormat="1" x14ac:dyDescent="0.25">
      <c r="A76" s="98" t="s">
        <v>45</v>
      </c>
      <c r="B76" s="99"/>
      <c r="C76" s="99"/>
      <c r="D76" s="99"/>
      <c r="E76" s="26" t="s">
        <v>11</v>
      </c>
      <c r="F76" s="27" t="s">
        <v>12</v>
      </c>
      <c r="G76" s="27" t="s">
        <v>13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</row>
    <row r="77" spans="1:246" s="17" customFormat="1" x14ac:dyDescent="0.25">
      <c r="A77" s="24" t="s">
        <v>29</v>
      </c>
      <c r="E77" s="33">
        <v>6100</v>
      </c>
      <c r="F77" s="92">
        <f>SUM(G77)</f>
        <v>0</v>
      </c>
      <c r="G77" s="92">
        <f>SUM(G78,)</f>
        <v>0</v>
      </c>
    </row>
    <row r="78" spans="1:246" s="17" customFormat="1" x14ac:dyDescent="0.25">
      <c r="A78" s="17" t="s">
        <v>33</v>
      </c>
      <c r="E78" s="100">
        <v>6109</v>
      </c>
      <c r="F78" s="92">
        <f t="shared" ref="F78:F79" si="11">SUM(G78)</f>
        <v>0</v>
      </c>
      <c r="G78" s="92">
        <f>SUM(G79:G84)</f>
        <v>0</v>
      </c>
    </row>
    <row r="79" spans="1:246" s="1" customFormat="1" x14ac:dyDescent="0.25">
      <c r="A79" s="17" t="s">
        <v>32</v>
      </c>
      <c r="B79" s="17"/>
      <c r="C79" s="17"/>
      <c r="D79" s="17"/>
      <c r="E79" s="15"/>
      <c r="F79" s="40">
        <f t="shared" si="11"/>
        <v>-173883</v>
      </c>
      <c r="G79" s="40">
        <v>-173883</v>
      </c>
      <c r="H79" s="10"/>
      <c r="I79" s="10"/>
    </row>
    <row r="80" spans="1:246" s="24" customFormat="1" x14ac:dyDescent="0.25">
      <c r="A80" s="17" t="s">
        <v>18</v>
      </c>
      <c r="B80" s="17"/>
      <c r="C80" s="17"/>
      <c r="D80" s="17"/>
      <c r="E80" s="21"/>
      <c r="F80" s="40">
        <f t="shared" ref="F80" si="12">G80</f>
        <v>140000</v>
      </c>
      <c r="G80" s="40">
        <v>140000</v>
      </c>
      <c r="H80" s="17"/>
      <c r="I80" s="17"/>
    </row>
    <row r="81" spans="1:7" s="17" customFormat="1" x14ac:dyDescent="0.25">
      <c r="A81" s="17" t="s">
        <v>46</v>
      </c>
      <c r="E81" s="15"/>
      <c r="F81" s="16">
        <f t="shared" ref="F81:F84" si="13">SUM(G81)</f>
        <v>406</v>
      </c>
      <c r="G81" s="101">
        <v>406</v>
      </c>
    </row>
    <row r="82" spans="1:7" s="17" customFormat="1" x14ac:dyDescent="0.25">
      <c r="A82" s="17" t="s">
        <v>47</v>
      </c>
      <c r="E82" s="15"/>
      <c r="F82" s="16">
        <f t="shared" si="13"/>
        <v>5526</v>
      </c>
      <c r="G82" s="101">
        <v>5526</v>
      </c>
    </row>
    <row r="83" spans="1:7" s="17" customFormat="1" x14ac:dyDescent="0.25">
      <c r="A83" s="189" t="s">
        <v>22</v>
      </c>
      <c r="B83" s="189"/>
      <c r="C83" s="189"/>
      <c r="D83" s="189"/>
      <c r="E83" s="15"/>
      <c r="F83" s="16">
        <f t="shared" si="13"/>
        <v>4351</v>
      </c>
      <c r="G83" s="101">
        <v>4351</v>
      </c>
    </row>
    <row r="84" spans="1:7" s="17" customFormat="1" x14ac:dyDescent="0.25">
      <c r="A84" s="102" t="s">
        <v>48</v>
      </c>
      <c r="B84" s="103"/>
      <c r="C84" s="103"/>
      <c r="D84" s="103"/>
      <c r="E84" s="15"/>
      <c r="F84" s="16">
        <f t="shared" si="13"/>
        <v>23600</v>
      </c>
      <c r="G84" s="101">
        <v>23600</v>
      </c>
    </row>
    <row r="85" spans="1:7" s="17" customFormat="1" ht="16.5" thickBot="1" x14ac:dyDescent="0.3">
      <c r="A85" s="65" t="s">
        <v>39</v>
      </c>
      <c r="B85" s="65"/>
      <c r="C85" s="65"/>
      <c r="D85" s="65"/>
      <c r="E85" s="104"/>
      <c r="F85" s="105">
        <f>SUM(G85)</f>
        <v>0</v>
      </c>
      <c r="G85" s="105">
        <f>SUM(G77)</f>
        <v>0</v>
      </c>
    </row>
    <row r="86" spans="1:7" s="17" customFormat="1" ht="16.5" thickTop="1" x14ac:dyDescent="0.25">
      <c r="A86" s="61"/>
      <c r="B86" s="61"/>
      <c r="C86" s="61"/>
      <c r="D86" s="61"/>
      <c r="E86" s="106"/>
      <c r="F86" s="107"/>
      <c r="G86" s="107"/>
    </row>
    <row r="87" spans="1:7" s="17" customFormat="1" ht="16.5" thickBot="1" x14ac:dyDescent="0.3">
      <c r="A87" s="108" t="s">
        <v>49</v>
      </c>
      <c r="B87" s="65"/>
      <c r="C87" s="65"/>
      <c r="D87" s="109"/>
      <c r="E87" s="104"/>
      <c r="F87" s="97">
        <f>SUM(G87)</f>
        <v>5325</v>
      </c>
      <c r="G87" s="97">
        <f>SUM(G74,G85)</f>
        <v>5325</v>
      </c>
    </row>
    <row r="88" spans="1:7" s="17" customFormat="1" ht="17.25" thickTop="1" thickBot="1" x14ac:dyDescent="0.3">
      <c r="A88" s="108"/>
      <c r="B88" s="65"/>
      <c r="C88" s="65"/>
      <c r="D88" s="109"/>
      <c r="E88" s="104"/>
      <c r="F88" s="97"/>
      <c r="G88" s="97"/>
    </row>
    <row r="89" spans="1:7" s="17" customFormat="1" ht="17.25" thickTop="1" thickBot="1" x14ac:dyDescent="0.3">
      <c r="A89" s="108" t="s">
        <v>50</v>
      </c>
      <c r="B89" s="65"/>
      <c r="C89" s="65"/>
      <c r="D89" s="109"/>
      <c r="E89" s="104"/>
      <c r="F89" s="97">
        <f>SUM(G89)</f>
        <v>37850</v>
      </c>
      <c r="G89" s="97">
        <f>SUM(G62,G87)</f>
        <v>37850</v>
      </c>
    </row>
    <row r="90" spans="1:7" ht="16.5" thickTop="1" x14ac:dyDescent="0.25">
      <c r="A90" s="23"/>
      <c r="B90" s="24"/>
      <c r="C90" s="24"/>
      <c r="D90" s="110"/>
      <c r="E90" s="110"/>
      <c r="F90" s="21"/>
      <c r="G90" s="69"/>
    </row>
    <row r="91" spans="1:7" x14ac:dyDescent="0.25">
      <c r="A91" s="12" t="s">
        <v>51</v>
      </c>
    </row>
    <row r="92" spans="1:7" x14ac:dyDescent="0.25">
      <c r="A92" s="111" t="s">
        <v>52</v>
      </c>
      <c r="C92" s="2"/>
      <c r="D92" s="2"/>
      <c r="F92" s="2"/>
      <c r="G92" s="2"/>
    </row>
    <row r="93" spans="1:7" x14ac:dyDescent="0.25">
      <c r="A93" s="111"/>
      <c r="C93" s="2"/>
      <c r="D93" s="2"/>
      <c r="F93" s="2"/>
      <c r="G93" s="2"/>
    </row>
    <row r="94" spans="1:7" x14ac:dyDescent="0.25">
      <c r="A94" s="5" t="s">
        <v>53</v>
      </c>
      <c r="C94" s="5"/>
      <c r="F94" s="5"/>
      <c r="G94" s="112">
        <f>SUM(F95)</f>
        <v>-1650</v>
      </c>
    </row>
    <row r="95" spans="1:7" x14ac:dyDescent="0.25">
      <c r="A95" s="5" t="s">
        <v>54</v>
      </c>
      <c r="C95" s="5"/>
      <c r="F95" s="112">
        <f>SUM(F96:F96)</f>
        <v>-1650</v>
      </c>
      <c r="G95" s="5"/>
    </row>
    <row r="96" spans="1:7" x14ac:dyDescent="0.25">
      <c r="A96" s="2" t="s">
        <v>55</v>
      </c>
      <c r="C96" s="2" t="s">
        <v>32</v>
      </c>
      <c r="D96" s="2"/>
      <c r="F96" s="113">
        <v>-1650</v>
      </c>
    </row>
    <row r="97" spans="1:8" x14ac:dyDescent="0.25">
      <c r="A97" s="2"/>
      <c r="C97" s="2"/>
      <c r="D97" s="2"/>
      <c r="F97" s="113"/>
      <c r="G97" s="5"/>
    </row>
    <row r="98" spans="1:8" x14ac:dyDescent="0.25">
      <c r="A98" s="5" t="s">
        <v>56</v>
      </c>
      <c r="C98" s="5"/>
      <c r="F98" s="5"/>
      <c r="G98" s="112">
        <f>SUM(F99:F100)</f>
        <v>19118</v>
      </c>
    </row>
    <row r="99" spans="1:8" x14ac:dyDescent="0.25">
      <c r="A99" s="2" t="s">
        <v>55</v>
      </c>
      <c r="C99" s="2" t="s">
        <v>32</v>
      </c>
      <c r="F99" s="113"/>
    </row>
    <row r="100" spans="1:8" x14ac:dyDescent="0.25">
      <c r="A100" s="2"/>
      <c r="C100" s="2" t="s">
        <v>18</v>
      </c>
      <c r="F100" s="113">
        <v>19118</v>
      </c>
      <c r="G100" s="5"/>
    </row>
    <row r="101" spans="1:8" x14ac:dyDescent="0.25">
      <c r="B101" s="2"/>
      <c r="F101" s="113"/>
      <c r="G101" s="5"/>
    </row>
    <row r="102" spans="1:8" x14ac:dyDescent="0.25">
      <c r="A102" s="5" t="s">
        <v>57</v>
      </c>
      <c r="C102" s="5"/>
      <c r="F102" s="5"/>
      <c r="G102" s="112">
        <f>SUM(F104)</f>
        <v>0</v>
      </c>
    </row>
    <row r="103" spans="1:8" x14ac:dyDescent="0.25">
      <c r="A103" s="5" t="s">
        <v>58</v>
      </c>
      <c r="C103" s="5"/>
      <c r="G103" s="5"/>
    </row>
    <row r="104" spans="1:8" x14ac:dyDescent="0.25">
      <c r="A104" s="5" t="s">
        <v>59</v>
      </c>
      <c r="C104" s="5"/>
      <c r="F104" s="112">
        <f>SUM(F105:F106)</f>
        <v>0</v>
      </c>
      <c r="G104" s="5"/>
    </row>
    <row r="105" spans="1:8" x14ac:dyDescent="0.25">
      <c r="A105" s="2" t="s">
        <v>55</v>
      </c>
      <c r="C105" s="2" t="s">
        <v>32</v>
      </c>
      <c r="D105" s="2"/>
      <c r="F105" s="113">
        <v>-26598</v>
      </c>
    </row>
    <row r="106" spans="1:8" x14ac:dyDescent="0.25">
      <c r="A106" s="2"/>
      <c r="C106" s="2" t="s">
        <v>60</v>
      </c>
      <c r="D106" s="2"/>
      <c r="F106" s="113">
        <v>26598</v>
      </c>
    </row>
    <row r="107" spans="1:8" x14ac:dyDescent="0.25">
      <c r="A107" s="2"/>
      <c r="C107" s="2"/>
      <c r="D107" s="2"/>
      <c r="F107" s="113"/>
      <c r="G107" s="2"/>
    </row>
    <row r="108" spans="1:8" x14ac:dyDescent="0.25">
      <c r="A108" s="5" t="s">
        <v>61</v>
      </c>
      <c r="C108" s="2"/>
      <c r="D108" s="2"/>
      <c r="F108" s="113"/>
      <c r="G108" s="112">
        <f>SUM(F109)</f>
        <v>15057</v>
      </c>
    </row>
    <row r="109" spans="1:8" x14ac:dyDescent="0.25">
      <c r="A109" s="5" t="s">
        <v>62</v>
      </c>
      <c r="C109" s="2"/>
      <c r="D109" s="2"/>
      <c r="F109" s="112">
        <f>SUM(F110:F111)</f>
        <v>15057</v>
      </c>
      <c r="G109" s="2"/>
    </row>
    <row r="110" spans="1:8" hidden="1" x14ac:dyDescent="0.25">
      <c r="C110" s="2" t="s">
        <v>32</v>
      </c>
      <c r="D110" s="2"/>
      <c r="F110" s="113"/>
    </row>
    <row r="111" spans="1:8" x14ac:dyDescent="0.25">
      <c r="A111" s="2" t="s">
        <v>55</v>
      </c>
      <c r="C111" s="2" t="s">
        <v>22</v>
      </c>
      <c r="D111" s="2"/>
      <c r="F111" s="113">
        <v>15057</v>
      </c>
      <c r="G111" s="2"/>
      <c r="H111" s="17"/>
    </row>
    <row r="112" spans="1:8" x14ac:dyDescent="0.25">
      <c r="A112" s="2"/>
      <c r="C112" s="2"/>
      <c r="D112" s="2"/>
      <c r="F112" s="113"/>
      <c r="G112" s="2"/>
    </row>
    <row r="113" spans="1:7" ht="16.5" thickBot="1" x14ac:dyDescent="0.3">
      <c r="A113" s="114" t="s">
        <v>63</v>
      </c>
      <c r="B113" s="115"/>
      <c r="C113" s="114"/>
      <c r="D113" s="114"/>
      <c r="E113" s="115"/>
      <c r="F113" s="114"/>
      <c r="G113" s="116">
        <f>SUM(G94,G98,G102,G108)</f>
        <v>32525</v>
      </c>
    </row>
    <row r="114" spans="1:7" ht="16.5" thickTop="1" x14ac:dyDescent="0.25">
      <c r="A114" s="117"/>
      <c r="B114" s="17"/>
      <c r="C114" s="117"/>
      <c r="D114" s="117"/>
      <c r="E114" s="17"/>
      <c r="F114" s="117"/>
      <c r="G114" s="118"/>
    </row>
    <row r="115" spans="1:7" x14ac:dyDescent="0.25">
      <c r="A115" s="111" t="s">
        <v>64</v>
      </c>
      <c r="C115" s="5"/>
      <c r="D115" s="5"/>
      <c r="F115" s="5"/>
      <c r="G115" s="5"/>
    </row>
    <row r="116" spans="1:7" x14ac:dyDescent="0.25">
      <c r="A116" s="111" t="s">
        <v>65</v>
      </c>
      <c r="C116" s="5"/>
      <c r="D116" s="5"/>
      <c r="F116" s="5"/>
      <c r="G116" s="5"/>
    </row>
    <row r="117" spans="1:7" x14ac:dyDescent="0.25">
      <c r="C117" s="2"/>
      <c r="D117" s="2"/>
      <c r="F117" s="113"/>
      <c r="G117" s="2"/>
    </row>
    <row r="118" spans="1:7" x14ac:dyDescent="0.25">
      <c r="A118" s="5" t="s">
        <v>56</v>
      </c>
      <c r="C118" s="5"/>
      <c r="F118" s="5"/>
      <c r="G118" s="112">
        <f>SUM(F119:F119)</f>
        <v>57</v>
      </c>
    </row>
    <row r="119" spans="1:7" x14ac:dyDescent="0.25">
      <c r="A119" s="2" t="s">
        <v>55</v>
      </c>
      <c r="C119" s="2" t="s">
        <v>32</v>
      </c>
      <c r="D119" s="2"/>
      <c r="F119" s="113">
        <v>57</v>
      </c>
    </row>
    <row r="120" spans="1:7" x14ac:dyDescent="0.25">
      <c r="A120" s="2"/>
      <c r="C120" s="2"/>
      <c r="F120" s="113"/>
      <c r="G120" s="5"/>
    </row>
    <row r="121" spans="1:7" x14ac:dyDescent="0.25">
      <c r="A121" s="5" t="s">
        <v>61</v>
      </c>
      <c r="C121" s="2"/>
      <c r="D121" s="2"/>
      <c r="F121" s="113"/>
      <c r="G121" s="112">
        <f>SUM(F122)</f>
        <v>7075</v>
      </c>
    </row>
    <row r="122" spans="1:7" x14ac:dyDescent="0.25">
      <c r="A122" s="5" t="s">
        <v>62</v>
      </c>
      <c r="C122" s="2"/>
      <c r="D122" s="2"/>
      <c r="F122" s="112">
        <f>SUM(F123:F124)</f>
        <v>7075</v>
      </c>
      <c r="G122" s="2"/>
    </row>
    <row r="123" spans="1:7" x14ac:dyDescent="0.25">
      <c r="A123" s="2" t="s">
        <v>55</v>
      </c>
      <c r="C123" s="2"/>
      <c r="D123" s="2"/>
      <c r="F123" s="113"/>
      <c r="G123" s="2"/>
    </row>
    <row r="124" spans="1:7" x14ac:dyDescent="0.25">
      <c r="A124" s="2"/>
      <c r="C124" s="2" t="s">
        <v>22</v>
      </c>
      <c r="D124" s="2"/>
      <c r="F124" s="113">
        <v>7075</v>
      </c>
      <c r="G124" s="2"/>
    </row>
    <row r="125" spans="1:7" x14ac:dyDescent="0.25">
      <c r="A125" s="2"/>
      <c r="C125" s="2"/>
      <c r="D125" s="2"/>
      <c r="F125" s="113"/>
      <c r="G125" s="2"/>
    </row>
    <row r="126" spans="1:7" x14ac:dyDescent="0.25">
      <c r="A126" s="119" t="s">
        <v>66</v>
      </c>
      <c r="B126" s="120"/>
      <c r="C126" s="121"/>
      <c r="D126" s="121"/>
      <c r="E126" s="120"/>
      <c r="F126" s="121"/>
      <c r="G126" s="121"/>
    </row>
    <row r="127" spans="1:7" ht="16.5" thickBot="1" x14ac:dyDescent="0.3">
      <c r="A127" s="122" t="s">
        <v>67</v>
      </c>
      <c r="B127" s="123"/>
      <c r="C127" s="124"/>
      <c r="D127" s="124"/>
      <c r="E127" s="123"/>
      <c r="F127" s="124"/>
      <c r="G127" s="125">
        <f>SUM(G118,G121)</f>
        <v>7132</v>
      </c>
    </row>
    <row r="128" spans="1:7" ht="16.5" thickTop="1" x14ac:dyDescent="0.25">
      <c r="A128" s="2"/>
      <c r="C128" s="2"/>
      <c r="D128" s="2"/>
      <c r="F128" s="113"/>
      <c r="G128" s="2"/>
    </row>
    <row r="129" spans="1:7" x14ac:dyDescent="0.25">
      <c r="A129" s="111" t="s">
        <v>68</v>
      </c>
      <c r="C129" s="2"/>
      <c r="D129" s="2"/>
      <c r="F129" s="2"/>
      <c r="G129" s="2"/>
    </row>
    <row r="130" spans="1:7" x14ac:dyDescent="0.25">
      <c r="A130" s="5" t="s">
        <v>56</v>
      </c>
      <c r="C130" s="5"/>
      <c r="F130" s="5"/>
      <c r="G130" s="112">
        <f>SUM(F131)</f>
        <v>-57</v>
      </c>
    </row>
    <row r="131" spans="1:7" x14ac:dyDescent="0.25">
      <c r="A131" s="2" t="s">
        <v>55</v>
      </c>
      <c r="C131" s="2" t="s">
        <v>32</v>
      </c>
      <c r="D131" s="2"/>
      <c r="F131" s="113">
        <v>-57</v>
      </c>
    </row>
    <row r="132" spans="1:7" x14ac:dyDescent="0.25">
      <c r="A132" s="2"/>
      <c r="C132" s="2"/>
      <c r="F132" s="113"/>
      <c r="G132" s="5"/>
    </row>
    <row r="133" spans="1:7" x14ac:dyDescent="0.25">
      <c r="A133" s="5" t="s">
        <v>69</v>
      </c>
      <c r="C133" s="5"/>
      <c r="D133" s="5"/>
      <c r="F133" s="5"/>
      <c r="G133" s="5"/>
    </row>
    <row r="134" spans="1:7" x14ac:dyDescent="0.25">
      <c r="A134" s="5" t="s">
        <v>70</v>
      </c>
      <c r="C134" s="5"/>
      <c r="D134" s="5"/>
      <c r="F134" s="5"/>
      <c r="G134" s="112">
        <f>SUM(F136,F140)</f>
        <v>-289650</v>
      </c>
    </row>
    <row r="135" spans="1:7" x14ac:dyDescent="0.25">
      <c r="A135" s="1" t="s">
        <v>71</v>
      </c>
      <c r="C135" s="5"/>
      <c r="G135" s="112"/>
    </row>
    <row r="136" spans="1:7" x14ac:dyDescent="0.25">
      <c r="A136" s="1" t="s">
        <v>72</v>
      </c>
      <c r="F136" s="112">
        <f>SUM(F137:F138)</f>
        <v>-290000</v>
      </c>
      <c r="G136" s="112"/>
    </row>
    <row r="137" spans="1:7" x14ac:dyDescent="0.25">
      <c r="A137" s="2" t="s">
        <v>55</v>
      </c>
      <c r="C137" s="2" t="s">
        <v>32</v>
      </c>
      <c r="D137" s="2"/>
      <c r="F137" s="113">
        <v>-295526</v>
      </c>
    </row>
    <row r="138" spans="1:7" x14ac:dyDescent="0.25">
      <c r="A138" s="2"/>
      <c r="C138" s="2" t="s">
        <v>73</v>
      </c>
      <c r="D138" s="2"/>
      <c r="F138" s="113">
        <v>5526</v>
      </c>
    </row>
    <row r="139" spans="1:7" x14ac:dyDescent="0.25">
      <c r="C139" s="5"/>
      <c r="G139" s="112"/>
    </row>
    <row r="140" spans="1:7" x14ac:dyDescent="0.25">
      <c r="A140" s="1" t="s">
        <v>74</v>
      </c>
      <c r="F140" s="112">
        <f>SUM(F141:F142)</f>
        <v>350</v>
      </c>
      <c r="G140" s="112"/>
    </row>
    <row r="141" spans="1:7" x14ac:dyDescent="0.25">
      <c r="A141" s="2" t="s">
        <v>55</v>
      </c>
      <c r="C141" s="2" t="s">
        <v>32</v>
      </c>
      <c r="D141" s="2"/>
      <c r="F141" s="113">
        <v>-56</v>
      </c>
    </row>
    <row r="142" spans="1:7" x14ac:dyDescent="0.25">
      <c r="A142" s="2"/>
      <c r="C142" s="2" t="s">
        <v>75</v>
      </c>
      <c r="D142" s="2"/>
      <c r="F142" s="113">
        <v>406</v>
      </c>
      <c r="G142" s="2"/>
    </row>
    <row r="143" spans="1:7" x14ac:dyDescent="0.25">
      <c r="A143" s="2"/>
      <c r="C143" s="2"/>
      <c r="D143" s="2"/>
      <c r="F143" s="113"/>
      <c r="G143" s="5"/>
    </row>
    <row r="144" spans="1:7" x14ac:dyDescent="0.25">
      <c r="A144" s="5" t="s">
        <v>61</v>
      </c>
      <c r="C144" s="2"/>
      <c r="D144" s="2"/>
      <c r="F144" s="113"/>
      <c r="G144" s="112">
        <f>SUM(F145,F149)</f>
        <v>137900</v>
      </c>
    </row>
    <row r="145" spans="1:9" x14ac:dyDescent="0.25">
      <c r="A145" s="5" t="s">
        <v>76</v>
      </c>
      <c r="C145" s="2"/>
      <c r="D145" s="2"/>
      <c r="F145" s="112">
        <f>SUM(F146:F147)</f>
        <v>139650</v>
      </c>
      <c r="G145" s="2"/>
    </row>
    <row r="146" spans="1:9" x14ac:dyDescent="0.25">
      <c r="A146" s="2" t="s">
        <v>55</v>
      </c>
      <c r="C146" s="2" t="s">
        <v>32</v>
      </c>
      <c r="D146" s="2"/>
      <c r="F146" s="113">
        <v>-350</v>
      </c>
      <c r="G146" s="17"/>
    </row>
    <row r="147" spans="1:9" x14ac:dyDescent="0.25">
      <c r="A147" s="2"/>
      <c r="C147" s="2" t="s">
        <v>18</v>
      </c>
      <c r="D147" s="2"/>
      <c r="F147" s="113">
        <v>140000</v>
      </c>
    </row>
    <row r="148" spans="1:9" x14ac:dyDescent="0.25">
      <c r="A148" s="2"/>
      <c r="C148" s="2"/>
      <c r="D148" s="2"/>
      <c r="F148" s="113"/>
      <c r="G148" s="2"/>
    </row>
    <row r="149" spans="1:9" x14ac:dyDescent="0.25">
      <c r="A149" s="5" t="s">
        <v>62</v>
      </c>
      <c r="C149" s="2"/>
      <c r="D149" s="2"/>
      <c r="F149" s="112">
        <f>SUM(F150)</f>
        <v>-1750</v>
      </c>
      <c r="G149" s="2"/>
    </row>
    <row r="150" spans="1:9" x14ac:dyDescent="0.25">
      <c r="A150" s="2" t="s">
        <v>55</v>
      </c>
      <c r="C150" s="2" t="s">
        <v>22</v>
      </c>
      <c r="D150" s="2"/>
      <c r="F150" s="113">
        <v>-1750</v>
      </c>
    </row>
    <row r="151" spans="1:9" x14ac:dyDescent="0.25">
      <c r="A151" s="2"/>
      <c r="C151" s="2"/>
      <c r="D151" s="2"/>
      <c r="F151" s="113"/>
      <c r="G151" s="2"/>
    </row>
    <row r="152" spans="1:9" ht="18.75" x14ac:dyDescent="0.3">
      <c r="A152" s="5" t="s">
        <v>77</v>
      </c>
      <c r="C152" s="5"/>
      <c r="F152" s="5"/>
      <c r="G152" s="112">
        <f>SUM(F153,F156)</f>
        <v>150000</v>
      </c>
      <c r="H152" s="126"/>
      <c r="I152" s="127"/>
    </row>
    <row r="153" spans="1:9" ht="18.75" x14ac:dyDescent="0.3">
      <c r="A153" s="5" t="s">
        <v>78</v>
      </c>
      <c r="C153" s="5"/>
      <c r="F153" s="112">
        <f>SUM(F154:F155)</f>
        <v>0</v>
      </c>
      <c r="G153" s="5"/>
      <c r="H153" s="128"/>
      <c r="I153" s="128"/>
    </row>
    <row r="154" spans="1:9" ht="18.75" x14ac:dyDescent="0.3">
      <c r="A154" s="2" t="s">
        <v>55</v>
      </c>
      <c r="C154" s="2" t="s">
        <v>32</v>
      </c>
      <c r="D154" s="2"/>
      <c r="F154" s="113">
        <v>-23600</v>
      </c>
      <c r="G154" s="2"/>
      <c r="H154" s="128"/>
      <c r="I154" s="128"/>
    </row>
    <row r="155" spans="1:9" ht="18.75" x14ac:dyDescent="0.3">
      <c r="A155" s="2"/>
      <c r="C155" s="2" t="s">
        <v>48</v>
      </c>
      <c r="D155" s="2"/>
      <c r="F155" s="113">
        <v>23600</v>
      </c>
      <c r="G155" s="2"/>
      <c r="H155" s="128"/>
      <c r="I155" s="128"/>
    </row>
    <row r="156" spans="1:9" ht="18.75" x14ac:dyDescent="0.3">
      <c r="A156" s="5" t="s">
        <v>79</v>
      </c>
      <c r="C156" s="5"/>
      <c r="F156" s="112">
        <f>SUM(F157:F157)</f>
        <v>150000</v>
      </c>
      <c r="G156" s="5"/>
      <c r="H156" s="128"/>
      <c r="I156" s="128"/>
    </row>
    <row r="157" spans="1:9" ht="18.75" x14ac:dyDescent="0.3">
      <c r="A157" s="2" t="s">
        <v>55</v>
      </c>
      <c r="C157" s="2" t="s">
        <v>32</v>
      </c>
      <c r="D157" s="2"/>
      <c r="F157" s="113">
        <v>150000</v>
      </c>
      <c r="G157" s="2"/>
      <c r="H157" s="128"/>
      <c r="I157" s="128"/>
    </row>
    <row r="158" spans="1:9" ht="18.75" x14ac:dyDescent="0.3">
      <c r="A158" s="2"/>
      <c r="C158" s="2"/>
      <c r="D158" s="2"/>
      <c r="F158" s="113"/>
      <c r="G158" s="2"/>
      <c r="H158" s="128"/>
      <c r="I158" s="128"/>
    </row>
    <row r="159" spans="1:9" ht="16.5" thickBot="1" x14ac:dyDescent="0.3">
      <c r="A159" s="114" t="s">
        <v>80</v>
      </c>
      <c r="B159" s="115"/>
      <c r="C159" s="114"/>
      <c r="D159" s="114"/>
      <c r="E159" s="115"/>
      <c r="F159" s="114"/>
      <c r="G159" s="116">
        <f>SUM(G130,G134,G144,G152)</f>
        <v>-1807</v>
      </c>
    </row>
    <row r="160" spans="1:9" ht="16.5" thickTop="1" x14ac:dyDescent="0.25">
      <c r="A160" s="117"/>
      <c r="C160" s="117"/>
      <c r="D160" s="117"/>
      <c r="E160" s="129"/>
      <c r="F160" s="117"/>
      <c r="G160" s="118"/>
    </row>
    <row r="161" spans="1:7" x14ac:dyDescent="0.25">
      <c r="A161" s="121" t="s">
        <v>81</v>
      </c>
      <c r="B161" s="120"/>
      <c r="C161" s="121"/>
      <c r="D161" s="121"/>
      <c r="E161" s="120"/>
      <c r="F161" s="121"/>
      <c r="G161" s="121"/>
    </row>
    <row r="162" spans="1:7" ht="16.5" thickBot="1" x14ac:dyDescent="0.3">
      <c r="A162" s="124" t="s">
        <v>82</v>
      </c>
      <c r="B162" s="123"/>
      <c r="C162" s="124"/>
      <c r="D162" s="124"/>
      <c r="E162" s="123"/>
      <c r="F162" s="124"/>
      <c r="G162" s="125">
        <f>SUM(G159,G127)</f>
        <v>5325</v>
      </c>
    </row>
    <row r="163" spans="1:7" ht="16.5" thickTop="1" x14ac:dyDescent="0.25">
      <c r="A163" s="117"/>
      <c r="C163" s="117"/>
      <c r="D163" s="117"/>
      <c r="E163" s="17"/>
      <c r="F163" s="117"/>
      <c r="G163" s="118"/>
    </row>
    <row r="164" spans="1:7" ht="16.5" thickBot="1" x14ac:dyDescent="0.3">
      <c r="A164" s="114" t="s">
        <v>83</v>
      </c>
      <c r="B164" s="115"/>
      <c r="C164" s="114"/>
      <c r="D164" s="114"/>
      <c r="E164" s="115"/>
      <c r="F164" s="114"/>
      <c r="G164" s="116">
        <f>SUM(G162,G113)</f>
        <v>37850</v>
      </c>
    </row>
    <row r="165" spans="1:7" ht="16.5" thickTop="1" x14ac:dyDescent="0.25">
      <c r="A165" s="117"/>
      <c r="B165" s="17"/>
      <c r="C165" s="117"/>
      <c r="D165" s="117"/>
      <c r="E165" s="17"/>
      <c r="F165" s="117"/>
      <c r="G165" s="118"/>
    </row>
    <row r="167" spans="1:7" x14ac:dyDescent="0.25">
      <c r="B167" s="2" t="s">
        <v>84</v>
      </c>
      <c r="D167" s="2"/>
      <c r="E167" s="2"/>
      <c r="G167" s="11"/>
    </row>
    <row r="168" spans="1:7" x14ac:dyDescent="0.25">
      <c r="A168" s="2" t="s">
        <v>85</v>
      </c>
      <c r="D168" s="2"/>
      <c r="E168" s="2"/>
      <c r="G168" s="11"/>
    </row>
    <row r="169" spans="1:7" x14ac:dyDescent="0.25">
      <c r="A169" s="2"/>
      <c r="D169" s="2"/>
      <c r="E169" s="2"/>
      <c r="G169" s="11"/>
    </row>
    <row r="170" spans="1:7" x14ac:dyDescent="0.25">
      <c r="A170" s="188" t="s">
        <v>377</v>
      </c>
    </row>
    <row r="171" spans="1:7" s="1" customFormat="1" x14ac:dyDescent="0.25">
      <c r="A171" s="1" t="s">
        <v>386</v>
      </c>
      <c r="F171" s="51"/>
    </row>
    <row r="172" spans="1:7" s="1" customFormat="1" x14ac:dyDescent="0.25">
      <c r="A172" s="130" t="s">
        <v>387</v>
      </c>
      <c r="F172" s="51"/>
    </row>
    <row r="173" spans="1:7" s="1" customFormat="1" x14ac:dyDescent="0.25">
      <c r="A173" s="130" t="s">
        <v>388</v>
      </c>
      <c r="F173" s="51"/>
    </row>
    <row r="174" spans="1:7" s="130" customFormat="1" x14ac:dyDescent="0.25">
      <c r="A174" s="10"/>
      <c r="F174" s="131"/>
    </row>
    <row r="175" spans="1:7" s="130" customFormat="1" x14ac:dyDescent="0.25">
      <c r="A175" s="10" t="s">
        <v>86</v>
      </c>
      <c r="F175" s="131"/>
    </row>
    <row r="176" spans="1:7" x14ac:dyDescent="0.25">
      <c r="A176" s="1" t="s">
        <v>87</v>
      </c>
    </row>
    <row r="177" spans="1:1" x14ac:dyDescent="0.25">
      <c r="A177" s="10" t="s">
        <v>88</v>
      </c>
    </row>
    <row r="179" spans="1:1" x14ac:dyDescent="0.25">
      <c r="A179" s="1" t="s">
        <v>91</v>
      </c>
    </row>
    <row r="180" spans="1:1" x14ac:dyDescent="0.25">
      <c r="A180" s="10" t="s">
        <v>92</v>
      </c>
    </row>
    <row r="182" spans="1:1" x14ac:dyDescent="0.25">
      <c r="A182" s="1" t="s">
        <v>93</v>
      </c>
    </row>
    <row r="183" spans="1:1" x14ac:dyDescent="0.25">
      <c r="A183" s="134" t="s">
        <v>94</v>
      </c>
    </row>
    <row r="184" spans="1:1" x14ac:dyDescent="0.25">
      <c r="A184" s="134"/>
    </row>
    <row r="185" spans="1:1" x14ac:dyDescent="0.25">
      <c r="A185" s="10" t="s">
        <v>95</v>
      </c>
    </row>
    <row r="186" spans="1:1" x14ac:dyDescent="0.25">
      <c r="A186" s="10" t="s">
        <v>96</v>
      </c>
    </row>
  </sheetData>
  <autoFilter ref="A2:IL204"/>
  <mergeCells count="7">
    <mergeCell ref="A83:D83"/>
    <mergeCell ref="A35:D35"/>
    <mergeCell ref="A50:D50"/>
    <mergeCell ref="A53:D53"/>
    <mergeCell ref="A56:D56"/>
    <mergeCell ref="A59:D59"/>
    <mergeCell ref="A72:D7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F346"/>
  <sheetViews>
    <sheetView tabSelected="1" zoomScaleNormal="100" workbookViewId="0">
      <pane xSplit="1" ySplit="7" topLeftCell="K17" activePane="bottomRight" state="frozen"/>
      <selection activeCell="A206" sqref="A206"/>
      <selection pane="topRight" activeCell="A206" sqref="A206"/>
      <selection pane="bottomLeft" activeCell="A206" sqref="A206"/>
      <selection pane="bottomRight" activeCell="A343" sqref="A343"/>
    </sheetView>
  </sheetViews>
  <sheetFormatPr defaultColWidth="15.5703125" defaultRowHeight="15.75" x14ac:dyDescent="0.25"/>
  <cols>
    <col min="1" max="1" width="53.42578125" style="137" customWidth="1"/>
    <col min="2" max="4" width="12.5703125" style="138" customWidth="1"/>
    <col min="5" max="7" width="15.5703125" style="138" customWidth="1"/>
    <col min="8" max="10" width="17.7109375" style="138" customWidth="1"/>
    <col min="11" max="13" width="12" style="138" customWidth="1"/>
    <col min="14" max="16" width="14.7109375" style="138" customWidth="1"/>
    <col min="17" max="19" width="10.85546875" style="138" customWidth="1"/>
    <col min="20" max="22" width="16.28515625" style="138" customWidth="1"/>
    <col min="23" max="25" width="12.7109375" style="138" customWidth="1"/>
    <col min="26" max="27" width="15.28515625" style="138" customWidth="1"/>
    <col min="28" max="28" width="12.7109375" style="138" customWidth="1"/>
    <col min="29" max="167" width="29.28515625" style="138" customWidth="1"/>
    <col min="168" max="168" width="42.42578125" style="138" customWidth="1"/>
    <col min="169" max="171" width="12.42578125" style="138" customWidth="1"/>
    <col min="172" max="174" width="10.85546875" style="138" customWidth="1"/>
    <col min="175" max="177" width="14.5703125" style="138" bestFit="1" customWidth="1"/>
    <col min="178" max="180" width="11" style="138" customWidth="1"/>
    <col min="181" max="183" width="14.5703125" style="138" customWidth="1"/>
    <col min="184" max="186" width="15.28515625" style="138" customWidth="1"/>
    <col min="187" max="187" width="15.5703125" style="138"/>
    <col min="188" max="188" width="44.5703125" style="138" customWidth="1"/>
    <col min="189" max="189" width="13.85546875" style="138" customWidth="1"/>
    <col min="190" max="190" width="10.85546875" style="138" customWidth="1"/>
    <col min="191" max="191" width="14.5703125" style="138" customWidth="1"/>
    <col min="192" max="192" width="11" style="138" customWidth="1"/>
    <col min="193" max="193" width="10.85546875" style="138" customWidth="1"/>
    <col min="194" max="194" width="14.5703125" style="138" customWidth="1"/>
    <col min="195" max="196" width="15.5703125" style="138" customWidth="1"/>
    <col min="197" max="197" width="17.7109375" style="138" customWidth="1"/>
    <col min="198" max="423" width="29.28515625" style="138" customWidth="1"/>
    <col min="424" max="424" width="42.42578125" style="138" customWidth="1"/>
    <col min="425" max="427" width="12.42578125" style="138" customWidth="1"/>
    <col min="428" max="430" width="10.85546875" style="138" customWidth="1"/>
    <col min="431" max="433" width="14.5703125" style="138" bestFit="1" customWidth="1"/>
    <col min="434" max="436" width="11" style="138" customWidth="1"/>
    <col min="437" max="439" width="14.5703125" style="138" customWidth="1"/>
    <col min="440" max="442" width="15.28515625" style="138" customWidth="1"/>
    <col min="443" max="443" width="15.5703125" style="138"/>
    <col min="444" max="444" width="44.5703125" style="138" customWidth="1"/>
    <col min="445" max="445" width="13.85546875" style="138" customWidth="1"/>
    <col min="446" max="446" width="10.85546875" style="138" customWidth="1"/>
    <col min="447" max="447" width="14.5703125" style="138" customWidth="1"/>
    <col min="448" max="448" width="11" style="138" customWidth="1"/>
    <col min="449" max="449" width="10.85546875" style="138" customWidth="1"/>
    <col min="450" max="450" width="14.5703125" style="138" customWidth="1"/>
    <col min="451" max="452" width="15.5703125" style="138" customWidth="1"/>
    <col min="453" max="453" width="17.7109375" style="138" customWidth="1"/>
    <col min="454" max="679" width="29.28515625" style="138" customWidth="1"/>
    <col min="680" max="680" width="42.42578125" style="138" customWidth="1"/>
    <col min="681" max="683" width="12.42578125" style="138" customWidth="1"/>
    <col min="684" max="686" width="10.85546875" style="138" customWidth="1"/>
    <col min="687" max="689" width="14.5703125" style="138" bestFit="1" customWidth="1"/>
    <col min="690" max="692" width="11" style="138" customWidth="1"/>
    <col min="693" max="695" width="14.5703125" style="138" customWidth="1"/>
    <col min="696" max="698" width="15.28515625" style="138" customWidth="1"/>
    <col min="699" max="699" width="15.5703125" style="138"/>
    <col min="700" max="700" width="44.5703125" style="138" customWidth="1"/>
    <col min="701" max="701" width="13.85546875" style="138" customWidth="1"/>
    <col min="702" max="702" width="10.85546875" style="138" customWidth="1"/>
    <col min="703" max="703" width="14.5703125" style="138" customWidth="1"/>
    <col min="704" max="704" width="11" style="138" customWidth="1"/>
    <col min="705" max="705" width="10.85546875" style="138" customWidth="1"/>
    <col min="706" max="706" width="14.5703125" style="138" customWidth="1"/>
    <col min="707" max="708" width="15.5703125" style="138" customWidth="1"/>
    <col min="709" max="709" width="17.7109375" style="138" customWidth="1"/>
    <col min="710" max="935" width="29.28515625" style="138" customWidth="1"/>
    <col min="936" max="936" width="42.42578125" style="138" customWidth="1"/>
    <col min="937" max="939" width="12.42578125" style="138" customWidth="1"/>
    <col min="940" max="942" width="10.85546875" style="138" customWidth="1"/>
    <col min="943" max="945" width="14.5703125" style="138" bestFit="1" customWidth="1"/>
    <col min="946" max="948" width="11" style="138" customWidth="1"/>
    <col min="949" max="951" width="14.5703125" style="138" customWidth="1"/>
    <col min="952" max="954" width="15.28515625" style="138" customWidth="1"/>
    <col min="955" max="955" width="15.5703125" style="138"/>
    <col min="956" max="956" width="44.5703125" style="138" customWidth="1"/>
    <col min="957" max="957" width="13.85546875" style="138" customWidth="1"/>
    <col min="958" max="958" width="10.85546875" style="138" customWidth="1"/>
    <col min="959" max="959" width="14.5703125" style="138" customWidth="1"/>
    <col min="960" max="960" width="11" style="138" customWidth="1"/>
    <col min="961" max="961" width="10.85546875" style="138" customWidth="1"/>
    <col min="962" max="962" width="14.5703125" style="138" customWidth="1"/>
    <col min="963" max="964" width="15.5703125" style="138" customWidth="1"/>
    <col min="965" max="965" width="17.7109375" style="138" customWidth="1"/>
    <col min="966" max="1191" width="29.28515625" style="138" customWidth="1"/>
    <col min="1192" max="1192" width="42.42578125" style="138" customWidth="1"/>
    <col min="1193" max="1195" width="12.42578125" style="138" customWidth="1"/>
    <col min="1196" max="1198" width="10.85546875" style="138" customWidth="1"/>
    <col min="1199" max="1201" width="14.5703125" style="138" bestFit="1" customWidth="1"/>
    <col min="1202" max="1204" width="11" style="138" customWidth="1"/>
    <col min="1205" max="1207" width="14.5703125" style="138" customWidth="1"/>
    <col min="1208" max="1210" width="15.28515625" style="138" customWidth="1"/>
    <col min="1211" max="1211" width="15.5703125" style="138"/>
    <col min="1212" max="1212" width="44.5703125" style="138" customWidth="1"/>
    <col min="1213" max="1213" width="13.85546875" style="138" customWidth="1"/>
    <col min="1214" max="1214" width="10.85546875" style="138" customWidth="1"/>
    <col min="1215" max="1215" width="14.5703125" style="138" customWidth="1"/>
    <col min="1216" max="1216" width="11" style="138" customWidth="1"/>
    <col min="1217" max="1217" width="10.85546875" style="138" customWidth="1"/>
    <col min="1218" max="1218" width="14.5703125" style="138" customWidth="1"/>
    <col min="1219" max="1220" width="15.5703125" style="138" customWidth="1"/>
    <col min="1221" max="1221" width="17.7109375" style="138" customWidth="1"/>
    <col min="1222" max="1447" width="29.28515625" style="138" customWidth="1"/>
    <col min="1448" max="1448" width="42.42578125" style="138" customWidth="1"/>
    <col min="1449" max="1451" width="12.42578125" style="138" customWidth="1"/>
    <col min="1452" max="1454" width="10.85546875" style="138" customWidth="1"/>
    <col min="1455" max="1457" width="14.5703125" style="138" bestFit="1" customWidth="1"/>
    <col min="1458" max="1460" width="11" style="138" customWidth="1"/>
    <col min="1461" max="1463" width="14.5703125" style="138" customWidth="1"/>
    <col min="1464" max="1466" width="15.28515625" style="138" customWidth="1"/>
    <col min="1467" max="1467" width="15.5703125" style="138"/>
    <col min="1468" max="1468" width="44.5703125" style="138" customWidth="1"/>
    <col min="1469" max="1469" width="13.85546875" style="138" customWidth="1"/>
    <col min="1470" max="1470" width="10.85546875" style="138" customWidth="1"/>
    <col min="1471" max="1471" width="14.5703125" style="138" customWidth="1"/>
    <col min="1472" max="1472" width="11" style="138" customWidth="1"/>
    <col min="1473" max="1473" width="10.85546875" style="138" customWidth="1"/>
    <col min="1474" max="1474" width="14.5703125" style="138" customWidth="1"/>
    <col min="1475" max="1476" width="15.5703125" style="138" customWidth="1"/>
    <col min="1477" max="1477" width="17.7109375" style="138" customWidth="1"/>
    <col min="1478" max="1703" width="29.28515625" style="138" customWidth="1"/>
    <col min="1704" max="1704" width="42.42578125" style="138" customWidth="1"/>
    <col min="1705" max="1707" width="12.42578125" style="138" customWidth="1"/>
    <col min="1708" max="1710" width="10.85546875" style="138" customWidth="1"/>
    <col min="1711" max="1713" width="14.5703125" style="138" bestFit="1" customWidth="1"/>
    <col min="1714" max="1716" width="11" style="138" customWidth="1"/>
    <col min="1717" max="1719" width="14.5703125" style="138" customWidth="1"/>
    <col min="1720" max="1722" width="15.28515625" style="138" customWidth="1"/>
    <col min="1723" max="1723" width="15.5703125" style="138"/>
    <col min="1724" max="1724" width="44.5703125" style="138" customWidth="1"/>
    <col min="1725" max="1725" width="13.85546875" style="138" customWidth="1"/>
    <col min="1726" max="1726" width="10.85546875" style="138" customWidth="1"/>
    <col min="1727" max="1727" width="14.5703125" style="138" customWidth="1"/>
    <col min="1728" max="1728" width="11" style="138" customWidth="1"/>
    <col min="1729" max="1729" width="10.85546875" style="138" customWidth="1"/>
    <col min="1730" max="1730" width="14.5703125" style="138" customWidth="1"/>
    <col min="1731" max="1732" width="15.5703125" style="138" customWidth="1"/>
    <col min="1733" max="1733" width="17.7109375" style="138" customWidth="1"/>
    <col min="1734" max="1959" width="29.28515625" style="138" customWidth="1"/>
    <col min="1960" max="1960" width="42.42578125" style="138" customWidth="1"/>
    <col min="1961" max="1963" width="12.42578125" style="138" customWidth="1"/>
    <col min="1964" max="1966" width="10.85546875" style="138" customWidth="1"/>
    <col min="1967" max="1969" width="14.5703125" style="138" bestFit="1" customWidth="1"/>
    <col min="1970" max="1972" width="11" style="138" customWidth="1"/>
    <col min="1973" max="1975" width="14.5703125" style="138" customWidth="1"/>
    <col min="1976" max="1978" width="15.28515625" style="138" customWidth="1"/>
    <col min="1979" max="1979" width="15.5703125" style="138"/>
    <col min="1980" max="1980" width="44.5703125" style="138" customWidth="1"/>
    <col min="1981" max="1981" width="13.85546875" style="138" customWidth="1"/>
    <col min="1982" max="1982" width="10.85546875" style="138" customWidth="1"/>
    <col min="1983" max="1983" width="14.5703125" style="138" customWidth="1"/>
    <col min="1984" max="1984" width="11" style="138" customWidth="1"/>
    <col min="1985" max="1985" width="10.85546875" style="138" customWidth="1"/>
    <col min="1986" max="1986" width="14.5703125" style="138" customWidth="1"/>
    <col min="1987" max="1988" width="15.5703125" style="138" customWidth="1"/>
    <col min="1989" max="1989" width="17.7109375" style="138" customWidth="1"/>
    <col min="1990" max="2215" width="29.28515625" style="138" customWidth="1"/>
    <col min="2216" max="2216" width="42.42578125" style="138" customWidth="1"/>
    <col min="2217" max="2219" width="12.42578125" style="138" customWidth="1"/>
    <col min="2220" max="2222" width="10.85546875" style="138" customWidth="1"/>
    <col min="2223" max="2225" width="14.5703125" style="138" bestFit="1" customWidth="1"/>
    <col min="2226" max="2228" width="11" style="138" customWidth="1"/>
    <col min="2229" max="2231" width="14.5703125" style="138" customWidth="1"/>
    <col min="2232" max="2234" width="15.28515625" style="138" customWidth="1"/>
    <col min="2235" max="2235" width="15.5703125" style="138"/>
    <col min="2236" max="2236" width="44.5703125" style="138" customWidth="1"/>
    <col min="2237" max="2237" width="13.85546875" style="138" customWidth="1"/>
    <col min="2238" max="2238" width="10.85546875" style="138" customWidth="1"/>
    <col min="2239" max="2239" width="14.5703125" style="138" customWidth="1"/>
    <col min="2240" max="2240" width="11" style="138" customWidth="1"/>
    <col min="2241" max="2241" width="10.85546875" style="138" customWidth="1"/>
    <col min="2242" max="2242" width="14.5703125" style="138" customWidth="1"/>
    <col min="2243" max="2244" width="15.5703125" style="138" customWidth="1"/>
    <col min="2245" max="2245" width="17.7109375" style="138" customWidth="1"/>
    <col min="2246" max="2471" width="29.28515625" style="138" customWidth="1"/>
    <col min="2472" max="2472" width="42.42578125" style="138" customWidth="1"/>
    <col min="2473" max="2475" width="12.42578125" style="138" customWidth="1"/>
    <col min="2476" max="2478" width="10.85546875" style="138" customWidth="1"/>
    <col min="2479" max="2481" width="14.5703125" style="138" bestFit="1" customWidth="1"/>
    <col min="2482" max="2484" width="11" style="138" customWidth="1"/>
    <col min="2485" max="2487" width="14.5703125" style="138" customWidth="1"/>
    <col min="2488" max="2490" width="15.28515625" style="138" customWidth="1"/>
    <col min="2491" max="2491" width="15.5703125" style="138"/>
    <col min="2492" max="2492" width="44.5703125" style="138" customWidth="1"/>
    <col min="2493" max="2493" width="13.85546875" style="138" customWidth="1"/>
    <col min="2494" max="2494" width="10.85546875" style="138" customWidth="1"/>
    <col min="2495" max="2495" width="14.5703125" style="138" customWidth="1"/>
    <col min="2496" max="2496" width="11" style="138" customWidth="1"/>
    <col min="2497" max="2497" width="10.85546875" style="138" customWidth="1"/>
    <col min="2498" max="2498" width="14.5703125" style="138" customWidth="1"/>
    <col min="2499" max="2500" width="15.5703125" style="138" customWidth="1"/>
    <col min="2501" max="2501" width="17.7109375" style="138" customWidth="1"/>
    <col min="2502" max="2727" width="29.28515625" style="138" customWidth="1"/>
    <col min="2728" max="2728" width="42.42578125" style="138" customWidth="1"/>
    <col min="2729" max="2731" width="12.42578125" style="138" customWidth="1"/>
    <col min="2732" max="2734" width="10.85546875" style="138" customWidth="1"/>
    <col min="2735" max="2737" width="14.5703125" style="138" bestFit="1" customWidth="1"/>
    <col min="2738" max="2740" width="11" style="138" customWidth="1"/>
    <col min="2741" max="2743" width="14.5703125" style="138" customWidth="1"/>
    <col min="2744" max="2746" width="15.28515625" style="138" customWidth="1"/>
    <col min="2747" max="2747" width="15.5703125" style="138"/>
    <col min="2748" max="2748" width="44.5703125" style="138" customWidth="1"/>
    <col min="2749" max="2749" width="13.85546875" style="138" customWidth="1"/>
    <col min="2750" max="2750" width="10.85546875" style="138" customWidth="1"/>
    <col min="2751" max="2751" width="14.5703125" style="138" customWidth="1"/>
    <col min="2752" max="2752" width="11" style="138" customWidth="1"/>
    <col min="2753" max="2753" width="10.85546875" style="138" customWidth="1"/>
    <col min="2754" max="2754" width="14.5703125" style="138" customWidth="1"/>
    <col min="2755" max="2756" width="15.5703125" style="138" customWidth="1"/>
    <col min="2757" max="2757" width="17.7109375" style="138" customWidth="1"/>
    <col min="2758" max="2983" width="29.28515625" style="138" customWidth="1"/>
    <col min="2984" max="2984" width="42.42578125" style="138" customWidth="1"/>
    <col min="2985" max="2987" width="12.42578125" style="138" customWidth="1"/>
    <col min="2988" max="2990" width="10.85546875" style="138" customWidth="1"/>
    <col min="2991" max="2993" width="14.5703125" style="138" bestFit="1" customWidth="1"/>
    <col min="2994" max="2996" width="11" style="138" customWidth="1"/>
    <col min="2997" max="2999" width="14.5703125" style="138" customWidth="1"/>
    <col min="3000" max="3002" width="15.28515625" style="138" customWidth="1"/>
    <col min="3003" max="3003" width="15.5703125" style="138"/>
    <col min="3004" max="3004" width="44.5703125" style="138" customWidth="1"/>
    <col min="3005" max="3005" width="13.85546875" style="138" customWidth="1"/>
    <col min="3006" max="3006" width="10.85546875" style="138" customWidth="1"/>
    <col min="3007" max="3007" width="14.5703125" style="138" customWidth="1"/>
    <col min="3008" max="3008" width="11" style="138" customWidth="1"/>
    <col min="3009" max="3009" width="10.85546875" style="138" customWidth="1"/>
    <col min="3010" max="3010" width="14.5703125" style="138" customWidth="1"/>
    <col min="3011" max="3012" width="15.5703125" style="138" customWidth="1"/>
    <col min="3013" max="3013" width="17.7109375" style="138" customWidth="1"/>
    <col min="3014" max="3239" width="29.28515625" style="138" customWidth="1"/>
    <col min="3240" max="3240" width="42.42578125" style="138" customWidth="1"/>
    <col min="3241" max="3243" width="12.42578125" style="138" customWidth="1"/>
    <col min="3244" max="3246" width="10.85546875" style="138" customWidth="1"/>
    <col min="3247" max="3249" width="14.5703125" style="138" bestFit="1" customWidth="1"/>
    <col min="3250" max="3252" width="11" style="138" customWidth="1"/>
    <col min="3253" max="3255" width="14.5703125" style="138" customWidth="1"/>
    <col min="3256" max="3258" width="15.28515625" style="138" customWidth="1"/>
    <col min="3259" max="3259" width="15.5703125" style="138"/>
    <col min="3260" max="3260" width="44.5703125" style="138" customWidth="1"/>
    <col min="3261" max="3261" width="13.85546875" style="138" customWidth="1"/>
    <col min="3262" max="3262" width="10.85546875" style="138" customWidth="1"/>
    <col min="3263" max="3263" width="14.5703125" style="138" customWidth="1"/>
    <col min="3264" max="3264" width="11" style="138" customWidth="1"/>
    <col min="3265" max="3265" width="10.85546875" style="138" customWidth="1"/>
    <col min="3266" max="3266" width="14.5703125" style="138" customWidth="1"/>
    <col min="3267" max="3268" width="15.5703125" style="138" customWidth="1"/>
    <col min="3269" max="3269" width="17.7109375" style="138" customWidth="1"/>
    <col min="3270" max="3495" width="29.28515625" style="138" customWidth="1"/>
    <col min="3496" max="3496" width="42.42578125" style="138" customWidth="1"/>
    <col min="3497" max="3499" width="12.42578125" style="138" customWidth="1"/>
    <col min="3500" max="3502" width="10.85546875" style="138" customWidth="1"/>
    <col min="3503" max="3505" width="14.5703125" style="138" bestFit="1" customWidth="1"/>
    <col min="3506" max="3508" width="11" style="138" customWidth="1"/>
    <col min="3509" max="3511" width="14.5703125" style="138" customWidth="1"/>
    <col min="3512" max="3514" width="15.28515625" style="138" customWidth="1"/>
    <col min="3515" max="3515" width="15.5703125" style="138"/>
    <col min="3516" max="3516" width="44.5703125" style="138" customWidth="1"/>
    <col min="3517" max="3517" width="13.85546875" style="138" customWidth="1"/>
    <col min="3518" max="3518" width="10.85546875" style="138" customWidth="1"/>
    <col min="3519" max="3519" width="14.5703125" style="138" customWidth="1"/>
    <col min="3520" max="3520" width="11" style="138" customWidth="1"/>
    <col min="3521" max="3521" width="10.85546875" style="138" customWidth="1"/>
    <col min="3522" max="3522" width="14.5703125" style="138" customWidth="1"/>
    <col min="3523" max="3524" width="15.5703125" style="138" customWidth="1"/>
    <col min="3525" max="3525" width="17.7109375" style="138" customWidth="1"/>
    <col min="3526" max="3751" width="29.28515625" style="138" customWidth="1"/>
    <col min="3752" max="3752" width="42.42578125" style="138" customWidth="1"/>
    <col min="3753" max="3755" width="12.42578125" style="138" customWidth="1"/>
    <col min="3756" max="3758" width="10.85546875" style="138" customWidth="1"/>
    <col min="3759" max="3761" width="14.5703125" style="138" bestFit="1" customWidth="1"/>
    <col min="3762" max="3764" width="11" style="138" customWidth="1"/>
    <col min="3765" max="3767" width="14.5703125" style="138" customWidth="1"/>
    <col min="3768" max="3770" width="15.28515625" style="138" customWidth="1"/>
    <col min="3771" max="3771" width="15.5703125" style="138"/>
    <col min="3772" max="3772" width="44.5703125" style="138" customWidth="1"/>
    <col min="3773" max="3773" width="13.85546875" style="138" customWidth="1"/>
    <col min="3774" max="3774" width="10.85546875" style="138" customWidth="1"/>
    <col min="3775" max="3775" width="14.5703125" style="138" customWidth="1"/>
    <col min="3776" max="3776" width="11" style="138" customWidth="1"/>
    <col min="3777" max="3777" width="10.85546875" style="138" customWidth="1"/>
    <col min="3778" max="3778" width="14.5703125" style="138" customWidth="1"/>
    <col min="3779" max="3780" width="15.5703125" style="138" customWidth="1"/>
    <col min="3781" max="3781" width="17.7109375" style="138" customWidth="1"/>
    <col min="3782" max="4007" width="29.28515625" style="138" customWidth="1"/>
    <col min="4008" max="4008" width="42.42578125" style="138" customWidth="1"/>
    <col min="4009" max="4011" width="12.42578125" style="138" customWidth="1"/>
    <col min="4012" max="4014" width="10.85546875" style="138" customWidth="1"/>
    <col min="4015" max="4017" width="14.5703125" style="138" bestFit="1" customWidth="1"/>
    <col min="4018" max="4020" width="11" style="138" customWidth="1"/>
    <col min="4021" max="4023" width="14.5703125" style="138" customWidth="1"/>
    <col min="4024" max="4026" width="15.28515625" style="138" customWidth="1"/>
    <col min="4027" max="4027" width="15.5703125" style="138"/>
    <col min="4028" max="4028" width="44.5703125" style="138" customWidth="1"/>
    <col min="4029" max="4029" width="13.85546875" style="138" customWidth="1"/>
    <col min="4030" max="4030" width="10.85546875" style="138" customWidth="1"/>
    <col min="4031" max="4031" width="14.5703125" style="138" customWidth="1"/>
    <col min="4032" max="4032" width="11" style="138" customWidth="1"/>
    <col min="4033" max="4033" width="10.85546875" style="138" customWidth="1"/>
    <col min="4034" max="4034" width="14.5703125" style="138" customWidth="1"/>
    <col min="4035" max="4036" width="15.5703125" style="138" customWidth="1"/>
    <col min="4037" max="4037" width="17.7109375" style="138" customWidth="1"/>
    <col min="4038" max="4263" width="29.28515625" style="138" customWidth="1"/>
    <col min="4264" max="4264" width="42.42578125" style="138" customWidth="1"/>
    <col min="4265" max="4267" width="12.42578125" style="138" customWidth="1"/>
    <col min="4268" max="4270" width="10.85546875" style="138" customWidth="1"/>
    <col min="4271" max="4273" width="14.5703125" style="138" bestFit="1" customWidth="1"/>
    <col min="4274" max="4276" width="11" style="138" customWidth="1"/>
    <col min="4277" max="4279" width="14.5703125" style="138" customWidth="1"/>
    <col min="4280" max="4282" width="15.28515625" style="138" customWidth="1"/>
    <col min="4283" max="4283" width="15.5703125" style="138"/>
    <col min="4284" max="4284" width="44.5703125" style="138" customWidth="1"/>
    <col min="4285" max="4285" width="13.85546875" style="138" customWidth="1"/>
    <col min="4286" max="4286" width="10.85546875" style="138" customWidth="1"/>
    <col min="4287" max="4287" width="14.5703125" style="138" customWidth="1"/>
    <col min="4288" max="4288" width="11" style="138" customWidth="1"/>
    <col min="4289" max="4289" width="10.85546875" style="138" customWidth="1"/>
    <col min="4290" max="4290" width="14.5703125" style="138" customWidth="1"/>
    <col min="4291" max="4292" width="15.5703125" style="138" customWidth="1"/>
    <col min="4293" max="4293" width="17.7109375" style="138" customWidth="1"/>
    <col min="4294" max="4519" width="29.28515625" style="138" customWidth="1"/>
    <col min="4520" max="4520" width="42.42578125" style="138" customWidth="1"/>
    <col min="4521" max="4523" width="12.42578125" style="138" customWidth="1"/>
    <col min="4524" max="4526" width="10.85546875" style="138" customWidth="1"/>
    <col min="4527" max="4529" width="14.5703125" style="138" bestFit="1" customWidth="1"/>
    <col min="4530" max="4532" width="11" style="138" customWidth="1"/>
    <col min="4533" max="4535" width="14.5703125" style="138" customWidth="1"/>
    <col min="4536" max="4538" width="15.28515625" style="138" customWidth="1"/>
    <col min="4539" max="4539" width="15.5703125" style="138"/>
    <col min="4540" max="4540" width="44.5703125" style="138" customWidth="1"/>
    <col min="4541" max="4541" width="13.85546875" style="138" customWidth="1"/>
    <col min="4542" max="4542" width="10.85546875" style="138" customWidth="1"/>
    <col min="4543" max="4543" width="14.5703125" style="138" customWidth="1"/>
    <col min="4544" max="4544" width="11" style="138" customWidth="1"/>
    <col min="4545" max="4545" width="10.85546875" style="138" customWidth="1"/>
    <col min="4546" max="4546" width="14.5703125" style="138" customWidth="1"/>
    <col min="4547" max="4548" width="15.5703125" style="138" customWidth="1"/>
    <col min="4549" max="4549" width="17.7109375" style="138" customWidth="1"/>
    <col min="4550" max="4775" width="29.28515625" style="138" customWidth="1"/>
    <col min="4776" max="4776" width="42.42578125" style="138" customWidth="1"/>
    <col min="4777" max="4779" width="12.42578125" style="138" customWidth="1"/>
    <col min="4780" max="4782" width="10.85546875" style="138" customWidth="1"/>
    <col min="4783" max="4785" width="14.5703125" style="138" bestFit="1" customWidth="1"/>
    <col min="4786" max="4788" width="11" style="138" customWidth="1"/>
    <col min="4789" max="4791" width="14.5703125" style="138" customWidth="1"/>
    <col min="4792" max="4794" width="15.28515625" style="138" customWidth="1"/>
    <col min="4795" max="4795" width="15.5703125" style="138"/>
    <col min="4796" max="4796" width="44.5703125" style="138" customWidth="1"/>
    <col min="4797" max="4797" width="13.85546875" style="138" customWidth="1"/>
    <col min="4798" max="4798" width="10.85546875" style="138" customWidth="1"/>
    <col min="4799" max="4799" width="14.5703125" style="138" customWidth="1"/>
    <col min="4800" max="4800" width="11" style="138" customWidth="1"/>
    <col min="4801" max="4801" width="10.85546875" style="138" customWidth="1"/>
    <col min="4802" max="4802" width="14.5703125" style="138" customWidth="1"/>
    <col min="4803" max="4804" width="15.5703125" style="138" customWidth="1"/>
    <col min="4805" max="4805" width="17.7109375" style="138" customWidth="1"/>
    <col min="4806" max="5031" width="29.28515625" style="138" customWidth="1"/>
    <col min="5032" max="5032" width="42.42578125" style="138" customWidth="1"/>
    <col min="5033" max="5035" width="12.42578125" style="138" customWidth="1"/>
    <col min="5036" max="5038" width="10.85546875" style="138" customWidth="1"/>
    <col min="5039" max="5041" width="14.5703125" style="138" bestFit="1" customWidth="1"/>
    <col min="5042" max="5044" width="11" style="138" customWidth="1"/>
    <col min="5045" max="5047" width="14.5703125" style="138" customWidth="1"/>
    <col min="5048" max="5050" width="15.28515625" style="138" customWidth="1"/>
    <col min="5051" max="5051" width="15.5703125" style="138"/>
    <col min="5052" max="5052" width="44.5703125" style="138" customWidth="1"/>
    <col min="5053" max="5053" width="13.85546875" style="138" customWidth="1"/>
    <col min="5054" max="5054" width="10.85546875" style="138" customWidth="1"/>
    <col min="5055" max="5055" width="14.5703125" style="138" customWidth="1"/>
    <col min="5056" max="5056" width="11" style="138" customWidth="1"/>
    <col min="5057" max="5057" width="10.85546875" style="138" customWidth="1"/>
    <col min="5058" max="5058" width="14.5703125" style="138" customWidth="1"/>
    <col min="5059" max="5060" width="15.5703125" style="138" customWidth="1"/>
    <col min="5061" max="5061" width="17.7109375" style="138" customWidth="1"/>
    <col min="5062" max="5287" width="29.28515625" style="138" customWidth="1"/>
    <col min="5288" max="5288" width="42.42578125" style="138" customWidth="1"/>
    <col min="5289" max="5291" width="12.42578125" style="138" customWidth="1"/>
    <col min="5292" max="5294" width="10.85546875" style="138" customWidth="1"/>
    <col min="5295" max="5297" width="14.5703125" style="138" bestFit="1" customWidth="1"/>
    <col min="5298" max="5300" width="11" style="138" customWidth="1"/>
    <col min="5301" max="5303" width="14.5703125" style="138" customWidth="1"/>
    <col min="5304" max="5306" width="15.28515625" style="138" customWidth="1"/>
    <col min="5307" max="5307" width="15.5703125" style="138"/>
    <col min="5308" max="5308" width="44.5703125" style="138" customWidth="1"/>
    <col min="5309" max="5309" width="13.85546875" style="138" customWidth="1"/>
    <col min="5310" max="5310" width="10.85546875" style="138" customWidth="1"/>
    <col min="5311" max="5311" width="14.5703125" style="138" customWidth="1"/>
    <col min="5312" max="5312" width="11" style="138" customWidth="1"/>
    <col min="5313" max="5313" width="10.85546875" style="138" customWidth="1"/>
    <col min="5314" max="5314" width="14.5703125" style="138" customWidth="1"/>
    <col min="5315" max="5316" width="15.5703125" style="138" customWidth="1"/>
    <col min="5317" max="5317" width="17.7109375" style="138" customWidth="1"/>
    <col min="5318" max="5543" width="29.28515625" style="138" customWidth="1"/>
    <col min="5544" max="5544" width="42.42578125" style="138" customWidth="1"/>
    <col min="5545" max="5547" width="12.42578125" style="138" customWidth="1"/>
    <col min="5548" max="5550" width="10.85546875" style="138" customWidth="1"/>
    <col min="5551" max="5553" width="14.5703125" style="138" bestFit="1" customWidth="1"/>
    <col min="5554" max="5556" width="11" style="138" customWidth="1"/>
    <col min="5557" max="5559" width="14.5703125" style="138" customWidth="1"/>
    <col min="5560" max="5562" width="15.28515625" style="138" customWidth="1"/>
    <col min="5563" max="5563" width="15.5703125" style="138"/>
    <col min="5564" max="5564" width="44.5703125" style="138" customWidth="1"/>
    <col min="5565" max="5565" width="13.85546875" style="138" customWidth="1"/>
    <col min="5566" max="5566" width="10.85546875" style="138" customWidth="1"/>
    <col min="5567" max="5567" width="14.5703125" style="138" customWidth="1"/>
    <col min="5568" max="5568" width="11" style="138" customWidth="1"/>
    <col min="5569" max="5569" width="10.85546875" style="138" customWidth="1"/>
    <col min="5570" max="5570" width="14.5703125" style="138" customWidth="1"/>
    <col min="5571" max="5572" width="15.5703125" style="138" customWidth="1"/>
    <col min="5573" max="5573" width="17.7109375" style="138" customWidth="1"/>
    <col min="5574" max="5799" width="29.28515625" style="138" customWidth="1"/>
    <col min="5800" max="5800" width="42.42578125" style="138" customWidth="1"/>
    <col min="5801" max="5803" width="12.42578125" style="138" customWidth="1"/>
    <col min="5804" max="5806" width="10.85546875" style="138" customWidth="1"/>
    <col min="5807" max="5809" width="14.5703125" style="138" bestFit="1" customWidth="1"/>
    <col min="5810" max="5812" width="11" style="138" customWidth="1"/>
    <col min="5813" max="5815" width="14.5703125" style="138" customWidth="1"/>
    <col min="5816" max="5818" width="15.28515625" style="138" customWidth="1"/>
    <col min="5819" max="5819" width="15.5703125" style="138"/>
    <col min="5820" max="5820" width="44.5703125" style="138" customWidth="1"/>
    <col min="5821" max="5821" width="13.85546875" style="138" customWidth="1"/>
    <col min="5822" max="5822" width="10.85546875" style="138" customWidth="1"/>
    <col min="5823" max="5823" width="14.5703125" style="138" customWidth="1"/>
    <col min="5824" max="5824" width="11" style="138" customWidth="1"/>
    <col min="5825" max="5825" width="10.85546875" style="138" customWidth="1"/>
    <col min="5826" max="5826" width="14.5703125" style="138" customWidth="1"/>
    <col min="5827" max="5828" width="15.5703125" style="138" customWidth="1"/>
    <col min="5829" max="5829" width="17.7109375" style="138" customWidth="1"/>
    <col min="5830" max="6055" width="29.28515625" style="138" customWidth="1"/>
    <col min="6056" max="6056" width="42.42578125" style="138" customWidth="1"/>
    <col min="6057" max="6059" width="12.42578125" style="138" customWidth="1"/>
    <col min="6060" max="6062" width="10.85546875" style="138" customWidth="1"/>
    <col min="6063" max="6065" width="14.5703125" style="138" bestFit="1" customWidth="1"/>
    <col min="6066" max="6068" width="11" style="138" customWidth="1"/>
    <col min="6069" max="6071" width="14.5703125" style="138" customWidth="1"/>
    <col min="6072" max="6074" width="15.28515625" style="138" customWidth="1"/>
    <col min="6075" max="6075" width="15.5703125" style="138"/>
    <col min="6076" max="6076" width="44.5703125" style="138" customWidth="1"/>
    <col min="6077" max="6077" width="13.85546875" style="138" customWidth="1"/>
    <col min="6078" max="6078" width="10.85546875" style="138" customWidth="1"/>
    <col min="6079" max="6079" width="14.5703125" style="138" customWidth="1"/>
    <col min="6080" max="6080" width="11" style="138" customWidth="1"/>
    <col min="6081" max="6081" width="10.85546875" style="138" customWidth="1"/>
    <col min="6082" max="6082" width="14.5703125" style="138" customWidth="1"/>
    <col min="6083" max="6084" width="15.5703125" style="138" customWidth="1"/>
    <col min="6085" max="6085" width="17.7109375" style="138" customWidth="1"/>
    <col min="6086" max="6311" width="29.28515625" style="138" customWidth="1"/>
    <col min="6312" max="6312" width="42.42578125" style="138" customWidth="1"/>
    <col min="6313" max="6315" width="12.42578125" style="138" customWidth="1"/>
    <col min="6316" max="6318" width="10.85546875" style="138" customWidth="1"/>
    <col min="6319" max="6321" width="14.5703125" style="138" bestFit="1" customWidth="1"/>
    <col min="6322" max="6324" width="11" style="138" customWidth="1"/>
    <col min="6325" max="6327" width="14.5703125" style="138" customWidth="1"/>
    <col min="6328" max="6330" width="15.28515625" style="138" customWidth="1"/>
    <col min="6331" max="6331" width="15.5703125" style="138"/>
    <col min="6332" max="6332" width="44.5703125" style="138" customWidth="1"/>
    <col min="6333" max="6333" width="13.85546875" style="138" customWidth="1"/>
    <col min="6334" max="6334" width="10.85546875" style="138" customWidth="1"/>
    <col min="6335" max="6335" width="14.5703125" style="138" customWidth="1"/>
    <col min="6336" max="6336" width="11" style="138" customWidth="1"/>
    <col min="6337" max="6337" width="10.85546875" style="138" customWidth="1"/>
    <col min="6338" max="6338" width="14.5703125" style="138" customWidth="1"/>
    <col min="6339" max="6340" width="15.5703125" style="138" customWidth="1"/>
    <col min="6341" max="6341" width="17.7109375" style="138" customWidth="1"/>
    <col min="6342" max="6567" width="29.28515625" style="138" customWidth="1"/>
    <col min="6568" max="6568" width="42.42578125" style="138" customWidth="1"/>
    <col min="6569" max="6571" width="12.42578125" style="138" customWidth="1"/>
    <col min="6572" max="6574" width="10.85546875" style="138" customWidth="1"/>
    <col min="6575" max="6577" width="14.5703125" style="138" bestFit="1" customWidth="1"/>
    <col min="6578" max="6580" width="11" style="138" customWidth="1"/>
    <col min="6581" max="6583" width="14.5703125" style="138" customWidth="1"/>
    <col min="6584" max="6586" width="15.28515625" style="138" customWidth="1"/>
    <col min="6587" max="6587" width="15.5703125" style="138"/>
    <col min="6588" max="6588" width="44.5703125" style="138" customWidth="1"/>
    <col min="6589" max="6589" width="13.85546875" style="138" customWidth="1"/>
    <col min="6590" max="6590" width="10.85546875" style="138" customWidth="1"/>
    <col min="6591" max="6591" width="14.5703125" style="138" customWidth="1"/>
    <col min="6592" max="6592" width="11" style="138" customWidth="1"/>
    <col min="6593" max="6593" width="10.85546875" style="138" customWidth="1"/>
    <col min="6594" max="6594" width="14.5703125" style="138" customWidth="1"/>
    <col min="6595" max="6596" width="15.5703125" style="138" customWidth="1"/>
    <col min="6597" max="6597" width="17.7109375" style="138" customWidth="1"/>
    <col min="6598" max="6823" width="29.28515625" style="138" customWidth="1"/>
    <col min="6824" max="6824" width="42.42578125" style="138" customWidth="1"/>
    <col min="6825" max="6827" width="12.42578125" style="138" customWidth="1"/>
    <col min="6828" max="6830" width="10.85546875" style="138" customWidth="1"/>
    <col min="6831" max="6833" width="14.5703125" style="138" bestFit="1" customWidth="1"/>
    <col min="6834" max="6836" width="11" style="138" customWidth="1"/>
    <col min="6837" max="6839" width="14.5703125" style="138" customWidth="1"/>
    <col min="6840" max="6842" width="15.28515625" style="138" customWidth="1"/>
    <col min="6843" max="6843" width="15.5703125" style="138"/>
    <col min="6844" max="6844" width="44.5703125" style="138" customWidth="1"/>
    <col min="6845" max="6845" width="13.85546875" style="138" customWidth="1"/>
    <col min="6846" max="6846" width="10.85546875" style="138" customWidth="1"/>
    <col min="6847" max="6847" width="14.5703125" style="138" customWidth="1"/>
    <col min="6848" max="6848" width="11" style="138" customWidth="1"/>
    <col min="6849" max="6849" width="10.85546875" style="138" customWidth="1"/>
    <col min="6850" max="6850" width="14.5703125" style="138" customWidth="1"/>
    <col min="6851" max="6852" width="15.5703125" style="138" customWidth="1"/>
    <col min="6853" max="6853" width="17.7109375" style="138" customWidth="1"/>
    <col min="6854" max="7079" width="29.28515625" style="138" customWidth="1"/>
    <col min="7080" max="7080" width="42.42578125" style="138" customWidth="1"/>
    <col min="7081" max="7083" width="12.42578125" style="138" customWidth="1"/>
    <col min="7084" max="7086" width="10.85546875" style="138" customWidth="1"/>
    <col min="7087" max="7089" width="14.5703125" style="138" bestFit="1" customWidth="1"/>
    <col min="7090" max="7092" width="11" style="138" customWidth="1"/>
    <col min="7093" max="7095" width="14.5703125" style="138" customWidth="1"/>
    <col min="7096" max="7098" width="15.28515625" style="138" customWidth="1"/>
    <col min="7099" max="7099" width="15.5703125" style="138"/>
    <col min="7100" max="7100" width="44.5703125" style="138" customWidth="1"/>
    <col min="7101" max="7101" width="13.85546875" style="138" customWidth="1"/>
    <col min="7102" max="7102" width="10.85546875" style="138" customWidth="1"/>
    <col min="7103" max="7103" width="14.5703125" style="138" customWidth="1"/>
    <col min="7104" max="7104" width="11" style="138" customWidth="1"/>
    <col min="7105" max="7105" width="10.85546875" style="138" customWidth="1"/>
    <col min="7106" max="7106" width="14.5703125" style="138" customWidth="1"/>
    <col min="7107" max="7108" width="15.5703125" style="138" customWidth="1"/>
    <col min="7109" max="7109" width="17.7109375" style="138" customWidth="1"/>
    <col min="7110" max="7335" width="29.28515625" style="138" customWidth="1"/>
    <col min="7336" max="7336" width="42.42578125" style="138" customWidth="1"/>
    <col min="7337" max="7339" width="12.42578125" style="138" customWidth="1"/>
    <col min="7340" max="7342" width="10.85546875" style="138" customWidth="1"/>
    <col min="7343" max="7345" width="14.5703125" style="138" bestFit="1" customWidth="1"/>
    <col min="7346" max="7348" width="11" style="138" customWidth="1"/>
    <col min="7349" max="7351" width="14.5703125" style="138" customWidth="1"/>
    <col min="7352" max="7354" width="15.28515625" style="138" customWidth="1"/>
    <col min="7355" max="7355" width="15.5703125" style="138"/>
    <col min="7356" max="7356" width="44.5703125" style="138" customWidth="1"/>
    <col min="7357" max="7357" width="13.85546875" style="138" customWidth="1"/>
    <col min="7358" max="7358" width="10.85546875" style="138" customWidth="1"/>
    <col min="7359" max="7359" width="14.5703125" style="138" customWidth="1"/>
    <col min="7360" max="7360" width="11" style="138" customWidth="1"/>
    <col min="7361" max="7361" width="10.85546875" style="138" customWidth="1"/>
    <col min="7362" max="7362" width="14.5703125" style="138" customWidth="1"/>
    <col min="7363" max="7364" width="15.5703125" style="138" customWidth="1"/>
    <col min="7365" max="7365" width="17.7109375" style="138" customWidth="1"/>
    <col min="7366" max="7591" width="29.28515625" style="138" customWidth="1"/>
    <col min="7592" max="7592" width="42.42578125" style="138" customWidth="1"/>
    <col min="7593" max="7595" width="12.42578125" style="138" customWidth="1"/>
    <col min="7596" max="7598" width="10.85546875" style="138" customWidth="1"/>
    <col min="7599" max="7601" width="14.5703125" style="138" bestFit="1" customWidth="1"/>
    <col min="7602" max="7604" width="11" style="138" customWidth="1"/>
    <col min="7605" max="7607" width="14.5703125" style="138" customWidth="1"/>
    <col min="7608" max="7610" width="15.28515625" style="138" customWidth="1"/>
    <col min="7611" max="7611" width="15.5703125" style="138"/>
    <col min="7612" max="7612" width="44.5703125" style="138" customWidth="1"/>
    <col min="7613" max="7613" width="13.85546875" style="138" customWidth="1"/>
    <col min="7614" max="7614" width="10.85546875" style="138" customWidth="1"/>
    <col min="7615" max="7615" width="14.5703125" style="138" customWidth="1"/>
    <col min="7616" max="7616" width="11" style="138" customWidth="1"/>
    <col min="7617" max="7617" width="10.85546875" style="138" customWidth="1"/>
    <col min="7618" max="7618" width="14.5703125" style="138" customWidth="1"/>
    <col min="7619" max="7620" width="15.5703125" style="138" customWidth="1"/>
    <col min="7621" max="7621" width="17.7109375" style="138" customWidth="1"/>
    <col min="7622" max="7847" width="29.28515625" style="138" customWidth="1"/>
    <col min="7848" max="7848" width="42.42578125" style="138" customWidth="1"/>
    <col min="7849" max="7851" width="12.42578125" style="138" customWidth="1"/>
    <col min="7852" max="7854" width="10.85546875" style="138" customWidth="1"/>
    <col min="7855" max="7857" width="14.5703125" style="138" bestFit="1" customWidth="1"/>
    <col min="7858" max="7860" width="11" style="138" customWidth="1"/>
    <col min="7861" max="7863" width="14.5703125" style="138" customWidth="1"/>
    <col min="7864" max="7866" width="15.28515625" style="138" customWidth="1"/>
    <col min="7867" max="7867" width="15.5703125" style="138"/>
    <col min="7868" max="7868" width="44.5703125" style="138" customWidth="1"/>
    <col min="7869" max="7869" width="13.85546875" style="138" customWidth="1"/>
    <col min="7870" max="7870" width="10.85546875" style="138" customWidth="1"/>
    <col min="7871" max="7871" width="14.5703125" style="138" customWidth="1"/>
    <col min="7872" max="7872" width="11" style="138" customWidth="1"/>
    <col min="7873" max="7873" width="10.85546875" style="138" customWidth="1"/>
    <col min="7874" max="7874" width="14.5703125" style="138" customWidth="1"/>
    <col min="7875" max="7876" width="15.5703125" style="138" customWidth="1"/>
    <col min="7877" max="7877" width="17.7109375" style="138" customWidth="1"/>
    <col min="7878" max="8103" width="29.28515625" style="138" customWidth="1"/>
    <col min="8104" max="8104" width="42.42578125" style="138" customWidth="1"/>
    <col min="8105" max="8107" width="12.42578125" style="138" customWidth="1"/>
    <col min="8108" max="8110" width="10.85546875" style="138" customWidth="1"/>
    <col min="8111" max="8113" width="14.5703125" style="138" bestFit="1" customWidth="1"/>
    <col min="8114" max="8116" width="11" style="138" customWidth="1"/>
    <col min="8117" max="8119" width="14.5703125" style="138" customWidth="1"/>
    <col min="8120" max="8122" width="15.28515625" style="138" customWidth="1"/>
    <col min="8123" max="8123" width="15.5703125" style="138"/>
    <col min="8124" max="8124" width="44.5703125" style="138" customWidth="1"/>
    <col min="8125" max="8125" width="13.85546875" style="138" customWidth="1"/>
    <col min="8126" max="8126" width="10.85546875" style="138" customWidth="1"/>
    <col min="8127" max="8127" width="14.5703125" style="138" customWidth="1"/>
    <col min="8128" max="8128" width="11" style="138" customWidth="1"/>
    <col min="8129" max="8129" width="10.85546875" style="138" customWidth="1"/>
    <col min="8130" max="8130" width="14.5703125" style="138" customWidth="1"/>
    <col min="8131" max="8132" width="15.5703125" style="138" customWidth="1"/>
    <col min="8133" max="8133" width="17.7109375" style="138" customWidth="1"/>
    <col min="8134" max="8359" width="29.28515625" style="138" customWidth="1"/>
    <col min="8360" max="8360" width="42.42578125" style="138" customWidth="1"/>
    <col min="8361" max="8363" width="12.42578125" style="138" customWidth="1"/>
    <col min="8364" max="8366" width="10.85546875" style="138" customWidth="1"/>
    <col min="8367" max="8369" width="14.5703125" style="138" bestFit="1" customWidth="1"/>
    <col min="8370" max="8372" width="11" style="138" customWidth="1"/>
    <col min="8373" max="8375" width="14.5703125" style="138" customWidth="1"/>
    <col min="8376" max="8378" width="15.28515625" style="138" customWidth="1"/>
    <col min="8379" max="8379" width="15.5703125" style="138"/>
    <col min="8380" max="8380" width="44.5703125" style="138" customWidth="1"/>
    <col min="8381" max="8381" width="13.85546875" style="138" customWidth="1"/>
    <col min="8382" max="8382" width="10.85546875" style="138" customWidth="1"/>
    <col min="8383" max="8383" width="14.5703125" style="138" customWidth="1"/>
    <col min="8384" max="8384" width="11" style="138" customWidth="1"/>
    <col min="8385" max="8385" width="10.85546875" style="138" customWidth="1"/>
    <col min="8386" max="8386" width="14.5703125" style="138" customWidth="1"/>
    <col min="8387" max="8388" width="15.5703125" style="138" customWidth="1"/>
    <col min="8389" max="8389" width="17.7109375" style="138" customWidth="1"/>
    <col min="8390" max="8615" width="29.28515625" style="138" customWidth="1"/>
    <col min="8616" max="8616" width="42.42578125" style="138" customWidth="1"/>
    <col min="8617" max="8619" width="12.42578125" style="138" customWidth="1"/>
    <col min="8620" max="8622" width="10.85546875" style="138" customWidth="1"/>
    <col min="8623" max="8625" width="14.5703125" style="138" bestFit="1" customWidth="1"/>
    <col min="8626" max="8628" width="11" style="138" customWidth="1"/>
    <col min="8629" max="8631" width="14.5703125" style="138" customWidth="1"/>
    <col min="8632" max="8634" width="15.28515625" style="138" customWidth="1"/>
    <col min="8635" max="8635" width="15.5703125" style="138"/>
    <col min="8636" max="8636" width="44.5703125" style="138" customWidth="1"/>
    <col min="8637" max="8637" width="13.85546875" style="138" customWidth="1"/>
    <col min="8638" max="8638" width="10.85546875" style="138" customWidth="1"/>
    <col min="8639" max="8639" width="14.5703125" style="138" customWidth="1"/>
    <col min="8640" max="8640" width="11" style="138" customWidth="1"/>
    <col min="8641" max="8641" width="10.85546875" style="138" customWidth="1"/>
    <col min="8642" max="8642" width="14.5703125" style="138" customWidth="1"/>
    <col min="8643" max="8644" width="15.5703125" style="138" customWidth="1"/>
    <col min="8645" max="8645" width="17.7109375" style="138" customWidth="1"/>
    <col min="8646" max="8871" width="29.28515625" style="138" customWidth="1"/>
    <col min="8872" max="8872" width="42.42578125" style="138" customWidth="1"/>
    <col min="8873" max="8875" width="12.42578125" style="138" customWidth="1"/>
    <col min="8876" max="8878" width="10.85546875" style="138" customWidth="1"/>
    <col min="8879" max="8881" width="14.5703125" style="138" bestFit="1" customWidth="1"/>
    <col min="8882" max="8884" width="11" style="138" customWidth="1"/>
    <col min="8885" max="8887" width="14.5703125" style="138" customWidth="1"/>
    <col min="8888" max="8890" width="15.28515625" style="138" customWidth="1"/>
    <col min="8891" max="8891" width="15.5703125" style="138"/>
    <col min="8892" max="8892" width="44.5703125" style="138" customWidth="1"/>
    <col min="8893" max="8893" width="13.85546875" style="138" customWidth="1"/>
    <col min="8894" max="8894" width="10.85546875" style="138" customWidth="1"/>
    <col min="8895" max="8895" width="14.5703125" style="138" customWidth="1"/>
    <col min="8896" max="8896" width="11" style="138" customWidth="1"/>
    <col min="8897" max="8897" width="10.85546875" style="138" customWidth="1"/>
    <col min="8898" max="8898" width="14.5703125" style="138" customWidth="1"/>
    <col min="8899" max="8900" width="15.5703125" style="138" customWidth="1"/>
    <col min="8901" max="8901" width="17.7109375" style="138" customWidth="1"/>
    <col min="8902" max="9127" width="29.28515625" style="138" customWidth="1"/>
    <col min="9128" max="9128" width="42.42578125" style="138" customWidth="1"/>
    <col min="9129" max="9131" width="12.42578125" style="138" customWidth="1"/>
    <col min="9132" max="9134" width="10.85546875" style="138" customWidth="1"/>
    <col min="9135" max="9137" width="14.5703125" style="138" bestFit="1" customWidth="1"/>
    <col min="9138" max="9140" width="11" style="138" customWidth="1"/>
    <col min="9141" max="9143" width="14.5703125" style="138" customWidth="1"/>
    <col min="9144" max="9146" width="15.28515625" style="138" customWidth="1"/>
    <col min="9147" max="9147" width="15.5703125" style="138"/>
    <col min="9148" max="9148" width="44.5703125" style="138" customWidth="1"/>
    <col min="9149" max="9149" width="13.85546875" style="138" customWidth="1"/>
    <col min="9150" max="9150" width="10.85546875" style="138" customWidth="1"/>
    <col min="9151" max="9151" width="14.5703125" style="138" customWidth="1"/>
    <col min="9152" max="9152" width="11" style="138" customWidth="1"/>
    <col min="9153" max="9153" width="10.85546875" style="138" customWidth="1"/>
    <col min="9154" max="9154" width="14.5703125" style="138" customWidth="1"/>
    <col min="9155" max="9156" width="15.5703125" style="138" customWidth="1"/>
    <col min="9157" max="9157" width="17.7109375" style="138" customWidth="1"/>
    <col min="9158" max="9383" width="29.28515625" style="138" customWidth="1"/>
    <col min="9384" max="9384" width="42.42578125" style="138" customWidth="1"/>
    <col min="9385" max="9387" width="12.42578125" style="138" customWidth="1"/>
    <col min="9388" max="9390" width="10.85546875" style="138" customWidth="1"/>
    <col min="9391" max="9393" width="14.5703125" style="138" bestFit="1" customWidth="1"/>
    <col min="9394" max="9396" width="11" style="138" customWidth="1"/>
    <col min="9397" max="9399" width="14.5703125" style="138" customWidth="1"/>
    <col min="9400" max="9402" width="15.28515625" style="138" customWidth="1"/>
    <col min="9403" max="9403" width="15.5703125" style="138"/>
    <col min="9404" max="9404" width="44.5703125" style="138" customWidth="1"/>
    <col min="9405" max="9405" width="13.85546875" style="138" customWidth="1"/>
    <col min="9406" max="9406" width="10.85546875" style="138" customWidth="1"/>
    <col min="9407" max="9407" width="14.5703125" style="138" customWidth="1"/>
    <col min="9408" max="9408" width="11" style="138" customWidth="1"/>
    <col min="9409" max="9409" width="10.85546875" style="138" customWidth="1"/>
    <col min="9410" max="9410" width="14.5703125" style="138" customWidth="1"/>
    <col min="9411" max="9412" width="15.5703125" style="138" customWidth="1"/>
    <col min="9413" max="9413" width="17.7109375" style="138" customWidth="1"/>
    <col min="9414" max="9639" width="29.28515625" style="138" customWidth="1"/>
    <col min="9640" max="9640" width="42.42578125" style="138" customWidth="1"/>
    <col min="9641" max="9643" width="12.42578125" style="138" customWidth="1"/>
    <col min="9644" max="9646" width="10.85546875" style="138" customWidth="1"/>
    <col min="9647" max="9649" width="14.5703125" style="138" bestFit="1" customWidth="1"/>
    <col min="9650" max="9652" width="11" style="138" customWidth="1"/>
    <col min="9653" max="9655" width="14.5703125" style="138" customWidth="1"/>
    <col min="9656" max="9658" width="15.28515625" style="138" customWidth="1"/>
    <col min="9659" max="9659" width="15.5703125" style="138"/>
    <col min="9660" max="9660" width="44.5703125" style="138" customWidth="1"/>
    <col min="9661" max="9661" width="13.85546875" style="138" customWidth="1"/>
    <col min="9662" max="9662" width="10.85546875" style="138" customWidth="1"/>
    <col min="9663" max="9663" width="14.5703125" style="138" customWidth="1"/>
    <col min="9664" max="9664" width="11" style="138" customWidth="1"/>
    <col min="9665" max="9665" width="10.85546875" style="138" customWidth="1"/>
    <col min="9666" max="9666" width="14.5703125" style="138" customWidth="1"/>
    <col min="9667" max="9668" width="15.5703125" style="138" customWidth="1"/>
    <col min="9669" max="9669" width="17.7109375" style="138" customWidth="1"/>
    <col min="9670" max="9895" width="29.28515625" style="138" customWidth="1"/>
    <col min="9896" max="9896" width="42.42578125" style="138" customWidth="1"/>
    <col min="9897" max="9899" width="12.42578125" style="138" customWidth="1"/>
    <col min="9900" max="9902" width="10.85546875" style="138" customWidth="1"/>
    <col min="9903" max="9905" width="14.5703125" style="138" bestFit="1" customWidth="1"/>
    <col min="9906" max="9908" width="11" style="138" customWidth="1"/>
    <col min="9909" max="9911" width="14.5703125" style="138" customWidth="1"/>
    <col min="9912" max="9914" width="15.28515625" style="138" customWidth="1"/>
    <col min="9915" max="9915" width="15.5703125" style="138"/>
    <col min="9916" max="9916" width="44.5703125" style="138" customWidth="1"/>
    <col min="9917" max="9917" width="13.85546875" style="138" customWidth="1"/>
    <col min="9918" max="9918" width="10.85546875" style="138" customWidth="1"/>
    <col min="9919" max="9919" width="14.5703125" style="138" customWidth="1"/>
    <col min="9920" max="9920" width="11" style="138" customWidth="1"/>
    <col min="9921" max="9921" width="10.85546875" style="138" customWidth="1"/>
    <col min="9922" max="9922" width="14.5703125" style="138" customWidth="1"/>
    <col min="9923" max="9924" width="15.5703125" style="138" customWidth="1"/>
    <col min="9925" max="9925" width="17.7109375" style="138" customWidth="1"/>
    <col min="9926" max="10151" width="29.28515625" style="138" customWidth="1"/>
    <col min="10152" max="10152" width="42.42578125" style="138" customWidth="1"/>
    <col min="10153" max="10155" width="12.42578125" style="138" customWidth="1"/>
    <col min="10156" max="10158" width="10.85546875" style="138" customWidth="1"/>
    <col min="10159" max="10161" width="14.5703125" style="138" bestFit="1" customWidth="1"/>
    <col min="10162" max="10164" width="11" style="138" customWidth="1"/>
    <col min="10165" max="10167" width="14.5703125" style="138" customWidth="1"/>
    <col min="10168" max="10170" width="15.28515625" style="138" customWidth="1"/>
    <col min="10171" max="10171" width="15.5703125" style="138"/>
    <col min="10172" max="10172" width="44.5703125" style="138" customWidth="1"/>
    <col min="10173" max="10173" width="13.85546875" style="138" customWidth="1"/>
    <col min="10174" max="10174" width="10.85546875" style="138" customWidth="1"/>
    <col min="10175" max="10175" width="14.5703125" style="138" customWidth="1"/>
    <col min="10176" max="10176" width="11" style="138" customWidth="1"/>
    <col min="10177" max="10177" width="10.85546875" style="138" customWidth="1"/>
    <col min="10178" max="10178" width="14.5703125" style="138" customWidth="1"/>
    <col min="10179" max="10180" width="15.5703125" style="138" customWidth="1"/>
    <col min="10181" max="10181" width="17.7109375" style="138" customWidth="1"/>
    <col min="10182" max="10407" width="29.28515625" style="138" customWidth="1"/>
    <col min="10408" max="10408" width="42.42578125" style="138" customWidth="1"/>
    <col min="10409" max="10411" width="12.42578125" style="138" customWidth="1"/>
    <col min="10412" max="10414" width="10.85546875" style="138" customWidth="1"/>
    <col min="10415" max="10417" width="14.5703125" style="138" bestFit="1" customWidth="1"/>
    <col min="10418" max="10420" width="11" style="138" customWidth="1"/>
    <col min="10421" max="10423" width="14.5703125" style="138" customWidth="1"/>
    <col min="10424" max="10426" width="15.28515625" style="138" customWidth="1"/>
    <col min="10427" max="10427" width="15.5703125" style="138"/>
    <col min="10428" max="10428" width="44.5703125" style="138" customWidth="1"/>
    <col min="10429" max="10429" width="13.85546875" style="138" customWidth="1"/>
    <col min="10430" max="10430" width="10.85546875" style="138" customWidth="1"/>
    <col min="10431" max="10431" width="14.5703125" style="138" customWidth="1"/>
    <col min="10432" max="10432" width="11" style="138" customWidth="1"/>
    <col min="10433" max="10433" width="10.85546875" style="138" customWidth="1"/>
    <col min="10434" max="10434" width="14.5703125" style="138" customWidth="1"/>
    <col min="10435" max="10436" width="15.5703125" style="138" customWidth="1"/>
    <col min="10437" max="10437" width="17.7109375" style="138" customWidth="1"/>
    <col min="10438" max="10663" width="29.28515625" style="138" customWidth="1"/>
    <col min="10664" max="10664" width="42.42578125" style="138" customWidth="1"/>
    <col min="10665" max="10667" width="12.42578125" style="138" customWidth="1"/>
    <col min="10668" max="10670" width="10.85546875" style="138" customWidth="1"/>
    <col min="10671" max="10673" width="14.5703125" style="138" bestFit="1" customWidth="1"/>
    <col min="10674" max="10676" width="11" style="138" customWidth="1"/>
    <col min="10677" max="10679" width="14.5703125" style="138" customWidth="1"/>
    <col min="10680" max="10682" width="15.28515625" style="138" customWidth="1"/>
    <col min="10683" max="10683" width="15.5703125" style="138"/>
    <col min="10684" max="10684" width="44.5703125" style="138" customWidth="1"/>
    <col min="10685" max="10685" width="13.85546875" style="138" customWidth="1"/>
    <col min="10686" max="10686" width="10.85546875" style="138" customWidth="1"/>
    <col min="10687" max="10687" width="14.5703125" style="138" customWidth="1"/>
    <col min="10688" max="10688" width="11" style="138" customWidth="1"/>
    <col min="10689" max="10689" width="10.85546875" style="138" customWidth="1"/>
    <col min="10690" max="10690" width="14.5703125" style="138" customWidth="1"/>
    <col min="10691" max="10692" width="15.5703125" style="138" customWidth="1"/>
    <col min="10693" max="10693" width="17.7109375" style="138" customWidth="1"/>
    <col min="10694" max="10919" width="29.28515625" style="138" customWidth="1"/>
    <col min="10920" max="10920" width="42.42578125" style="138" customWidth="1"/>
    <col min="10921" max="10923" width="12.42578125" style="138" customWidth="1"/>
    <col min="10924" max="10926" width="10.85546875" style="138" customWidth="1"/>
    <col min="10927" max="10929" width="14.5703125" style="138" bestFit="1" customWidth="1"/>
    <col min="10930" max="10932" width="11" style="138" customWidth="1"/>
    <col min="10933" max="10935" width="14.5703125" style="138" customWidth="1"/>
    <col min="10936" max="10938" width="15.28515625" style="138" customWidth="1"/>
    <col min="10939" max="10939" width="15.5703125" style="138"/>
    <col min="10940" max="10940" width="44.5703125" style="138" customWidth="1"/>
    <col min="10941" max="10941" width="13.85546875" style="138" customWidth="1"/>
    <col min="10942" max="10942" width="10.85546875" style="138" customWidth="1"/>
    <col min="10943" max="10943" width="14.5703125" style="138" customWidth="1"/>
    <col min="10944" max="10944" width="11" style="138" customWidth="1"/>
    <col min="10945" max="10945" width="10.85546875" style="138" customWidth="1"/>
    <col min="10946" max="10946" width="14.5703125" style="138" customWidth="1"/>
    <col min="10947" max="10948" width="15.5703125" style="138" customWidth="1"/>
    <col min="10949" max="10949" width="17.7109375" style="138" customWidth="1"/>
    <col min="10950" max="11175" width="29.28515625" style="138" customWidth="1"/>
    <col min="11176" max="11176" width="42.42578125" style="138" customWidth="1"/>
    <col min="11177" max="11179" width="12.42578125" style="138" customWidth="1"/>
    <col min="11180" max="11182" width="10.85546875" style="138" customWidth="1"/>
    <col min="11183" max="11185" width="14.5703125" style="138" bestFit="1" customWidth="1"/>
    <col min="11186" max="11188" width="11" style="138" customWidth="1"/>
    <col min="11189" max="11191" width="14.5703125" style="138" customWidth="1"/>
    <col min="11192" max="11194" width="15.28515625" style="138" customWidth="1"/>
    <col min="11195" max="11195" width="15.5703125" style="138"/>
    <col min="11196" max="11196" width="44.5703125" style="138" customWidth="1"/>
    <col min="11197" max="11197" width="13.85546875" style="138" customWidth="1"/>
    <col min="11198" max="11198" width="10.85546875" style="138" customWidth="1"/>
    <col min="11199" max="11199" width="14.5703125" style="138" customWidth="1"/>
    <col min="11200" max="11200" width="11" style="138" customWidth="1"/>
    <col min="11201" max="11201" width="10.85546875" style="138" customWidth="1"/>
    <col min="11202" max="11202" width="14.5703125" style="138" customWidth="1"/>
    <col min="11203" max="11204" width="15.5703125" style="138" customWidth="1"/>
    <col min="11205" max="11205" width="17.7109375" style="138" customWidth="1"/>
    <col min="11206" max="11431" width="29.28515625" style="138" customWidth="1"/>
    <col min="11432" max="11432" width="42.42578125" style="138" customWidth="1"/>
    <col min="11433" max="11435" width="12.42578125" style="138" customWidth="1"/>
    <col min="11436" max="11438" width="10.85546875" style="138" customWidth="1"/>
    <col min="11439" max="11441" width="14.5703125" style="138" bestFit="1" customWidth="1"/>
    <col min="11442" max="11444" width="11" style="138" customWidth="1"/>
    <col min="11445" max="11447" width="14.5703125" style="138" customWidth="1"/>
    <col min="11448" max="11450" width="15.28515625" style="138" customWidth="1"/>
    <col min="11451" max="11451" width="15.5703125" style="138"/>
    <col min="11452" max="11452" width="44.5703125" style="138" customWidth="1"/>
    <col min="11453" max="11453" width="13.85546875" style="138" customWidth="1"/>
    <col min="11454" max="11454" width="10.85546875" style="138" customWidth="1"/>
    <col min="11455" max="11455" width="14.5703125" style="138" customWidth="1"/>
    <col min="11456" max="11456" width="11" style="138" customWidth="1"/>
    <col min="11457" max="11457" width="10.85546875" style="138" customWidth="1"/>
    <col min="11458" max="11458" width="14.5703125" style="138" customWidth="1"/>
    <col min="11459" max="11460" width="15.5703125" style="138" customWidth="1"/>
    <col min="11461" max="11461" width="17.7109375" style="138" customWidth="1"/>
    <col min="11462" max="11687" width="29.28515625" style="138" customWidth="1"/>
    <col min="11688" max="11688" width="42.42578125" style="138" customWidth="1"/>
    <col min="11689" max="11691" width="12.42578125" style="138" customWidth="1"/>
    <col min="11692" max="11694" width="10.85546875" style="138" customWidth="1"/>
    <col min="11695" max="11697" width="14.5703125" style="138" bestFit="1" customWidth="1"/>
    <col min="11698" max="11700" width="11" style="138" customWidth="1"/>
    <col min="11701" max="11703" width="14.5703125" style="138" customWidth="1"/>
    <col min="11704" max="11706" width="15.28515625" style="138" customWidth="1"/>
    <col min="11707" max="11707" width="15.5703125" style="138"/>
    <col min="11708" max="11708" width="44.5703125" style="138" customWidth="1"/>
    <col min="11709" max="11709" width="13.85546875" style="138" customWidth="1"/>
    <col min="11710" max="11710" width="10.85546875" style="138" customWidth="1"/>
    <col min="11711" max="11711" width="14.5703125" style="138" customWidth="1"/>
    <col min="11712" max="11712" width="11" style="138" customWidth="1"/>
    <col min="11713" max="11713" width="10.85546875" style="138" customWidth="1"/>
    <col min="11714" max="11714" width="14.5703125" style="138" customWidth="1"/>
    <col min="11715" max="11716" width="15.5703125" style="138" customWidth="1"/>
    <col min="11717" max="11717" width="17.7109375" style="138" customWidth="1"/>
    <col min="11718" max="11943" width="29.28515625" style="138" customWidth="1"/>
    <col min="11944" max="11944" width="42.42578125" style="138" customWidth="1"/>
    <col min="11945" max="11947" width="12.42578125" style="138" customWidth="1"/>
    <col min="11948" max="11950" width="10.85546875" style="138" customWidth="1"/>
    <col min="11951" max="11953" width="14.5703125" style="138" bestFit="1" customWidth="1"/>
    <col min="11954" max="11956" width="11" style="138" customWidth="1"/>
    <col min="11957" max="11959" width="14.5703125" style="138" customWidth="1"/>
    <col min="11960" max="11962" width="15.28515625" style="138" customWidth="1"/>
    <col min="11963" max="11963" width="15.5703125" style="138"/>
    <col min="11964" max="11964" width="44.5703125" style="138" customWidth="1"/>
    <col min="11965" max="11965" width="13.85546875" style="138" customWidth="1"/>
    <col min="11966" max="11966" width="10.85546875" style="138" customWidth="1"/>
    <col min="11967" max="11967" width="14.5703125" style="138" customWidth="1"/>
    <col min="11968" max="11968" width="11" style="138" customWidth="1"/>
    <col min="11969" max="11969" width="10.85546875" style="138" customWidth="1"/>
    <col min="11970" max="11970" width="14.5703125" style="138" customWidth="1"/>
    <col min="11971" max="11972" width="15.5703125" style="138" customWidth="1"/>
    <col min="11973" max="11973" width="17.7109375" style="138" customWidth="1"/>
    <col min="11974" max="12199" width="29.28515625" style="138" customWidth="1"/>
    <col min="12200" max="12200" width="42.42578125" style="138" customWidth="1"/>
    <col min="12201" max="12203" width="12.42578125" style="138" customWidth="1"/>
    <col min="12204" max="12206" width="10.85546875" style="138" customWidth="1"/>
    <col min="12207" max="12209" width="14.5703125" style="138" bestFit="1" customWidth="1"/>
    <col min="12210" max="12212" width="11" style="138" customWidth="1"/>
    <col min="12213" max="12215" width="14.5703125" style="138" customWidth="1"/>
    <col min="12216" max="12218" width="15.28515625" style="138" customWidth="1"/>
    <col min="12219" max="12219" width="15.5703125" style="138"/>
    <col min="12220" max="12220" width="44.5703125" style="138" customWidth="1"/>
    <col min="12221" max="12221" width="13.85546875" style="138" customWidth="1"/>
    <col min="12222" max="12222" width="10.85546875" style="138" customWidth="1"/>
    <col min="12223" max="12223" width="14.5703125" style="138" customWidth="1"/>
    <col min="12224" max="12224" width="11" style="138" customWidth="1"/>
    <col min="12225" max="12225" width="10.85546875" style="138" customWidth="1"/>
    <col min="12226" max="12226" width="14.5703125" style="138" customWidth="1"/>
    <col min="12227" max="12228" width="15.5703125" style="138" customWidth="1"/>
    <col min="12229" max="12229" width="17.7109375" style="138" customWidth="1"/>
    <col min="12230" max="12455" width="29.28515625" style="138" customWidth="1"/>
    <col min="12456" max="12456" width="42.42578125" style="138" customWidth="1"/>
    <col min="12457" max="12459" width="12.42578125" style="138" customWidth="1"/>
    <col min="12460" max="12462" width="10.85546875" style="138" customWidth="1"/>
    <col min="12463" max="12465" width="14.5703125" style="138" bestFit="1" customWidth="1"/>
    <col min="12466" max="12468" width="11" style="138" customWidth="1"/>
    <col min="12469" max="12471" width="14.5703125" style="138" customWidth="1"/>
    <col min="12472" max="12474" width="15.28515625" style="138" customWidth="1"/>
    <col min="12475" max="12475" width="15.5703125" style="138"/>
    <col min="12476" max="12476" width="44.5703125" style="138" customWidth="1"/>
    <col min="12477" max="12477" width="13.85546875" style="138" customWidth="1"/>
    <col min="12478" max="12478" width="10.85546875" style="138" customWidth="1"/>
    <col min="12479" max="12479" width="14.5703125" style="138" customWidth="1"/>
    <col min="12480" max="12480" width="11" style="138" customWidth="1"/>
    <col min="12481" max="12481" width="10.85546875" style="138" customWidth="1"/>
    <col min="12482" max="12482" width="14.5703125" style="138" customWidth="1"/>
    <col min="12483" max="12484" width="15.5703125" style="138" customWidth="1"/>
    <col min="12485" max="12485" width="17.7109375" style="138" customWidth="1"/>
    <col min="12486" max="12711" width="29.28515625" style="138" customWidth="1"/>
    <col min="12712" max="12712" width="42.42578125" style="138" customWidth="1"/>
    <col min="12713" max="12715" width="12.42578125" style="138" customWidth="1"/>
    <col min="12716" max="12718" width="10.85546875" style="138" customWidth="1"/>
    <col min="12719" max="12721" width="14.5703125" style="138" bestFit="1" customWidth="1"/>
    <col min="12722" max="12724" width="11" style="138" customWidth="1"/>
    <col min="12725" max="12727" width="14.5703125" style="138" customWidth="1"/>
    <col min="12728" max="12730" width="15.28515625" style="138" customWidth="1"/>
    <col min="12731" max="12731" width="15.5703125" style="138"/>
    <col min="12732" max="12732" width="44.5703125" style="138" customWidth="1"/>
    <col min="12733" max="12733" width="13.85546875" style="138" customWidth="1"/>
    <col min="12734" max="12734" width="10.85546875" style="138" customWidth="1"/>
    <col min="12735" max="12735" width="14.5703125" style="138" customWidth="1"/>
    <col min="12736" max="12736" width="11" style="138" customWidth="1"/>
    <col min="12737" max="12737" width="10.85546875" style="138" customWidth="1"/>
    <col min="12738" max="12738" width="14.5703125" style="138" customWidth="1"/>
    <col min="12739" max="12740" width="15.5703125" style="138" customWidth="1"/>
    <col min="12741" max="12741" width="17.7109375" style="138" customWidth="1"/>
    <col min="12742" max="12967" width="29.28515625" style="138" customWidth="1"/>
    <col min="12968" max="12968" width="42.42578125" style="138" customWidth="1"/>
    <col min="12969" max="12971" width="12.42578125" style="138" customWidth="1"/>
    <col min="12972" max="12974" width="10.85546875" style="138" customWidth="1"/>
    <col min="12975" max="12977" width="14.5703125" style="138" bestFit="1" customWidth="1"/>
    <col min="12978" max="12980" width="11" style="138" customWidth="1"/>
    <col min="12981" max="12983" width="14.5703125" style="138" customWidth="1"/>
    <col min="12984" max="12986" width="15.28515625" style="138" customWidth="1"/>
    <col min="12987" max="12987" width="15.5703125" style="138"/>
    <col min="12988" max="12988" width="44.5703125" style="138" customWidth="1"/>
    <col min="12989" max="12989" width="13.85546875" style="138" customWidth="1"/>
    <col min="12990" max="12990" width="10.85546875" style="138" customWidth="1"/>
    <col min="12991" max="12991" width="14.5703125" style="138" customWidth="1"/>
    <col min="12992" max="12992" width="11" style="138" customWidth="1"/>
    <col min="12993" max="12993" width="10.85546875" style="138" customWidth="1"/>
    <col min="12994" max="12994" width="14.5703125" style="138" customWidth="1"/>
    <col min="12995" max="12996" width="15.5703125" style="138" customWidth="1"/>
    <col min="12997" max="12997" width="17.7109375" style="138" customWidth="1"/>
    <col min="12998" max="13223" width="29.28515625" style="138" customWidth="1"/>
    <col min="13224" max="13224" width="42.42578125" style="138" customWidth="1"/>
    <col min="13225" max="13227" width="12.42578125" style="138" customWidth="1"/>
    <col min="13228" max="13230" width="10.85546875" style="138" customWidth="1"/>
    <col min="13231" max="13233" width="14.5703125" style="138" bestFit="1" customWidth="1"/>
    <col min="13234" max="13236" width="11" style="138" customWidth="1"/>
    <col min="13237" max="13239" width="14.5703125" style="138" customWidth="1"/>
    <col min="13240" max="13242" width="15.28515625" style="138" customWidth="1"/>
    <col min="13243" max="13243" width="15.5703125" style="138"/>
    <col min="13244" max="13244" width="44.5703125" style="138" customWidth="1"/>
    <col min="13245" max="13245" width="13.85546875" style="138" customWidth="1"/>
    <col min="13246" max="13246" width="10.85546875" style="138" customWidth="1"/>
    <col min="13247" max="13247" width="14.5703125" style="138" customWidth="1"/>
    <col min="13248" max="13248" width="11" style="138" customWidth="1"/>
    <col min="13249" max="13249" width="10.85546875" style="138" customWidth="1"/>
    <col min="13250" max="13250" width="14.5703125" style="138" customWidth="1"/>
    <col min="13251" max="13252" width="15.5703125" style="138" customWidth="1"/>
    <col min="13253" max="13253" width="17.7109375" style="138" customWidth="1"/>
    <col min="13254" max="13479" width="29.28515625" style="138" customWidth="1"/>
    <col min="13480" max="13480" width="42.42578125" style="138" customWidth="1"/>
    <col min="13481" max="13483" width="12.42578125" style="138" customWidth="1"/>
    <col min="13484" max="13486" width="10.85546875" style="138" customWidth="1"/>
    <col min="13487" max="13489" width="14.5703125" style="138" bestFit="1" customWidth="1"/>
    <col min="13490" max="13492" width="11" style="138" customWidth="1"/>
    <col min="13493" max="13495" width="14.5703125" style="138" customWidth="1"/>
    <col min="13496" max="13498" width="15.28515625" style="138" customWidth="1"/>
    <col min="13499" max="13499" width="15.5703125" style="138"/>
    <col min="13500" max="13500" width="44.5703125" style="138" customWidth="1"/>
    <col min="13501" max="13501" width="13.85546875" style="138" customWidth="1"/>
    <col min="13502" max="13502" width="10.85546875" style="138" customWidth="1"/>
    <col min="13503" max="13503" width="14.5703125" style="138" customWidth="1"/>
    <col min="13504" max="13504" width="11" style="138" customWidth="1"/>
    <col min="13505" max="13505" width="10.85546875" style="138" customWidth="1"/>
    <col min="13506" max="13506" width="14.5703125" style="138" customWidth="1"/>
    <col min="13507" max="13508" width="15.5703125" style="138" customWidth="1"/>
    <col min="13509" max="13509" width="17.7109375" style="138" customWidth="1"/>
    <col min="13510" max="13735" width="29.28515625" style="138" customWidth="1"/>
    <col min="13736" max="13736" width="42.42578125" style="138" customWidth="1"/>
    <col min="13737" max="13739" width="12.42578125" style="138" customWidth="1"/>
    <col min="13740" max="13742" width="10.85546875" style="138" customWidth="1"/>
    <col min="13743" max="13745" width="14.5703125" style="138" bestFit="1" customWidth="1"/>
    <col min="13746" max="13748" width="11" style="138" customWidth="1"/>
    <col min="13749" max="13751" width="14.5703125" style="138" customWidth="1"/>
    <col min="13752" max="13754" width="15.28515625" style="138" customWidth="1"/>
    <col min="13755" max="13755" width="15.5703125" style="138"/>
    <col min="13756" max="13756" width="44.5703125" style="138" customWidth="1"/>
    <col min="13757" max="13757" width="13.85546875" style="138" customWidth="1"/>
    <col min="13758" max="13758" width="10.85546875" style="138" customWidth="1"/>
    <col min="13759" max="13759" width="14.5703125" style="138" customWidth="1"/>
    <col min="13760" max="13760" width="11" style="138" customWidth="1"/>
    <col min="13761" max="13761" width="10.85546875" style="138" customWidth="1"/>
    <col min="13762" max="13762" width="14.5703125" style="138" customWidth="1"/>
    <col min="13763" max="13764" width="15.5703125" style="138" customWidth="1"/>
    <col min="13765" max="13765" width="17.7109375" style="138" customWidth="1"/>
    <col min="13766" max="13991" width="29.28515625" style="138" customWidth="1"/>
    <col min="13992" max="13992" width="42.42578125" style="138" customWidth="1"/>
    <col min="13993" max="13995" width="12.42578125" style="138" customWidth="1"/>
    <col min="13996" max="13998" width="10.85546875" style="138" customWidth="1"/>
    <col min="13999" max="14001" width="14.5703125" style="138" bestFit="1" customWidth="1"/>
    <col min="14002" max="14004" width="11" style="138" customWidth="1"/>
    <col min="14005" max="14007" width="14.5703125" style="138" customWidth="1"/>
    <col min="14008" max="14010" width="15.28515625" style="138" customWidth="1"/>
    <col min="14011" max="14011" width="15.5703125" style="138"/>
    <col min="14012" max="14012" width="44.5703125" style="138" customWidth="1"/>
    <col min="14013" max="14013" width="13.85546875" style="138" customWidth="1"/>
    <col min="14014" max="14014" width="10.85546875" style="138" customWidth="1"/>
    <col min="14015" max="14015" width="14.5703125" style="138" customWidth="1"/>
    <col min="14016" max="14016" width="11" style="138" customWidth="1"/>
    <col min="14017" max="14017" width="10.85546875" style="138" customWidth="1"/>
    <col min="14018" max="14018" width="14.5703125" style="138" customWidth="1"/>
    <col min="14019" max="14020" width="15.5703125" style="138" customWidth="1"/>
    <col min="14021" max="14021" width="17.7109375" style="138" customWidth="1"/>
    <col min="14022" max="14247" width="29.28515625" style="138" customWidth="1"/>
    <col min="14248" max="14248" width="42.42578125" style="138" customWidth="1"/>
    <col min="14249" max="14251" width="12.42578125" style="138" customWidth="1"/>
    <col min="14252" max="14254" width="10.85546875" style="138" customWidth="1"/>
    <col min="14255" max="14257" width="14.5703125" style="138" bestFit="1" customWidth="1"/>
    <col min="14258" max="14260" width="11" style="138" customWidth="1"/>
    <col min="14261" max="14263" width="14.5703125" style="138" customWidth="1"/>
    <col min="14264" max="14266" width="15.28515625" style="138" customWidth="1"/>
    <col min="14267" max="14267" width="15.5703125" style="138"/>
    <col min="14268" max="14268" width="44.5703125" style="138" customWidth="1"/>
    <col min="14269" max="14269" width="13.85546875" style="138" customWidth="1"/>
    <col min="14270" max="14270" width="10.85546875" style="138" customWidth="1"/>
    <col min="14271" max="14271" width="14.5703125" style="138" customWidth="1"/>
    <col min="14272" max="14272" width="11" style="138" customWidth="1"/>
    <col min="14273" max="14273" width="10.85546875" style="138" customWidth="1"/>
    <col min="14274" max="14274" width="14.5703125" style="138" customWidth="1"/>
    <col min="14275" max="14276" width="15.5703125" style="138" customWidth="1"/>
    <col min="14277" max="14277" width="17.7109375" style="138" customWidth="1"/>
    <col min="14278" max="14503" width="29.28515625" style="138" customWidth="1"/>
    <col min="14504" max="14504" width="42.42578125" style="138" customWidth="1"/>
    <col min="14505" max="14507" width="12.42578125" style="138" customWidth="1"/>
    <col min="14508" max="14510" width="10.85546875" style="138" customWidth="1"/>
    <col min="14511" max="14513" width="14.5703125" style="138" bestFit="1" customWidth="1"/>
    <col min="14514" max="14516" width="11" style="138" customWidth="1"/>
    <col min="14517" max="14519" width="14.5703125" style="138" customWidth="1"/>
    <col min="14520" max="14522" width="15.28515625" style="138" customWidth="1"/>
    <col min="14523" max="14523" width="15.5703125" style="138"/>
    <col min="14524" max="14524" width="44.5703125" style="138" customWidth="1"/>
    <col min="14525" max="14525" width="13.85546875" style="138" customWidth="1"/>
    <col min="14526" max="14526" width="10.85546875" style="138" customWidth="1"/>
    <col min="14527" max="14527" width="14.5703125" style="138" customWidth="1"/>
    <col min="14528" max="14528" width="11" style="138" customWidth="1"/>
    <col min="14529" max="14529" width="10.85546875" style="138" customWidth="1"/>
    <col min="14530" max="14530" width="14.5703125" style="138" customWidth="1"/>
    <col min="14531" max="14532" width="15.5703125" style="138" customWidth="1"/>
    <col min="14533" max="14533" width="17.7109375" style="138" customWidth="1"/>
    <col min="14534" max="14759" width="29.28515625" style="138" customWidth="1"/>
    <col min="14760" max="14760" width="42.42578125" style="138" customWidth="1"/>
    <col min="14761" max="14763" width="12.42578125" style="138" customWidth="1"/>
    <col min="14764" max="14766" width="10.85546875" style="138" customWidth="1"/>
    <col min="14767" max="14769" width="14.5703125" style="138" bestFit="1" customWidth="1"/>
    <col min="14770" max="14772" width="11" style="138" customWidth="1"/>
    <col min="14773" max="14775" width="14.5703125" style="138" customWidth="1"/>
    <col min="14776" max="14778" width="15.28515625" style="138" customWidth="1"/>
    <col min="14779" max="14779" width="15.5703125" style="138"/>
    <col min="14780" max="14780" width="44.5703125" style="138" customWidth="1"/>
    <col min="14781" max="14781" width="13.85546875" style="138" customWidth="1"/>
    <col min="14782" max="14782" width="10.85546875" style="138" customWidth="1"/>
    <col min="14783" max="14783" width="14.5703125" style="138" customWidth="1"/>
    <col min="14784" max="14784" width="11" style="138" customWidth="1"/>
    <col min="14785" max="14785" width="10.85546875" style="138" customWidth="1"/>
    <col min="14786" max="14786" width="14.5703125" style="138" customWidth="1"/>
    <col min="14787" max="14788" width="15.5703125" style="138" customWidth="1"/>
    <col min="14789" max="14789" width="17.7109375" style="138" customWidth="1"/>
    <col min="14790" max="15015" width="29.28515625" style="138" customWidth="1"/>
    <col min="15016" max="15016" width="42.42578125" style="138" customWidth="1"/>
    <col min="15017" max="15019" width="12.42578125" style="138" customWidth="1"/>
    <col min="15020" max="15022" width="10.85546875" style="138" customWidth="1"/>
    <col min="15023" max="15025" width="14.5703125" style="138" bestFit="1" customWidth="1"/>
    <col min="15026" max="15028" width="11" style="138" customWidth="1"/>
    <col min="15029" max="15031" width="14.5703125" style="138" customWidth="1"/>
    <col min="15032" max="15034" width="15.28515625" style="138" customWidth="1"/>
    <col min="15035" max="15035" width="15.5703125" style="138"/>
    <col min="15036" max="15036" width="44.5703125" style="138" customWidth="1"/>
    <col min="15037" max="15037" width="13.85546875" style="138" customWidth="1"/>
    <col min="15038" max="15038" width="10.85546875" style="138" customWidth="1"/>
    <col min="15039" max="15039" width="14.5703125" style="138" customWidth="1"/>
    <col min="15040" max="15040" width="11" style="138" customWidth="1"/>
    <col min="15041" max="15041" width="10.85546875" style="138" customWidth="1"/>
    <col min="15042" max="15042" width="14.5703125" style="138" customWidth="1"/>
    <col min="15043" max="15044" width="15.5703125" style="138" customWidth="1"/>
    <col min="15045" max="15045" width="17.7109375" style="138" customWidth="1"/>
    <col min="15046" max="15271" width="29.28515625" style="138" customWidth="1"/>
    <col min="15272" max="15272" width="42.42578125" style="138" customWidth="1"/>
    <col min="15273" max="15275" width="12.42578125" style="138" customWidth="1"/>
    <col min="15276" max="15278" width="10.85546875" style="138" customWidth="1"/>
    <col min="15279" max="15281" width="14.5703125" style="138" bestFit="1" customWidth="1"/>
    <col min="15282" max="15284" width="11" style="138" customWidth="1"/>
    <col min="15285" max="15287" width="14.5703125" style="138" customWidth="1"/>
    <col min="15288" max="15290" width="15.28515625" style="138" customWidth="1"/>
    <col min="15291" max="15291" width="15.5703125" style="138"/>
    <col min="15292" max="15292" width="44.5703125" style="138" customWidth="1"/>
    <col min="15293" max="15293" width="13.85546875" style="138" customWidth="1"/>
    <col min="15294" max="15294" width="10.85546875" style="138" customWidth="1"/>
    <col min="15295" max="15295" width="14.5703125" style="138" customWidth="1"/>
    <col min="15296" max="15296" width="11" style="138" customWidth="1"/>
    <col min="15297" max="15297" width="10.85546875" style="138" customWidth="1"/>
    <col min="15298" max="15298" width="14.5703125" style="138" customWidth="1"/>
    <col min="15299" max="15300" width="15.5703125" style="138" customWidth="1"/>
    <col min="15301" max="15301" width="17.7109375" style="138" customWidth="1"/>
    <col min="15302" max="15527" width="29.28515625" style="138" customWidth="1"/>
    <col min="15528" max="15528" width="42.42578125" style="138" customWidth="1"/>
    <col min="15529" max="15531" width="12.42578125" style="138" customWidth="1"/>
    <col min="15532" max="15534" width="10.85546875" style="138" customWidth="1"/>
    <col min="15535" max="15537" width="14.5703125" style="138" bestFit="1" customWidth="1"/>
    <col min="15538" max="15540" width="11" style="138" customWidth="1"/>
    <col min="15541" max="15543" width="14.5703125" style="138" customWidth="1"/>
    <col min="15544" max="15546" width="15.28515625" style="138" customWidth="1"/>
    <col min="15547" max="15547" width="15.5703125" style="138"/>
    <col min="15548" max="15548" width="44.5703125" style="138" customWidth="1"/>
    <col min="15549" max="15549" width="13.85546875" style="138" customWidth="1"/>
    <col min="15550" max="15550" width="10.85546875" style="138" customWidth="1"/>
    <col min="15551" max="15551" width="14.5703125" style="138" customWidth="1"/>
    <col min="15552" max="15552" width="11" style="138" customWidth="1"/>
    <col min="15553" max="15553" width="10.85546875" style="138" customWidth="1"/>
    <col min="15554" max="15554" width="14.5703125" style="138" customWidth="1"/>
    <col min="15555" max="15556" width="15.5703125" style="138" customWidth="1"/>
    <col min="15557" max="15557" width="17.7109375" style="138" customWidth="1"/>
    <col min="15558" max="15783" width="29.28515625" style="138" customWidth="1"/>
    <col min="15784" max="15784" width="42.42578125" style="138" customWidth="1"/>
    <col min="15785" max="15787" width="12.42578125" style="138" customWidth="1"/>
    <col min="15788" max="15790" width="10.85546875" style="138" customWidth="1"/>
    <col min="15791" max="15793" width="14.5703125" style="138" bestFit="1" customWidth="1"/>
    <col min="15794" max="15796" width="11" style="138" customWidth="1"/>
    <col min="15797" max="15799" width="14.5703125" style="138" customWidth="1"/>
    <col min="15800" max="15802" width="15.28515625" style="138" customWidth="1"/>
    <col min="15803" max="15803" width="15.5703125" style="138"/>
    <col min="15804" max="15804" width="44.5703125" style="138" customWidth="1"/>
    <col min="15805" max="15805" width="13.85546875" style="138" customWidth="1"/>
    <col min="15806" max="15806" width="10.85546875" style="138" customWidth="1"/>
    <col min="15807" max="15807" width="14.5703125" style="138" customWidth="1"/>
    <col min="15808" max="15808" width="11" style="138" customWidth="1"/>
    <col min="15809" max="15809" width="10.85546875" style="138" customWidth="1"/>
    <col min="15810" max="15810" width="14.5703125" style="138" customWidth="1"/>
    <col min="15811" max="15812" width="15.5703125" style="138" customWidth="1"/>
    <col min="15813" max="15813" width="17.7109375" style="138" customWidth="1"/>
    <col min="15814" max="16039" width="29.28515625" style="138" customWidth="1"/>
    <col min="16040" max="16040" width="42.42578125" style="138" customWidth="1"/>
    <col min="16041" max="16043" width="12.42578125" style="138" customWidth="1"/>
    <col min="16044" max="16046" width="10.85546875" style="138" customWidth="1"/>
    <col min="16047" max="16049" width="14.5703125" style="138" bestFit="1" customWidth="1"/>
    <col min="16050" max="16052" width="11" style="138" customWidth="1"/>
    <col min="16053" max="16055" width="14.5703125" style="138" customWidth="1"/>
    <col min="16056" max="16058" width="15.28515625" style="138" customWidth="1"/>
    <col min="16059" max="16059" width="15.5703125" style="138"/>
    <col min="16060" max="16060" width="44.5703125" style="138" customWidth="1"/>
    <col min="16061" max="16061" width="13.85546875" style="138" customWidth="1"/>
    <col min="16062" max="16062" width="10.85546875" style="138" customWidth="1"/>
    <col min="16063" max="16063" width="14.5703125" style="138" customWidth="1"/>
    <col min="16064" max="16064" width="11" style="138" customWidth="1"/>
    <col min="16065" max="16065" width="10.85546875" style="138" customWidth="1"/>
    <col min="16066" max="16066" width="14.5703125" style="138" customWidth="1"/>
    <col min="16067" max="16068" width="15.5703125" style="138" customWidth="1"/>
    <col min="16069" max="16069" width="17.7109375" style="138" customWidth="1"/>
    <col min="16070" max="16295" width="29.28515625" style="138" customWidth="1"/>
    <col min="16296" max="16296" width="42.42578125" style="138" customWidth="1"/>
    <col min="16297" max="16384" width="12.42578125" style="138" customWidth="1"/>
  </cols>
  <sheetData>
    <row r="1" spans="1:187" x14ac:dyDescent="0.25">
      <c r="A1" s="135"/>
    </row>
    <row r="2" spans="1:187" x14ac:dyDescent="0.25">
      <c r="A2" s="139"/>
      <c r="T2" s="140"/>
      <c r="U2" s="140"/>
      <c r="V2" s="140"/>
      <c r="W2" s="140"/>
      <c r="X2" s="140"/>
      <c r="Y2" s="140"/>
      <c r="Z2" s="141"/>
      <c r="AA2" s="141"/>
      <c r="AB2" s="142" t="s">
        <v>97</v>
      </c>
    </row>
    <row r="3" spans="1:187" x14ac:dyDescent="0.25">
      <c r="A3" s="143" t="s">
        <v>98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4"/>
      <c r="BZ3" s="144"/>
      <c r="CA3" s="144"/>
      <c r="CB3" s="144"/>
      <c r="CC3" s="144"/>
      <c r="CD3" s="144"/>
      <c r="CE3" s="144"/>
      <c r="CF3" s="144"/>
      <c r="CG3" s="144"/>
      <c r="CH3" s="144"/>
      <c r="CI3" s="144"/>
      <c r="CJ3" s="144"/>
      <c r="CK3" s="144"/>
      <c r="CL3" s="144"/>
      <c r="CM3" s="144"/>
      <c r="CN3" s="144"/>
      <c r="CO3" s="144"/>
      <c r="CP3" s="144"/>
      <c r="CQ3" s="144"/>
      <c r="CR3" s="144"/>
      <c r="CS3" s="144"/>
      <c r="CT3" s="144"/>
      <c r="CU3" s="144"/>
      <c r="CV3" s="144"/>
      <c r="CW3" s="144"/>
      <c r="CX3" s="144"/>
      <c r="CY3" s="144"/>
      <c r="CZ3" s="144"/>
      <c r="DA3" s="144"/>
      <c r="DB3" s="144"/>
      <c r="DC3" s="144"/>
      <c r="DD3" s="144"/>
      <c r="DE3" s="144"/>
      <c r="DF3" s="144"/>
      <c r="DG3" s="144"/>
      <c r="DH3" s="144"/>
      <c r="DI3" s="144"/>
      <c r="DJ3" s="144"/>
      <c r="DK3" s="144"/>
      <c r="DL3" s="144"/>
      <c r="DM3" s="144"/>
      <c r="DN3" s="144"/>
      <c r="DO3" s="144"/>
      <c r="DP3" s="144"/>
      <c r="DQ3" s="144"/>
      <c r="DR3" s="144"/>
      <c r="DS3" s="144"/>
      <c r="DT3" s="144"/>
      <c r="DU3" s="144"/>
      <c r="DV3" s="144"/>
      <c r="DW3" s="144"/>
      <c r="DX3" s="144"/>
      <c r="DY3" s="144"/>
      <c r="DZ3" s="144"/>
      <c r="EA3" s="144"/>
      <c r="EB3" s="144"/>
      <c r="EC3" s="144"/>
      <c r="ED3" s="144"/>
      <c r="EE3" s="144"/>
      <c r="EF3" s="144"/>
      <c r="EG3" s="144"/>
      <c r="EH3" s="144"/>
      <c r="EI3" s="144"/>
      <c r="EJ3" s="144"/>
      <c r="EK3" s="144"/>
      <c r="EL3" s="144"/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  <c r="FU3" s="144"/>
      <c r="FV3" s="144"/>
      <c r="FW3" s="144"/>
      <c r="FX3" s="144"/>
      <c r="FY3" s="144"/>
      <c r="FZ3" s="144"/>
      <c r="GA3" s="144"/>
      <c r="GB3" s="144"/>
      <c r="GC3" s="144"/>
      <c r="GD3" s="144"/>
      <c r="GE3" s="144"/>
    </row>
    <row r="4" spans="1:187" s="144" customFormat="1" x14ac:dyDescent="0.25">
      <c r="A4" s="145">
        <v>2022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</row>
    <row r="5" spans="1:187" s="144" customFormat="1" x14ac:dyDescent="0.25">
      <c r="A5" s="146"/>
      <c r="B5" s="143"/>
      <c r="C5" s="143"/>
      <c r="D5" s="143"/>
      <c r="E5" s="147"/>
      <c r="F5" s="147"/>
      <c r="G5" s="147"/>
      <c r="H5" s="147"/>
      <c r="I5" s="147"/>
      <c r="J5" s="148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</row>
    <row r="6" spans="1:187" s="139" customFormat="1" ht="63" x14ac:dyDescent="0.25">
      <c r="A6" s="149" t="s">
        <v>99</v>
      </c>
      <c r="B6" s="150" t="s">
        <v>100</v>
      </c>
      <c r="C6" s="150" t="s">
        <v>100</v>
      </c>
      <c r="D6" s="150" t="s">
        <v>100</v>
      </c>
      <c r="E6" s="151" t="s">
        <v>101</v>
      </c>
      <c r="F6" s="151" t="s">
        <v>101</v>
      </c>
      <c r="G6" s="151" t="s">
        <v>101</v>
      </c>
      <c r="H6" s="151" t="s">
        <v>102</v>
      </c>
      <c r="I6" s="151" t="s">
        <v>102</v>
      </c>
      <c r="J6" s="151" t="s">
        <v>102</v>
      </c>
      <c r="K6" s="151" t="s">
        <v>103</v>
      </c>
      <c r="L6" s="151" t="s">
        <v>103</v>
      </c>
      <c r="M6" s="151" t="s">
        <v>103</v>
      </c>
      <c r="N6" s="151" t="s">
        <v>104</v>
      </c>
      <c r="O6" s="151" t="s">
        <v>104</v>
      </c>
      <c r="P6" s="151" t="s">
        <v>104</v>
      </c>
      <c r="Q6" s="151" t="s">
        <v>105</v>
      </c>
      <c r="R6" s="151" t="s">
        <v>105</v>
      </c>
      <c r="S6" s="151" t="s">
        <v>105</v>
      </c>
      <c r="T6" s="151" t="s">
        <v>106</v>
      </c>
      <c r="U6" s="151" t="s">
        <v>106</v>
      </c>
      <c r="V6" s="151" t="s">
        <v>106</v>
      </c>
      <c r="W6" s="151" t="s">
        <v>107</v>
      </c>
      <c r="X6" s="151" t="s">
        <v>107</v>
      </c>
      <c r="Y6" s="151" t="s">
        <v>107</v>
      </c>
      <c r="Z6" s="151" t="s">
        <v>108</v>
      </c>
      <c r="AA6" s="151" t="s">
        <v>108</v>
      </c>
      <c r="AB6" s="151" t="s">
        <v>108</v>
      </c>
    </row>
    <row r="7" spans="1:187" s="139" customFormat="1" x14ac:dyDescent="0.25">
      <c r="A7" s="152"/>
      <c r="B7" s="153" t="s">
        <v>109</v>
      </c>
      <c r="C7" s="153" t="s">
        <v>110</v>
      </c>
      <c r="D7" s="153" t="s">
        <v>111</v>
      </c>
      <c r="E7" s="153" t="s">
        <v>109</v>
      </c>
      <c r="F7" s="153" t="s">
        <v>110</v>
      </c>
      <c r="G7" s="153" t="s">
        <v>111</v>
      </c>
      <c r="H7" s="153" t="s">
        <v>109</v>
      </c>
      <c r="I7" s="153" t="s">
        <v>110</v>
      </c>
      <c r="J7" s="153" t="s">
        <v>111</v>
      </c>
      <c r="K7" s="153" t="s">
        <v>109</v>
      </c>
      <c r="L7" s="153" t="s">
        <v>110</v>
      </c>
      <c r="M7" s="153" t="s">
        <v>111</v>
      </c>
      <c r="N7" s="153" t="s">
        <v>109</v>
      </c>
      <c r="O7" s="153" t="s">
        <v>110</v>
      </c>
      <c r="P7" s="153" t="s">
        <v>111</v>
      </c>
      <c r="Q7" s="153" t="s">
        <v>109</v>
      </c>
      <c r="R7" s="153" t="s">
        <v>110</v>
      </c>
      <c r="S7" s="153" t="s">
        <v>111</v>
      </c>
      <c r="T7" s="153" t="s">
        <v>109</v>
      </c>
      <c r="U7" s="153" t="s">
        <v>110</v>
      </c>
      <c r="V7" s="153" t="s">
        <v>111</v>
      </c>
      <c r="W7" s="153" t="s">
        <v>109</v>
      </c>
      <c r="X7" s="153" t="s">
        <v>110</v>
      </c>
      <c r="Y7" s="153" t="s">
        <v>111</v>
      </c>
      <c r="Z7" s="153" t="s">
        <v>109</v>
      </c>
      <c r="AA7" s="153" t="s">
        <v>110</v>
      </c>
      <c r="AB7" s="153" t="s">
        <v>111</v>
      </c>
    </row>
    <row r="8" spans="1:187" s="156" customFormat="1" x14ac:dyDescent="0.25">
      <c r="A8" s="154" t="s">
        <v>83</v>
      </c>
      <c r="B8" s="155">
        <f t="shared" ref="B8:D83" si="0">E8+H8+K8+N8+Q8+T8+W8+Z8</f>
        <v>52448176</v>
      </c>
      <c r="C8" s="155">
        <f t="shared" si="0"/>
        <v>52690060</v>
      </c>
      <c r="D8" s="155">
        <f t="shared" si="0"/>
        <v>241884</v>
      </c>
      <c r="E8" s="155">
        <f>SUM(E9,E92,E306,E319,E323,E326)</f>
        <v>3371851</v>
      </c>
      <c r="F8" s="155">
        <f>SUM(F9,F92,F306,F319,F323,F326)</f>
        <v>3371851</v>
      </c>
      <c r="G8" s="155">
        <f>F8-E8</f>
        <v>0</v>
      </c>
      <c r="H8" s="155">
        <f>SUM(H9,H92,H306,H319,H323,H326)</f>
        <v>1123772</v>
      </c>
      <c r="I8" s="155">
        <f>SUM(I9,I92,I306,I319,I323,I326)</f>
        <v>1123772</v>
      </c>
      <c r="J8" s="155">
        <f>I8-H8</f>
        <v>0</v>
      </c>
      <c r="K8" s="155">
        <f>SUM(K9,K92,K306,K319,K323,K326)</f>
        <v>6767752</v>
      </c>
      <c r="L8" s="155">
        <f>SUM(L9,L92,L306,L319,L323,L326)</f>
        <v>6953716</v>
      </c>
      <c r="M8" s="155">
        <f>L8-K8</f>
        <v>185964</v>
      </c>
      <c r="N8" s="155">
        <f>SUM(N9,N92,N306,N319,N323,N326)</f>
        <v>24336247</v>
      </c>
      <c r="O8" s="155">
        <f>SUM(O9,O92,O306,O319,O323,O326)</f>
        <v>24337278</v>
      </c>
      <c r="P8" s="155">
        <f>O8-N8</f>
        <v>1031</v>
      </c>
      <c r="Q8" s="155">
        <f>SUM(Q9,Q92,Q306,Q319,Q323,Q326)</f>
        <v>1947439</v>
      </c>
      <c r="R8" s="155">
        <f>SUM(R9,R92,R306,R319,R323,R326)</f>
        <v>1991891</v>
      </c>
      <c r="S8" s="155">
        <f>R8-Q8</f>
        <v>44452</v>
      </c>
      <c r="T8" s="155">
        <f>SUM(T9,T92,T306,T319,T323,T326)</f>
        <v>7509932</v>
      </c>
      <c r="U8" s="155">
        <f>SUM(U9,U92,U306,U319,U323,U326)</f>
        <v>7509932</v>
      </c>
      <c r="V8" s="155">
        <f>U8-T8</f>
        <v>0</v>
      </c>
      <c r="W8" s="155">
        <f>SUM(W9,W92,W306,W319,W323,W326)</f>
        <v>924090</v>
      </c>
      <c r="X8" s="155">
        <f>SUM(X9,X92,X306,X319,X323,X326)</f>
        <v>934527</v>
      </c>
      <c r="Y8" s="155">
        <f>X8-W8</f>
        <v>10437</v>
      </c>
      <c r="Z8" s="155">
        <f>SUM(Z9,Z92,Z306,Z319,Z323,Z326)</f>
        <v>6467093</v>
      </c>
      <c r="AA8" s="155">
        <f>SUM(AA9,AA92,AA306,AA319,AA323,AA326)</f>
        <v>6467093</v>
      </c>
      <c r="AB8" s="155">
        <f>AA8-Z8</f>
        <v>0</v>
      </c>
    </row>
    <row r="9" spans="1:187" s="156" customFormat="1" x14ac:dyDescent="0.25">
      <c r="A9" s="157" t="s">
        <v>112</v>
      </c>
      <c r="B9" s="158">
        <f t="shared" si="0"/>
        <v>29501434</v>
      </c>
      <c r="C9" s="158">
        <f t="shared" si="0"/>
        <v>29520760</v>
      </c>
      <c r="D9" s="158">
        <f t="shared" si="0"/>
        <v>19326</v>
      </c>
      <c r="E9" s="158">
        <f>SUM(E10,E22,E36,E51,E75,E88,E46,E59)</f>
        <v>2797666</v>
      </c>
      <c r="F9" s="158">
        <f>SUM(F10,F22,F36,F51,F75,F88,F46,F59)</f>
        <v>2797666</v>
      </c>
      <c r="G9" s="158">
        <f t="shared" ref="G9:G84" si="1">F9-E9</f>
        <v>0</v>
      </c>
      <c r="H9" s="158">
        <f>SUM(H10,H22,H36,H51,H75,H88,H46,H59)</f>
        <v>1092436</v>
      </c>
      <c r="I9" s="158">
        <f>SUM(I10,I22,I36,I51,I75,I88,I46,I59)</f>
        <v>1092436</v>
      </c>
      <c r="J9" s="158">
        <f t="shared" ref="J9:J84" si="2">I9-H9</f>
        <v>0</v>
      </c>
      <c r="K9" s="158">
        <f>SUM(K10,K22,K36,K51,K75,K88,K46,K59)</f>
        <v>5353340</v>
      </c>
      <c r="L9" s="158">
        <f>SUM(L10,L22,L36,L51,L75,L88,L46,L59)</f>
        <v>5398390</v>
      </c>
      <c r="M9" s="158">
        <f t="shared" ref="M9:M84" si="3">L9-K9</f>
        <v>45050</v>
      </c>
      <c r="N9" s="158">
        <f>SUM(N10,N22,N36,N51,N75,N88,N46,N59)</f>
        <v>12755256</v>
      </c>
      <c r="O9" s="158">
        <f>SUM(O10,O22,O36,O51,O75,O88,O46,O59)</f>
        <v>12755256</v>
      </c>
      <c r="P9" s="158">
        <f t="shared" ref="P9:P84" si="4">O9-N9</f>
        <v>0</v>
      </c>
      <c r="Q9" s="158">
        <f>SUM(Q10,Q22,Q36,Q51,Q75,Q88,Q46,Q59)</f>
        <v>1266130</v>
      </c>
      <c r="R9" s="158">
        <f>SUM(R10,R22,R36,R51,R75,R88,R46,R59)</f>
        <v>1274734</v>
      </c>
      <c r="S9" s="158">
        <f t="shared" ref="S9:S84" si="5">R9-Q9</f>
        <v>8604</v>
      </c>
      <c r="T9" s="158">
        <f>SUM(T10,T22,T36,T51,T75,T88,T46,T59)</f>
        <v>2481044</v>
      </c>
      <c r="U9" s="158">
        <f>SUM(U10,U22,U36,U51,U75,U88,U46,U59)</f>
        <v>2446716</v>
      </c>
      <c r="V9" s="158">
        <f t="shared" ref="V9:V84" si="6">U9-T9</f>
        <v>-34328</v>
      </c>
      <c r="W9" s="158">
        <f>SUM(W10,W22,W36,W51,W75,W88,W46,W59)</f>
        <v>904213</v>
      </c>
      <c r="X9" s="158">
        <f>SUM(X10,X22,X36,X51,X75,X88,X46,X59)</f>
        <v>904213</v>
      </c>
      <c r="Y9" s="158">
        <f t="shared" ref="Y9:Y84" si="7">X9-W9</f>
        <v>0</v>
      </c>
      <c r="Z9" s="158">
        <f>SUM(Z10,Z22,Z36,Z51,Z75,Z88,Z46,Z59)</f>
        <v>2851349</v>
      </c>
      <c r="AA9" s="158">
        <f>SUM(AA10,AA22,AA36,AA51,AA75,AA88,AA46,AA59)</f>
        <v>2851349</v>
      </c>
      <c r="AB9" s="158">
        <f t="shared" ref="AB9:AB84" si="8">AA9-Z9</f>
        <v>0</v>
      </c>
    </row>
    <row r="10" spans="1:187" s="159" customFormat="1" x14ac:dyDescent="0.25">
      <c r="A10" s="157" t="s">
        <v>113</v>
      </c>
      <c r="B10" s="158">
        <f t="shared" si="0"/>
        <v>474619</v>
      </c>
      <c r="C10" s="158">
        <f t="shared" si="0"/>
        <v>474619</v>
      </c>
      <c r="D10" s="158">
        <f t="shared" si="0"/>
        <v>0</v>
      </c>
      <c r="E10" s="158">
        <f t="shared" ref="E10:AA10" si="9">SUM(E11)</f>
        <v>66840</v>
      </c>
      <c r="F10" s="158">
        <f t="shared" si="9"/>
        <v>66840</v>
      </c>
      <c r="G10" s="158">
        <f t="shared" si="1"/>
        <v>0</v>
      </c>
      <c r="H10" s="158">
        <f t="shared" si="9"/>
        <v>131001</v>
      </c>
      <c r="I10" s="158">
        <f t="shared" si="9"/>
        <v>131001</v>
      </c>
      <c r="J10" s="158">
        <f t="shared" si="2"/>
        <v>0</v>
      </c>
      <c r="K10" s="158">
        <f t="shared" si="9"/>
        <v>70418</v>
      </c>
      <c r="L10" s="158">
        <f t="shared" si="9"/>
        <v>70418</v>
      </c>
      <c r="M10" s="158">
        <f t="shared" si="3"/>
        <v>0</v>
      </c>
      <c r="N10" s="158">
        <f t="shared" si="9"/>
        <v>0</v>
      </c>
      <c r="O10" s="158">
        <f t="shared" si="9"/>
        <v>0</v>
      </c>
      <c r="P10" s="158">
        <f t="shared" si="4"/>
        <v>0</v>
      </c>
      <c r="Q10" s="158">
        <f t="shared" si="9"/>
        <v>0</v>
      </c>
      <c r="R10" s="158">
        <f t="shared" si="9"/>
        <v>0</v>
      </c>
      <c r="S10" s="158">
        <f t="shared" si="5"/>
        <v>0</v>
      </c>
      <c r="T10" s="158">
        <f t="shared" si="9"/>
        <v>0</v>
      </c>
      <c r="U10" s="158">
        <f t="shared" si="9"/>
        <v>0</v>
      </c>
      <c r="V10" s="158">
        <f t="shared" si="6"/>
        <v>0</v>
      </c>
      <c r="W10" s="158">
        <f t="shared" si="9"/>
        <v>0</v>
      </c>
      <c r="X10" s="158">
        <f t="shared" si="9"/>
        <v>0</v>
      </c>
      <c r="Y10" s="158">
        <f t="shared" si="7"/>
        <v>0</v>
      </c>
      <c r="Z10" s="158">
        <f t="shared" si="9"/>
        <v>206360</v>
      </c>
      <c r="AA10" s="158">
        <f t="shared" si="9"/>
        <v>206360</v>
      </c>
      <c r="AB10" s="158">
        <f t="shared" si="8"/>
        <v>0</v>
      </c>
    </row>
    <row r="11" spans="1:187" s="156" customFormat="1" x14ac:dyDescent="0.25">
      <c r="A11" s="157" t="s">
        <v>114</v>
      </c>
      <c r="B11" s="160">
        <f t="shared" si="0"/>
        <v>474619</v>
      </c>
      <c r="C11" s="160">
        <f t="shared" si="0"/>
        <v>474619</v>
      </c>
      <c r="D11" s="160">
        <f t="shared" si="0"/>
        <v>0</v>
      </c>
      <c r="E11" s="160">
        <f>SUM(E12:E21)</f>
        <v>66840</v>
      </c>
      <c r="F11" s="160">
        <f>SUM(F12:F21)</f>
        <v>66840</v>
      </c>
      <c r="G11" s="160">
        <f t="shared" si="1"/>
        <v>0</v>
      </c>
      <c r="H11" s="160">
        <f>SUM(H12:H21)</f>
        <v>131001</v>
      </c>
      <c r="I11" s="160">
        <f>SUM(I12:I21)</f>
        <v>131001</v>
      </c>
      <c r="J11" s="160">
        <f t="shared" si="2"/>
        <v>0</v>
      </c>
      <c r="K11" s="160">
        <f>SUM(K12:K21)</f>
        <v>70418</v>
      </c>
      <c r="L11" s="160">
        <f>SUM(L12:L21)</f>
        <v>70418</v>
      </c>
      <c r="M11" s="160">
        <f t="shared" si="3"/>
        <v>0</v>
      </c>
      <c r="N11" s="160">
        <f>SUM(N12:N21)</f>
        <v>0</v>
      </c>
      <c r="O11" s="160">
        <f>SUM(O12:O21)</f>
        <v>0</v>
      </c>
      <c r="P11" s="160">
        <f t="shared" si="4"/>
        <v>0</v>
      </c>
      <c r="Q11" s="160">
        <f>SUM(Q12:Q21)</f>
        <v>0</v>
      </c>
      <c r="R11" s="160">
        <f>SUM(R12:R21)</f>
        <v>0</v>
      </c>
      <c r="S11" s="160">
        <f t="shared" si="5"/>
        <v>0</v>
      </c>
      <c r="T11" s="160">
        <f>SUM(T12:T21)</f>
        <v>0</v>
      </c>
      <c r="U11" s="160">
        <f>SUM(U12:U21)</f>
        <v>0</v>
      </c>
      <c r="V11" s="160">
        <f t="shared" si="6"/>
        <v>0</v>
      </c>
      <c r="W11" s="160">
        <f>SUM(W12:W21)</f>
        <v>0</v>
      </c>
      <c r="X11" s="160">
        <f>SUM(X12:X21)</f>
        <v>0</v>
      </c>
      <c r="Y11" s="160">
        <f t="shared" si="7"/>
        <v>0</v>
      </c>
      <c r="Z11" s="160">
        <f>SUM(Z12:Z21)</f>
        <v>206360</v>
      </c>
      <c r="AA11" s="160">
        <f>SUM(AA12:AA21)</f>
        <v>206360</v>
      </c>
      <c r="AB11" s="160">
        <f t="shared" si="8"/>
        <v>0</v>
      </c>
    </row>
    <row r="12" spans="1:187" s="159" customFormat="1" ht="31.5" x14ac:dyDescent="0.25">
      <c r="A12" s="161" t="s">
        <v>115</v>
      </c>
      <c r="B12" s="162">
        <f t="shared" si="0"/>
        <v>8616</v>
      </c>
      <c r="C12" s="162">
        <f t="shared" si="0"/>
        <v>8616</v>
      </c>
      <c r="D12" s="162">
        <f t="shared" si="0"/>
        <v>0</v>
      </c>
      <c r="E12" s="162">
        <v>0</v>
      </c>
      <c r="F12" s="162">
        <v>0</v>
      </c>
      <c r="G12" s="162">
        <f t="shared" si="1"/>
        <v>0</v>
      </c>
      <c r="H12" s="162">
        <v>0</v>
      </c>
      <c r="I12" s="162">
        <v>0</v>
      </c>
      <c r="J12" s="162">
        <f t="shared" si="2"/>
        <v>0</v>
      </c>
      <c r="K12" s="162">
        <v>8616</v>
      </c>
      <c r="L12" s="162">
        <v>8616</v>
      </c>
      <c r="M12" s="162">
        <f t="shared" si="3"/>
        <v>0</v>
      </c>
      <c r="N12" s="162"/>
      <c r="O12" s="162"/>
      <c r="P12" s="162">
        <f t="shared" si="4"/>
        <v>0</v>
      </c>
      <c r="Q12" s="162"/>
      <c r="R12" s="162"/>
      <c r="S12" s="162">
        <f t="shared" si="5"/>
        <v>0</v>
      </c>
      <c r="T12" s="162"/>
      <c r="U12" s="162"/>
      <c r="V12" s="162">
        <f t="shared" si="6"/>
        <v>0</v>
      </c>
      <c r="W12" s="162"/>
      <c r="X12" s="162"/>
      <c r="Y12" s="162">
        <f t="shared" si="7"/>
        <v>0</v>
      </c>
      <c r="Z12" s="162"/>
      <c r="AA12" s="162"/>
      <c r="AB12" s="162">
        <f t="shared" si="8"/>
        <v>0</v>
      </c>
    </row>
    <row r="13" spans="1:187" s="159" customFormat="1" ht="31.5" x14ac:dyDescent="0.25">
      <c r="A13" s="161" t="s">
        <v>116</v>
      </c>
      <c r="B13" s="162">
        <f t="shared" si="0"/>
        <v>3548</v>
      </c>
      <c r="C13" s="162">
        <f t="shared" si="0"/>
        <v>3548</v>
      </c>
      <c r="D13" s="162">
        <f t="shared" si="0"/>
        <v>0</v>
      </c>
      <c r="E13" s="162">
        <v>0</v>
      </c>
      <c r="F13" s="162">
        <v>0</v>
      </c>
      <c r="G13" s="162">
        <f>F13-E13</f>
        <v>0</v>
      </c>
      <c r="H13" s="162">
        <v>0</v>
      </c>
      <c r="I13" s="162">
        <v>0</v>
      </c>
      <c r="J13" s="162">
        <f t="shared" si="2"/>
        <v>0</v>
      </c>
      <c r="K13" s="162">
        <v>3548</v>
      </c>
      <c r="L13" s="162">
        <v>3548</v>
      </c>
      <c r="M13" s="162">
        <f t="shared" si="3"/>
        <v>0</v>
      </c>
      <c r="N13" s="162"/>
      <c r="O13" s="162"/>
      <c r="P13" s="162">
        <f>O13-N13</f>
        <v>0</v>
      </c>
      <c r="Q13" s="162"/>
      <c r="R13" s="162"/>
      <c r="S13" s="162">
        <f t="shared" si="5"/>
        <v>0</v>
      </c>
      <c r="T13" s="162"/>
      <c r="U13" s="162"/>
      <c r="V13" s="162">
        <f t="shared" si="6"/>
        <v>0</v>
      </c>
      <c r="W13" s="162"/>
      <c r="X13" s="162"/>
      <c r="Y13" s="162">
        <f t="shared" si="7"/>
        <v>0</v>
      </c>
      <c r="Z13" s="162"/>
      <c r="AA13" s="162"/>
      <c r="AB13" s="162">
        <f t="shared" si="8"/>
        <v>0</v>
      </c>
    </row>
    <row r="14" spans="1:187" s="159" customFormat="1" ht="31.5" x14ac:dyDescent="0.25">
      <c r="A14" s="161" t="s">
        <v>117</v>
      </c>
      <c r="B14" s="162">
        <f t="shared" si="0"/>
        <v>14706</v>
      </c>
      <c r="C14" s="162">
        <f t="shared" si="0"/>
        <v>14706</v>
      </c>
      <c r="D14" s="162">
        <f t="shared" si="0"/>
        <v>0</v>
      </c>
      <c r="E14" s="162">
        <v>0</v>
      </c>
      <c r="F14" s="162">
        <v>0</v>
      </c>
      <c r="G14" s="162">
        <f t="shared" si="1"/>
        <v>0</v>
      </c>
      <c r="H14" s="162">
        <v>0</v>
      </c>
      <c r="I14" s="162">
        <v>0</v>
      </c>
      <c r="J14" s="162">
        <f t="shared" si="2"/>
        <v>0</v>
      </c>
      <c r="K14" s="162">
        <v>14706</v>
      </c>
      <c r="L14" s="162">
        <v>14706</v>
      </c>
      <c r="M14" s="162">
        <f t="shared" si="3"/>
        <v>0</v>
      </c>
      <c r="N14" s="162"/>
      <c r="O14" s="162"/>
      <c r="P14" s="162">
        <f t="shared" si="4"/>
        <v>0</v>
      </c>
      <c r="Q14" s="162"/>
      <c r="R14" s="162"/>
      <c r="S14" s="162">
        <f t="shared" si="5"/>
        <v>0</v>
      </c>
      <c r="T14" s="162"/>
      <c r="U14" s="162"/>
      <c r="V14" s="162">
        <f t="shared" si="6"/>
        <v>0</v>
      </c>
      <c r="W14" s="162"/>
      <c r="X14" s="162"/>
      <c r="Y14" s="162">
        <f t="shared" si="7"/>
        <v>0</v>
      </c>
      <c r="Z14" s="162"/>
      <c r="AA14" s="162"/>
      <c r="AB14" s="162">
        <f t="shared" si="8"/>
        <v>0</v>
      </c>
    </row>
    <row r="15" spans="1:187" s="159" customFormat="1" ht="31.5" x14ac:dyDescent="0.25">
      <c r="A15" s="161" t="s">
        <v>118</v>
      </c>
      <c r="B15" s="162">
        <f t="shared" si="0"/>
        <v>3333</v>
      </c>
      <c r="C15" s="162">
        <f t="shared" si="0"/>
        <v>3333</v>
      </c>
      <c r="D15" s="162">
        <f t="shared" si="0"/>
        <v>0</v>
      </c>
      <c r="E15" s="162">
        <v>0</v>
      </c>
      <c r="F15" s="162">
        <v>0</v>
      </c>
      <c r="G15" s="162">
        <f t="shared" si="1"/>
        <v>0</v>
      </c>
      <c r="H15" s="162">
        <v>0</v>
      </c>
      <c r="I15" s="162">
        <v>0</v>
      </c>
      <c r="J15" s="162">
        <f t="shared" si="2"/>
        <v>0</v>
      </c>
      <c r="K15" s="162">
        <v>3333</v>
      </c>
      <c r="L15" s="162">
        <v>3333</v>
      </c>
      <c r="M15" s="162">
        <f t="shared" si="3"/>
        <v>0</v>
      </c>
      <c r="N15" s="162"/>
      <c r="O15" s="162"/>
      <c r="P15" s="162">
        <f t="shared" si="4"/>
        <v>0</v>
      </c>
      <c r="Q15" s="162"/>
      <c r="R15" s="162"/>
      <c r="S15" s="162">
        <f t="shared" si="5"/>
        <v>0</v>
      </c>
      <c r="T15" s="162"/>
      <c r="U15" s="162"/>
      <c r="V15" s="162">
        <f t="shared" si="6"/>
        <v>0</v>
      </c>
      <c r="W15" s="162"/>
      <c r="X15" s="162"/>
      <c r="Y15" s="162">
        <f t="shared" si="7"/>
        <v>0</v>
      </c>
      <c r="Z15" s="162"/>
      <c r="AA15" s="162"/>
      <c r="AB15" s="162">
        <f t="shared" si="8"/>
        <v>0</v>
      </c>
    </row>
    <row r="16" spans="1:187" s="159" customFormat="1" ht="31.5" x14ac:dyDescent="0.25">
      <c r="A16" s="161" t="s">
        <v>119</v>
      </c>
      <c r="B16" s="162">
        <f t="shared" si="0"/>
        <v>11395</v>
      </c>
      <c r="C16" s="162">
        <f t="shared" si="0"/>
        <v>11395</v>
      </c>
      <c r="D16" s="162">
        <f t="shared" si="0"/>
        <v>0</v>
      </c>
      <c r="E16" s="162">
        <v>0</v>
      </c>
      <c r="F16" s="162">
        <v>0</v>
      </c>
      <c r="G16" s="162">
        <f t="shared" si="1"/>
        <v>0</v>
      </c>
      <c r="H16" s="162">
        <v>0</v>
      </c>
      <c r="I16" s="162">
        <v>0</v>
      </c>
      <c r="J16" s="162">
        <f t="shared" si="2"/>
        <v>0</v>
      </c>
      <c r="K16" s="162">
        <v>11395</v>
      </c>
      <c r="L16" s="162">
        <v>11395</v>
      </c>
      <c r="M16" s="162">
        <f t="shared" si="3"/>
        <v>0</v>
      </c>
      <c r="N16" s="162"/>
      <c r="O16" s="162"/>
      <c r="P16" s="162">
        <f t="shared" si="4"/>
        <v>0</v>
      </c>
      <c r="Q16" s="162"/>
      <c r="R16" s="162"/>
      <c r="S16" s="162">
        <f t="shared" si="5"/>
        <v>0</v>
      </c>
      <c r="T16" s="162"/>
      <c r="U16" s="162"/>
      <c r="V16" s="162">
        <f t="shared" si="6"/>
        <v>0</v>
      </c>
      <c r="W16" s="162"/>
      <c r="X16" s="162"/>
      <c r="Y16" s="162">
        <f t="shared" si="7"/>
        <v>0</v>
      </c>
      <c r="Z16" s="162"/>
      <c r="AA16" s="162"/>
      <c r="AB16" s="162">
        <f t="shared" si="8"/>
        <v>0</v>
      </c>
    </row>
    <row r="17" spans="1:29" s="159" customFormat="1" ht="31.5" x14ac:dyDescent="0.25">
      <c r="A17" s="161" t="s">
        <v>120</v>
      </c>
      <c r="B17" s="162">
        <f t="shared" si="0"/>
        <v>23820</v>
      </c>
      <c r="C17" s="162">
        <f t="shared" si="0"/>
        <v>23820</v>
      </c>
      <c r="D17" s="162">
        <f t="shared" si="0"/>
        <v>0</v>
      </c>
      <c r="E17" s="162">
        <v>0</v>
      </c>
      <c r="F17" s="162">
        <v>0</v>
      </c>
      <c r="G17" s="162">
        <f t="shared" si="1"/>
        <v>0</v>
      </c>
      <c r="H17" s="162">
        <v>0</v>
      </c>
      <c r="I17" s="162">
        <v>0</v>
      </c>
      <c r="J17" s="162">
        <f t="shared" si="2"/>
        <v>0</v>
      </c>
      <c r="K17" s="162">
        <f>15820+8000</f>
        <v>23820</v>
      </c>
      <c r="L17" s="162">
        <f>15820+8000</f>
        <v>23820</v>
      </c>
      <c r="M17" s="162">
        <f t="shared" si="3"/>
        <v>0</v>
      </c>
      <c r="N17" s="162"/>
      <c r="O17" s="162"/>
      <c r="P17" s="162">
        <f t="shared" si="4"/>
        <v>0</v>
      </c>
      <c r="Q17" s="162"/>
      <c r="R17" s="162"/>
      <c r="S17" s="162">
        <f t="shared" si="5"/>
        <v>0</v>
      </c>
      <c r="T17" s="162"/>
      <c r="U17" s="162"/>
      <c r="V17" s="162">
        <f t="shared" si="6"/>
        <v>0</v>
      </c>
      <c r="W17" s="162"/>
      <c r="X17" s="162"/>
      <c r="Y17" s="162">
        <f t="shared" si="7"/>
        <v>0</v>
      </c>
      <c r="Z17" s="162"/>
      <c r="AA17" s="162"/>
      <c r="AB17" s="162">
        <f t="shared" si="8"/>
        <v>0</v>
      </c>
    </row>
    <row r="18" spans="1:29" s="159" customFormat="1" ht="31.5" x14ac:dyDescent="0.25">
      <c r="A18" s="161" t="s">
        <v>121</v>
      </c>
      <c r="B18" s="162">
        <f t="shared" si="0"/>
        <v>5000</v>
      </c>
      <c r="C18" s="162">
        <f t="shared" si="0"/>
        <v>5000</v>
      </c>
      <c r="D18" s="162">
        <f t="shared" si="0"/>
        <v>0</v>
      </c>
      <c r="E18" s="162">
        <v>0</v>
      </c>
      <c r="F18" s="162">
        <v>0</v>
      </c>
      <c r="G18" s="162">
        <f t="shared" si="1"/>
        <v>0</v>
      </c>
      <c r="H18" s="162">
        <v>0</v>
      </c>
      <c r="I18" s="162">
        <v>0</v>
      </c>
      <c r="J18" s="162">
        <f t="shared" si="2"/>
        <v>0</v>
      </c>
      <c r="K18" s="162">
        <v>5000</v>
      </c>
      <c r="L18" s="162">
        <v>5000</v>
      </c>
      <c r="M18" s="162">
        <f t="shared" si="3"/>
        <v>0</v>
      </c>
      <c r="N18" s="162"/>
      <c r="O18" s="162"/>
      <c r="P18" s="162">
        <f t="shared" si="4"/>
        <v>0</v>
      </c>
      <c r="Q18" s="162"/>
      <c r="R18" s="162"/>
      <c r="S18" s="162">
        <f t="shared" si="5"/>
        <v>0</v>
      </c>
      <c r="T18" s="162"/>
      <c r="U18" s="162"/>
      <c r="V18" s="162">
        <f t="shared" si="6"/>
        <v>0</v>
      </c>
      <c r="W18" s="162"/>
      <c r="X18" s="162"/>
      <c r="Y18" s="162">
        <f t="shared" si="7"/>
        <v>0</v>
      </c>
      <c r="Z18" s="162"/>
      <c r="AA18" s="162"/>
      <c r="AB18" s="162">
        <f t="shared" si="8"/>
        <v>0</v>
      </c>
    </row>
    <row r="19" spans="1:29" s="159" customFormat="1" ht="63" x14ac:dyDescent="0.25">
      <c r="A19" s="161" t="s">
        <v>122</v>
      </c>
      <c r="B19" s="162">
        <f t="shared" si="0"/>
        <v>219200</v>
      </c>
      <c r="C19" s="162">
        <f t="shared" si="0"/>
        <v>219200</v>
      </c>
      <c r="D19" s="162">
        <f t="shared" si="0"/>
        <v>0</v>
      </c>
      <c r="E19" s="162">
        <f>13200+200000+3000+3000-206360</f>
        <v>12840</v>
      </c>
      <c r="F19" s="162">
        <f>13200+200000+3000+3000-206360</f>
        <v>12840</v>
      </c>
      <c r="G19" s="162">
        <f>F19-E19</f>
        <v>0</v>
      </c>
      <c r="H19" s="162"/>
      <c r="I19" s="162"/>
      <c r="J19" s="162">
        <f t="shared" si="2"/>
        <v>0</v>
      </c>
      <c r="K19" s="162"/>
      <c r="L19" s="162"/>
      <c r="M19" s="162">
        <f t="shared" si="3"/>
        <v>0</v>
      </c>
      <c r="N19" s="162"/>
      <c r="O19" s="162"/>
      <c r="P19" s="162">
        <f t="shared" si="4"/>
        <v>0</v>
      </c>
      <c r="Q19" s="162"/>
      <c r="R19" s="162"/>
      <c r="S19" s="162">
        <f t="shared" si="5"/>
        <v>0</v>
      </c>
      <c r="T19" s="162"/>
      <c r="U19" s="162"/>
      <c r="V19" s="162">
        <f t="shared" si="6"/>
        <v>0</v>
      </c>
      <c r="W19" s="162"/>
      <c r="X19" s="162"/>
      <c r="Y19" s="162">
        <f t="shared" si="7"/>
        <v>0</v>
      </c>
      <c r="Z19" s="162">
        <v>206360</v>
      </c>
      <c r="AA19" s="162">
        <v>206360</v>
      </c>
      <c r="AB19" s="162">
        <f t="shared" si="8"/>
        <v>0</v>
      </c>
    </row>
    <row r="20" spans="1:29" s="159" customFormat="1" ht="31.5" x14ac:dyDescent="0.25">
      <c r="A20" s="161" t="s">
        <v>123</v>
      </c>
      <c r="B20" s="162">
        <f t="shared" si="0"/>
        <v>54000</v>
      </c>
      <c r="C20" s="162">
        <f t="shared" si="0"/>
        <v>54000</v>
      </c>
      <c r="D20" s="162">
        <f t="shared" si="0"/>
        <v>0</v>
      </c>
      <c r="E20" s="162">
        <v>54000</v>
      </c>
      <c r="F20" s="162">
        <v>54000</v>
      </c>
      <c r="G20" s="162">
        <f t="shared" si="1"/>
        <v>0</v>
      </c>
      <c r="H20" s="162"/>
      <c r="I20" s="162"/>
      <c r="J20" s="162">
        <f t="shared" si="2"/>
        <v>0</v>
      </c>
      <c r="K20" s="162"/>
      <c r="L20" s="162"/>
      <c r="M20" s="162">
        <f t="shared" si="3"/>
        <v>0</v>
      </c>
      <c r="N20" s="162"/>
      <c r="O20" s="162"/>
      <c r="P20" s="162">
        <f t="shared" si="4"/>
        <v>0</v>
      </c>
      <c r="Q20" s="162"/>
      <c r="R20" s="162"/>
      <c r="S20" s="162">
        <f t="shared" si="5"/>
        <v>0</v>
      </c>
      <c r="T20" s="162"/>
      <c r="U20" s="162"/>
      <c r="V20" s="162">
        <f t="shared" si="6"/>
        <v>0</v>
      </c>
      <c r="W20" s="162"/>
      <c r="X20" s="162"/>
      <c r="Y20" s="162">
        <f t="shared" si="7"/>
        <v>0</v>
      </c>
      <c r="Z20" s="162"/>
      <c r="AA20" s="162"/>
      <c r="AB20" s="162">
        <f t="shared" si="8"/>
        <v>0</v>
      </c>
    </row>
    <row r="21" spans="1:29" s="159" customFormat="1" ht="31.5" x14ac:dyDescent="0.25">
      <c r="A21" s="161" t="s">
        <v>124</v>
      </c>
      <c r="B21" s="162">
        <f t="shared" si="0"/>
        <v>131001</v>
      </c>
      <c r="C21" s="162">
        <f t="shared" si="0"/>
        <v>131001</v>
      </c>
      <c r="D21" s="162">
        <f t="shared" si="0"/>
        <v>0</v>
      </c>
      <c r="E21" s="162"/>
      <c r="F21" s="162"/>
      <c r="G21" s="162">
        <f t="shared" si="1"/>
        <v>0</v>
      </c>
      <c r="H21" s="162">
        <f>47490+70572+12939</f>
        <v>131001</v>
      </c>
      <c r="I21" s="162">
        <f>47490+70572+12939</f>
        <v>131001</v>
      </c>
      <c r="J21" s="162">
        <f t="shared" si="2"/>
        <v>0</v>
      </c>
      <c r="K21" s="162"/>
      <c r="L21" s="162"/>
      <c r="M21" s="162">
        <f t="shared" si="3"/>
        <v>0</v>
      </c>
      <c r="N21" s="162"/>
      <c r="O21" s="162"/>
      <c r="P21" s="162">
        <f t="shared" si="4"/>
        <v>0</v>
      </c>
      <c r="Q21" s="162"/>
      <c r="R21" s="162"/>
      <c r="S21" s="162">
        <f t="shared" si="5"/>
        <v>0</v>
      </c>
      <c r="T21" s="162"/>
      <c r="U21" s="162"/>
      <c r="V21" s="162">
        <f t="shared" si="6"/>
        <v>0</v>
      </c>
      <c r="W21" s="162"/>
      <c r="X21" s="162"/>
      <c r="Y21" s="162">
        <f t="shared" si="7"/>
        <v>0</v>
      </c>
      <c r="Z21" s="162"/>
      <c r="AA21" s="162"/>
      <c r="AB21" s="162">
        <f t="shared" si="8"/>
        <v>0</v>
      </c>
    </row>
    <row r="22" spans="1:29" s="156" customFormat="1" x14ac:dyDescent="0.25">
      <c r="A22" s="163" t="s">
        <v>125</v>
      </c>
      <c r="B22" s="160">
        <f t="shared" si="0"/>
        <v>530403</v>
      </c>
      <c r="C22" s="160">
        <f t="shared" si="0"/>
        <v>530403</v>
      </c>
      <c r="D22" s="160">
        <f t="shared" si="0"/>
        <v>0</v>
      </c>
      <c r="E22" s="160">
        <f t="shared" ref="E22:AA22" si="10">SUM(E23)</f>
        <v>0</v>
      </c>
      <c r="F22" s="160">
        <f t="shared" si="10"/>
        <v>0</v>
      </c>
      <c r="G22" s="160">
        <f t="shared" si="1"/>
        <v>0</v>
      </c>
      <c r="H22" s="160">
        <f t="shared" si="10"/>
        <v>0</v>
      </c>
      <c r="I22" s="160">
        <f t="shared" si="10"/>
        <v>0</v>
      </c>
      <c r="J22" s="160">
        <f t="shared" si="2"/>
        <v>0</v>
      </c>
      <c r="K22" s="160">
        <f t="shared" si="10"/>
        <v>0</v>
      </c>
      <c r="L22" s="160">
        <f t="shared" si="10"/>
        <v>0</v>
      </c>
      <c r="M22" s="160">
        <f t="shared" si="3"/>
        <v>0</v>
      </c>
      <c r="N22" s="160">
        <f t="shared" si="10"/>
        <v>0</v>
      </c>
      <c r="O22" s="160">
        <f t="shared" si="10"/>
        <v>0</v>
      </c>
      <c r="P22" s="160">
        <f t="shared" si="4"/>
        <v>0</v>
      </c>
      <c r="Q22" s="160">
        <f t="shared" si="10"/>
        <v>125580</v>
      </c>
      <c r="R22" s="160">
        <f t="shared" si="10"/>
        <v>125580</v>
      </c>
      <c r="S22" s="160">
        <f t="shared" si="5"/>
        <v>0</v>
      </c>
      <c r="T22" s="160">
        <f t="shared" si="10"/>
        <v>294823</v>
      </c>
      <c r="U22" s="160">
        <f t="shared" si="10"/>
        <v>294823</v>
      </c>
      <c r="V22" s="160">
        <f t="shared" si="6"/>
        <v>0</v>
      </c>
      <c r="W22" s="160">
        <f t="shared" si="10"/>
        <v>0</v>
      </c>
      <c r="X22" s="160">
        <f t="shared" si="10"/>
        <v>0</v>
      </c>
      <c r="Y22" s="160">
        <f t="shared" si="7"/>
        <v>0</v>
      </c>
      <c r="Z22" s="160">
        <f t="shared" si="10"/>
        <v>110000</v>
      </c>
      <c r="AA22" s="160">
        <f t="shared" si="10"/>
        <v>110000</v>
      </c>
      <c r="AB22" s="160">
        <f t="shared" si="8"/>
        <v>0</v>
      </c>
    </row>
    <row r="23" spans="1:29" s="156" customFormat="1" x14ac:dyDescent="0.25">
      <c r="A23" s="157" t="s">
        <v>114</v>
      </c>
      <c r="B23" s="160">
        <f t="shared" si="0"/>
        <v>530403</v>
      </c>
      <c r="C23" s="160">
        <f t="shared" si="0"/>
        <v>530403</v>
      </c>
      <c r="D23" s="160">
        <f t="shared" si="0"/>
        <v>0</v>
      </c>
      <c r="E23" s="160">
        <f t="shared" ref="E23" si="11">SUM(E24:E35)</f>
        <v>0</v>
      </c>
      <c r="F23" s="160">
        <f t="shared" ref="F23" si="12">SUM(F24:F35)</f>
        <v>0</v>
      </c>
      <c r="G23" s="160">
        <f t="shared" si="1"/>
        <v>0</v>
      </c>
      <c r="H23" s="160">
        <f t="shared" ref="H23:I23" si="13">SUM(H24:H35)</f>
        <v>0</v>
      </c>
      <c r="I23" s="160">
        <f t="shared" si="13"/>
        <v>0</v>
      </c>
      <c r="J23" s="160">
        <f t="shared" si="2"/>
        <v>0</v>
      </c>
      <c r="K23" s="160">
        <f t="shared" ref="K23:L23" si="14">SUM(K24:K35)</f>
        <v>0</v>
      </c>
      <c r="L23" s="160">
        <f t="shared" si="14"/>
        <v>0</v>
      </c>
      <c r="M23" s="160">
        <f t="shared" si="3"/>
        <v>0</v>
      </c>
      <c r="N23" s="160">
        <f t="shared" ref="N23:O23" si="15">SUM(N24:N35)</f>
        <v>0</v>
      </c>
      <c r="O23" s="160">
        <f t="shared" si="15"/>
        <v>0</v>
      </c>
      <c r="P23" s="160">
        <f t="shared" si="4"/>
        <v>0</v>
      </c>
      <c r="Q23" s="160">
        <f t="shared" ref="Q23:R23" si="16">SUM(Q24:Q35)</f>
        <v>125580</v>
      </c>
      <c r="R23" s="160">
        <f t="shared" si="16"/>
        <v>125580</v>
      </c>
      <c r="S23" s="160">
        <f t="shared" si="5"/>
        <v>0</v>
      </c>
      <c r="T23" s="160">
        <f t="shared" ref="T23:U23" si="17">SUM(T24:T35)</f>
        <v>294823</v>
      </c>
      <c r="U23" s="160">
        <f t="shared" si="17"/>
        <v>294823</v>
      </c>
      <c r="V23" s="160">
        <f t="shared" si="6"/>
        <v>0</v>
      </c>
      <c r="W23" s="160">
        <f t="shared" ref="W23:X23" si="18">SUM(W24:W35)</f>
        <v>0</v>
      </c>
      <c r="X23" s="160">
        <f t="shared" si="18"/>
        <v>0</v>
      </c>
      <c r="Y23" s="160">
        <f t="shared" si="7"/>
        <v>0</v>
      </c>
      <c r="Z23" s="160">
        <f t="shared" ref="Z23:AA23" si="19">SUM(Z24:Z35)</f>
        <v>110000</v>
      </c>
      <c r="AA23" s="160">
        <f t="shared" si="19"/>
        <v>110000</v>
      </c>
      <c r="AB23" s="160">
        <f t="shared" si="8"/>
        <v>0</v>
      </c>
    </row>
    <row r="24" spans="1:29" s="159" customFormat="1" x14ac:dyDescent="0.25">
      <c r="A24" s="164" t="s">
        <v>126</v>
      </c>
      <c r="B24" s="165">
        <f t="shared" si="0"/>
        <v>110000</v>
      </c>
      <c r="C24" s="165">
        <f t="shared" si="0"/>
        <v>110000</v>
      </c>
      <c r="D24" s="165">
        <f t="shared" si="0"/>
        <v>0</v>
      </c>
      <c r="E24" s="165">
        <v>0</v>
      </c>
      <c r="F24" s="165">
        <v>0</v>
      </c>
      <c r="G24" s="165">
        <f t="shared" si="1"/>
        <v>0</v>
      </c>
      <c r="H24" s="165">
        <v>0</v>
      </c>
      <c r="I24" s="165">
        <v>0</v>
      </c>
      <c r="J24" s="165">
        <f t="shared" si="2"/>
        <v>0</v>
      </c>
      <c r="K24" s="165">
        <v>0</v>
      </c>
      <c r="L24" s="165">
        <v>0</v>
      </c>
      <c r="M24" s="165">
        <f t="shared" si="3"/>
        <v>0</v>
      </c>
      <c r="N24" s="165"/>
      <c r="O24" s="165"/>
      <c r="P24" s="165">
        <f t="shared" si="4"/>
        <v>0</v>
      </c>
      <c r="Q24" s="165"/>
      <c r="R24" s="165"/>
      <c r="S24" s="165">
        <f t="shared" si="5"/>
        <v>0</v>
      </c>
      <c r="T24" s="165">
        <v>0</v>
      </c>
      <c r="U24" s="165">
        <v>0</v>
      </c>
      <c r="V24" s="165">
        <f t="shared" si="6"/>
        <v>0</v>
      </c>
      <c r="W24" s="165"/>
      <c r="X24" s="165"/>
      <c r="Y24" s="165">
        <f t="shared" si="7"/>
        <v>0</v>
      </c>
      <c r="Z24" s="165">
        <f>110000</f>
        <v>110000</v>
      </c>
      <c r="AA24" s="165">
        <f>110000</f>
        <v>110000</v>
      </c>
      <c r="AB24" s="165">
        <f t="shared" si="8"/>
        <v>0</v>
      </c>
    </row>
    <row r="25" spans="1:29" s="159" customFormat="1" x14ac:dyDescent="0.25">
      <c r="A25" s="166" t="s">
        <v>127</v>
      </c>
      <c r="B25" s="165">
        <f t="shared" si="0"/>
        <v>54000</v>
      </c>
      <c r="C25" s="165">
        <f t="shared" si="0"/>
        <v>54000</v>
      </c>
      <c r="D25" s="165">
        <f t="shared" si="0"/>
        <v>0</v>
      </c>
      <c r="E25" s="165">
        <v>0</v>
      </c>
      <c r="F25" s="165">
        <v>0</v>
      </c>
      <c r="G25" s="165">
        <f t="shared" si="1"/>
        <v>0</v>
      </c>
      <c r="H25" s="165">
        <v>0</v>
      </c>
      <c r="I25" s="165">
        <v>0</v>
      </c>
      <c r="J25" s="165">
        <f t="shared" si="2"/>
        <v>0</v>
      </c>
      <c r="K25" s="165"/>
      <c r="L25" s="165"/>
      <c r="M25" s="165">
        <f t="shared" si="3"/>
        <v>0</v>
      </c>
      <c r="N25" s="165">
        <v>0</v>
      </c>
      <c r="O25" s="165">
        <v>0</v>
      </c>
      <c r="P25" s="165">
        <f t="shared" si="4"/>
        <v>0</v>
      </c>
      <c r="Q25" s="165">
        <v>54000</v>
      </c>
      <c r="R25" s="165">
        <v>54000</v>
      </c>
      <c r="S25" s="165">
        <f t="shared" si="5"/>
        <v>0</v>
      </c>
      <c r="T25" s="165">
        <v>0</v>
      </c>
      <c r="U25" s="165">
        <v>0</v>
      </c>
      <c r="V25" s="165">
        <f t="shared" si="6"/>
        <v>0</v>
      </c>
      <c r="W25" s="165">
        <v>0</v>
      </c>
      <c r="X25" s="165">
        <v>0</v>
      </c>
      <c r="Y25" s="165">
        <f t="shared" si="7"/>
        <v>0</v>
      </c>
      <c r="Z25" s="165"/>
      <c r="AA25" s="165"/>
      <c r="AB25" s="165">
        <f t="shared" si="8"/>
        <v>0</v>
      </c>
    </row>
    <row r="26" spans="1:29" s="159" customFormat="1" x14ac:dyDescent="0.25">
      <c r="A26" s="166" t="s">
        <v>128</v>
      </c>
      <c r="B26" s="165">
        <f t="shared" si="0"/>
        <v>39400</v>
      </c>
      <c r="C26" s="165">
        <f t="shared" si="0"/>
        <v>39400</v>
      </c>
      <c r="D26" s="165">
        <f t="shared" si="0"/>
        <v>0</v>
      </c>
      <c r="E26" s="165">
        <v>0</v>
      </c>
      <c r="F26" s="165">
        <v>0</v>
      </c>
      <c r="G26" s="165">
        <f t="shared" si="1"/>
        <v>0</v>
      </c>
      <c r="H26" s="165">
        <v>0</v>
      </c>
      <c r="I26" s="165">
        <v>0</v>
      </c>
      <c r="J26" s="165">
        <f t="shared" si="2"/>
        <v>0</v>
      </c>
      <c r="K26" s="165"/>
      <c r="L26" s="165"/>
      <c r="M26" s="165">
        <f t="shared" si="3"/>
        <v>0</v>
      </c>
      <c r="N26" s="165">
        <v>0</v>
      </c>
      <c r="O26" s="165">
        <v>0</v>
      </c>
      <c r="P26" s="165">
        <f t="shared" si="4"/>
        <v>0</v>
      </c>
      <c r="Q26" s="165">
        <v>39400</v>
      </c>
      <c r="R26" s="165">
        <v>39400</v>
      </c>
      <c r="S26" s="165">
        <f t="shared" si="5"/>
        <v>0</v>
      </c>
      <c r="T26" s="165">
        <v>0</v>
      </c>
      <c r="U26" s="165">
        <v>0</v>
      </c>
      <c r="V26" s="165">
        <f t="shared" si="6"/>
        <v>0</v>
      </c>
      <c r="W26" s="165">
        <v>0</v>
      </c>
      <c r="X26" s="165">
        <v>0</v>
      </c>
      <c r="Y26" s="165">
        <f t="shared" si="7"/>
        <v>0</v>
      </c>
      <c r="Z26" s="165"/>
      <c r="AA26" s="165"/>
      <c r="AB26" s="165">
        <f t="shared" si="8"/>
        <v>0</v>
      </c>
    </row>
    <row r="27" spans="1:29" s="159" customFormat="1" ht="31.5" x14ac:dyDescent="0.25">
      <c r="A27" s="166" t="s">
        <v>129</v>
      </c>
      <c r="B27" s="165">
        <f t="shared" si="0"/>
        <v>22180</v>
      </c>
      <c r="C27" s="165">
        <f t="shared" si="0"/>
        <v>22180</v>
      </c>
      <c r="D27" s="165">
        <f t="shared" si="0"/>
        <v>0</v>
      </c>
      <c r="E27" s="165">
        <v>0</v>
      </c>
      <c r="F27" s="165">
        <v>0</v>
      </c>
      <c r="G27" s="165">
        <f t="shared" si="1"/>
        <v>0</v>
      </c>
      <c r="H27" s="165">
        <v>0</v>
      </c>
      <c r="I27" s="165">
        <v>0</v>
      </c>
      <c r="J27" s="165">
        <f t="shared" si="2"/>
        <v>0</v>
      </c>
      <c r="K27" s="165"/>
      <c r="L27" s="165"/>
      <c r="M27" s="165">
        <f t="shared" si="3"/>
        <v>0</v>
      </c>
      <c r="N27" s="165">
        <v>0</v>
      </c>
      <c r="O27" s="165">
        <v>0</v>
      </c>
      <c r="P27" s="165">
        <f t="shared" si="4"/>
        <v>0</v>
      </c>
      <c r="Q27" s="165">
        <v>22180</v>
      </c>
      <c r="R27" s="165">
        <v>22180</v>
      </c>
      <c r="S27" s="165">
        <f t="shared" si="5"/>
        <v>0</v>
      </c>
      <c r="T27" s="165">
        <v>0</v>
      </c>
      <c r="U27" s="165">
        <v>0</v>
      </c>
      <c r="V27" s="165">
        <f t="shared" si="6"/>
        <v>0</v>
      </c>
      <c r="W27" s="165">
        <v>0</v>
      </c>
      <c r="X27" s="165">
        <v>0</v>
      </c>
      <c r="Y27" s="165">
        <f t="shared" si="7"/>
        <v>0</v>
      </c>
      <c r="Z27" s="165"/>
      <c r="AA27" s="165"/>
      <c r="AB27" s="165">
        <f t="shared" si="8"/>
        <v>0</v>
      </c>
    </row>
    <row r="28" spans="1:29" s="159" customFormat="1" x14ac:dyDescent="0.25">
      <c r="A28" s="164" t="s">
        <v>130</v>
      </c>
      <c r="B28" s="165">
        <f t="shared" si="0"/>
        <v>10000</v>
      </c>
      <c r="C28" s="165">
        <f t="shared" si="0"/>
        <v>10000</v>
      </c>
      <c r="D28" s="165">
        <f t="shared" si="0"/>
        <v>0</v>
      </c>
      <c r="E28" s="165">
        <v>0</v>
      </c>
      <c r="F28" s="165">
        <v>0</v>
      </c>
      <c r="G28" s="165">
        <f t="shared" si="1"/>
        <v>0</v>
      </c>
      <c r="H28" s="165">
        <v>0</v>
      </c>
      <c r="I28" s="165">
        <v>0</v>
      </c>
      <c r="J28" s="165">
        <f t="shared" si="2"/>
        <v>0</v>
      </c>
      <c r="K28" s="165">
        <v>0</v>
      </c>
      <c r="L28" s="165">
        <v>0</v>
      </c>
      <c r="M28" s="165">
        <f t="shared" si="3"/>
        <v>0</v>
      </c>
      <c r="N28" s="165"/>
      <c r="O28" s="165"/>
      <c r="P28" s="165">
        <f t="shared" si="4"/>
        <v>0</v>
      </c>
      <c r="Q28" s="165">
        <v>10000</v>
      </c>
      <c r="R28" s="165">
        <v>10000</v>
      </c>
      <c r="S28" s="165">
        <f t="shared" si="5"/>
        <v>0</v>
      </c>
      <c r="T28" s="165">
        <v>0</v>
      </c>
      <c r="U28" s="165">
        <v>0</v>
      </c>
      <c r="V28" s="165">
        <f t="shared" si="6"/>
        <v>0</v>
      </c>
      <c r="W28" s="165"/>
      <c r="X28" s="165"/>
      <c r="Y28" s="165">
        <f t="shared" si="7"/>
        <v>0</v>
      </c>
      <c r="Z28" s="165">
        <v>0</v>
      </c>
      <c r="AA28" s="165">
        <v>0</v>
      </c>
      <c r="AB28" s="165">
        <f t="shared" si="8"/>
        <v>0</v>
      </c>
      <c r="AC28" s="139"/>
    </row>
    <row r="29" spans="1:29" s="159" customFormat="1" ht="31.5" x14ac:dyDescent="0.25">
      <c r="A29" s="167" t="s">
        <v>131</v>
      </c>
      <c r="B29" s="165">
        <f t="shared" si="0"/>
        <v>21270</v>
      </c>
      <c r="C29" s="165">
        <f t="shared" si="0"/>
        <v>21270</v>
      </c>
      <c r="D29" s="165">
        <f t="shared" si="0"/>
        <v>0</v>
      </c>
      <c r="E29" s="165">
        <v>0</v>
      </c>
      <c r="F29" s="165">
        <v>0</v>
      </c>
      <c r="G29" s="165">
        <f t="shared" si="1"/>
        <v>0</v>
      </c>
      <c r="H29" s="165">
        <v>0</v>
      </c>
      <c r="I29" s="165">
        <v>0</v>
      </c>
      <c r="J29" s="165">
        <f t="shared" si="2"/>
        <v>0</v>
      </c>
      <c r="K29" s="165">
        <v>0</v>
      </c>
      <c r="L29" s="165">
        <v>0</v>
      </c>
      <c r="M29" s="165">
        <f t="shared" si="3"/>
        <v>0</v>
      </c>
      <c r="N29" s="165"/>
      <c r="O29" s="165"/>
      <c r="P29" s="165">
        <f t="shared" si="4"/>
        <v>0</v>
      </c>
      <c r="Q29" s="165"/>
      <c r="R29" s="165"/>
      <c r="S29" s="165">
        <f t="shared" si="5"/>
        <v>0</v>
      </c>
      <c r="T29" s="165">
        <v>21270</v>
      </c>
      <c r="U29" s="165">
        <v>21270</v>
      </c>
      <c r="V29" s="165">
        <f t="shared" si="6"/>
        <v>0</v>
      </c>
      <c r="W29" s="165"/>
      <c r="X29" s="165"/>
      <c r="Y29" s="165">
        <f t="shared" si="7"/>
        <v>0</v>
      </c>
      <c r="Z29" s="165"/>
      <c r="AA29" s="165"/>
      <c r="AB29" s="165">
        <f t="shared" si="8"/>
        <v>0</v>
      </c>
    </row>
    <row r="30" spans="1:29" s="159" customFormat="1" ht="47.25" x14ac:dyDescent="0.25">
      <c r="A30" s="167" t="s">
        <v>132</v>
      </c>
      <c r="B30" s="165">
        <f t="shared" si="0"/>
        <v>1645</v>
      </c>
      <c r="C30" s="165">
        <f t="shared" si="0"/>
        <v>1645</v>
      </c>
      <c r="D30" s="165">
        <f t="shared" si="0"/>
        <v>0</v>
      </c>
      <c r="E30" s="165">
        <v>0</v>
      </c>
      <c r="F30" s="165">
        <v>0</v>
      </c>
      <c r="G30" s="165">
        <f t="shared" si="1"/>
        <v>0</v>
      </c>
      <c r="H30" s="165">
        <v>0</v>
      </c>
      <c r="I30" s="165">
        <v>0</v>
      </c>
      <c r="J30" s="165">
        <f t="shared" si="2"/>
        <v>0</v>
      </c>
      <c r="K30" s="165">
        <v>0</v>
      </c>
      <c r="L30" s="165">
        <v>0</v>
      </c>
      <c r="M30" s="165">
        <f t="shared" si="3"/>
        <v>0</v>
      </c>
      <c r="N30" s="165"/>
      <c r="O30" s="165"/>
      <c r="P30" s="165">
        <f t="shared" si="4"/>
        <v>0</v>
      </c>
      <c r="Q30" s="165"/>
      <c r="R30" s="165"/>
      <c r="S30" s="165">
        <f t="shared" si="5"/>
        <v>0</v>
      </c>
      <c r="T30" s="165">
        <v>1645</v>
      </c>
      <c r="U30" s="165">
        <v>1645</v>
      </c>
      <c r="V30" s="165">
        <f t="shared" si="6"/>
        <v>0</v>
      </c>
      <c r="W30" s="165"/>
      <c r="X30" s="165"/>
      <c r="Y30" s="165">
        <f t="shared" si="7"/>
        <v>0</v>
      </c>
      <c r="Z30" s="165"/>
      <c r="AA30" s="165"/>
      <c r="AB30" s="165">
        <f t="shared" si="8"/>
        <v>0</v>
      </c>
    </row>
    <row r="31" spans="1:29" s="159" customFormat="1" ht="31.5" x14ac:dyDescent="0.25">
      <c r="A31" s="167" t="s">
        <v>133</v>
      </c>
      <c r="B31" s="165">
        <f t="shared" si="0"/>
        <v>79916</v>
      </c>
      <c r="C31" s="165">
        <f t="shared" si="0"/>
        <v>79916</v>
      </c>
      <c r="D31" s="165">
        <f t="shared" si="0"/>
        <v>0</v>
      </c>
      <c r="E31" s="165">
        <v>0</v>
      </c>
      <c r="F31" s="165">
        <v>0</v>
      </c>
      <c r="G31" s="165">
        <f t="shared" si="1"/>
        <v>0</v>
      </c>
      <c r="H31" s="165">
        <v>0</v>
      </c>
      <c r="I31" s="165">
        <v>0</v>
      </c>
      <c r="J31" s="165">
        <f t="shared" si="2"/>
        <v>0</v>
      </c>
      <c r="K31" s="165">
        <v>0</v>
      </c>
      <c r="L31" s="165">
        <v>0</v>
      </c>
      <c r="M31" s="165">
        <f t="shared" si="3"/>
        <v>0</v>
      </c>
      <c r="N31" s="165"/>
      <c r="O31" s="165"/>
      <c r="P31" s="165">
        <f t="shared" si="4"/>
        <v>0</v>
      </c>
      <c r="Q31" s="165"/>
      <c r="R31" s="165"/>
      <c r="S31" s="165">
        <f t="shared" si="5"/>
        <v>0</v>
      </c>
      <c r="T31" s="165">
        <v>79916</v>
      </c>
      <c r="U31" s="165">
        <v>79916</v>
      </c>
      <c r="V31" s="165">
        <f t="shared" si="6"/>
        <v>0</v>
      </c>
      <c r="W31" s="165"/>
      <c r="X31" s="165"/>
      <c r="Y31" s="165">
        <f t="shared" si="7"/>
        <v>0</v>
      </c>
      <c r="Z31" s="165"/>
      <c r="AA31" s="165"/>
      <c r="AB31" s="165">
        <f t="shared" si="8"/>
        <v>0</v>
      </c>
    </row>
    <row r="32" spans="1:29" s="159" customFormat="1" ht="78.75" x14ac:dyDescent="0.25">
      <c r="A32" s="167" t="s">
        <v>134</v>
      </c>
      <c r="B32" s="165">
        <f t="shared" si="0"/>
        <v>15596</v>
      </c>
      <c r="C32" s="165">
        <f t="shared" si="0"/>
        <v>15596</v>
      </c>
      <c r="D32" s="165">
        <f t="shared" si="0"/>
        <v>0</v>
      </c>
      <c r="E32" s="165">
        <v>0</v>
      </c>
      <c r="F32" s="165">
        <v>0</v>
      </c>
      <c r="G32" s="165">
        <f t="shared" si="1"/>
        <v>0</v>
      </c>
      <c r="H32" s="165">
        <v>0</v>
      </c>
      <c r="I32" s="165">
        <v>0</v>
      </c>
      <c r="J32" s="165">
        <f t="shared" si="2"/>
        <v>0</v>
      </c>
      <c r="K32" s="165">
        <v>0</v>
      </c>
      <c r="L32" s="165">
        <v>0</v>
      </c>
      <c r="M32" s="165">
        <f t="shared" si="3"/>
        <v>0</v>
      </c>
      <c r="N32" s="165"/>
      <c r="O32" s="165"/>
      <c r="P32" s="165">
        <f t="shared" si="4"/>
        <v>0</v>
      </c>
      <c r="Q32" s="165"/>
      <c r="R32" s="165"/>
      <c r="S32" s="165">
        <f t="shared" si="5"/>
        <v>0</v>
      </c>
      <c r="T32" s="165">
        <v>15596</v>
      </c>
      <c r="U32" s="165">
        <v>15596</v>
      </c>
      <c r="V32" s="165">
        <f t="shared" si="6"/>
        <v>0</v>
      </c>
      <c r="W32" s="165"/>
      <c r="X32" s="165"/>
      <c r="Y32" s="165">
        <f t="shared" si="7"/>
        <v>0</v>
      </c>
      <c r="Z32" s="165"/>
      <c r="AA32" s="165"/>
      <c r="AB32" s="165">
        <f t="shared" si="8"/>
        <v>0</v>
      </c>
    </row>
    <row r="33" spans="1:187" s="159" customFormat="1" ht="63" x14ac:dyDescent="0.25">
      <c r="A33" s="164" t="s">
        <v>135</v>
      </c>
      <c r="B33" s="162">
        <f t="shared" si="0"/>
        <v>1526</v>
      </c>
      <c r="C33" s="162">
        <f t="shared" si="0"/>
        <v>1526</v>
      </c>
      <c r="D33" s="162">
        <f t="shared" si="0"/>
        <v>0</v>
      </c>
      <c r="E33" s="162">
        <v>0</v>
      </c>
      <c r="F33" s="162">
        <v>0</v>
      </c>
      <c r="G33" s="162">
        <f t="shared" si="1"/>
        <v>0</v>
      </c>
      <c r="H33" s="162">
        <v>0</v>
      </c>
      <c r="I33" s="162">
        <v>0</v>
      </c>
      <c r="J33" s="162">
        <f t="shared" si="2"/>
        <v>0</v>
      </c>
      <c r="K33" s="162">
        <v>0</v>
      </c>
      <c r="L33" s="162">
        <v>0</v>
      </c>
      <c r="M33" s="162">
        <f t="shared" si="3"/>
        <v>0</v>
      </c>
      <c r="N33" s="162"/>
      <c r="O33" s="162"/>
      <c r="P33" s="162">
        <f t="shared" si="4"/>
        <v>0</v>
      </c>
      <c r="Q33" s="162"/>
      <c r="R33" s="162"/>
      <c r="S33" s="162">
        <f t="shared" si="5"/>
        <v>0</v>
      </c>
      <c r="T33" s="162">
        <f>9516-7990</f>
        <v>1526</v>
      </c>
      <c r="U33" s="162">
        <f>9516-7990</f>
        <v>1526</v>
      </c>
      <c r="V33" s="162">
        <f t="shared" si="6"/>
        <v>0</v>
      </c>
      <c r="W33" s="162"/>
      <c r="X33" s="162"/>
      <c r="Y33" s="162">
        <f t="shared" si="7"/>
        <v>0</v>
      </c>
      <c r="Z33" s="162"/>
      <c r="AA33" s="162"/>
      <c r="AB33" s="162">
        <f t="shared" si="8"/>
        <v>0</v>
      </c>
    </row>
    <row r="34" spans="1:187" s="159" customFormat="1" ht="94.5" x14ac:dyDescent="0.25">
      <c r="A34" s="167" t="s">
        <v>136</v>
      </c>
      <c r="B34" s="165">
        <f t="shared" si="0"/>
        <v>122493</v>
      </c>
      <c r="C34" s="165">
        <f t="shared" si="0"/>
        <v>122493</v>
      </c>
      <c r="D34" s="165">
        <f t="shared" si="0"/>
        <v>0</v>
      </c>
      <c r="E34" s="165">
        <f>50000-50000</f>
        <v>0</v>
      </c>
      <c r="F34" s="165">
        <f>50000-50000</f>
        <v>0</v>
      </c>
      <c r="G34" s="165">
        <f t="shared" si="1"/>
        <v>0</v>
      </c>
      <c r="H34" s="165">
        <v>0</v>
      </c>
      <c r="I34" s="165">
        <v>0</v>
      </c>
      <c r="J34" s="165">
        <f t="shared" si="2"/>
        <v>0</v>
      </c>
      <c r="K34" s="165">
        <v>0</v>
      </c>
      <c r="L34" s="165">
        <v>0</v>
      </c>
      <c r="M34" s="165">
        <f t="shared" si="3"/>
        <v>0</v>
      </c>
      <c r="N34" s="165"/>
      <c r="O34" s="165"/>
      <c r="P34" s="165">
        <f t="shared" si="4"/>
        <v>0</v>
      </c>
      <c r="Q34" s="165"/>
      <c r="R34" s="165"/>
      <c r="S34" s="165">
        <f t="shared" si="5"/>
        <v>0</v>
      </c>
      <c r="T34" s="165">
        <f>72493+50000</f>
        <v>122493</v>
      </c>
      <c r="U34" s="165">
        <f>72493+50000</f>
        <v>122493</v>
      </c>
      <c r="V34" s="165">
        <f t="shared" si="6"/>
        <v>0</v>
      </c>
      <c r="W34" s="165"/>
      <c r="X34" s="165"/>
      <c r="Y34" s="165">
        <f t="shared" si="7"/>
        <v>0</v>
      </c>
      <c r="Z34" s="165"/>
      <c r="AA34" s="165"/>
      <c r="AB34" s="165">
        <f t="shared" si="8"/>
        <v>0</v>
      </c>
    </row>
    <row r="35" spans="1:187" s="159" customFormat="1" ht="47.25" x14ac:dyDescent="0.25">
      <c r="A35" s="164" t="s">
        <v>137</v>
      </c>
      <c r="B35" s="162">
        <f t="shared" si="0"/>
        <v>52377</v>
      </c>
      <c r="C35" s="162">
        <f t="shared" si="0"/>
        <v>52377</v>
      </c>
      <c r="D35" s="162">
        <f t="shared" si="0"/>
        <v>0</v>
      </c>
      <c r="E35" s="162">
        <v>0</v>
      </c>
      <c r="F35" s="162">
        <v>0</v>
      </c>
      <c r="G35" s="162">
        <f t="shared" si="1"/>
        <v>0</v>
      </c>
      <c r="H35" s="162">
        <v>0</v>
      </c>
      <c r="I35" s="162">
        <v>0</v>
      </c>
      <c r="J35" s="162">
        <f t="shared" si="2"/>
        <v>0</v>
      </c>
      <c r="K35" s="162">
        <v>0</v>
      </c>
      <c r="L35" s="162">
        <v>0</v>
      </c>
      <c r="M35" s="162">
        <f t="shared" si="3"/>
        <v>0</v>
      </c>
      <c r="N35" s="162"/>
      <c r="O35" s="162"/>
      <c r="P35" s="162">
        <f t="shared" si="4"/>
        <v>0</v>
      </c>
      <c r="Q35" s="162"/>
      <c r="R35" s="162"/>
      <c r="S35" s="162">
        <f t="shared" si="5"/>
        <v>0</v>
      </c>
      <c r="T35" s="162">
        <f>2066+50311</f>
        <v>52377</v>
      </c>
      <c r="U35" s="162">
        <f>2066+50311</f>
        <v>52377</v>
      </c>
      <c r="V35" s="162">
        <f t="shared" si="6"/>
        <v>0</v>
      </c>
      <c r="W35" s="162">
        <f>50311-50311</f>
        <v>0</v>
      </c>
      <c r="X35" s="162">
        <f>50311-50311</f>
        <v>0</v>
      </c>
      <c r="Y35" s="162">
        <f t="shared" si="7"/>
        <v>0</v>
      </c>
      <c r="Z35" s="162">
        <f>50312-50312</f>
        <v>0</v>
      </c>
      <c r="AA35" s="162">
        <f>50312-50312</f>
        <v>0</v>
      </c>
      <c r="AB35" s="162">
        <f t="shared" si="8"/>
        <v>0</v>
      </c>
    </row>
    <row r="36" spans="1:187" s="159" customFormat="1" x14ac:dyDescent="0.25">
      <c r="A36" s="157" t="s">
        <v>138</v>
      </c>
      <c r="B36" s="158">
        <f t="shared" si="0"/>
        <v>2768451</v>
      </c>
      <c r="C36" s="158">
        <f t="shared" si="0"/>
        <v>2811237</v>
      </c>
      <c r="D36" s="158">
        <f t="shared" si="0"/>
        <v>42786</v>
      </c>
      <c r="E36" s="158">
        <f t="shared" ref="E36:AA36" si="20">SUM(E37)</f>
        <v>0</v>
      </c>
      <c r="F36" s="158">
        <f t="shared" si="20"/>
        <v>0</v>
      </c>
      <c r="G36" s="158">
        <f t="shared" si="1"/>
        <v>0</v>
      </c>
      <c r="H36" s="158">
        <f t="shared" si="20"/>
        <v>0</v>
      </c>
      <c r="I36" s="158">
        <f t="shared" si="20"/>
        <v>0</v>
      </c>
      <c r="J36" s="158">
        <f t="shared" si="2"/>
        <v>0</v>
      </c>
      <c r="K36" s="158">
        <f t="shared" si="20"/>
        <v>35528</v>
      </c>
      <c r="L36" s="158">
        <f t="shared" si="20"/>
        <v>78314</v>
      </c>
      <c r="M36" s="158">
        <f t="shared" si="3"/>
        <v>42786</v>
      </c>
      <c r="N36" s="158">
        <f t="shared" si="20"/>
        <v>0</v>
      </c>
      <c r="O36" s="158">
        <f t="shared" si="20"/>
        <v>0</v>
      </c>
      <c r="P36" s="158">
        <f t="shared" si="4"/>
        <v>0</v>
      </c>
      <c r="Q36" s="158">
        <f t="shared" si="20"/>
        <v>436571</v>
      </c>
      <c r="R36" s="158">
        <f t="shared" si="20"/>
        <v>436571</v>
      </c>
      <c r="S36" s="158">
        <f t="shared" si="5"/>
        <v>0</v>
      </c>
      <c r="T36" s="158">
        <f t="shared" si="20"/>
        <v>17769</v>
      </c>
      <c r="U36" s="158">
        <f t="shared" si="20"/>
        <v>17769</v>
      </c>
      <c r="V36" s="158">
        <f t="shared" si="6"/>
        <v>0</v>
      </c>
      <c r="W36" s="158">
        <f t="shared" si="20"/>
        <v>904213</v>
      </c>
      <c r="X36" s="158">
        <f t="shared" si="20"/>
        <v>904213</v>
      </c>
      <c r="Y36" s="158">
        <f t="shared" si="7"/>
        <v>0</v>
      </c>
      <c r="Z36" s="158">
        <f t="shared" si="20"/>
        <v>1374370</v>
      </c>
      <c r="AA36" s="158">
        <f t="shared" si="20"/>
        <v>1374370</v>
      </c>
      <c r="AB36" s="158">
        <f t="shared" si="8"/>
        <v>0</v>
      </c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</row>
    <row r="37" spans="1:187" s="159" customFormat="1" x14ac:dyDescent="0.25">
      <c r="A37" s="157" t="s">
        <v>114</v>
      </c>
      <c r="B37" s="158">
        <f t="shared" si="0"/>
        <v>2768451</v>
      </c>
      <c r="C37" s="158">
        <f t="shared" si="0"/>
        <v>2811237</v>
      </c>
      <c r="D37" s="158">
        <f t="shared" si="0"/>
        <v>42786</v>
      </c>
      <c r="E37" s="158">
        <f t="shared" ref="E37:F37" si="21">SUM(E38:E45)</f>
        <v>0</v>
      </c>
      <c r="F37" s="158">
        <f t="shared" si="21"/>
        <v>0</v>
      </c>
      <c r="G37" s="158">
        <f t="shared" si="1"/>
        <v>0</v>
      </c>
      <c r="H37" s="158">
        <f t="shared" ref="H37:X37" si="22">SUM(H38:H45)</f>
        <v>0</v>
      </c>
      <c r="I37" s="158">
        <f t="shared" si="22"/>
        <v>0</v>
      </c>
      <c r="J37" s="158">
        <f t="shared" si="2"/>
        <v>0</v>
      </c>
      <c r="K37" s="158">
        <f t="shared" ref="K37:L37" si="23">SUM(K38:K45)</f>
        <v>35528</v>
      </c>
      <c r="L37" s="158">
        <f t="shared" si="23"/>
        <v>78314</v>
      </c>
      <c r="M37" s="158">
        <f t="shared" si="3"/>
        <v>42786</v>
      </c>
      <c r="N37" s="158">
        <f t="shared" ref="N37:O37" si="24">SUM(N38:N45)</f>
        <v>0</v>
      </c>
      <c r="O37" s="158">
        <f t="shared" si="24"/>
        <v>0</v>
      </c>
      <c r="P37" s="158">
        <f t="shared" si="4"/>
        <v>0</v>
      </c>
      <c r="Q37" s="158">
        <f t="shared" ref="Q37:R37" si="25">SUM(Q38:Q45)</f>
        <v>436571</v>
      </c>
      <c r="R37" s="158">
        <f t="shared" si="25"/>
        <v>436571</v>
      </c>
      <c r="S37" s="158">
        <f t="shared" si="5"/>
        <v>0</v>
      </c>
      <c r="T37" s="158">
        <f t="shared" ref="T37:U37" si="26">SUM(T38:T45)</f>
        <v>17769</v>
      </c>
      <c r="U37" s="158">
        <f t="shared" si="26"/>
        <v>17769</v>
      </c>
      <c r="V37" s="158">
        <f t="shared" si="6"/>
        <v>0</v>
      </c>
      <c r="W37" s="158">
        <f t="shared" ref="W37" si="27">SUM(W38:W45)</f>
        <v>904213</v>
      </c>
      <c r="X37" s="158">
        <f t="shared" si="22"/>
        <v>904213</v>
      </c>
      <c r="Y37" s="158">
        <f t="shared" si="7"/>
        <v>0</v>
      </c>
      <c r="Z37" s="158">
        <f t="shared" ref="Z37:AA37" si="28">SUM(Z38:Z45)</f>
        <v>1374370</v>
      </c>
      <c r="AA37" s="158">
        <f t="shared" si="28"/>
        <v>1374370</v>
      </c>
      <c r="AB37" s="158">
        <f t="shared" si="8"/>
        <v>0</v>
      </c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</row>
    <row r="38" spans="1:187" s="159" customFormat="1" ht="31.5" x14ac:dyDescent="0.25">
      <c r="A38" s="168" t="s">
        <v>139</v>
      </c>
      <c r="B38" s="165">
        <f t="shared" si="0"/>
        <v>1365800</v>
      </c>
      <c r="C38" s="165">
        <f t="shared" si="0"/>
        <v>1365800</v>
      </c>
      <c r="D38" s="165">
        <f t="shared" si="0"/>
        <v>0</v>
      </c>
      <c r="E38" s="165">
        <v>0</v>
      </c>
      <c r="F38" s="165">
        <v>0</v>
      </c>
      <c r="G38" s="165">
        <f t="shared" si="1"/>
        <v>0</v>
      </c>
      <c r="H38" s="165"/>
      <c r="I38" s="165"/>
      <c r="J38" s="165">
        <f t="shared" si="2"/>
        <v>0</v>
      </c>
      <c r="K38" s="165">
        <v>27828</v>
      </c>
      <c r="L38" s="165">
        <v>27828</v>
      </c>
      <c r="M38" s="165">
        <f t="shared" si="3"/>
        <v>0</v>
      </c>
      <c r="N38" s="165"/>
      <c r="O38" s="165"/>
      <c r="P38" s="165">
        <f t="shared" si="4"/>
        <v>0</v>
      </c>
      <c r="Q38" s="165"/>
      <c r="R38" s="165"/>
      <c r="S38" s="165">
        <f t="shared" si="5"/>
        <v>0</v>
      </c>
      <c r="T38" s="165"/>
      <c r="U38" s="165"/>
      <c r="V38" s="165">
        <f t="shared" si="6"/>
        <v>0</v>
      </c>
      <c r="W38" s="165">
        <f>299953+410701</f>
        <v>710654</v>
      </c>
      <c r="X38" s="165">
        <f>299953+410701</f>
        <v>710654</v>
      </c>
      <c r="Y38" s="165">
        <f t="shared" si="7"/>
        <v>0</v>
      </c>
      <c r="Z38" s="165">
        <f>1365800-299953-410701-27828</f>
        <v>627318</v>
      </c>
      <c r="AA38" s="165">
        <f>1365800-299953-410701-27828</f>
        <v>627318</v>
      </c>
      <c r="AB38" s="165">
        <f t="shared" si="8"/>
        <v>0</v>
      </c>
    </row>
    <row r="39" spans="1:187" s="159" customFormat="1" ht="31.5" x14ac:dyDescent="0.25">
      <c r="A39" s="168" t="s">
        <v>140</v>
      </c>
      <c r="B39" s="165">
        <f t="shared" si="0"/>
        <v>100000</v>
      </c>
      <c r="C39" s="165">
        <f t="shared" si="0"/>
        <v>100000</v>
      </c>
      <c r="D39" s="165">
        <f t="shared" si="0"/>
        <v>0</v>
      </c>
      <c r="E39" s="165">
        <v>0</v>
      </c>
      <c r="F39" s="165">
        <v>0</v>
      </c>
      <c r="G39" s="165">
        <f t="shared" si="1"/>
        <v>0</v>
      </c>
      <c r="H39" s="165"/>
      <c r="I39" s="165"/>
      <c r="J39" s="165">
        <f t="shared" si="2"/>
        <v>0</v>
      </c>
      <c r="K39" s="165">
        <v>0</v>
      </c>
      <c r="L39" s="165">
        <v>0</v>
      </c>
      <c r="M39" s="165">
        <f t="shared" si="3"/>
        <v>0</v>
      </c>
      <c r="N39" s="165"/>
      <c r="O39" s="165"/>
      <c r="P39" s="165">
        <f t="shared" si="4"/>
        <v>0</v>
      </c>
      <c r="Q39" s="165"/>
      <c r="R39" s="165"/>
      <c r="S39" s="165">
        <f t="shared" si="5"/>
        <v>0</v>
      </c>
      <c r="T39" s="165"/>
      <c r="U39" s="165"/>
      <c r="V39" s="165">
        <f t="shared" si="6"/>
        <v>0</v>
      </c>
      <c r="W39" s="165"/>
      <c r="X39" s="165"/>
      <c r="Y39" s="165">
        <f t="shared" si="7"/>
        <v>0</v>
      </c>
      <c r="Z39" s="165">
        <v>100000</v>
      </c>
      <c r="AA39" s="165">
        <v>100000</v>
      </c>
      <c r="AB39" s="165">
        <f t="shared" si="8"/>
        <v>0</v>
      </c>
    </row>
    <row r="40" spans="1:187" s="171" customFormat="1" ht="47.25" x14ac:dyDescent="0.25">
      <c r="A40" s="169" t="s">
        <v>141</v>
      </c>
      <c r="B40" s="170">
        <f t="shared" si="0"/>
        <v>99966</v>
      </c>
      <c r="C40" s="170">
        <f t="shared" si="0"/>
        <v>99966</v>
      </c>
      <c r="D40" s="170">
        <f t="shared" si="0"/>
        <v>0</v>
      </c>
      <c r="E40" s="170">
        <v>0</v>
      </c>
      <c r="F40" s="170">
        <v>0</v>
      </c>
      <c r="G40" s="170">
        <f t="shared" si="1"/>
        <v>0</v>
      </c>
      <c r="H40" s="170"/>
      <c r="I40" s="170"/>
      <c r="J40" s="170">
        <f t="shared" si="2"/>
        <v>0</v>
      </c>
      <c r="K40" s="170"/>
      <c r="L40" s="170"/>
      <c r="M40" s="170">
        <f t="shared" si="3"/>
        <v>0</v>
      </c>
      <c r="N40" s="170"/>
      <c r="O40" s="170"/>
      <c r="P40" s="170">
        <f t="shared" si="4"/>
        <v>0</v>
      </c>
      <c r="Q40" s="170">
        <v>0</v>
      </c>
      <c r="R40" s="170">
        <v>0</v>
      </c>
      <c r="S40" s="170">
        <f t="shared" si="5"/>
        <v>0</v>
      </c>
      <c r="T40" s="170"/>
      <c r="U40" s="170"/>
      <c r="V40" s="170">
        <f t="shared" si="6"/>
        <v>0</v>
      </c>
      <c r="W40" s="170">
        <v>99966</v>
      </c>
      <c r="X40" s="170">
        <v>99966</v>
      </c>
      <c r="Y40" s="170">
        <f t="shared" si="7"/>
        <v>0</v>
      </c>
      <c r="Z40" s="170"/>
      <c r="AA40" s="170"/>
      <c r="AB40" s="170">
        <f t="shared" si="8"/>
        <v>0</v>
      </c>
    </row>
    <row r="41" spans="1:187" s="171" customFormat="1" ht="47.25" x14ac:dyDescent="0.25">
      <c r="A41" s="169" t="s">
        <v>142</v>
      </c>
      <c r="B41" s="170">
        <f t="shared" si="0"/>
        <v>93593</v>
      </c>
      <c r="C41" s="170">
        <f t="shared" si="0"/>
        <v>93593</v>
      </c>
      <c r="D41" s="170">
        <f t="shared" si="0"/>
        <v>0</v>
      </c>
      <c r="E41" s="170">
        <v>0</v>
      </c>
      <c r="F41" s="170">
        <v>0</v>
      </c>
      <c r="G41" s="170">
        <f t="shared" si="1"/>
        <v>0</v>
      </c>
      <c r="H41" s="170"/>
      <c r="I41" s="170"/>
      <c r="J41" s="170">
        <f t="shared" si="2"/>
        <v>0</v>
      </c>
      <c r="K41" s="170"/>
      <c r="L41" s="170"/>
      <c r="M41" s="170">
        <f t="shared" si="3"/>
        <v>0</v>
      </c>
      <c r="N41" s="170"/>
      <c r="O41" s="170"/>
      <c r="P41" s="170">
        <f t="shared" si="4"/>
        <v>0</v>
      </c>
      <c r="Q41" s="170">
        <v>0</v>
      </c>
      <c r="R41" s="170">
        <v>0</v>
      </c>
      <c r="S41" s="170">
        <f t="shared" si="5"/>
        <v>0</v>
      </c>
      <c r="T41" s="170"/>
      <c r="U41" s="170"/>
      <c r="V41" s="170">
        <f t="shared" si="6"/>
        <v>0</v>
      </c>
      <c r="W41" s="170">
        <v>93593</v>
      </c>
      <c r="X41" s="170">
        <v>93593</v>
      </c>
      <c r="Y41" s="170">
        <f t="shared" si="7"/>
        <v>0</v>
      </c>
      <c r="Z41" s="170"/>
      <c r="AA41" s="170"/>
      <c r="AB41" s="170">
        <f t="shared" si="8"/>
        <v>0</v>
      </c>
    </row>
    <row r="42" spans="1:187" s="159" customFormat="1" ht="47.25" x14ac:dyDescent="0.25">
      <c r="A42" s="168" t="s">
        <v>143</v>
      </c>
      <c r="B42" s="165">
        <f t="shared" si="0"/>
        <v>962096</v>
      </c>
      <c r="C42" s="165">
        <f t="shared" si="0"/>
        <v>962096</v>
      </c>
      <c r="D42" s="165">
        <f t="shared" si="0"/>
        <v>0</v>
      </c>
      <c r="E42" s="165">
        <f>15233-15233</f>
        <v>0</v>
      </c>
      <c r="F42" s="165">
        <f>15233-15233</f>
        <v>0</v>
      </c>
      <c r="G42" s="165">
        <f t="shared" si="1"/>
        <v>0</v>
      </c>
      <c r="H42" s="165"/>
      <c r="I42" s="165"/>
      <c r="J42" s="165">
        <f t="shared" si="2"/>
        <v>0</v>
      </c>
      <c r="K42" s="165"/>
      <c r="L42" s="165"/>
      <c r="M42" s="165">
        <f t="shared" si="3"/>
        <v>0</v>
      </c>
      <c r="N42" s="165"/>
      <c r="O42" s="165"/>
      <c r="P42" s="165">
        <f t="shared" si="4"/>
        <v>0</v>
      </c>
      <c r="Q42" s="165">
        <v>297275</v>
      </c>
      <c r="R42" s="165">
        <v>297275</v>
      </c>
      <c r="S42" s="165">
        <f t="shared" si="5"/>
        <v>0</v>
      </c>
      <c r="T42" s="165">
        <f>15233+2534+2</f>
        <v>17769</v>
      </c>
      <c r="U42" s="165">
        <f>15233+2534+2</f>
        <v>17769</v>
      </c>
      <c r="V42" s="165">
        <f t="shared" si="6"/>
        <v>0</v>
      </c>
      <c r="W42" s="165"/>
      <c r="X42" s="165"/>
      <c r="Y42" s="165">
        <f t="shared" si="7"/>
        <v>0</v>
      </c>
      <c r="Z42" s="165">
        <v>647052</v>
      </c>
      <c r="AA42" s="165">
        <v>647052</v>
      </c>
      <c r="AB42" s="165">
        <f t="shared" si="8"/>
        <v>0</v>
      </c>
    </row>
    <row r="43" spans="1:187" s="171" customFormat="1" ht="31.5" x14ac:dyDescent="0.25">
      <c r="A43" s="169" t="s">
        <v>144</v>
      </c>
      <c r="B43" s="170">
        <f t="shared" si="0"/>
        <v>7700</v>
      </c>
      <c r="C43" s="170">
        <f t="shared" si="0"/>
        <v>7700</v>
      </c>
      <c r="D43" s="170">
        <f t="shared" si="0"/>
        <v>0</v>
      </c>
      <c r="E43" s="170">
        <v>0</v>
      </c>
      <c r="F43" s="170">
        <v>0</v>
      </c>
      <c r="G43" s="170">
        <f t="shared" si="1"/>
        <v>0</v>
      </c>
      <c r="H43" s="170"/>
      <c r="I43" s="170"/>
      <c r="J43" s="170">
        <f t="shared" si="2"/>
        <v>0</v>
      </c>
      <c r="K43" s="170">
        <v>7700</v>
      </c>
      <c r="L43" s="170">
        <v>7700</v>
      </c>
      <c r="M43" s="170">
        <f t="shared" si="3"/>
        <v>0</v>
      </c>
      <c r="N43" s="170"/>
      <c r="O43" s="170"/>
      <c r="P43" s="170">
        <f t="shared" si="4"/>
        <v>0</v>
      </c>
      <c r="Q43" s="170">
        <v>0</v>
      </c>
      <c r="R43" s="170">
        <v>0</v>
      </c>
      <c r="S43" s="170">
        <f t="shared" si="5"/>
        <v>0</v>
      </c>
      <c r="T43" s="170"/>
      <c r="U43" s="170"/>
      <c r="V43" s="170">
        <f t="shared" si="6"/>
        <v>0</v>
      </c>
      <c r="W43" s="170"/>
      <c r="X43" s="170"/>
      <c r="Y43" s="170">
        <f t="shared" si="7"/>
        <v>0</v>
      </c>
      <c r="Z43" s="170"/>
      <c r="AA43" s="170"/>
      <c r="AB43" s="170">
        <f t="shared" si="8"/>
        <v>0</v>
      </c>
    </row>
    <row r="44" spans="1:187" s="159" customFormat="1" ht="31.5" x14ac:dyDescent="0.25">
      <c r="A44" s="168" t="s">
        <v>145</v>
      </c>
      <c r="B44" s="165">
        <f t="shared" si="0"/>
        <v>0</v>
      </c>
      <c r="C44" s="165">
        <f t="shared" si="0"/>
        <v>42786</v>
      </c>
      <c r="D44" s="165">
        <f t="shared" si="0"/>
        <v>42786</v>
      </c>
      <c r="E44" s="165">
        <v>0</v>
      </c>
      <c r="F44" s="165">
        <v>0</v>
      </c>
      <c r="G44" s="165">
        <f t="shared" si="1"/>
        <v>0</v>
      </c>
      <c r="H44" s="165"/>
      <c r="I44" s="165"/>
      <c r="J44" s="165">
        <f t="shared" si="2"/>
        <v>0</v>
      </c>
      <c r="K44" s="165">
        <v>0</v>
      </c>
      <c r="L44" s="165">
        <v>42786</v>
      </c>
      <c r="M44" s="165">
        <f t="shared" si="3"/>
        <v>42786</v>
      </c>
      <c r="N44" s="165"/>
      <c r="O44" s="165"/>
      <c r="P44" s="165">
        <f t="shared" si="4"/>
        <v>0</v>
      </c>
      <c r="Q44" s="165"/>
      <c r="R44" s="165"/>
      <c r="S44" s="165">
        <f t="shared" si="5"/>
        <v>0</v>
      </c>
      <c r="T44" s="165"/>
      <c r="U44" s="165"/>
      <c r="V44" s="165">
        <f t="shared" si="6"/>
        <v>0</v>
      </c>
      <c r="W44" s="165"/>
      <c r="X44" s="165"/>
      <c r="Y44" s="165">
        <f t="shared" si="7"/>
        <v>0</v>
      </c>
      <c r="Z44" s="165"/>
      <c r="AA44" s="165"/>
      <c r="AB44" s="165">
        <f t="shared" si="8"/>
        <v>0</v>
      </c>
    </row>
    <row r="45" spans="1:187" s="159" customFormat="1" ht="31.5" x14ac:dyDescent="0.25">
      <c r="A45" s="168" t="s">
        <v>146</v>
      </c>
      <c r="B45" s="165">
        <f t="shared" si="0"/>
        <v>139296</v>
      </c>
      <c r="C45" s="165">
        <f t="shared" si="0"/>
        <v>139296</v>
      </c>
      <c r="D45" s="165">
        <f t="shared" si="0"/>
        <v>0</v>
      </c>
      <c r="E45" s="165">
        <v>0</v>
      </c>
      <c r="F45" s="165">
        <v>0</v>
      </c>
      <c r="G45" s="165">
        <f t="shared" si="1"/>
        <v>0</v>
      </c>
      <c r="H45" s="165"/>
      <c r="I45" s="165"/>
      <c r="J45" s="165">
        <f t="shared" si="2"/>
        <v>0</v>
      </c>
      <c r="K45" s="165">
        <v>0</v>
      </c>
      <c r="L45" s="165">
        <v>0</v>
      </c>
      <c r="M45" s="165">
        <f t="shared" si="3"/>
        <v>0</v>
      </c>
      <c r="N45" s="165"/>
      <c r="O45" s="165"/>
      <c r="P45" s="165">
        <f t="shared" si="4"/>
        <v>0</v>
      </c>
      <c r="Q45" s="165">
        <v>139296</v>
      </c>
      <c r="R45" s="165">
        <v>139296</v>
      </c>
      <c r="S45" s="165">
        <f t="shared" si="5"/>
        <v>0</v>
      </c>
      <c r="T45" s="165"/>
      <c r="U45" s="165"/>
      <c r="V45" s="165">
        <f t="shared" si="6"/>
        <v>0</v>
      </c>
      <c r="W45" s="165"/>
      <c r="X45" s="165"/>
      <c r="Y45" s="165">
        <f t="shared" si="7"/>
        <v>0</v>
      </c>
      <c r="Z45" s="165"/>
      <c r="AA45" s="165"/>
      <c r="AB45" s="165">
        <f t="shared" si="8"/>
        <v>0</v>
      </c>
    </row>
    <row r="46" spans="1:187" s="159" customFormat="1" x14ac:dyDescent="0.25">
      <c r="A46" s="157" t="s">
        <v>147</v>
      </c>
      <c r="B46" s="158">
        <f t="shared" si="0"/>
        <v>605422</v>
      </c>
      <c r="C46" s="158">
        <f t="shared" si="0"/>
        <v>605422</v>
      </c>
      <c r="D46" s="158">
        <f t="shared" si="0"/>
        <v>0</v>
      </c>
      <c r="E46" s="158">
        <f t="shared" ref="E46:AA46" si="29">SUM(E47)</f>
        <v>0</v>
      </c>
      <c r="F46" s="158">
        <f t="shared" si="29"/>
        <v>0</v>
      </c>
      <c r="G46" s="158">
        <f t="shared" si="1"/>
        <v>0</v>
      </c>
      <c r="H46" s="158">
        <f t="shared" si="29"/>
        <v>0</v>
      </c>
      <c r="I46" s="158">
        <f t="shared" si="29"/>
        <v>0</v>
      </c>
      <c r="J46" s="158">
        <f t="shared" si="2"/>
        <v>0</v>
      </c>
      <c r="K46" s="158">
        <f t="shared" si="29"/>
        <v>0</v>
      </c>
      <c r="L46" s="158">
        <f t="shared" si="29"/>
        <v>0</v>
      </c>
      <c r="M46" s="158">
        <f t="shared" si="3"/>
        <v>0</v>
      </c>
      <c r="N46" s="158">
        <f t="shared" si="29"/>
        <v>0</v>
      </c>
      <c r="O46" s="158">
        <f t="shared" si="29"/>
        <v>0</v>
      </c>
      <c r="P46" s="158">
        <f t="shared" si="4"/>
        <v>0</v>
      </c>
      <c r="Q46" s="158">
        <f t="shared" si="29"/>
        <v>426323</v>
      </c>
      <c r="R46" s="158">
        <f t="shared" si="29"/>
        <v>426323</v>
      </c>
      <c r="S46" s="158">
        <f t="shared" si="5"/>
        <v>0</v>
      </c>
      <c r="T46" s="158">
        <f t="shared" si="29"/>
        <v>0</v>
      </c>
      <c r="U46" s="158">
        <f t="shared" si="29"/>
        <v>0</v>
      </c>
      <c r="V46" s="158">
        <f t="shared" si="6"/>
        <v>0</v>
      </c>
      <c r="W46" s="158">
        <f t="shared" si="29"/>
        <v>0</v>
      </c>
      <c r="X46" s="158">
        <f t="shared" si="29"/>
        <v>0</v>
      </c>
      <c r="Y46" s="158">
        <f t="shared" si="7"/>
        <v>0</v>
      </c>
      <c r="Z46" s="158">
        <f t="shared" si="29"/>
        <v>179099</v>
      </c>
      <c r="AA46" s="158">
        <f t="shared" si="29"/>
        <v>179099</v>
      </c>
      <c r="AB46" s="158">
        <f t="shared" si="8"/>
        <v>0</v>
      </c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156"/>
      <c r="BK46" s="156"/>
      <c r="BL46" s="156"/>
      <c r="BM46" s="156"/>
      <c r="BN46" s="156"/>
      <c r="BO46" s="156"/>
      <c r="BP46" s="156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156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  <c r="CL46" s="156"/>
      <c r="CM46" s="156"/>
      <c r="CN46" s="156"/>
      <c r="CO46" s="156"/>
      <c r="CP46" s="156"/>
      <c r="CQ46" s="156"/>
      <c r="CR46" s="156"/>
      <c r="CS46" s="156"/>
      <c r="CT46" s="156"/>
      <c r="CU46" s="156"/>
      <c r="CV46" s="156"/>
      <c r="CW46" s="156"/>
      <c r="CX46" s="156"/>
      <c r="CY46" s="156"/>
      <c r="CZ46" s="156"/>
      <c r="DA46" s="156"/>
      <c r="DB46" s="156"/>
      <c r="DC46" s="156"/>
      <c r="DD46" s="156"/>
      <c r="DE46" s="156"/>
      <c r="DF46" s="156"/>
      <c r="DG46" s="156"/>
      <c r="DH46" s="156"/>
      <c r="DI46" s="156"/>
      <c r="DJ46" s="156"/>
      <c r="DK46" s="156"/>
      <c r="DL46" s="156"/>
      <c r="DM46" s="156"/>
      <c r="DN46" s="156"/>
      <c r="DO46" s="156"/>
      <c r="DP46" s="156"/>
      <c r="DQ46" s="156"/>
      <c r="DR46" s="156"/>
      <c r="DS46" s="156"/>
      <c r="DT46" s="156"/>
      <c r="DU46" s="156"/>
      <c r="DV46" s="156"/>
      <c r="DW46" s="156"/>
      <c r="DX46" s="156"/>
      <c r="DY46" s="156"/>
      <c r="DZ46" s="156"/>
      <c r="EA46" s="156"/>
      <c r="EB46" s="156"/>
      <c r="EC46" s="156"/>
      <c r="ED46" s="156"/>
      <c r="EE46" s="156"/>
      <c r="EF46" s="156"/>
      <c r="EG46" s="156"/>
      <c r="EH46" s="156"/>
      <c r="EI46" s="156"/>
      <c r="EJ46" s="156"/>
      <c r="EK46" s="156"/>
      <c r="EL46" s="156"/>
      <c r="EM46" s="156"/>
      <c r="EN46" s="156"/>
      <c r="EO46" s="156"/>
      <c r="EP46" s="156"/>
      <c r="EQ46" s="156"/>
      <c r="ER46" s="156"/>
      <c r="ES46" s="156"/>
      <c r="ET46" s="156"/>
      <c r="EU46" s="156"/>
      <c r="EV46" s="156"/>
      <c r="EW46" s="156"/>
      <c r="EX46" s="156"/>
      <c r="EY46" s="156"/>
      <c r="EZ46" s="156"/>
      <c r="FA46" s="156"/>
      <c r="FB46" s="156"/>
      <c r="FC46" s="156"/>
      <c r="FD46" s="156"/>
      <c r="FE46" s="156"/>
      <c r="FF46" s="156"/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6"/>
      <c r="FS46" s="156"/>
      <c r="FT46" s="156"/>
      <c r="FU46" s="156"/>
      <c r="FV46" s="156"/>
      <c r="FW46" s="156"/>
      <c r="FX46" s="156"/>
      <c r="FY46" s="156"/>
      <c r="FZ46" s="156"/>
      <c r="GA46" s="156"/>
      <c r="GB46" s="156"/>
      <c r="GC46" s="156"/>
      <c r="GD46" s="156"/>
      <c r="GE46" s="156"/>
    </row>
    <row r="47" spans="1:187" s="156" customFormat="1" x14ac:dyDescent="0.25">
      <c r="A47" s="157" t="s">
        <v>114</v>
      </c>
      <c r="B47" s="158">
        <f t="shared" si="0"/>
        <v>605422</v>
      </c>
      <c r="C47" s="158">
        <f t="shared" si="0"/>
        <v>605422</v>
      </c>
      <c r="D47" s="158">
        <f t="shared" si="0"/>
        <v>0</v>
      </c>
      <c r="E47" s="158">
        <f t="shared" ref="E47:AA47" si="30">SUM(E48:E50)</f>
        <v>0</v>
      </c>
      <c r="F47" s="158">
        <f t="shared" si="30"/>
        <v>0</v>
      </c>
      <c r="G47" s="158">
        <f t="shared" si="1"/>
        <v>0</v>
      </c>
      <c r="H47" s="158">
        <f t="shared" ref="H47" si="31">SUM(H48:H50)</f>
        <v>0</v>
      </c>
      <c r="I47" s="158">
        <f t="shared" si="30"/>
        <v>0</v>
      </c>
      <c r="J47" s="158">
        <f t="shared" si="2"/>
        <v>0</v>
      </c>
      <c r="K47" s="158">
        <f t="shared" ref="K47" si="32">SUM(K48:K50)</f>
        <v>0</v>
      </c>
      <c r="L47" s="158">
        <f t="shared" si="30"/>
        <v>0</v>
      </c>
      <c r="M47" s="158">
        <f t="shared" si="3"/>
        <v>0</v>
      </c>
      <c r="N47" s="158">
        <f t="shared" ref="N47" si="33">SUM(N48:N50)</f>
        <v>0</v>
      </c>
      <c r="O47" s="158">
        <f t="shared" si="30"/>
        <v>0</v>
      </c>
      <c r="P47" s="158">
        <f t="shared" si="4"/>
        <v>0</v>
      </c>
      <c r="Q47" s="158">
        <f t="shared" ref="Q47" si="34">SUM(Q48:Q50)</f>
        <v>426323</v>
      </c>
      <c r="R47" s="158">
        <f t="shared" si="30"/>
        <v>426323</v>
      </c>
      <c r="S47" s="158">
        <f t="shared" si="5"/>
        <v>0</v>
      </c>
      <c r="T47" s="158">
        <f t="shared" ref="T47" si="35">SUM(T48:T50)</f>
        <v>0</v>
      </c>
      <c r="U47" s="158">
        <f t="shared" si="30"/>
        <v>0</v>
      </c>
      <c r="V47" s="158">
        <f t="shared" si="6"/>
        <v>0</v>
      </c>
      <c r="W47" s="158">
        <f t="shared" ref="W47" si="36">SUM(W48:W50)</f>
        <v>0</v>
      </c>
      <c r="X47" s="158">
        <f t="shared" si="30"/>
        <v>0</v>
      </c>
      <c r="Y47" s="158">
        <f t="shared" si="7"/>
        <v>0</v>
      </c>
      <c r="Z47" s="158">
        <f t="shared" ref="Z47" si="37">SUM(Z48:Z50)</f>
        <v>179099</v>
      </c>
      <c r="AA47" s="158">
        <f t="shared" si="30"/>
        <v>179099</v>
      </c>
      <c r="AB47" s="158">
        <f t="shared" si="8"/>
        <v>0</v>
      </c>
    </row>
    <row r="48" spans="1:187" s="159" customFormat="1" x14ac:dyDescent="0.25">
      <c r="A48" s="164" t="s">
        <v>148</v>
      </c>
      <c r="B48" s="165">
        <f t="shared" si="0"/>
        <v>350000</v>
      </c>
      <c r="C48" s="165">
        <f t="shared" si="0"/>
        <v>350000</v>
      </c>
      <c r="D48" s="165">
        <f t="shared" si="0"/>
        <v>0</v>
      </c>
      <c r="E48" s="165">
        <v>0</v>
      </c>
      <c r="F48" s="165">
        <v>0</v>
      </c>
      <c r="G48" s="165">
        <f t="shared" si="1"/>
        <v>0</v>
      </c>
      <c r="H48" s="165"/>
      <c r="I48" s="165"/>
      <c r="J48" s="165">
        <f t="shared" si="2"/>
        <v>0</v>
      </c>
      <c r="K48" s="165"/>
      <c r="L48" s="165"/>
      <c r="M48" s="165">
        <f t="shared" si="3"/>
        <v>0</v>
      </c>
      <c r="N48" s="165"/>
      <c r="O48" s="165"/>
      <c r="P48" s="165">
        <f t="shared" si="4"/>
        <v>0</v>
      </c>
      <c r="Q48" s="165">
        <f>170901</f>
        <v>170901</v>
      </c>
      <c r="R48" s="165">
        <f>170901</f>
        <v>170901</v>
      </c>
      <c r="S48" s="165">
        <f t="shared" si="5"/>
        <v>0</v>
      </c>
      <c r="T48" s="165"/>
      <c r="U48" s="165"/>
      <c r="V48" s="165">
        <f t="shared" si="6"/>
        <v>0</v>
      </c>
      <c r="W48" s="165"/>
      <c r="X48" s="165"/>
      <c r="Y48" s="165">
        <f t="shared" si="7"/>
        <v>0</v>
      </c>
      <c r="Z48" s="165">
        <v>179099</v>
      </c>
      <c r="AA48" s="165">
        <v>179099</v>
      </c>
      <c r="AB48" s="165">
        <f t="shared" si="8"/>
        <v>0</v>
      </c>
    </row>
    <row r="49" spans="1:187" s="159" customFormat="1" ht="31.5" x14ac:dyDescent="0.25">
      <c r="A49" s="164" t="s">
        <v>149</v>
      </c>
      <c r="B49" s="165">
        <f t="shared" si="0"/>
        <v>133000</v>
      </c>
      <c r="C49" s="165">
        <f t="shared" si="0"/>
        <v>133000</v>
      </c>
      <c r="D49" s="165">
        <f t="shared" si="0"/>
        <v>0</v>
      </c>
      <c r="E49" s="165"/>
      <c r="F49" s="165"/>
      <c r="G49" s="165">
        <f t="shared" si="1"/>
        <v>0</v>
      </c>
      <c r="H49" s="165"/>
      <c r="I49" s="165"/>
      <c r="J49" s="165">
        <f t="shared" si="2"/>
        <v>0</v>
      </c>
      <c r="K49" s="165"/>
      <c r="L49" s="165"/>
      <c r="M49" s="165">
        <f t="shared" si="3"/>
        <v>0</v>
      </c>
      <c r="N49" s="165"/>
      <c r="O49" s="165"/>
      <c r="P49" s="165">
        <f t="shared" si="4"/>
        <v>0</v>
      </c>
      <c r="Q49" s="165">
        <v>133000</v>
      </c>
      <c r="R49" s="165">
        <v>133000</v>
      </c>
      <c r="S49" s="165">
        <f t="shared" si="5"/>
        <v>0</v>
      </c>
      <c r="T49" s="165"/>
      <c r="U49" s="165"/>
      <c r="V49" s="165">
        <f t="shared" si="6"/>
        <v>0</v>
      </c>
      <c r="W49" s="165"/>
      <c r="X49" s="165"/>
      <c r="Y49" s="165">
        <f t="shared" si="7"/>
        <v>0</v>
      </c>
      <c r="Z49" s="165"/>
      <c r="AA49" s="165"/>
      <c r="AB49" s="165">
        <f t="shared" si="8"/>
        <v>0</v>
      </c>
    </row>
    <row r="50" spans="1:187" s="159" customFormat="1" ht="31.5" x14ac:dyDescent="0.25">
      <c r="A50" s="164" t="s">
        <v>150</v>
      </c>
      <c r="B50" s="165">
        <f t="shared" si="0"/>
        <v>122422</v>
      </c>
      <c r="C50" s="165">
        <f t="shared" si="0"/>
        <v>122422</v>
      </c>
      <c r="D50" s="165">
        <f t="shared" si="0"/>
        <v>0</v>
      </c>
      <c r="E50" s="165">
        <v>0</v>
      </c>
      <c r="F50" s="165">
        <v>0</v>
      </c>
      <c r="G50" s="165">
        <f t="shared" si="1"/>
        <v>0</v>
      </c>
      <c r="H50" s="165"/>
      <c r="I50" s="165"/>
      <c r="J50" s="165">
        <f t="shared" si="2"/>
        <v>0</v>
      </c>
      <c r="K50" s="165"/>
      <c r="L50" s="165"/>
      <c r="M50" s="165">
        <f t="shared" si="3"/>
        <v>0</v>
      </c>
      <c r="N50" s="165"/>
      <c r="O50" s="165"/>
      <c r="P50" s="165">
        <f t="shared" si="4"/>
        <v>0</v>
      </c>
      <c r="Q50" s="165">
        <v>122422</v>
      </c>
      <c r="R50" s="165">
        <v>122422</v>
      </c>
      <c r="S50" s="165">
        <f t="shared" si="5"/>
        <v>0</v>
      </c>
      <c r="T50" s="165"/>
      <c r="U50" s="165"/>
      <c r="V50" s="165">
        <f t="shared" si="6"/>
        <v>0</v>
      </c>
      <c r="W50" s="165"/>
      <c r="X50" s="165"/>
      <c r="Y50" s="165">
        <f t="shared" si="7"/>
        <v>0</v>
      </c>
      <c r="Z50" s="165"/>
      <c r="AA50" s="165"/>
      <c r="AB50" s="165">
        <f t="shared" si="8"/>
        <v>0</v>
      </c>
    </row>
    <row r="51" spans="1:187" s="159" customFormat="1" ht="31.5" x14ac:dyDescent="0.25">
      <c r="A51" s="157" t="s">
        <v>151</v>
      </c>
      <c r="B51" s="158">
        <f t="shared" si="0"/>
        <v>1283066</v>
      </c>
      <c r="C51" s="158">
        <f t="shared" si="0"/>
        <v>1291670</v>
      </c>
      <c r="D51" s="158">
        <f t="shared" si="0"/>
        <v>8604</v>
      </c>
      <c r="E51" s="158">
        <f t="shared" ref="E51:AA51" si="38">SUM(E52)</f>
        <v>0</v>
      </c>
      <c r="F51" s="158">
        <f t="shared" si="38"/>
        <v>0</v>
      </c>
      <c r="G51" s="158">
        <f t="shared" si="1"/>
        <v>0</v>
      </c>
      <c r="H51" s="158">
        <f t="shared" si="38"/>
        <v>0</v>
      </c>
      <c r="I51" s="158">
        <f t="shared" si="38"/>
        <v>0</v>
      </c>
      <c r="J51" s="158">
        <f t="shared" si="2"/>
        <v>0</v>
      </c>
      <c r="K51" s="158">
        <f t="shared" si="38"/>
        <v>38005</v>
      </c>
      <c r="L51" s="158">
        <f t="shared" si="38"/>
        <v>38005</v>
      </c>
      <c r="M51" s="158">
        <f t="shared" si="3"/>
        <v>0</v>
      </c>
      <c r="N51" s="158">
        <f t="shared" si="38"/>
        <v>1063405</v>
      </c>
      <c r="O51" s="158">
        <f t="shared" si="38"/>
        <v>1063405</v>
      </c>
      <c r="P51" s="158">
        <f t="shared" si="4"/>
        <v>0</v>
      </c>
      <c r="Q51" s="158">
        <f t="shared" si="38"/>
        <v>181656</v>
      </c>
      <c r="R51" s="158">
        <f t="shared" si="38"/>
        <v>190260</v>
      </c>
      <c r="S51" s="158">
        <f t="shared" si="5"/>
        <v>8604</v>
      </c>
      <c r="T51" s="158">
        <f t="shared" si="38"/>
        <v>0</v>
      </c>
      <c r="U51" s="158">
        <f t="shared" si="38"/>
        <v>0</v>
      </c>
      <c r="V51" s="158">
        <f t="shared" si="6"/>
        <v>0</v>
      </c>
      <c r="W51" s="158">
        <f t="shared" si="38"/>
        <v>0</v>
      </c>
      <c r="X51" s="158">
        <f t="shared" si="38"/>
        <v>0</v>
      </c>
      <c r="Y51" s="158">
        <f t="shared" si="7"/>
        <v>0</v>
      </c>
      <c r="Z51" s="158">
        <f t="shared" si="38"/>
        <v>0</v>
      </c>
      <c r="AA51" s="158">
        <f t="shared" si="38"/>
        <v>0</v>
      </c>
      <c r="AB51" s="158">
        <f t="shared" si="8"/>
        <v>0</v>
      </c>
    </row>
    <row r="52" spans="1:187" s="159" customFormat="1" x14ac:dyDescent="0.25">
      <c r="A52" s="157" t="s">
        <v>114</v>
      </c>
      <c r="B52" s="158">
        <f t="shared" si="0"/>
        <v>1283066</v>
      </c>
      <c r="C52" s="158">
        <f t="shared" si="0"/>
        <v>1291670</v>
      </c>
      <c r="D52" s="158">
        <f t="shared" si="0"/>
        <v>8604</v>
      </c>
      <c r="E52" s="158">
        <f t="shared" ref="E52:F52" si="39">SUM(E53:E58)</f>
        <v>0</v>
      </c>
      <c r="F52" s="158">
        <f t="shared" si="39"/>
        <v>0</v>
      </c>
      <c r="G52" s="158">
        <f t="shared" si="1"/>
        <v>0</v>
      </c>
      <c r="H52" s="158">
        <f t="shared" ref="H52:I52" si="40">SUM(H53:H58)</f>
        <v>0</v>
      </c>
      <c r="I52" s="158">
        <f t="shared" si="40"/>
        <v>0</v>
      </c>
      <c r="J52" s="158">
        <f t="shared" si="2"/>
        <v>0</v>
      </c>
      <c r="K52" s="158">
        <f t="shared" ref="K52:L52" si="41">SUM(K53:K58)</f>
        <v>38005</v>
      </c>
      <c r="L52" s="158">
        <f t="shared" si="41"/>
        <v>38005</v>
      </c>
      <c r="M52" s="158">
        <f t="shared" si="3"/>
        <v>0</v>
      </c>
      <c r="N52" s="158">
        <f t="shared" ref="N52:O52" si="42">SUM(N53:N58)</f>
        <v>1063405</v>
      </c>
      <c r="O52" s="158">
        <f t="shared" si="42"/>
        <v>1063405</v>
      </c>
      <c r="P52" s="158">
        <f t="shared" si="4"/>
        <v>0</v>
      </c>
      <c r="Q52" s="158">
        <f t="shared" ref="Q52:R52" si="43">SUM(Q53:Q58)</f>
        <v>181656</v>
      </c>
      <c r="R52" s="158">
        <f t="shared" si="43"/>
        <v>190260</v>
      </c>
      <c r="S52" s="158">
        <f t="shared" si="5"/>
        <v>8604</v>
      </c>
      <c r="T52" s="158">
        <f t="shared" ref="T52:U52" si="44">SUM(T53:T58)</f>
        <v>0</v>
      </c>
      <c r="U52" s="158">
        <f t="shared" si="44"/>
        <v>0</v>
      </c>
      <c r="V52" s="158">
        <f t="shared" si="6"/>
        <v>0</v>
      </c>
      <c r="W52" s="158">
        <f t="shared" ref="W52:X52" si="45">SUM(W53:W58)</f>
        <v>0</v>
      </c>
      <c r="X52" s="158">
        <f t="shared" si="45"/>
        <v>0</v>
      </c>
      <c r="Y52" s="158">
        <f t="shared" si="7"/>
        <v>0</v>
      </c>
      <c r="Z52" s="158">
        <f t="shared" ref="Z52:AA52" si="46">SUM(Z53:Z58)</f>
        <v>0</v>
      </c>
      <c r="AA52" s="158">
        <f t="shared" si="46"/>
        <v>0</v>
      </c>
      <c r="AB52" s="158">
        <f t="shared" si="8"/>
        <v>0</v>
      </c>
    </row>
    <row r="53" spans="1:187" s="156" customFormat="1" ht="110.25" x14ac:dyDescent="0.25">
      <c r="A53" s="167" t="s">
        <v>152</v>
      </c>
      <c r="B53" s="174">
        <f t="shared" si="0"/>
        <v>399465</v>
      </c>
      <c r="C53" s="174">
        <f t="shared" si="0"/>
        <v>408069</v>
      </c>
      <c r="D53" s="174">
        <f t="shared" si="0"/>
        <v>8604</v>
      </c>
      <c r="E53" s="174">
        <v>0</v>
      </c>
      <c r="F53" s="174">
        <v>0</v>
      </c>
      <c r="G53" s="174">
        <f t="shared" si="1"/>
        <v>0</v>
      </c>
      <c r="H53" s="174"/>
      <c r="I53" s="174"/>
      <c r="J53" s="174">
        <f t="shared" si="2"/>
        <v>0</v>
      </c>
      <c r="K53" s="174">
        <v>0</v>
      </c>
      <c r="L53" s="174">
        <v>0</v>
      </c>
      <c r="M53" s="174">
        <f t="shared" si="3"/>
        <v>0</v>
      </c>
      <c r="N53" s="174">
        <v>399465</v>
      </c>
      <c r="O53" s="174">
        <v>399465</v>
      </c>
      <c r="P53" s="174">
        <f t="shared" si="4"/>
        <v>0</v>
      </c>
      <c r="Q53" s="174">
        <v>0</v>
      </c>
      <c r="R53" s="174">
        <v>8604</v>
      </c>
      <c r="S53" s="174">
        <f t="shared" si="5"/>
        <v>8604</v>
      </c>
      <c r="T53" s="174"/>
      <c r="U53" s="174"/>
      <c r="V53" s="174">
        <f t="shared" si="6"/>
        <v>0</v>
      </c>
      <c r="W53" s="174"/>
      <c r="X53" s="174"/>
      <c r="Y53" s="174">
        <f t="shared" si="7"/>
        <v>0</v>
      </c>
      <c r="Z53" s="174"/>
      <c r="AA53" s="174"/>
      <c r="AB53" s="174">
        <f t="shared" si="8"/>
        <v>0</v>
      </c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59"/>
      <c r="DT53" s="159"/>
      <c r="DU53" s="159"/>
      <c r="DV53" s="159"/>
      <c r="DW53" s="159"/>
      <c r="DX53" s="159"/>
      <c r="DY53" s="159"/>
      <c r="DZ53" s="159"/>
      <c r="EA53" s="159"/>
      <c r="EB53" s="159"/>
      <c r="EC53" s="159"/>
      <c r="ED53" s="159"/>
      <c r="EE53" s="159"/>
      <c r="EF53" s="159"/>
      <c r="EG53" s="159"/>
      <c r="EH53" s="159"/>
      <c r="EI53" s="159"/>
      <c r="EJ53" s="159"/>
      <c r="EK53" s="159"/>
      <c r="EL53" s="159"/>
      <c r="EM53" s="159"/>
      <c r="EN53" s="159"/>
      <c r="EO53" s="159"/>
      <c r="EP53" s="159"/>
      <c r="EQ53" s="159"/>
      <c r="ER53" s="159"/>
      <c r="ES53" s="159"/>
      <c r="ET53" s="159"/>
      <c r="EU53" s="159"/>
      <c r="EV53" s="159"/>
      <c r="EW53" s="159"/>
      <c r="EX53" s="159"/>
      <c r="EY53" s="159"/>
      <c r="EZ53" s="159"/>
      <c r="FA53" s="159"/>
      <c r="FB53" s="159"/>
      <c r="FC53" s="159"/>
      <c r="FD53" s="159"/>
      <c r="FE53" s="159"/>
      <c r="FF53" s="159"/>
      <c r="FG53" s="159"/>
      <c r="FH53" s="159"/>
      <c r="FI53" s="159"/>
      <c r="FJ53" s="159"/>
      <c r="FK53" s="159"/>
      <c r="FL53" s="159"/>
      <c r="FM53" s="159"/>
      <c r="FN53" s="159"/>
      <c r="FO53" s="159"/>
      <c r="FP53" s="159"/>
      <c r="FQ53" s="159"/>
      <c r="FR53" s="159"/>
      <c r="FS53" s="159"/>
      <c r="FT53" s="159"/>
      <c r="FU53" s="159"/>
      <c r="FV53" s="159"/>
      <c r="FW53" s="159"/>
      <c r="FX53" s="159"/>
      <c r="FY53" s="159"/>
      <c r="FZ53" s="159"/>
      <c r="GA53" s="159"/>
      <c r="GB53" s="159"/>
      <c r="GC53" s="159"/>
      <c r="GD53" s="159"/>
      <c r="GE53" s="159"/>
    </row>
    <row r="54" spans="1:187" s="159" customFormat="1" ht="63" x14ac:dyDescent="0.25">
      <c r="A54" s="167" t="s">
        <v>153</v>
      </c>
      <c r="B54" s="162">
        <f t="shared" si="0"/>
        <v>106380</v>
      </c>
      <c r="C54" s="162">
        <f t="shared" si="0"/>
        <v>106380</v>
      </c>
      <c r="D54" s="162">
        <f t="shared" si="0"/>
        <v>0</v>
      </c>
      <c r="E54" s="162">
        <v>0</v>
      </c>
      <c r="F54" s="162">
        <v>0</v>
      </c>
      <c r="G54" s="162">
        <f t="shared" si="1"/>
        <v>0</v>
      </c>
      <c r="H54" s="162"/>
      <c r="I54" s="162"/>
      <c r="J54" s="162">
        <f t="shared" si="2"/>
        <v>0</v>
      </c>
      <c r="K54" s="162">
        <v>0</v>
      </c>
      <c r="L54" s="162">
        <v>0</v>
      </c>
      <c r="M54" s="162">
        <f t="shared" si="3"/>
        <v>0</v>
      </c>
      <c r="N54" s="162">
        <v>106380</v>
      </c>
      <c r="O54" s="162">
        <v>106380</v>
      </c>
      <c r="P54" s="162">
        <f t="shared" si="4"/>
        <v>0</v>
      </c>
      <c r="Q54" s="162"/>
      <c r="R54" s="162"/>
      <c r="S54" s="162">
        <f t="shared" si="5"/>
        <v>0</v>
      </c>
      <c r="T54" s="162"/>
      <c r="U54" s="162"/>
      <c r="V54" s="162">
        <f t="shared" si="6"/>
        <v>0</v>
      </c>
      <c r="W54" s="162"/>
      <c r="X54" s="162"/>
      <c r="Y54" s="162">
        <f t="shared" si="7"/>
        <v>0</v>
      </c>
      <c r="Z54" s="162"/>
      <c r="AA54" s="162"/>
      <c r="AB54" s="162">
        <f t="shared" si="8"/>
        <v>0</v>
      </c>
    </row>
    <row r="55" spans="1:187" s="159" customFormat="1" ht="41.25" customHeight="1" x14ac:dyDescent="0.25">
      <c r="A55" s="167" t="s">
        <v>154</v>
      </c>
      <c r="B55" s="162">
        <f t="shared" si="0"/>
        <v>2939</v>
      </c>
      <c r="C55" s="162">
        <f t="shared" si="0"/>
        <v>2939</v>
      </c>
      <c r="D55" s="162">
        <f t="shared" si="0"/>
        <v>0</v>
      </c>
      <c r="E55" s="162">
        <v>0</v>
      </c>
      <c r="F55" s="162">
        <v>0</v>
      </c>
      <c r="G55" s="162">
        <f t="shared" si="1"/>
        <v>0</v>
      </c>
      <c r="H55" s="162"/>
      <c r="I55" s="162"/>
      <c r="J55" s="162">
        <f t="shared" si="2"/>
        <v>0</v>
      </c>
      <c r="K55" s="162">
        <v>2939</v>
      </c>
      <c r="L55" s="162">
        <v>2939</v>
      </c>
      <c r="M55" s="162">
        <f t="shared" si="3"/>
        <v>0</v>
      </c>
      <c r="N55" s="162"/>
      <c r="O55" s="162"/>
      <c r="P55" s="162">
        <f t="shared" si="4"/>
        <v>0</v>
      </c>
      <c r="Q55" s="162"/>
      <c r="R55" s="162"/>
      <c r="S55" s="162">
        <f t="shared" si="5"/>
        <v>0</v>
      </c>
      <c r="T55" s="162"/>
      <c r="U55" s="162"/>
      <c r="V55" s="162">
        <f t="shared" si="6"/>
        <v>0</v>
      </c>
      <c r="W55" s="162"/>
      <c r="X55" s="162"/>
      <c r="Y55" s="162">
        <f t="shared" si="7"/>
        <v>0</v>
      </c>
      <c r="Z55" s="162"/>
      <c r="AA55" s="162"/>
      <c r="AB55" s="162">
        <f t="shared" si="8"/>
        <v>0</v>
      </c>
    </row>
    <row r="56" spans="1:187" s="159" customFormat="1" ht="63" x14ac:dyDescent="0.25">
      <c r="A56" s="161" t="s">
        <v>155</v>
      </c>
      <c r="B56" s="162">
        <f>E56+H56+K56+N56+Q56+T56+W56+Z56</f>
        <v>12886</v>
      </c>
      <c r="C56" s="162">
        <f>F56+I56+L56+O56+R56+U56+X56+AA56</f>
        <v>12886</v>
      </c>
      <c r="D56" s="162">
        <f>G56+J56+M56+P56+S56+V56+Y56+AB56</f>
        <v>0</v>
      </c>
      <c r="E56" s="162">
        <v>0</v>
      </c>
      <c r="F56" s="162">
        <v>0</v>
      </c>
      <c r="G56" s="162">
        <f>F56-E56</f>
        <v>0</v>
      </c>
      <c r="H56" s="162">
        <v>0</v>
      </c>
      <c r="I56" s="162">
        <v>0</v>
      </c>
      <c r="J56" s="162">
        <f>I56-H56</f>
        <v>0</v>
      </c>
      <c r="K56" s="162">
        <v>12886</v>
      </c>
      <c r="L56" s="162">
        <v>12886</v>
      </c>
      <c r="M56" s="162">
        <f>L56-K56</f>
        <v>0</v>
      </c>
      <c r="N56" s="162"/>
      <c r="O56" s="162"/>
      <c r="P56" s="162">
        <f>O56-N56</f>
        <v>0</v>
      </c>
      <c r="Q56" s="162"/>
      <c r="R56" s="162"/>
      <c r="S56" s="162">
        <f>R56-Q56</f>
        <v>0</v>
      </c>
      <c r="T56" s="162"/>
      <c r="U56" s="162"/>
      <c r="V56" s="162">
        <f>U56-T56</f>
        <v>0</v>
      </c>
      <c r="W56" s="162"/>
      <c r="X56" s="162"/>
      <c r="Y56" s="162">
        <f>X56-W56</f>
        <v>0</v>
      </c>
      <c r="Z56" s="162"/>
      <c r="AA56" s="162"/>
      <c r="AB56" s="162">
        <f>AA56-Z56</f>
        <v>0</v>
      </c>
    </row>
    <row r="57" spans="1:187" s="159" customFormat="1" ht="31.5" x14ac:dyDescent="0.25">
      <c r="A57" s="161" t="s">
        <v>156</v>
      </c>
      <c r="B57" s="162">
        <f t="shared" si="0"/>
        <v>181656</v>
      </c>
      <c r="C57" s="162">
        <f t="shared" si="0"/>
        <v>181656</v>
      </c>
      <c r="D57" s="162">
        <f t="shared" si="0"/>
        <v>0</v>
      </c>
      <c r="E57" s="162">
        <v>0</v>
      </c>
      <c r="F57" s="162">
        <v>0</v>
      </c>
      <c r="G57" s="162">
        <f t="shared" si="1"/>
        <v>0</v>
      </c>
      <c r="H57" s="162"/>
      <c r="I57" s="162"/>
      <c r="J57" s="162">
        <f t="shared" si="2"/>
        <v>0</v>
      </c>
      <c r="K57" s="162">
        <v>0</v>
      </c>
      <c r="L57" s="162">
        <v>0</v>
      </c>
      <c r="M57" s="162">
        <f t="shared" si="3"/>
        <v>0</v>
      </c>
      <c r="N57" s="162"/>
      <c r="O57" s="162"/>
      <c r="P57" s="162">
        <f t="shared" si="4"/>
        <v>0</v>
      </c>
      <c r="Q57" s="162">
        <v>181656</v>
      </c>
      <c r="R57" s="162">
        <v>181656</v>
      </c>
      <c r="S57" s="162">
        <f t="shared" si="5"/>
        <v>0</v>
      </c>
      <c r="T57" s="162"/>
      <c r="U57" s="162"/>
      <c r="V57" s="162">
        <f t="shared" si="6"/>
        <v>0</v>
      </c>
      <c r="W57" s="162"/>
      <c r="X57" s="162"/>
      <c r="Y57" s="162">
        <f t="shared" si="7"/>
        <v>0</v>
      </c>
      <c r="Z57" s="162"/>
      <c r="AA57" s="162"/>
      <c r="AB57" s="162">
        <f t="shared" si="8"/>
        <v>0</v>
      </c>
    </row>
    <row r="58" spans="1:187" s="159" customFormat="1" ht="78.75" x14ac:dyDescent="0.25">
      <c r="A58" s="167" t="s">
        <v>157</v>
      </c>
      <c r="B58" s="162">
        <f t="shared" si="0"/>
        <v>579740</v>
      </c>
      <c r="C58" s="162">
        <f t="shared" si="0"/>
        <v>579740</v>
      </c>
      <c r="D58" s="162">
        <f t="shared" si="0"/>
        <v>0</v>
      </c>
      <c r="E58" s="162">
        <v>0</v>
      </c>
      <c r="F58" s="162">
        <v>0</v>
      </c>
      <c r="G58" s="162">
        <f t="shared" si="1"/>
        <v>0</v>
      </c>
      <c r="H58" s="162"/>
      <c r="I58" s="162"/>
      <c r="J58" s="162">
        <f t="shared" si="2"/>
        <v>0</v>
      </c>
      <c r="K58" s="162">
        <v>22180</v>
      </c>
      <c r="L58" s="162">
        <v>22180</v>
      </c>
      <c r="M58" s="162">
        <f t="shared" si="3"/>
        <v>0</v>
      </c>
      <c r="N58" s="162">
        <v>557560</v>
      </c>
      <c r="O58" s="162">
        <v>557560</v>
      </c>
      <c r="P58" s="162">
        <f t="shared" si="4"/>
        <v>0</v>
      </c>
      <c r="Q58" s="162"/>
      <c r="R58" s="162"/>
      <c r="S58" s="162">
        <f t="shared" si="5"/>
        <v>0</v>
      </c>
      <c r="T58" s="162"/>
      <c r="U58" s="162"/>
      <c r="V58" s="162">
        <f t="shared" si="6"/>
        <v>0</v>
      </c>
      <c r="W58" s="162"/>
      <c r="X58" s="162"/>
      <c r="Y58" s="162">
        <f t="shared" si="7"/>
        <v>0</v>
      </c>
      <c r="Z58" s="162"/>
      <c r="AA58" s="162"/>
      <c r="AB58" s="162">
        <f t="shared" si="8"/>
        <v>0</v>
      </c>
    </row>
    <row r="59" spans="1:187" s="159" customFormat="1" ht="31.5" x14ac:dyDescent="0.25">
      <c r="A59" s="157" t="s">
        <v>158</v>
      </c>
      <c r="B59" s="158">
        <f t="shared" si="0"/>
        <v>16621375</v>
      </c>
      <c r="C59" s="158">
        <f t="shared" si="0"/>
        <v>16587047</v>
      </c>
      <c r="D59" s="158">
        <f t="shared" si="0"/>
        <v>-34328</v>
      </c>
      <c r="E59" s="158">
        <f t="shared" ref="E59:AA59" si="47">SUM(E60)</f>
        <v>315357</v>
      </c>
      <c r="F59" s="158">
        <f t="shared" si="47"/>
        <v>315357</v>
      </c>
      <c r="G59" s="158">
        <f t="shared" si="1"/>
        <v>0</v>
      </c>
      <c r="H59" s="158">
        <f t="shared" si="47"/>
        <v>948355</v>
      </c>
      <c r="I59" s="158">
        <f t="shared" si="47"/>
        <v>948355</v>
      </c>
      <c r="J59" s="158">
        <f t="shared" si="2"/>
        <v>0</v>
      </c>
      <c r="K59" s="158">
        <f t="shared" si="47"/>
        <v>5170389</v>
      </c>
      <c r="L59" s="158">
        <f t="shared" si="47"/>
        <v>5170389</v>
      </c>
      <c r="M59" s="158">
        <f t="shared" si="3"/>
        <v>0</v>
      </c>
      <c r="N59" s="158">
        <f t="shared" si="47"/>
        <v>7754338</v>
      </c>
      <c r="O59" s="158">
        <f t="shared" si="47"/>
        <v>7754338</v>
      </c>
      <c r="P59" s="158">
        <f t="shared" si="4"/>
        <v>0</v>
      </c>
      <c r="Q59" s="158">
        <f t="shared" si="47"/>
        <v>0</v>
      </c>
      <c r="R59" s="158">
        <f t="shared" si="47"/>
        <v>0</v>
      </c>
      <c r="S59" s="158">
        <f t="shared" si="5"/>
        <v>0</v>
      </c>
      <c r="T59" s="158">
        <f t="shared" si="47"/>
        <v>2168452</v>
      </c>
      <c r="U59" s="158">
        <f t="shared" si="47"/>
        <v>2134124</v>
      </c>
      <c r="V59" s="158">
        <f t="shared" si="6"/>
        <v>-34328</v>
      </c>
      <c r="W59" s="158">
        <f t="shared" si="47"/>
        <v>0</v>
      </c>
      <c r="X59" s="158">
        <f t="shared" si="47"/>
        <v>0</v>
      </c>
      <c r="Y59" s="158">
        <f t="shared" si="7"/>
        <v>0</v>
      </c>
      <c r="Z59" s="158">
        <f t="shared" si="47"/>
        <v>264484</v>
      </c>
      <c r="AA59" s="158">
        <f t="shared" si="47"/>
        <v>264484</v>
      </c>
      <c r="AB59" s="158">
        <f t="shared" si="8"/>
        <v>0</v>
      </c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156"/>
      <c r="CD59" s="156"/>
      <c r="CE59" s="156"/>
      <c r="CF59" s="156"/>
      <c r="CG59" s="156"/>
      <c r="CH59" s="156"/>
      <c r="CI59" s="156"/>
      <c r="CJ59" s="156"/>
      <c r="CK59" s="156"/>
      <c r="CL59" s="156"/>
      <c r="CM59" s="156"/>
      <c r="CN59" s="156"/>
      <c r="CO59" s="156"/>
      <c r="CP59" s="156"/>
      <c r="CQ59" s="156"/>
      <c r="CR59" s="156"/>
      <c r="CS59" s="156"/>
      <c r="CT59" s="156"/>
      <c r="CU59" s="156"/>
      <c r="CV59" s="156"/>
      <c r="CW59" s="156"/>
      <c r="CX59" s="156"/>
      <c r="CY59" s="156"/>
      <c r="CZ59" s="156"/>
      <c r="DA59" s="156"/>
      <c r="DB59" s="156"/>
      <c r="DC59" s="156"/>
      <c r="DD59" s="156"/>
      <c r="DE59" s="156"/>
      <c r="DF59" s="156"/>
      <c r="DG59" s="156"/>
      <c r="DH59" s="156"/>
      <c r="DI59" s="156"/>
      <c r="DJ59" s="156"/>
      <c r="DK59" s="156"/>
      <c r="DL59" s="156"/>
      <c r="DM59" s="156"/>
      <c r="DN59" s="156"/>
      <c r="DO59" s="156"/>
      <c r="DP59" s="156"/>
      <c r="DQ59" s="156"/>
      <c r="DR59" s="156"/>
      <c r="DS59" s="156"/>
      <c r="DT59" s="156"/>
      <c r="DU59" s="156"/>
      <c r="DV59" s="156"/>
      <c r="DW59" s="156"/>
      <c r="DX59" s="156"/>
      <c r="DY59" s="156"/>
      <c r="DZ59" s="156"/>
      <c r="EA59" s="156"/>
      <c r="EB59" s="156"/>
      <c r="EC59" s="156"/>
      <c r="ED59" s="156"/>
      <c r="EE59" s="156"/>
      <c r="EF59" s="156"/>
      <c r="EG59" s="156"/>
      <c r="EH59" s="156"/>
      <c r="EI59" s="156"/>
      <c r="EJ59" s="156"/>
      <c r="EK59" s="156"/>
      <c r="EL59" s="156"/>
      <c r="EM59" s="156"/>
      <c r="EN59" s="156"/>
      <c r="EO59" s="156"/>
      <c r="EP59" s="156"/>
      <c r="EQ59" s="156"/>
      <c r="ER59" s="156"/>
      <c r="ES59" s="156"/>
      <c r="ET59" s="156"/>
      <c r="EU59" s="156"/>
      <c r="EV59" s="156"/>
      <c r="EW59" s="156"/>
      <c r="EX59" s="156"/>
      <c r="EY59" s="156"/>
      <c r="EZ59" s="156"/>
      <c r="FA59" s="156"/>
      <c r="FB59" s="156"/>
      <c r="FC59" s="156"/>
      <c r="FD59" s="156"/>
      <c r="FE59" s="156"/>
      <c r="FF59" s="156"/>
      <c r="FG59" s="156"/>
      <c r="FH59" s="156"/>
      <c r="FI59" s="156"/>
      <c r="FJ59" s="156"/>
      <c r="FK59" s="156"/>
      <c r="FL59" s="156"/>
      <c r="FM59" s="156"/>
      <c r="FN59" s="156"/>
      <c r="FO59" s="156"/>
      <c r="FP59" s="156"/>
      <c r="FQ59" s="156"/>
      <c r="FR59" s="156"/>
      <c r="FS59" s="156"/>
      <c r="FT59" s="156"/>
      <c r="FU59" s="156"/>
      <c r="FV59" s="156"/>
      <c r="FW59" s="156"/>
      <c r="FX59" s="156"/>
      <c r="FY59" s="156"/>
      <c r="FZ59" s="156"/>
      <c r="GA59" s="156"/>
      <c r="GB59" s="156"/>
      <c r="GC59" s="156"/>
      <c r="GD59" s="156"/>
      <c r="GE59" s="156"/>
    </row>
    <row r="60" spans="1:187" s="159" customFormat="1" x14ac:dyDescent="0.25">
      <c r="A60" s="157" t="s">
        <v>114</v>
      </c>
      <c r="B60" s="158">
        <f t="shared" si="0"/>
        <v>16621375</v>
      </c>
      <c r="C60" s="158">
        <f t="shared" si="0"/>
        <v>16587047</v>
      </c>
      <c r="D60" s="158">
        <f t="shared" si="0"/>
        <v>-34328</v>
      </c>
      <c r="E60" s="158">
        <f t="shared" ref="E60:AA60" si="48">SUM(E61:E74)</f>
        <v>315357</v>
      </c>
      <c r="F60" s="158">
        <f t="shared" si="48"/>
        <v>315357</v>
      </c>
      <c r="G60" s="158">
        <f t="shared" si="1"/>
        <v>0</v>
      </c>
      <c r="H60" s="158">
        <f t="shared" ref="H60" si="49">SUM(H61:H74)</f>
        <v>948355</v>
      </c>
      <c r="I60" s="158">
        <f t="shared" si="48"/>
        <v>948355</v>
      </c>
      <c r="J60" s="158">
        <f t="shared" si="2"/>
        <v>0</v>
      </c>
      <c r="K60" s="158">
        <f t="shared" ref="K60" si="50">SUM(K61:K74)</f>
        <v>5170389</v>
      </c>
      <c r="L60" s="158">
        <f t="shared" si="48"/>
        <v>5170389</v>
      </c>
      <c r="M60" s="158">
        <f t="shared" si="3"/>
        <v>0</v>
      </c>
      <c r="N60" s="158">
        <f t="shared" ref="N60" si="51">SUM(N61:N74)</f>
        <v>7754338</v>
      </c>
      <c r="O60" s="158">
        <f t="shared" si="48"/>
        <v>7754338</v>
      </c>
      <c r="P60" s="158">
        <f t="shared" si="4"/>
        <v>0</v>
      </c>
      <c r="Q60" s="158">
        <f t="shared" ref="Q60" si="52">SUM(Q61:Q74)</f>
        <v>0</v>
      </c>
      <c r="R60" s="158">
        <f t="shared" si="48"/>
        <v>0</v>
      </c>
      <c r="S60" s="158">
        <f t="shared" si="5"/>
        <v>0</v>
      </c>
      <c r="T60" s="158">
        <f t="shared" ref="T60" si="53">SUM(T61:T74)</f>
        <v>2168452</v>
      </c>
      <c r="U60" s="158">
        <f t="shared" si="48"/>
        <v>2134124</v>
      </c>
      <c r="V60" s="158">
        <f t="shared" si="6"/>
        <v>-34328</v>
      </c>
      <c r="W60" s="158">
        <f t="shared" ref="W60" si="54">SUM(W61:W74)</f>
        <v>0</v>
      </c>
      <c r="X60" s="158">
        <f t="shared" si="48"/>
        <v>0</v>
      </c>
      <c r="Y60" s="158">
        <f t="shared" si="7"/>
        <v>0</v>
      </c>
      <c r="Z60" s="158">
        <f t="shared" ref="Z60" si="55">SUM(Z61:Z74)</f>
        <v>264484</v>
      </c>
      <c r="AA60" s="158">
        <f t="shared" si="48"/>
        <v>264484</v>
      </c>
      <c r="AB60" s="158">
        <f t="shared" si="8"/>
        <v>0</v>
      </c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  <c r="BD60" s="156"/>
      <c r="BE60" s="156"/>
      <c r="BF60" s="156"/>
      <c r="BG60" s="156"/>
      <c r="BH60" s="156"/>
      <c r="BI60" s="156"/>
      <c r="BJ60" s="156"/>
      <c r="BK60" s="156"/>
      <c r="BL60" s="156"/>
      <c r="BM60" s="156"/>
      <c r="BN60" s="156"/>
      <c r="BO60" s="156"/>
      <c r="BP60" s="156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156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  <c r="CL60" s="156"/>
      <c r="CM60" s="156"/>
      <c r="CN60" s="156"/>
      <c r="CO60" s="156"/>
      <c r="CP60" s="156"/>
      <c r="CQ60" s="156"/>
      <c r="CR60" s="156"/>
      <c r="CS60" s="156"/>
      <c r="CT60" s="156"/>
      <c r="CU60" s="156"/>
      <c r="CV60" s="156"/>
      <c r="CW60" s="156"/>
      <c r="CX60" s="156"/>
      <c r="CY60" s="156"/>
      <c r="CZ60" s="156"/>
      <c r="DA60" s="156"/>
      <c r="DB60" s="156"/>
      <c r="DC60" s="156"/>
      <c r="DD60" s="156"/>
      <c r="DE60" s="156"/>
      <c r="DF60" s="156"/>
      <c r="DG60" s="156"/>
      <c r="DH60" s="156"/>
      <c r="DI60" s="156"/>
      <c r="DJ60" s="156"/>
      <c r="DK60" s="156"/>
      <c r="DL60" s="156"/>
      <c r="DM60" s="156"/>
      <c r="DN60" s="156"/>
      <c r="DO60" s="156"/>
      <c r="DP60" s="156"/>
      <c r="DQ60" s="156"/>
      <c r="DR60" s="156"/>
      <c r="DS60" s="156"/>
      <c r="DT60" s="156"/>
      <c r="DU60" s="156"/>
      <c r="DV60" s="156"/>
      <c r="DW60" s="156"/>
      <c r="DX60" s="156"/>
      <c r="DY60" s="156"/>
      <c r="DZ60" s="156"/>
      <c r="EA60" s="156"/>
      <c r="EB60" s="156"/>
      <c r="EC60" s="156"/>
      <c r="ED60" s="156"/>
      <c r="EE60" s="156"/>
      <c r="EF60" s="156"/>
      <c r="EG60" s="156"/>
      <c r="EH60" s="156"/>
      <c r="EI60" s="156"/>
      <c r="EJ60" s="156"/>
      <c r="EK60" s="156"/>
      <c r="EL60" s="156"/>
      <c r="EM60" s="156"/>
      <c r="EN60" s="156"/>
      <c r="EO60" s="156"/>
      <c r="EP60" s="156"/>
      <c r="EQ60" s="156"/>
      <c r="ER60" s="156"/>
      <c r="ES60" s="156"/>
      <c r="ET60" s="156"/>
      <c r="EU60" s="156"/>
      <c r="EV60" s="156"/>
      <c r="EW60" s="156"/>
      <c r="EX60" s="156"/>
      <c r="EY60" s="156"/>
      <c r="EZ60" s="156"/>
      <c r="FA60" s="156"/>
      <c r="FB60" s="156"/>
      <c r="FC60" s="156"/>
      <c r="FD60" s="156"/>
      <c r="FE60" s="156"/>
      <c r="FF60" s="156"/>
      <c r="FG60" s="156"/>
      <c r="FH60" s="156"/>
      <c r="FI60" s="156"/>
      <c r="FJ60" s="156"/>
      <c r="FK60" s="156"/>
      <c r="FL60" s="156"/>
      <c r="FM60" s="156"/>
      <c r="FN60" s="156"/>
      <c r="FO60" s="156"/>
      <c r="FP60" s="156"/>
      <c r="FQ60" s="156"/>
      <c r="FR60" s="156"/>
      <c r="FS60" s="156"/>
      <c r="FT60" s="156"/>
      <c r="FU60" s="156"/>
      <c r="FV60" s="156"/>
      <c r="FW60" s="156"/>
      <c r="FX60" s="156"/>
      <c r="FY60" s="156"/>
      <c r="FZ60" s="156"/>
      <c r="GA60" s="156"/>
      <c r="GB60" s="156"/>
      <c r="GC60" s="156"/>
      <c r="GD60" s="156"/>
      <c r="GE60" s="156"/>
    </row>
    <row r="61" spans="1:187" s="159" customFormat="1" ht="47.25" x14ac:dyDescent="0.25">
      <c r="A61" s="166" t="s">
        <v>159</v>
      </c>
      <c r="B61" s="165">
        <f t="shared" si="0"/>
        <v>18001</v>
      </c>
      <c r="C61" s="165">
        <f t="shared" si="0"/>
        <v>18001</v>
      </c>
      <c r="D61" s="165">
        <f t="shared" si="0"/>
        <v>0</v>
      </c>
      <c r="E61" s="165">
        <v>0</v>
      </c>
      <c r="F61" s="165">
        <v>0</v>
      </c>
      <c r="G61" s="165">
        <f t="shared" si="1"/>
        <v>0</v>
      </c>
      <c r="H61" s="165">
        <f>14588-14588</f>
        <v>0</v>
      </c>
      <c r="I61" s="165">
        <f>14588-14588</f>
        <v>0</v>
      </c>
      <c r="J61" s="165">
        <f t="shared" si="2"/>
        <v>0</v>
      </c>
      <c r="K61" s="165">
        <v>18001</v>
      </c>
      <c r="L61" s="165">
        <v>18001</v>
      </c>
      <c r="M61" s="165">
        <f t="shared" si="3"/>
        <v>0</v>
      </c>
      <c r="N61" s="165">
        <v>0</v>
      </c>
      <c r="O61" s="165">
        <v>0</v>
      </c>
      <c r="P61" s="165">
        <f t="shared" si="4"/>
        <v>0</v>
      </c>
      <c r="Q61" s="165">
        <v>0</v>
      </c>
      <c r="R61" s="165">
        <v>0</v>
      </c>
      <c r="S61" s="165">
        <f t="shared" si="5"/>
        <v>0</v>
      </c>
      <c r="T61" s="165">
        <v>0</v>
      </c>
      <c r="U61" s="165">
        <v>0</v>
      </c>
      <c r="V61" s="165">
        <f t="shared" si="6"/>
        <v>0</v>
      </c>
      <c r="W61" s="165">
        <v>0</v>
      </c>
      <c r="X61" s="165">
        <v>0</v>
      </c>
      <c r="Y61" s="165">
        <f t="shared" si="7"/>
        <v>0</v>
      </c>
      <c r="Z61" s="165"/>
      <c r="AA61" s="165"/>
      <c r="AB61" s="165">
        <f t="shared" si="8"/>
        <v>0</v>
      </c>
    </row>
    <row r="62" spans="1:187" s="159" customFormat="1" ht="31.5" x14ac:dyDescent="0.25">
      <c r="A62" s="166" t="s">
        <v>160</v>
      </c>
      <c r="B62" s="165">
        <f t="shared" si="0"/>
        <v>0</v>
      </c>
      <c r="C62" s="165">
        <f t="shared" si="0"/>
        <v>0</v>
      </c>
      <c r="D62" s="165">
        <f t="shared" si="0"/>
        <v>0</v>
      </c>
      <c r="E62" s="165">
        <v>0</v>
      </c>
      <c r="F62" s="165">
        <v>0</v>
      </c>
      <c r="G62" s="165">
        <f t="shared" si="1"/>
        <v>0</v>
      </c>
      <c r="H62" s="165">
        <v>0</v>
      </c>
      <c r="I62" s="165">
        <v>0</v>
      </c>
      <c r="J62" s="165">
        <f t="shared" si="2"/>
        <v>0</v>
      </c>
      <c r="K62" s="165">
        <f>7607-7607</f>
        <v>0</v>
      </c>
      <c r="L62" s="165">
        <f>7607-7607</f>
        <v>0</v>
      </c>
      <c r="M62" s="165">
        <f t="shared" si="3"/>
        <v>0</v>
      </c>
      <c r="N62" s="165">
        <v>0</v>
      </c>
      <c r="O62" s="165">
        <v>0</v>
      </c>
      <c r="P62" s="165">
        <f t="shared" si="4"/>
        <v>0</v>
      </c>
      <c r="Q62" s="165">
        <v>0</v>
      </c>
      <c r="R62" s="165">
        <v>0</v>
      </c>
      <c r="S62" s="165">
        <f t="shared" si="5"/>
        <v>0</v>
      </c>
      <c r="T62" s="165">
        <v>0</v>
      </c>
      <c r="U62" s="165">
        <v>0</v>
      </c>
      <c r="V62" s="165">
        <f t="shared" si="6"/>
        <v>0</v>
      </c>
      <c r="W62" s="165">
        <v>0</v>
      </c>
      <c r="X62" s="165">
        <v>0</v>
      </c>
      <c r="Y62" s="165">
        <f t="shared" si="7"/>
        <v>0</v>
      </c>
      <c r="Z62" s="165"/>
      <c r="AA62" s="165"/>
      <c r="AB62" s="165">
        <f t="shared" si="8"/>
        <v>0</v>
      </c>
    </row>
    <row r="63" spans="1:187" s="159" customFormat="1" ht="31.5" x14ac:dyDescent="0.25">
      <c r="A63" s="166" t="s">
        <v>161</v>
      </c>
      <c r="B63" s="165">
        <f t="shared" si="0"/>
        <v>0</v>
      </c>
      <c r="C63" s="165">
        <f t="shared" si="0"/>
        <v>0</v>
      </c>
      <c r="D63" s="165">
        <f t="shared" si="0"/>
        <v>0</v>
      </c>
      <c r="E63" s="165">
        <v>0</v>
      </c>
      <c r="F63" s="165">
        <v>0</v>
      </c>
      <c r="G63" s="165">
        <f t="shared" si="1"/>
        <v>0</v>
      </c>
      <c r="H63" s="165">
        <v>0</v>
      </c>
      <c r="I63" s="165">
        <v>0</v>
      </c>
      <c r="J63" s="165">
        <f t="shared" si="2"/>
        <v>0</v>
      </c>
      <c r="K63" s="165">
        <f>7000-7000</f>
        <v>0</v>
      </c>
      <c r="L63" s="165">
        <f>7000-7000</f>
        <v>0</v>
      </c>
      <c r="M63" s="165">
        <f t="shared" si="3"/>
        <v>0</v>
      </c>
      <c r="N63" s="165">
        <v>0</v>
      </c>
      <c r="O63" s="165">
        <v>0</v>
      </c>
      <c r="P63" s="165">
        <f t="shared" si="4"/>
        <v>0</v>
      </c>
      <c r="Q63" s="165">
        <v>0</v>
      </c>
      <c r="R63" s="165">
        <v>0</v>
      </c>
      <c r="S63" s="165">
        <f t="shared" si="5"/>
        <v>0</v>
      </c>
      <c r="T63" s="165">
        <v>0</v>
      </c>
      <c r="U63" s="165">
        <v>0</v>
      </c>
      <c r="V63" s="165">
        <f t="shared" si="6"/>
        <v>0</v>
      </c>
      <c r="W63" s="165">
        <v>0</v>
      </c>
      <c r="X63" s="165">
        <v>0</v>
      </c>
      <c r="Y63" s="165">
        <f t="shared" si="7"/>
        <v>0</v>
      </c>
      <c r="Z63" s="165"/>
      <c r="AA63" s="165"/>
      <c r="AB63" s="165">
        <f t="shared" si="8"/>
        <v>0</v>
      </c>
    </row>
    <row r="64" spans="1:187" s="159" customFormat="1" ht="31.5" x14ac:dyDescent="0.25">
      <c r="A64" s="166" t="s">
        <v>162</v>
      </c>
      <c r="B64" s="165">
        <f t="shared" si="0"/>
        <v>46230</v>
      </c>
      <c r="C64" s="165">
        <f t="shared" si="0"/>
        <v>46230</v>
      </c>
      <c r="D64" s="165">
        <f t="shared" si="0"/>
        <v>0</v>
      </c>
      <c r="E64" s="165">
        <v>0</v>
      </c>
      <c r="F64" s="165">
        <v>0</v>
      </c>
      <c r="G64" s="165">
        <f t="shared" si="1"/>
        <v>0</v>
      </c>
      <c r="H64" s="165">
        <v>0</v>
      </c>
      <c r="I64" s="165">
        <v>0</v>
      </c>
      <c r="J64" s="165">
        <f t="shared" si="2"/>
        <v>0</v>
      </c>
      <c r="K64" s="165">
        <f>41100+5130</f>
        <v>46230</v>
      </c>
      <c r="L64" s="165">
        <f>41100+5130</f>
        <v>46230</v>
      </c>
      <c r="M64" s="165">
        <f t="shared" si="3"/>
        <v>0</v>
      </c>
      <c r="N64" s="165">
        <v>0</v>
      </c>
      <c r="O64" s="165">
        <v>0</v>
      </c>
      <c r="P64" s="165">
        <f t="shared" si="4"/>
        <v>0</v>
      </c>
      <c r="Q64" s="165">
        <v>0</v>
      </c>
      <c r="R64" s="165">
        <v>0</v>
      </c>
      <c r="S64" s="165">
        <f t="shared" si="5"/>
        <v>0</v>
      </c>
      <c r="T64" s="165">
        <v>0</v>
      </c>
      <c r="U64" s="165">
        <v>0</v>
      </c>
      <c r="V64" s="165">
        <f t="shared" si="6"/>
        <v>0</v>
      </c>
      <c r="W64" s="165">
        <v>0</v>
      </c>
      <c r="X64" s="165">
        <v>0</v>
      </c>
      <c r="Y64" s="165">
        <f t="shared" si="7"/>
        <v>0</v>
      </c>
      <c r="Z64" s="165"/>
      <c r="AA64" s="165"/>
      <c r="AB64" s="165">
        <f t="shared" si="8"/>
        <v>0</v>
      </c>
    </row>
    <row r="65" spans="1:187" s="159" customFormat="1" ht="47.25" x14ac:dyDescent="0.25">
      <c r="A65" s="166" t="s">
        <v>163</v>
      </c>
      <c r="B65" s="165">
        <f t="shared" si="0"/>
        <v>292420</v>
      </c>
      <c r="C65" s="165">
        <f t="shared" si="0"/>
        <v>292420</v>
      </c>
      <c r="D65" s="165">
        <f t="shared" si="0"/>
        <v>0</v>
      </c>
      <c r="E65" s="165">
        <f>292420-181890-2042-20000-61092+540</f>
        <v>27936</v>
      </c>
      <c r="F65" s="165">
        <f>292420-181890-2042-20000-61092+540</f>
        <v>27936</v>
      </c>
      <c r="G65" s="165">
        <f t="shared" si="1"/>
        <v>0</v>
      </c>
      <c r="H65" s="165">
        <v>0</v>
      </c>
      <c r="I65" s="165">
        <v>0</v>
      </c>
      <c r="J65" s="165">
        <f t="shared" si="2"/>
        <v>0</v>
      </c>
      <c r="K65" s="165"/>
      <c r="L65" s="165"/>
      <c r="M65" s="165">
        <f t="shared" si="3"/>
        <v>0</v>
      </c>
      <c r="N65" s="165">
        <v>0</v>
      </c>
      <c r="O65" s="165">
        <v>0</v>
      </c>
      <c r="P65" s="165">
        <f t="shared" si="4"/>
        <v>0</v>
      </c>
      <c r="Q65" s="165">
        <v>0</v>
      </c>
      <c r="R65" s="165">
        <v>0</v>
      </c>
      <c r="S65" s="165">
        <f t="shared" si="5"/>
        <v>0</v>
      </c>
      <c r="T65" s="165">
        <v>0</v>
      </c>
      <c r="U65" s="165">
        <v>0</v>
      </c>
      <c r="V65" s="165">
        <f t="shared" si="6"/>
        <v>0</v>
      </c>
      <c r="W65" s="165">
        <v>0</v>
      </c>
      <c r="X65" s="165">
        <v>0</v>
      </c>
      <c r="Y65" s="165">
        <f t="shared" si="7"/>
        <v>0</v>
      </c>
      <c r="Z65" s="165">
        <f>181890+2042+20000+61092-540</f>
        <v>264484</v>
      </c>
      <c r="AA65" s="165">
        <f>181890+2042+20000+61092-540</f>
        <v>264484</v>
      </c>
      <c r="AB65" s="165">
        <f t="shared" si="8"/>
        <v>0</v>
      </c>
    </row>
    <row r="66" spans="1:187" s="159" customFormat="1" ht="126" x14ac:dyDescent="0.25">
      <c r="A66" s="167" t="s">
        <v>164</v>
      </c>
      <c r="B66" s="165">
        <f t="shared" si="0"/>
        <v>805296</v>
      </c>
      <c r="C66" s="165">
        <f t="shared" si="0"/>
        <v>805296</v>
      </c>
      <c r="D66" s="165">
        <f t="shared" si="0"/>
        <v>0</v>
      </c>
      <c r="E66" s="165">
        <v>0</v>
      </c>
      <c r="F66" s="165">
        <v>0</v>
      </c>
      <c r="G66" s="165">
        <f t="shared" si="1"/>
        <v>0</v>
      </c>
      <c r="H66" s="165"/>
      <c r="I66" s="165"/>
      <c r="J66" s="165">
        <f t="shared" si="2"/>
        <v>0</v>
      </c>
      <c r="K66" s="165">
        <v>0</v>
      </c>
      <c r="L66" s="165">
        <v>0</v>
      </c>
      <c r="M66" s="165">
        <f t="shared" si="3"/>
        <v>0</v>
      </c>
      <c r="N66" s="165">
        <v>805296</v>
      </c>
      <c r="O66" s="165">
        <v>805296</v>
      </c>
      <c r="P66" s="165">
        <f t="shared" si="4"/>
        <v>0</v>
      </c>
      <c r="Q66" s="165"/>
      <c r="R66" s="165"/>
      <c r="S66" s="165">
        <f t="shared" si="5"/>
        <v>0</v>
      </c>
      <c r="T66" s="165"/>
      <c r="U66" s="165"/>
      <c r="V66" s="165">
        <f t="shared" si="6"/>
        <v>0</v>
      </c>
      <c r="W66" s="165"/>
      <c r="X66" s="165"/>
      <c r="Y66" s="165">
        <f t="shared" si="7"/>
        <v>0</v>
      </c>
      <c r="Z66" s="165"/>
      <c r="AA66" s="165"/>
      <c r="AB66" s="165">
        <f t="shared" si="8"/>
        <v>0</v>
      </c>
    </row>
    <row r="67" spans="1:187" s="159" customFormat="1" x14ac:dyDescent="0.25">
      <c r="A67" s="166" t="s">
        <v>165</v>
      </c>
      <c r="B67" s="165">
        <f t="shared" si="0"/>
        <v>126746</v>
      </c>
      <c r="C67" s="165">
        <f t="shared" si="0"/>
        <v>92418</v>
      </c>
      <c r="D67" s="165">
        <f t="shared" si="0"/>
        <v>-34328</v>
      </c>
      <c r="E67" s="165">
        <f>130942-130942</f>
        <v>0</v>
      </c>
      <c r="F67" s="165">
        <f>130942-130942</f>
        <v>0</v>
      </c>
      <c r="G67" s="165">
        <f t="shared" si="1"/>
        <v>0</v>
      </c>
      <c r="H67" s="165"/>
      <c r="I67" s="165"/>
      <c r="J67" s="165">
        <f t="shared" si="2"/>
        <v>0</v>
      </c>
      <c r="K67" s="165">
        <v>0</v>
      </c>
      <c r="L67" s="165">
        <v>0</v>
      </c>
      <c r="M67" s="165">
        <f t="shared" si="3"/>
        <v>0</v>
      </c>
      <c r="N67" s="165"/>
      <c r="O67" s="165"/>
      <c r="P67" s="165">
        <f t="shared" si="4"/>
        <v>0</v>
      </c>
      <c r="Q67" s="165"/>
      <c r="R67" s="165"/>
      <c r="S67" s="165">
        <f t="shared" si="5"/>
        <v>0</v>
      </c>
      <c r="T67" s="165">
        <f>130942-4196</f>
        <v>126746</v>
      </c>
      <c r="U67" s="165">
        <f>130942-4196-34328</f>
        <v>92418</v>
      </c>
      <c r="V67" s="165">
        <f t="shared" si="6"/>
        <v>-34328</v>
      </c>
      <c r="W67" s="165"/>
      <c r="X67" s="165"/>
      <c r="Y67" s="165">
        <f t="shared" si="7"/>
        <v>0</v>
      </c>
      <c r="Z67" s="165"/>
      <c r="AA67" s="165"/>
      <c r="AB67" s="165">
        <f t="shared" si="8"/>
        <v>0</v>
      </c>
    </row>
    <row r="68" spans="1:187" s="159" customFormat="1" ht="63" x14ac:dyDescent="0.25">
      <c r="A68" s="161" t="s">
        <v>166</v>
      </c>
      <c r="B68" s="165">
        <f t="shared" si="0"/>
        <v>2936444</v>
      </c>
      <c r="C68" s="165">
        <f t="shared" si="0"/>
        <v>2936444</v>
      </c>
      <c r="D68" s="165">
        <f t="shared" si="0"/>
        <v>0</v>
      </c>
      <c r="E68" s="165">
        <v>0</v>
      </c>
      <c r="F68" s="165">
        <v>0</v>
      </c>
      <c r="G68" s="165">
        <f t="shared" si="1"/>
        <v>0</v>
      </c>
      <c r="H68" s="165"/>
      <c r="I68" s="165"/>
      <c r="J68" s="165">
        <f t="shared" si="2"/>
        <v>0</v>
      </c>
      <c r="K68" s="165">
        <v>2936444</v>
      </c>
      <c r="L68" s="165">
        <v>2936444</v>
      </c>
      <c r="M68" s="165">
        <f t="shared" si="3"/>
        <v>0</v>
      </c>
      <c r="N68" s="165"/>
      <c r="O68" s="165"/>
      <c r="P68" s="165">
        <f t="shared" si="4"/>
        <v>0</v>
      </c>
      <c r="Q68" s="165"/>
      <c r="R68" s="165"/>
      <c r="S68" s="165">
        <f t="shared" si="5"/>
        <v>0</v>
      </c>
      <c r="T68" s="165">
        <f>2534-2534</f>
        <v>0</v>
      </c>
      <c r="U68" s="165">
        <f>2534-2534</f>
        <v>0</v>
      </c>
      <c r="V68" s="165">
        <f t="shared" si="6"/>
        <v>0</v>
      </c>
      <c r="W68" s="165"/>
      <c r="X68" s="165"/>
      <c r="Y68" s="165">
        <f t="shared" si="7"/>
        <v>0</v>
      </c>
      <c r="Z68" s="165"/>
      <c r="AA68" s="165"/>
      <c r="AB68" s="165">
        <f t="shared" si="8"/>
        <v>0</v>
      </c>
    </row>
    <row r="69" spans="1:187" s="159" customFormat="1" ht="31.5" x14ac:dyDescent="0.25">
      <c r="A69" s="161" t="s">
        <v>167</v>
      </c>
      <c r="B69" s="165">
        <f t="shared" si="0"/>
        <v>2169714</v>
      </c>
      <c r="C69" s="165">
        <f t="shared" si="0"/>
        <v>2169714</v>
      </c>
      <c r="D69" s="165">
        <f t="shared" si="0"/>
        <v>0</v>
      </c>
      <c r="E69" s="165">
        <v>0</v>
      </c>
      <c r="F69" s="165">
        <v>0</v>
      </c>
      <c r="G69" s="165">
        <f t="shared" si="1"/>
        <v>0</v>
      </c>
      <c r="H69" s="165"/>
      <c r="I69" s="165"/>
      <c r="J69" s="165">
        <f t="shared" si="2"/>
        <v>0</v>
      </c>
      <c r="K69" s="165">
        <v>2169714</v>
      </c>
      <c r="L69" s="165">
        <v>2169714</v>
      </c>
      <c r="M69" s="165">
        <f t="shared" si="3"/>
        <v>0</v>
      </c>
      <c r="N69" s="165"/>
      <c r="O69" s="165"/>
      <c r="P69" s="165">
        <f t="shared" si="4"/>
        <v>0</v>
      </c>
      <c r="Q69" s="165"/>
      <c r="R69" s="165"/>
      <c r="S69" s="165">
        <f t="shared" si="5"/>
        <v>0</v>
      </c>
      <c r="T69" s="165">
        <v>0</v>
      </c>
      <c r="U69" s="165">
        <v>0</v>
      </c>
      <c r="V69" s="165">
        <f t="shared" si="6"/>
        <v>0</v>
      </c>
      <c r="W69" s="165"/>
      <c r="X69" s="165"/>
      <c r="Y69" s="165">
        <f t="shared" si="7"/>
        <v>0</v>
      </c>
      <c r="Z69" s="165"/>
      <c r="AA69" s="165"/>
      <c r="AB69" s="165">
        <f t="shared" si="8"/>
        <v>0</v>
      </c>
    </row>
    <row r="70" spans="1:187" s="159" customFormat="1" ht="157.5" x14ac:dyDescent="0.25">
      <c r="A70" s="161" t="s">
        <v>168</v>
      </c>
      <c r="B70" s="165">
        <f t="shared" si="0"/>
        <v>6949042</v>
      </c>
      <c r="C70" s="165">
        <f t="shared" si="0"/>
        <v>6949042</v>
      </c>
      <c r="D70" s="165">
        <f t="shared" si="0"/>
        <v>0</v>
      </c>
      <c r="E70" s="165">
        <v>0</v>
      </c>
      <c r="F70" s="165">
        <v>0</v>
      </c>
      <c r="G70" s="165">
        <f t="shared" si="1"/>
        <v>0</v>
      </c>
      <c r="H70" s="165"/>
      <c r="I70" s="165"/>
      <c r="J70" s="165">
        <f t="shared" si="2"/>
        <v>0</v>
      </c>
      <c r="K70" s="165">
        <v>0</v>
      </c>
      <c r="L70" s="165">
        <v>0</v>
      </c>
      <c r="M70" s="165">
        <f t="shared" si="3"/>
        <v>0</v>
      </c>
      <c r="N70" s="165">
        <v>6949042</v>
      </c>
      <c r="O70" s="165">
        <v>6949042</v>
      </c>
      <c r="P70" s="165">
        <f t="shared" si="4"/>
        <v>0</v>
      </c>
      <c r="Q70" s="165"/>
      <c r="R70" s="165"/>
      <c r="S70" s="165">
        <f t="shared" si="5"/>
        <v>0</v>
      </c>
      <c r="T70" s="165">
        <v>0</v>
      </c>
      <c r="U70" s="165">
        <v>0</v>
      </c>
      <c r="V70" s="165">
        <f t="shared" si="6"/>
        <v>0</v>
      </c>
      <c r="W70" s="165"/>
      <c r="X70" s="165"/>
      <c r="Y70" s="165">
        <f t="shared" si="7"/>
        <v>0</v>
      </c>
      <c r="Z70" s="165"/>
      <c r="AA70" s="165"/>
      <c r="AB70" s="165">
        <f t="shared" si="8"/>
        <v>0</v>
      </c>
    </row>
    <row r="71" spans="1:187" s="159" customFormat="1" ht="31.5" x14ac:dyDescent="0.25">
      <c r="A71" s="164" t="s">
        <v>169</v>
      </c>
      <c r="B71" s="165">
        <f t="shared" si="0"/>
        <v>50000</v>
      </c>
      <c r="C71" s="165">
        <f t="shared" si="0"/>
        <v>50000</v>
      </c>
      <c r="D71" s="165">
        <f t="shared" si="0"/>
        <v>0</v>
      </c>
      <c r="E71" s="165">
        <f>18700-18700</f>
        <v>0</v>
      </c>
      <c r="F71" s="165">
        <f>18700-18700</f>
        <v>0</v>
      </c>
      <c r="G71" s="165">
        <f t="shared" si="1"/>
        <v>0</v>
      </c>
      <c r="H71" s="165"/>
      <c r="I71" s="165"/>
      <c r="J71" s="165">
        <f t="shared" si="2"/>
        <v>0</v>
      </c>
      <c r="K71" s="165">
        <v>0</v>
      </c>
      <c r="L71" s="165">
        <v>0</v>
      </c>
      <c r="M71" s="165">
        <f t="shared" si="3"/>
        <v>0</v>
      </c>
      <c r="N71" s="165"/>
      <c r="O71" s="165"/>
      <c r="P71" s="165">
        <f t="shared" si="4"/>
        <v>0</v>
      </c>
      <c r="Q71" s="165"/>
      <c r="R71" s="165"/>
      <c r="S71" s="165">
        <f t="shared" si="5"/>
        <v>0</v>
      </c>
      <c r="T71" s="165">
        <f>31300+18700</f>
        <v>50000</v>
      </c>
      <c r="U71" s="165">
        <f>31300+18700</f>
        <v>50000</v>
      </c>
      <c r="V71" s="165">
        <f t="shared" si="6"/>
        <v>0</v>
      </c>
      <c r="W71" s="165"/>
      <c r="X71" s="165"/>
      <c r="Y71" s="165">
        <f t="shared" si="7"/>
        <v>0</v>
      </c>
      <c r="Z71" s="165"/>
      <c r="AA71" s="165"/>
      <c r="AB71" s="165">
        <f t="shared" si="8"/>
        <v>0</v>
      </c>
    </row>
    <row r="72" spans="1:187" s="159" customFormat="1" ht="31.5" x14ac:dyDescent="0.25">
      <c r="A72" s="166" t="s">
        <v>170</v>
      </c>
      <c r="B72" s="165">
        <f t="shared" si="0"/>
        <v>287421</v>
      </c>
      <c r="C72" s="165">
        <f t="shared" si="0"/>
        <v>287421</v>
      </c>
      <c r="D72" s="165">
        <f t="shared" si="0"/>
        <v>0</v>
      </c>
      <c r="E72" s="165">
        <f>330000-42579</f>
        <v>287421</v>
      </c>
      <c r="F72" s="165">
        <f>330000-42579</f>
        <v>287421</v>
      </c>
      <c r="G72" s="165">
        <f t="shared" si="1"/>
        <v>0</v>
      </c>
      <c r="H72" s="165">
        <v>0</v>
      </c>
      <c r="I72" s="165">
        <v>0</v>
      </c>
      <c r="J72" s="165">
        <f t="shared" si="2"/>
        <v>0</v>
      </c>
      <c r="K72" s="165"/>
      <c r="L72" s="165"/>
      <c r="M72" s="165">
        <f t="shared" si="3"/>
        <v>0</v>
      </c>
      <c r="N72" s="165">
        <v>0</v>
      </c>
      <c r="O72" s="165">
        <v>0</v>
      </c>
      <c r="P72" s="165">
        <f t="shared" si="4"/>
        <v>0</v>
      </c>
      <c r="Q72" s="165"/>
      <c r="R72" s="165"/>
      <c r="S72" s="165">
        <f t="shared" si="5"/>
        <v>0</v>
      </c>
      <c r="T72" s="165">
        <v>0</v>
      </c>
      <c r="U72" s="165">
        <v>0</v>
      </c>
      <c r="V72" s="165">
        <f t="shared" si="6"/>
        <v>0</v>
      </c>
      <c r="W72" s="165">
        <v>0</v>
      </c>
      <c r="X72" s="165">
        <v>0</v>
      </c>
      <c r="Y72" s="165">
        <f t="shared" si="7"/>
        <v>0</v>
      </c>
      <c r="Z72" s="165"/>
      <c r="AA72" s="165"/>
      <c r="AB72" s="165">
        <f t="shared" si="8"/>
        <v>0</v>
      </c>
    </row>
    <row r="73" spans="1:187" s="159" customFormat="1" ht="47.25" x14ac:dyDescent="0.25">
      <c r="A73" s="164" t="s">
        <v>171</v>
      </c>
      <c r="B73" s="165">
        <f t="shared" si="0"/>
        <v>2755061</v>
      </c>
      <c r="C73" s="165">
        <f t="shared" si="0"/>
        <v>2755061</v>
      </c>
      <c r="D73" s="165">
        <f t="shared" si="0"/>
        <v>0</v>
      </c>
      <c r="E73" s="165">
        <v>0</v>
      </c>
      <c r="F73" s="165">
        <v>0</v>
      </c>
      <c r="G73" s="165">
        <f t="shared" si="1"/>
        <v>0</v>
      </c>
      <c r="H73" s="165">
        <f>698588+44818+19949</f>
        <v>763355</v>
      </c>
      <c r="I73" s="165">
        <f>698588+44818+19949</f>
        <v>763355</v>
      </c>
      <c r="J73" s="165">
        <f t="shared" si="2"/>
        <v>0</v>
      </c>
      <c r="K73" s="165">
        <f>763355-698588-44818-19949</f>
        <v>0</v>
      </c>
      <c r="L73" s="165">
        <f>763355-698588-44818-19949</f>
        <v>0</v>
      </c>
      <c r="M73" s="165">
        <f t="shared" si="3"/>
        <v>0</v>
      </c>
      <c r="N73" s="165"/>
      <c r="O73" s="165"/>
      <c r="P73" s="165">
        <f t="shared" si="4"/>
        <v>0</v>
      </c>
      <c r="Q73" s="165"/>
      <c r="R73" s="165"/>
      <c r="S73" s="165">
        <f t="shared" si="5"/>
        <v>0</v>
      </c>
      <c r="T73" s="165">
        <v>1991706</v>
      </c>
      <c r="U73" s="165">
        <v>1991706</v>
      </c>
      <c r="V73" s="165">
        <f t="shared" si="6"/>
        <v>0</v>
      </c>
      <c r="W73" s="165"/>
      <c r="X73" s="165"/>
      <c r="Y73" s="165">
        <f t="shared" si="7"/>
        <v>0</v>
      </c>
      <c r="Z73" s="165"/>
      <c r="AA73" s="165"/>
      <c r="AB73" s="165">
        <f t="shared" si="8"/>
        <v>0</v>
      </c>
    </row>
    <row r="74" spans="1:187" s="159" customFormat="1" ht="31.5" x14ac:dyDescent="0.25">
      <c r="A74" s="166" t="s">
        <v>172</v>
      </c>
      <c r="B74" s="165">
        <f t="shared" si="0"/>
        <v>185000</v>
      </c>
      <c r="C74" s="165">
        <f t="shared" si="0"/>
        <v>185000</v>
      </c>
      <c r="D74" s="165">
        <f t="shared" si="0"/>
        <v>0</v>
      </c>
      <c r="E74" s="165">
        <f>185000-185000</f>
        <v>0</v>
      </c>
      <c r="F74" s="165">
        <f>185000-185000</f>
        <v>0</v>
      </c>
      <c r="G74" s="165">
        <f t="shared" si="1"/>
        <v>0</v>
      </c>
      <c r="H74" s="165">
        <v>185000</v>
      </c>
      <c r="I74" s="165">
        <v>185000</v>
      </c>
      <c r="J74" s="165">
        <f t="shared" si="2"/>
        <v>0</v>
      </c>
      <c r="K74" s="165">
        <f>185000-185000</f>
        <v>0</v>
      </c>
      <c r="L74" s="165">
        <f>185000-185000</f>
        <v>0</v>
      </c>
      <c r="M74" s="165">
        <f t="shared" si="3"/>
        <v>0</v>
      </c>
      <c r="N74" s="165">
        <v>0</v>
      </c>
      <c r="O74" s="165">
        <v>0</v>
      </c>
      <c r="P74" s="165">
        <f t="shared" si="4"/>
        <v>0</v>
      </c>
      <c r="Q74" s="165"/>
      <c r="R74" s="165"/>
      <c r="S74" s="165">
        <f t="shared" si="5"/>
        <v>0</v>
      </c>
      <c r="T74" s="165">
        <v>0</v>
      </c>
      <c r="U74" s="165">
        <v>0</v>
      </c>
      <c r="V74" s="165">
        <f t="shared" si="6"/>
        <v>0</v>
      </c>
      <c r="W74" s="165">
        <v>0</v>
      </c>
      <c r="X74" s="165">
        <v>0</v>
      </c>
      <c r="Y74" s="165">
        <f t="shared" si="7"/>
        <v>0</v>
      </c>
      <c r="Z74" s="165"/>
      <c r="AA74" s="165"/>
      <c r="AB74" s="165">
        <f t="shared" si="8"/>
        <v>0</v>
      </c>
    </row>
    <row r="75" spans="1:187" s="156" customFormat="1" ht="31.5" x14ac:dyDescent="0.25">
      <c r="A75" s="157" t="s">
        <v>173</v>
      </c>
      <c r="B75" s="158">
        <f t="shared" si="0"/>
        <v>3042067</v>
      </c>
      <c r="C75" s="158">
        <f t="shared" si="0"/>
        <v>3044331</v>
      </c>
      <c r="D75" s="158">
        <f t="shared" si="0"/>
        <v>2264</v>
      </c>
      <c r="E75" s="158">
        <f t="shared" ref="E75:AA75" si="56">SUM(E76)</f>
        <v>341122</v>
      </c>
      <c r="F75" s="158">
        <f t="shared" si="56"/>
        <v>341122</v>
      </c>
      <c r="G75" s="158">
        <f t="shared" si="1"/>
        <v>0</v>
      </c>
      <c r="H75" s="158">
        <f t="shared" si="56"/>
        <v>13080</v>
      </c>
      <c r="I75" s="158">
        <f t="shared" si="56"/>
        <v>13080</v>
      </c>
      <c r="J75" s="158">
        <f t="shared" si="2"/>
        <v>0</v>
      </c>
      <c r="K75" s="158">
        <f t="shared" si="56"/>
        <v>39000</v>
      </c>
      <c r="L75" s="158">
        <f t="shared" si="56"/>
        <v>41264</v>
      </c>
      <c r="M75" s="158">
        <f t="shared" si="3"/>
        <v>2264</v>
      </c>
      <c r="N75" s="158">
        <f t="shared" si="56"/>
        <v>2552865</v>
      </c>
      <c r="O75" s="158">
        <f t="shared" si="56"/>
        <v>2552865</v>
      </c>
      <c r="P75" s="158">
        <f t="shared" si="4"/>
        <v>0</v>
      </c>
      <c r="Q75" s="158">
        <f t="shared" si="56"/>
        <v>96000</v>
      </c>
      <c r="R75" s="158">
        <f t="shared" si="56"/>
        <v>96000</v>
      </c>
      <c r="S75" s="158">
        <f t="shared" si="5"/>
        <v>0</v>
      </c>
      <c r="T75" s="158">
        <f t="shared" si="56"/>
        <v>0</v>
      </c>
      <c r="U75" s="158">
        <f t="shared" si="56"/>
        <v>0</v>
      </c>
      <c r="V75" s="158">
        <f t="shared" si="6"/>
        <v>0</v>
      </c>
      <c r="W75" s="158">
        <f t="shared" si="56"/>
        <v>0</v>
      </c>
      <c r="X75" s="158">
        <f t="shared" si="56"/>
        <v>0</v>
      </c>
      <c r="Y75" s="158">
        <f t="shared" si="7"/>
        <v>0</v>
      </c>
      <c r="Z75" s="158">
        <f t="shared" si="56"/>
        <v>0</v>
      </c>
      <c r="AA75" s="158">
        <f t="shared" si="56"/>
        <v>0</v>
      </c>
      <c r="AB75" s="158">
        <f t="shared" si="8"/>
        <v>0</v>
      </c>
    </row>
    <row r="76" spans="1:187" s="159" customFormat="1" x14ac:dyDescent="0.25">
      <c r="A76" s="157" t="s">
        <v>114</v>
      </c>
      <c r="B76" s="158">
        <f t="shared" si="0"/>
        <v>3042067</v>
      </c>
      <c r="C76" s="158">
        <f t="shared" si="0"/>
        <v>3044331</v>
      </c>
      <c r="D76" s="158">
        <f t="shared" si="0"/>
        <v>2264</v>
      </c>
      <c r="E76" s="158">
        <f t="shared" ref="E76" si="57">SUM(E77:E87)</f>
        <v>341122</v>
      </c>
      <c r="F76" s="158">
        <f t="shared" ref="F76:AA76" si="58">SUM(F77:F87)</f>
        <v>341122</v>
      </c>
      <c r="G76" s="158">
        <f t="shared" si="1"/>
        <v>0</v>
      </c>
      <c r="H76" s="158">
        <f t="shared" ref="H76" si="59">SUM(H77:H87)</f>
        <v>13080</v>
      </c>
      <c r="I76" s="158">
        <f t="shared" si="58"/>
        <v>13080</v>
      </c>
      <c r="J76" s="158">
        <f t="shared" si="2"/>
        <v>0</v>
      </c>
      <c r="K76" s="158">
        <f t="shared" ref="K76" si="60">SUM(K77:K87)</f>
        <v>39000</v>
      </c>
      <c r="L76" s="158">
        <f t="shared" si="58"/>
        <v>41264</v>
      </c>
      <c r="M76" s="158">
        <f t="shared" si="3"/>
        <v>2264</v>
      </c>
      <c r="N76" s="158">
        <f t="shared" ref="N76" si="61">SUM(N77:N87)</f>
        <v>2552865</v>
      </c>
      <c r="O76" s="158">
        <f t="shared" si="58"/>
        <v>2552865</v>
      </c>
      <c r="P76" s="158">
        <f t="shared" si="4"/>
        <v>0</v>
      </c>
      <c r="Q76" s="158">
        <f t="shared" ref="Q76" si="62">SUM(Q77:Q87)</f>
        <v>96000</v>
      </c>
      <c r="R76" s="158">
        <f t="shared" si="58"/>
        <v>96000</v>
      </c>
      <c r="S76" s="158">
        <f t="shared" si="5"/>
        <v>0</v>
      </c>
      <c r="T76" s="158">
        <f t="shared" ref="T76" si="63">SUM(T77:T87)</f>
        <v>0</v>
      </c>
      <c r="U76" s="158">
        <f t="shared" si="58"/>
        <v>0</v>
      </c>
      <c r="V76" s="158">
        <f t="shared" si="6"/>
        <v>0</v>
      </c>
      <c r="W76" s="158">
        <f t="shared" ref="W76" si="64">SUM(W77:W87)</f>
        <v>0</v>
      </c>
      <c r="X76" s="158">
        <f t="shared" si="58"/>
        <v>0</v>
      </c>
      <c r="Y76" s="158">
        <f t="shared" si="7"/>
        <v>0</v>
      </c>
      <c r="Z76" s="158">
        <f t="shared" ref="Z76" si="65">SUM(Z77:Z87)</f>
        <v>0</v>
      </c>
      <c r="AA76" s="158">
        <f t="shared" si="58"/>
        <v>0</v>
      </c>
      <c r="AB76" s="158">
        <f t="shared" si="8"/>
        <v>0</v>
      </c>
      <c r="AC76" s="156"/>
      <c r="AD76" s="156"/>
      <c r="AE76" s="156"/>
      <c r="AF76" s="156"/>
      <c r="AG76" s="156"/>
      <c r="AH76" s="156"/>
      <c r="AI76" s="156"/>
      <c r="AJ76" s="156"/>
      <c r="AK76" s="156"/>
      <c r="AL76" s="156"/>
      <c r="AM76" s="156"/>
      <c r="AN76" s="156"/>
      <c r="AO76" s="156"/>
      <c r="AP76" s="156"/>
      <c r="AQ76" s="156"/>
      <c r="AR76" s="156"/>
      <c r="AS76" s="156"/>
      <c r="AT76" s="156"/>
      <c r="AU76" s="156"/>
      <c r="AV76" s="156"/>
      <c r="AW76" s="156"/>
      <c r="AX76" s="156"/>
      <c r="AY76" s="156"/>
      <c r="AZ76" s="156"/>
      <c r="BA76" s="156"/>
      <c r="BB76" s="156"/>
      <c r="BC76" s="156"/>
      <c r="BD76" s="156"/>
      <c r="BE76" s="156"/>
      <c r="BF76" s="156"/>
      <c r="BG76" s="156"/>
      <c r="BH76" s="156"/>
      <c r="BI76" s="156"/>
      <c r="BJ76" s="156"/>
      <c r="BK76" s="156"/>
      <c r="BL76" s="156"/>
      <c r="BM76" s="156"/>
      <c r="BN76" s="156"/>
      <c r="BO76" s="156"/>
      <c r="BP76" s="156"/>
      <c r="BQ76" s="156"/>
      <c r="BR76" s="156"/>
      <c r="BS76" s="156"/>
      <c r="BT76" s="156"/>
      <c r="BU76" s="156"/>
      <c r="BV76" s="156"/>
      <c r="BW76" s="156"/>
      <c r="BX76" s="156"/>
      <c r="BY76" s="156"/>
      <c r="BZ76" s="156"/>
      <c r="CA76" s="156"/>
      <c r="CB76" s="156"/>
      <c r="CC76" s="156"/>
      <c r="CD76" s="156"/>
      <c r="CE76" s="156"/>
      <c r="CF76" s="156"/>
      <c r="CG76" s="156"/>
      <c r="CH76" s="156"/>
      <c r="CI76" s="156"/>
      <c r="CJ76" s="156"/>
      <c r="CK76" s="156"/>
      <c r="CL76" s="156"/>
      <c r="CM76" s="156"/>
      <c r="CN76" s="156"/>
      <c r="CO76" s="156"/>
      <c r="CP76" s="156"/>
      <c r="CQ76" s="156"/>
      <c r="CR76" s="156"/>
      <c r="CS76" s="156"/>
      <c r="CT76" s="156"/>
      <c r="CU76" s="156"/>
      <c r="CV76" s="156"/>
      <c r="CW76" s="156"/>
      <c r="CX76" s="156"/>
      <c r="CY76" s="156"/>
      <c r="CZ76" s="156"/>
      <c r="DA76" s="156"/>
      <c r="DB76" s="156"/>
      <c r="DC76" s="156"/>
      <c r="DD76" s="156"/>
      <c r="DE76" s="156"/>
      <c r="DF76" s="156"/>
      <c r="DG76" s="156"/>
      <c r="DH76" s="156"/>
      <c r="DI76" s="156"/>
      <c r="DJ76" s="156"/>
      <c r="DK76" s="156"/>
      <c r="DL76" s="156"/>
      <c r="DM76" s="156"/>
      <c r="DN76" s="156"/>
      <c r="DO76" s="156"/>
      <c r="DP76" s="156"/>
      <c r="DQ76" s="156"/>
      <c r="DR76" s="156"/>
      <c r="DS76" s="156"/>
      <c r="DT76" s="156"/>
      <c r="DU76" s="156"/>
      <c r="DV76" s="156"/>
      <c r="DW76" s="156"/>
      <c r="DX76" s="156"/>
      <c r="DY76" s="156"/>
      <c r="DZ76" s="156"/>
      <c r="EA76" s="156"/>
      <c r="EB76" s="156"/>
      <c r="EC76" s="156"/>
      <c r="ED76" s="156"/>
      <c r="EE76" s="156"/>
      <c r="EF76" s="156"/>
      <c r="EG76" s="156"/>
      <c r="EH76" s="156"/>
      <c r="EI76" s="156"/>
      <c r="EJ76" s="156"/>
      <c r="EK76" s="156"/>
      <c r="EL76" s="156"/>
      <c r="EM76" s="156"/>
      <c r="EN76" s="156"/>
      <c r="EO76" s="156"/>
      <c r="EP76" s="156"/>
      <c r="EQ76" s="156"/>
      <c r="ER76" s="156"/>
      <c r="ES76" s="156"/>
      <c r="ET76" s="156"/>
      <c r="EU76" s="156"/>
      <c r="EV76" s="156"/>
      <c r="EW76" s="156"/>
      <c r="EX76" s="156"/>
      <c r="EY76" s="156"/>
      <c r="EZ76" s="156"/>
      <c r="FA76" s="156"/>
      <c r="FB76" s="156"/>
      <c r="FC76" s="156"/>
      <c r="FD76" s="156"/>
      <c r="FE76" s="156"/>
      <c r="FF76" s="156"/>
      <c r="FG76" s="156"/>
      <c r="FH76" s="156"/>
      <c r="FI76" s="156"/>
      <c r="FJ76" s="156"/>
      <c r="FK76" s="156"/>
      <c r="FL76" s="156"/>
      <c r="FM76" s="156"/>
      <c r="FN76" s="156"/>
      <c r="FO76" s="156"/>
      <c r="FP76" s="156"/>
      <c r="FQ76" s="156"/>
      <c r="FR76" s="156"/>
      <c r="FS76" s="156"/>
      <c r="FT76" s="156"/>
      <c r="FU76" s="156"/>
      <c r="FV76" s="156"/>
      <c r="FW76" s="156"/>
      <c r="FX76" s="156"/>
      <c r="FY76" s="156"/>
      <c r="FZ76" s="156"/>
      <c r="GA76" s="156"/>
      <c r="GB76" s="156"/>
      <c r="GC76" s="156"/>
      <c r="GD76" s="156"/>
      <c r="GE76" s="156"/>
    </row>
    <row r="77" spans="1:187" s="159" customFormat="1" x14ac:dyDescent="0.25">
      <c r="A77" s="166" t="s">
        <v>174</v>
      </c>
      <c r="B77" s="165">
        <f t="shared" si="0"/>
        <v>33000</v>
      </c>
      <c r="C77" s="165">
        <f t="shared" si="0"/>
        <v>33000</v>
      </c>
      <c r="D77" s="165">
        <f t="shared" si="0"/>
        <v>0</v>
      </c>
      <c r="E77" s="165">
        <v>33000</v>
      </c>
      <c r="F77" s="165">
        <v>33000</v>
      </c>
      <c r="G77" s="165">
        <f t="shared" si="1"/>
        <v>0</v>
      </c>
      <c r="H77" s="165"/>
      <c r="I77" s="165"/>
      <c r="J77" s="165">
        <f t="shared" si="2"/>
        <v>0</v>
      </c>
      <c r="K77" s="165">
        <v>0</v>
      </c>
      <c r="L77" s="165">
        <v>0</v>
      </c>
      <c r="M77" s="165">
        <f t="shared" si="3"/>
        <v>0</v>
      </c>
      <c r="N77" s="165"/>
      <c r="O77" s="165"/>
      <c r="P77" s="165">
        <f t="shared" si="4"/>
        <v>0</v>
      </c>
      <c r="Q77" s="165"/>
      <c r="R77" s="165"/>
      <c r="S77" s="165">
        <f t="shared" si="5"/>
        <v>0</v>
      </c>
      <c r="T77" s="165"/>
      <c r="U77" s="165"/>
      <c r="V77" s="165">
        <f t="shared" si="6"/>
        <v>0</v>
      </c>
      <c r="W77" s="165"/>
      <c r="X77" s="165"/>
      <c r="Y77" s="165">
        <f t="shared" si="7"/>
        <v>0</v>
      </c>
      <c r="Z77" s="165"/>
      <c r="AA77" s="165"/>
      <c r="AB77" s="165">
        <f t="shared" si="8"/>
        <v>0</v>
      </c>
    </row>
    <row r="78" spans="1:187" s="159" customFormat="1" ht="31.5" x14ac:dyDescent="0.25">
      <c r="A78" s="161" t="s">
        <v>175</v>
      </c>
      <c r="B78" s="162">
        <f t="shared" si="0"/>
        <v>0</v>
      </c>
      <c r="C78" s="162">
        <f t="shared" si="0"/>
        <v>0</v>
      </c>
      <c r="D78" s="162">
        <f t="shared" si="0"/>
        <v>0</v>
      </c>
      <c r="E78" s="162">
        <v>0</v>
      </c>
      <c r="F78" s="162">
        <v>0</v>
      </c>
      <c r="G78" s="162">
        <f t="shared" si="1"/>
        <v>0</v>
      </c>
      <c r="H78" s="162"/>
      <c r="I78" s="162"/>
      <c r="J78" s="162">
        <f t="shared" si="2"/>
        <v>0</v>
      </c>
      <c r="K78" s="162">
        <f>6497-6497</f>
        <v>0</v>
      </c>
      <c r="L78" s="162">
        <f>6497-6497</f>
        <v>0</v>
      </c>
      <c r="M78" s="162">
        <f t="shared" si="3"/>
        <v>0</v>
      </c>
      <c r="N78" s="162"/>
      <c r="O78" s="162"/>
      <c r="P78" s="162">
        <f t="shared" si="4"/>
        <v>0</v>
      </c>
      <c r="Q78" s="162"/>
      <c r="R78" s="162"/>
      <c r="S78" s="162">
        <f t="shared" si="5"/>
        <v>0</v>
      </c>
      <c r="T78" s="162"/>
      <c r="U78" s="162"/>
      <c r="V78" s="162">
        <f t="shared" si="6"/>
        <v>0</v>
      </c>
      <c r="W78" s="162"/>
      <c r="X78" s="162"/>
      <c r="Y78" s="162">
        <f t="shared" si="7"/>
        <v>0</v>
      </c>
      <c r="Z78" s="162"/>
      <c r="AA78" s="162"/>
      <c r="AB78" s="162">
        <f t="shared" si="8"/>
        <v>0</v>
      </c>
    </row>
    <row r="79" spans="1:187" s="159" customFormat="1" ht="31.5" x14ac:dyDescent="0.25">
      <c r="A79" s="161" t="s">
        <v>176</v>
      </c>
      <c r="B79" s="162">
        <f t="shared" si="0"/>
        <v>32000</v>
      </c>
      <c r="C79" s="162">
        <f t="shared" si="0"/>
        <v>32000</v>
      </c>
      <c r="D79" s="162">
        <f t="shared" si="0"/>
        <v>0</v>
      </c>
      <c r="E79" s="162">
        <v>0</v>
      </c>
      <c r="F79" s="162">
        <v>0</v>
      </c>
      <c r="G79" s="162">
        <f t="shared" si="1"/>
        <v>0</v>
      </c>
      <c r="H79" s="162"/>
      <c r="I79" s="162"/>
      <c r="J79" s="162">
        <f t="shared" si="2"/>
        <v>0</v>
      </c>
      <c r="K79" s="162">
        <v>32000</v>
      </c>
      <c r="L79" s="162">
        <v>32000</v>
      </c>
      <c r="M79" s="162">
        <f t="shared" si="3"/>
        <v>0</v>
      </c>
      <c r="N79" s="162"/>
      <c r="O79" s="162"/>
      <c r="P79" s="162">
        <f t="shared" si="4"/>
        <v>0</v>
      </c>
      <c r="Q79" s="162"/>
      <c r="R79" s="162"/>
      <c r="S79" s="162">
        <f t="shared" si="5"/>
        <v>0</v>
      </c>
      <c r="T79" s="162"/>
      <c r="U79" s="162"/>
      <c r="V79" s="162">
        <f t="shared" si="6"/>
        <v>0</v>
      </c>
      <c r="W79" s="162"/>
      <c r="X79" s="162"/>
      <c r="Y79" s="162">
        <f t="shared" si="7"/>
        <v>0</v>
      </c>
      <c r="Z79" s="162"/>
      <c r="AA79" s="162"/>
      <c r="AB79" s="162">
        <f t="shared" si="8"/>
        <v>0</v>
      </c>
    </row>
    <row r="80" spans="1:187" s="159" customFormat="1" ht="31.5" x14ac:dyDescent="0.25">
      <c r="A80" s="161" t="s">
        <v>177</v>
      </c>
      <c r="B80" s="162">
        <f t="shared" si="0"/>
        <v>0</v>
      </c>
      <c r="C80" s="162">
        <f t="shared" si="0"/>
        <v>0</v>
      </c>
      <c r="D80" s="162">
        <f t="shared" si="0"/>
        <v>0</v>
      </c>
      <c r="E80" s="162">
        <v>0</v>
      </c>
      <c r="F80" s="162">
        <v>0</v>
      </c>
      <c r="G80" s="162">
        <f t="shared" si="1"/>
        <v>0</v>
      </c>
      <c r="H80" s="162">
        <f>5362-5362</f>
        <v>0</v>
      </c>
      <c r="I80" s="162">
        <f>5362-5362</f>
        <v>0</v>
      </c>
      <c r="J80" s="162">
        <f t="shared" si="2"/>
        <v>0</v>
      </c>
      <c r="K80" s="162">
        <v>0</v>
      </c>
      <c r="L80" s="162">
        <v>0</v>
      </c>
      <c r="M80" s="162">
        <f t="shared" si="3"/>
        <v>0</v>
      </c>
      <c r="N80" s="162"/>
      <c r="O80" s="162"/>
      <c r="P80" s="162">
        <f t="shared" si="4"/>
        <v>0</v>
      </c>
      <c r="Q80" s="162"/>
      <c r="R80" s="162"/>
      <c r="S80" s="162">
        <f t="shared" si="5"/>
        <v>0</v>
      </c>
      <c r="T80" s="162"/>
      <c r="U80" s="162"/>
      <c r="V80" s="162">
        <f t="shared" si="6"/>
        <v>0</v>
      </c>
      <c r="W80" s="162"/>
      <c r="X80" s="162"/>
      <c r="Y80" s="162">
        <f t="shared" si="7"/>
        <v>0</v>
      </c>
      <c r="Z80" s="162"/>
      <c r="AA80" s="162"/>
      <c r="AB80" s="162">
        <f t="shared" si="8"/>
        <v>0</v>
      </c>
    </row>
    <row r="81" spans="1:187" s="159" customFormat="1" x14ac:dyDescent="0.25">
      <c r="A81" s="161" t="s">
        <v>178</v>
      </c>
      <c r="B81" s="162">
        <f t="shared" si="0"/>
        <v>96000</v>
      </c>
      <c r="C81" s="162">
        <f t="shared" si="0"/>
        <v>96000</v>
      </c>
      <c r="D81" s="162">
        <f t="shared" si="0"/>
        <v>0</v>
      </c>
      <c r="E81" s="162">
        <v>0</v>
      </c>
      <c r="F81" s="162">
        <v>0</v>
      </c>
      <c r="G81" s="162">
        <f t="shared" si="1"/>
        <v>0</v>
      </c>
      <c r="H81" s="162"/>
      <c r="I81" s="162"/>
      <c r="J81" s="162">
        <f t="shared" si="2"/>
        <v>0</v>
      </c>
      <c r="K81" s="162">
        <v>0</v>
      </c>
      <c r="L81" s="162">
        <v>0</v>
      </c>
      <c r="M81" s="162">
        <f t="shared" si="3"/>
        <v>0</v>
      </c>
      <c r="N81" s="162"/>
      <c r="O81" s="162"/>
      <c r="P81" s="162">
        <f t="shared" si="4"/>
        <v>0</v>
      </c>
      <c r="Q81" s="162">
        <v>96000</v>
      </c>
      <c r="R81" s="162">
        <v>96000</v>
      </c>
      <c r="S81" s="162">
        <f t="shared" si="5"/>
        <v>0</v>
      </c>
      <c r="T81" s="162"/>
      <c r="U81" s="162"/>
      <c r="V81" s="162">
        <f t="shared" si="6"/>
        <v>0</v>
      </c>
      <c r="W81" s="162"/>
      <c r="X81" s="162"/>
      <c r="Y81" s="162">
        <f t="shared" si="7"/>
        <v>0</v>
      </c>
      <c r="Z81" s="162"/>
      <c r="AA81" s="162"/>
      <c r="AB81" s="162">
        <f t="shared" si="8"/>
        <v>0</v>
      </c>
    </row>
    <row r="82" spans="1:187" s="159" customFormat="1" ht="47.25" x14ac:dyDescent="0.25">
      <c r="A82" s="161" t="s">
        <v>179</v>
      </c>
      <c r="B82" s="162">
        <f t="shared" si="0"/>
        <v>13080</v>
      </c>
      <c r="C82" s="162">
        <f t="shared" si="0"/>
        <v>13080</v>
      </c>
      <c r="D82" s="162">
        <f t="shared" si="0"/>
        <v>0</v>
      </c>
      <c r="E82" s="162">
        <v>0</v>
      </c>
      <c r="F82" s="162">
        <v>0</v>
      </c>
      <c r="G82" s="162">
        <f t="shared" si="1"/>
        <v>0</v>
      </c>
      <c r="H82" s="162">
        <v>13080</v>
      </c>
      <c r="I82" s="162">
        <v>13080</v>
      </c>
      <c r="J82" s="162">
        <f t="shared" si="2"/>
        <v>0</v>
      </c>
      <c r="K82" s="162">
        <v>0</v>
      </c>
      <c r="L82" s="162">
        <v>0</v>
      </c>
      <c r="M82" s="162">
        <f t="shared" si="3"/>
        <v>0</v>
      </c>
      <c r="N82" s="162"/>
      <c r="O82" s="162"/>
      <c r="P82" s="162">
        <f t="shared" si="4"/>
        <v>0</v>
      </c>
      <c r="Q82" s="162"/>
      <c r="R82" s="162"/>
      <c r="S82" s="162">
        <f t="shared" si="5"/>
        <v>0</v>
      </c>
      <c r="T82" s="162"/>
      <c r="U82" s="162"/>
      <c r="V82" s="162">
        <f t="shared" si="6"/>
        <v>0</v>
      </c>
      <c r="W82" s="162"/>
      <c r="X82" s="162"/>
      <c r="Y82" s="162">
        <f t="shared" si="7"/>
        <v>0</v>
      </c>
      <c r="Z82" s="162"/>
      <c r="AA82" s="162"/>
      <c r="AB82" s="162">
        <f t="shared" si="8"/>
        <v>0</v>
      </c>
    </row>
    <row r="83" spans="1:187" s="159" customFormat="1" ht="63" x14ac:dyDescent="0.25">
      <c r="A83" s="166" t="s">
        <v>180</v>
      </c>
      <c r="B83" s="165">
        <f t="shared" si="0"/>
        <v>150000</v>
      </c>
      <c r="C83" s="165">
        <f t="shared" si="0"/>
        <v>152264</v>
      </c>
      <c r="D83" s="165">
        <f t="shared" si="0"/>
        <v>2264</v>
      </c>
      <c r="E83" s="165">
        <f>130000+20000</f>
        <v>150000</v>
      </c>
      <c r="F83" s="165">
        <f>130000+20000</f>
        <v>150000</v>
      </c>
      <c r="G83" s="165">
        <f t="shared" si="1"/>
        <v>0</v>
      </c>
      <c r="H83" s="165"/>
      <c r="I83" s="165"/>
      <c r="J83" s="165">
        <f t="shared" si="2"/>
        <v>0</v>
      </c>
      <c r="K83" s="165">
        <f>20000-20000</f>
        <v>0</v>
      </c>
      <c r="L83" s="165">
        <v>2264</v>
      </c>
      <c r="M83" s="165">
        <f t="shared" si="3"/>
        <v>2264</v>
      </c>
      <c r="N83" s="165"/>
      <c r="O83" s="165"/>
      <c r="P83" s="165">
        <f t="shared" si="4"/>
        <v>0</v>
      </c>
      <c r="Q83" s="165"/>
      <c r="R83" s="165"/>
      <c r="S83" s="165">
        <f t="shared" si="5"/>
        <v>0</v>
      </c>
      <c r="T83" s="165"/>
      <c r="U83" s="165"/>
      <c r="V83" s="165">
        <f t="shared" si="6"/>
        <v>0</v>
      </c>
      <c r="W83" s="165"/>
      <c r="X83" s="165"/>
      <c r="Y83" s="165">
        <f t="shared" si="7"/>
        <v>0</v>
      </c>
      <c r="Z83" s="165"/>
      <c r="AA83" s="165"/>
      <c r="AB83" s="165">
        <f t="shared" si="8"/>
        <v>0</v>
      </c>
    </row>
    <row r="84" spans="1:187" s="159" customFormat="1" ht="31.5" x14ac:dyDescent="0.25">
      <c r="A84" s="166" t="s">
        <v>181</v>
      </c>
      <c r="B84" s="165">
        <f t="shared" ref="B84:D170" si="66">E84+H84+K84+N84+Q84+T84+W84+Z84</f>
        <v>53042</v>
      </c>
      <c r="C84" s="165">
        <f t="shared" si="66"/>
        <v>53042</v>
      </c>
      <c r="D84" s="165">
        <f t="shared" si="66"/>
        <v>0</v>
      </c>
      <c r="E84" s="165">
        <f>51000+2042</f>
        <v>53042</v>
      </c>
      <c r="F84" s="165">
        <f>51000+2042</f>
        <v>53042</v>
      </c>
      <c r="G84" s="165">
        <f t="shared" si="1"/>
        <v>0</v>
      </c>
      <c r="H84" s="165">
        <v>0</v>
      </c>
      <c r="I84" s="165">
        <v>0</v>
      </c>
      <c r="J84" s="165">
        <f t="shared" si="2"/>
        <v>0</v>
      </c>
      <c r="K84" s="165"/>
      <c r="L84" s="165"/>
      <c r="M84" s="165">
        <f t="shared" si="3"/>
        <v>0</v>
      </c>
      <c r="N84" s="165"/>
      <c r="O84" s="165"/>
      <c r="P84" s="165">
        <f t="shared" si="4"/>
        <v>0</v>
      </c>
      <c r="Q84" s="165"/>
      <c r="R84" s="165"/>
      <c r="S84" s="165">
        <f t="shared" si="5"/>
        <v>0</v>
      </c>
      <c r="T84" s="165"/>
      <c r="U84" s="165"/>
      <c r="V84" s="165">
        <f t="shared" si="6"/>
        <v>0</v>
      </c>
      <c r="W84" s="165"/>
      <c r="X84" s="165"/>
      <c r="Y84" s="165">
        <f t="shared" si="7"/>
        <v>0</v>
      </c>
      <c r="Z84" s="165"/>
      <c r="AA84" s="165"/>
      <c r="AB84" s="165">
        <f t="shared" si="8"/>
        <v>0</v>
      </c>
    </row>
    <row r="85" spans="1:187" s="159" customFormat="1" ht="63" x14ac:dyDescent="0.25">
      <c r="A85" s="172" t="s">
        <v>182</v>
      </c>
      <c r="B85" s="165">
        <f t="shared" si="66"/>
        <v>316301</v>
      </c>
      <c r="C85" s="165">
        <f t="shared" si="66"/>
        <v>316301</v>
      </c>
      <c r="D85" s="165">
        <f t="shared" si="66"/>
        <v>0</v>
      </c>
      <c r="E85" s="165">
        <f>105080</f>
        <v>105080</v>
      </c>
      <c r="F85" s="165">
        <f>105080</f>
        <v>105080</v>
      </c>
      <c r="G85" s="165">
        <f t="shared" ref="G85:G187" si="67">F85-E85</f>
        <v>0</v>
      </c>
      <c r="H85" s="165">
        <v>0</v>
      </c>
      <c r="I85" s="165">
        <v>0</v>
      </c>
      <c r="J85" s="165">
        <f t="shared" ref="J85:J187" si="68">I85-H85</f>
        <v>0</v>
      </c>
      <c r="K85" s="165">
        <v>0</v>
      </c>
      <c r="L85" s="165">
        <v>0</v>
      </c>
      <c r="M85" s="165">
        <f t="shared" ref="M85:M187" si="69">L85-K85</f>
        <v>0</v>
      </c>
      <c r="N85" s="165">
        <f>316301-105080</f>
        <v>211221</v>
      </c>
      <c r="O85" s="165">
        <f>316301-105080</f>
        <v>211221</v>
      </c>
      <c r="P85" s="165">
        <f t="shared" ref="P85:P187" si="70">O85-N85</f>
        <v>0</v>
      </c>
      <c r="Q85" s="165"/>
      <c r="R85" s="165"/>
      <c r="S85" s="165">
        <f t="shared" ref="S85:S187" si="71">R85-Q85</f>
        <v>0</v>
      </c>
      <c r="T85" s="165"/>
      <c r="U85" s="165"/>
      <c r="V85" s="165">
        <f t="shared" ref="V85:V187" si="72">U85-T85</f>
        <v>0</v>
      </c>
      <c r="W85" s="165"/>
      <c r="X85" s="165"/>
      <c r="Y85" s="165">
        <f t="shared" ref="Y85:Y187" si="73">X85-W85</f>
        <v>0</v>
      </c>
      <c r="Z85" s="165"/>
      <c r="AA85" s="165"/>
      <c r="AB85" s="165">
        <f t="shared" ref="AB85:AB187" si="74">AA85-Z85</f>
        <v>0</v>
      </c>
    </row>
    <row r="86" spans="1:187" s="159" customFormat="1" ht="78.75" x14ac:dyDescent="0.25">
      <c r="A86" s="172" t="s">
        <v>183</v>
      </c>
      <c r="B86" s="165">
        <f t="shared" si="66"/>
        <v>2341644</v>
      </c>
      <c r="C86" s="165">
        <f t="shared" si="66"/>
        <v>2341644</v>
      </c>
      <c r="D86" s="165">
        <f t="shared" si="66"/>
        <v>0</v>
      </c>
      <c r="E86" s="165">
        <v>0</v>
      </c>
      <c r="F86" s="165">
        <v>0</v>
      </c>
      <c r="G86" s="165">
        <f t="shared" si="67"/>
        <v>0</v>
      </c>
      <c r="H86" s="165">
        <v>0</v>
      </c>
      <c r="I86" s="165">
        <v>0</v>
      </c>
      <c r="J86" s="165">
        <f t="shared" si="68"/>
        <v>0</v>
      </c>
      <c r="K86" s="165">
        <v>0</v>
      </c>
      <c r="L86" s="165">
        <v>0</v>
      </c>
      <c r="M86" s="165">
        <f t="shared" si="69"/>
        <v>0</v>
      </c>
      <c r="N86" s="165">
        <v>2341644</v>
      </c>
      <c r="O86" s="165">
        <v>2341644</v>
      </c>
      <c r="P86" s="165">
        <f t="shared" si="70"/>
        <v>0</v>
      </c>
      <c r="Q86" s="165"/>
      <c r="R86" s="165"/>
      <c r="S86" s="165">
        <f t="shared" si="71"/>
        <v>0</v>
      </c>
      <c r="T86" s="165"/>
      <c r="U86" s="165"/>
      <c r="V86" s="165">
        <f t="shared" si="72"/>
        <v>0</v>
      </c>
      <c r="W86" s="165"/>
      <c r="X86" s="165"/>
      <c r="Y86" s="165">
        <f t="shared" si="73"/>
        <v>0</v>
      </c>
      <c r="Z86" s="165"/>
      <c r="AA86" s="165"/>
      <c r="AB86" s="165">
        <f t="shared" si="74"/>
        <v>0</v>
      </c>
    </row>
    <row r="87" spans="1:187" s="159" customFormat="1" x14ac:dyDescent="0.25">
      <c r="A87" s="172" t="s">
        <v>184</v>
      </c>
      <c r="B87" s="165">
        <f t="shared" si="66"/>
        <v>7000</v>
      </c>
      <c r="C87" s="165">
        <f t="shared" si="66"/>
        <v>7000</v>
      </c>
      <c r="D87" s="165">
        <f t="shared" si="66"/>
        <v>0</v>
      </c>
      <c r="E87" s="165">
        <v>0</v>
      </c>
      <c r="F87" s="165">
        <v>0</v>
      </c>
      <c r="G87" s="165">
        <f t="shared" si="67"/>
        <v>0</v>
      </c>
      <c r="H87" s="165">
        <v>0</v>
      </c>
      <c r="I87" s="165">
        <v>0</v>
      </c>
      <c r="J87" s="165">
        <f t="shared" si="68"/>
        <v>0</v>
      </c>
      <c r="K87" s="165">
        <v>7000</v>
      </c>
      <c r="L87" s="165">
        <v>7000</v>
      </c>
      <c r="M87" s="165">
        <f t="shared" si="69"/>
        <v>0</v>
      </c>
      <c r="N87" s="165">
        <v>0</v>
      </c>
      <c r="O87" s="165">
        <v>0</v>
      </c>
      <c r="P87" s="165">
        <f t="shared" si="70"/>
        <v>0</v>
      </c>
      <c r="Q87" s="165"/>
      <c r="R87" s="165"/>
      <c r="S87" s="165">
        <f t="shared" si="71"/>
        <v>0</v>
      </c>
      <c r="T87" s="165"/>
      <c r="U87" s="165"/>
      <c r="V87" s="165">
        <f t="shared" si="72"/>
        <v>0</v>
      </c>
      <c r="W87" s="165"/>
      <c r="X87" s="165"/>
      <c r="Y87" s="165">
        <f t="shared" si="73"/>
        <v>0</v>
      </c>
      <c r="Z87" s="165"/>
      <c r="AA87" s="165"/>
      <c r="AB87" s="165">
        <f t="shared" si="74"/>
        <v>0</v>
      </c>
    </row>
    <row r="88" spans="1:187" s="159" customFormat="1" x14ac:dyDescent="0.25">
      <c r="A88" s="157" t="s">
        <v>185</v>
      </c>
      <c r="B88" s="158">
        <f t="shared" si="66"/>
        <v>4176031</v>
      </c>
      <c r="C88" s="158">
        <f t="shared" si="66"/>
        <v>4176031</v>
      </c>
      <c r="D88" s="158">
        <f t="shared" si="66"/>
        <v>0</v>
      </c>
      <c r="E88" s="158">
        <f t="shared" ref="E88:AA88" si="75">SUM(E89)</f>
        <v>2074347</v>
      </c>
      <c r="F88" s="158">
        <f t="shared" si="75"/>
        <v>2074347</v>
      </c>
      <c r="G88" s="158">
        <f t="shared" si="67"/>
        <v>0</v>
      </c>
      <c r="H88" s="158">
        <f t="shared" si="75"/>
        <v>0</v>
      </c>
      <c r="I88" s="158">
        <f t="shared" si="75"/>
        <v>0</v>
      </c>
      <c r="J88" s="158">
        <f t="shared" si="68"/>
        <v>0</v>
      </c>
      <c r="K88" s="158">
        <f t="shared" si="75"/>
        <v>0</v>
      </c>
      <c r="L88" s="158">
        <f t="shared" si="75"/>
        <v>0</v>
      </c>
      <c r="M88" s="158">
        <f t="shared" si="69"/>
        <v>0</v>
      </c>
      <c r="N88" s="158">
        <f t="shared" si="75"/>
        <v>1384648</v>
      </c>
      <c r="O88" s="158">
        <f t="shared" si="75"/>
        <v>1384648</v>
      </c>
      <c r="P88" s="158">
        <f t="shared" si="70"/>
        <v>0</v>
      </c>
      <c r="Q88" s="158">
        <f t="shared" si="75"/>
        <v>0</v>
      </c>
      <c r="R88" s="158">
        <f t="shared" si="75"/>
        <v>0</v>
      </c>
      <c r="S88" s="158">
        <f t="shared" si="71"/>
        <v>0</v>
      </c>
      <c r="T88" s="158">
        <f t="shared" si="75"/>
        <v>0</v>
      </c>
      <c r="U88" s="158">
        <f t="shared" si="75"/>
        <v>0</v>
      </c>
      <c r="V88" s="158">
        <f t="shared" si="72"/>
        <v>0</v>
      </c>
      <c r="W88" s="158">
        <f t="shared" si="75"/>
        <v>0</v>
      </c>
      <c r="X88" s="158">
        <f t="shared" si="75"/>
        <v>0</v>
      </c>
      <c r="Y88" s="158">
        <f t="shared" si="73"/>
        <v>0</v>
      </c>
      <c r="Z88" s="158">
        <f t="shared" si="75"/>
        <v>717036</v>
      </c>
      <c r="AA88" s="158">
        <f t="shared" si="75"/>
        <v>717036</v>
      </c>
      <c r="AB88" s="158">
        <f t="shared" si="74"/>
        <v>0</v>
      </c>
    </row>
    <row r="89" spans="1:187" s="159" customFormat="1" x14ac:dyDescent="0.25">
      <c r="A89" s="157" t="s">
        <v>114</v>
      </c>
      <c r="B89" s="158">
        <f t="shared" si="66"/>
        <v>4176031</v>
      </c>
      <c r="C89" s="158">
        <f t="shared" si="66"/>
        <v>4176031</v>
      </c>
      <c r="D89" s="158">
        <f t="shared" si="66"/>
        <v>0</v>
      </c>
      <c r="E89" s="158">
        <f>SUM(E90:E91)</f>
        <v>2074347</v>
      </c>
      <c r="F89" s="158">
        <f>SUM(F90:F91)</f>
        <v>2074347</v>
      </c>
      <c r="G89" s="158">
        <f t="shared" si="67"/>
        <v>0</v>
      </c>
      <c r="H89" s="158">
        <f>SUM(H90:H91)</f>
        <v>0</v>
      </c>
      <c r="I89" s="158">
        <f>SUM(I90:I91)</f>
        <v>0</v>
      </c>
      <c r="J89" s="158">
        <f t="shared" si="68"/>
        <v>0</v>
      </c>
      <c r="K89" s="158">
        <f>SUM(K90:K91)</f>
        <v>0</v>
      </c>
      <c r="L89" s="158">
        <f>SUM(L90:L91)</f>
        <v>0</v>
      </c>
      <c r="M89" s="158">
        <f t="shared" si="69"/>
        <v>0</v>
      </c>
      <c r="N89" s="158">
        <f>SUM(N90:N91)</f>
        <v>1384648</v>
      </c>
      <c r="O89" s="158">
        <f>SUM(O90:O91)</f>
        <v>1384648</v>
      </c>
      <c r="P89" s="158">
        <f t="shared" si="70"/>
        <v>0</v>
      </c>
      <c r="Q89" s="158">
        <f>SUM(Q90:Q91)</f>
        <v>0</v>
      </c>
      <c r="R89" s="158">
        <f>SUM(R90:R91)</f>
        <v>0</v>
      </c>
      <c r="S89" s="158">
        <f t="shared" si="71"/>
        <v>0</v>
      </c>
      <c r="T89" s="158">
        <f>SUM(T90:T91)</f>
        <v>0</v>
      </c>
      <c r="U89" s="158">
        <f>SUM(U90:U91)</f>
        <v>0</v>
      </c>
      <c r="V89" s="158">
        <f t="shared" si="72"/>
        <v>0</v>
      </c>
      <c r="W89" s="158">
        <f>SUM(W90:W91)</f>
        <v>0</v>
      </c>
      <c r="X89" s="158">
        <f>SUM(X90:X91)</f>
        <v>0</v>
      </c>
      <c r="Y89" s="158">
        <f t="shared" si="73"/>
        <v>0</v>
      </c>
      <c r="Z89" s="158">
        <f>SUM(Z90:Z91)</f>
        <v>717036</v>
      </c>
      <c r="AA89" s="158">
        <f>SUM(AA90:AA91)</f>
        <v>717036</v>
      </c>
      <c r="AB89" s="158">
        <f t="shared" si="74"/>
        <v>0</v>
      </c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  <c r="BH89" s="156"/>
      <c r="BI89" s="156"/>
      <c r="BJ89" s="156"/>
      <c r="BK89" s="156"/>
      <c r="BL89" s="156"/>
      <c r="BM89" s="156"/>
      <c r="BN89" s="156"/>
      <c r="BO89" s="156"/>
      <c r="BP89" s="156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156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  <c r="CX89" s="156"/>
      <c r="CY89" s="156"/>
      <c r="CZ89" s="156"/>
      <c r="DA89" s="156"/>
      <c r="DB89" s="156"/>
      <c r="DC89" s="156"/>
      <c r="DD89" s="156"/>
      <c r="DE89" s="156"/>
      <c r="DF89" s="156"/>
      <c r="DG89" s="156"/>
      <c r="DH89" s="156"/>
      <c r="DI89" s="156"/>
      <c r="DJ89" s="156"/>
      <c r="DK89" s="156"/>
      <c r="DL89" s="156"/>
      <c r="DM89" s="156"/>
      <c r="DN89" s="156"/>
      <c r="DO89" s="156"/>
      <c r="DP89" s="156"/>
      <c r="DQ89" s="156"/>
      <c r="DR89" s="156"/>
      <c r="DS89" s="156"/>
      <c r="DT89" s="156"/>
      <c r="DU89" s="156"/>
      <c r="DV89" s="156"/>
      <c r="DW89" s="156"/>
      <c r="DX89" s="156"/>
      <c r="DY89" s="156"/>
      <c r="DZ89" s="156"/>
      <c r="EA89" s="156"/>
      <c r="EB89" s="156"/>
      <c r="EC89" s="156"/>
      <c r="ED89" s="156"/>
      <c r="EE89" s="156"/>
      <c r="EF89" s="156"/>
      <c r="EG89" s="156"/>
      <c r="EH89" s="156"/>
      <c r="EI89" s="156"/>
      <c r="EJ89" s="156"/>
      <c r="EK89" s="156"/>
      <c r="EL89" s="156"/>
      <c r="EM89" s="156"/>
      <c r="EN89" s="156"/>
      <c r="EO89" s="156"/>
      <c r="EP89" s="156"/>
      <c r="EQ89" s="156"/>
      <c r="ER89" s="156"/>
      <c r="ES89" s="156"/>
      <c r="ET89" s="156"/>
      <c r="EU89" s="156"/>
      <c r="EV89" s="156"/>
      <c r="EW89" s="156"/>
      <c r="EX89" s="156"/>
      <c r="EY89" s="156"/>
      <c r="EZ89" s="156"/>
      <c r="FA89" s="156"/>
      <c r="FB89" s="156"/>
      <c r="FC89" s="156"/>
      <c r="FD89" s="156"/>
      <c r="FE89" s="156"/>
      <c r="FF89" s="156"/>
      <c r="FG89" s="156"/>
      <c r="FH89" s="156"/>
      <c r="FI89" s="156"/>
      <c r="FJ89" s="156"/>
      <c r="FK89" s="156"/>
      <c r="FL89" s="156"/>
      <c r="FM89" s="156"/>
      <c r="FN89" s="156"/>
      <c r="FO89" s="156"/>
      <c r="FP89" s="156"/>
      <c r="FQ89" s="156"/>
      <c r="FR89" s="156"/>
      <c r="FS89" s="156"/>
      <c r="FT89" s="156"/>
      <c r="FU89" s="156"/>
      <c r="FV89" s="156"/>
      <c r="FW89" s="156"/>
      <c r="FX89" s="156"/>
      <c r="FY89" s="156"/>
      <c r="FZ89" s="156"/>
      <c r="GA89" s="156"/>
      <c r="GB89" s="156"/>
      <c r="GC89" s="156"/>
      <c r="GD89" s="156"/>
      <c r="GE89" s="156"/>
    </row>
    <row r="90" spans="1:187" s="159" customFormat="1" ht="47.25" x14ac:dyDescent="0.25">
      <c r="A90" s="164" t="s">
        <v>186</v>
      </c>
      <c r="B90" s="165">
        <f t="shared" si="66"/>
        <v>1908860</v>
      </c>
      <c r="C90" s="165">
        <f t="shared" si="66"/>
        <v>1908860</v>
      </c>
      <c r="D90" s="165">
        <f t="shared" si="66"/>
        <v>0</v>
      </c>
      <c r="E90" s="165">
        <f>1032700+876160</f>
        <v>1908860</v>
      </c>
      <c r="F90" s="165">
        <f>1032700+876160</f>
        <v>1908860</v>
      </c>
      <c r="G90" s="165">
        <f t="shared" si="67"/>
        <v>0</v>
      </c>
      <c r="H90" s="165"/>
      <c r="I90" s="165"/>
      <c r="J90" s="165">
        <f t="shared" si="68"/>
        <v>0</v>
      </c>
      <c r="K90" s="165"/>
      <c r="L90" s="165"/>
      <c r="M90" s="165">
        <f t="shared" si="69"/>
        <v>0</v>
      </c>
      <c r="N90" s="165"/>
      <c r="O90" s="165"/>
      <c r="P90" s="165">
        <f t="shared" si="70"/>
        <v>0</v>
      </c>
      <c r="Q90" s="165"/>
      <c r="R90" s="165"/>
      <c r="S90" s="165">
        <f t="shared" si="71"/>
        <v>0</v>
      </c>
      <c r="T90" s="165"/>
      <c r="U90" s="165"/>
      <c r="V90" s="165">
        <f t="shared" si="72"/>
        <v>0</v>
      </c>
      <c r="W90" s="165"/>
      <c r="X90" s="165"/>
      <c r="Y90" s="165">
        <f t="shared" si="73"/>
        <v>0</v>
      </c>
      <c r="Z90" s="165">
        <v>0</v>
      </c>
      <c r="AA90" s="165">
        <v>0</v>
      </c>
      <c r="AB90" s="165">
        <f t="shared" si="74"/>
        <v>0</v>
      </c>
    </row>
    <row r="91" spans="1:187" s="159" customFormat="1" ht="94.5" x14ac:dyDescent="0.25">
      <c r="A91" s="164" t="s">
        <v>187</v>
      </c>
      <c r="B91" s="165">
        <f t="shared" si="66"/>
        <v>2267171</v>
      </c>
      <c r="C91" s="165">
        <f t="shared" si="66"/>
        <v>2267171</v>
      </c>
      <c r="D91" s="165">
        <f t="shared" si="66"/>
        <v>0</v>
      </c>
      <c r="E91" s="165">
        <v>165487</v>
      </c>
      <c r="F91" s="165">
        <v>165487</v>
      </c>
      <c r="G91" s="165">
        <f t="shared" si="67"/>
        <v>0</v>
      </c>
      <c r="H91" s="165">
        <v>0</v>
      </c>
      <c r="I91" s="165">
        <v>0</v>
      </c>
      <c r="J91" s="165">
        <f t="shared" si="68"/>
        <v>0</v>
      </c>
      <c r="K91" s="165">
        <v>0</v>
      </c>
      <c r="L91" s="165">
        <v>0</v>
      </c>
      <c r="M91" s="165">
        <f t="shared" si="69"/>
        <v>0</v>
      </c>
      <c r="N91" s="165">
        <f>2398071-105080-876160-33440-130900+194513-62356</f>
        <v>1384648</v>
      </c>
      <c r="O91" s="165">
        <f>2398071-105080-876160-33440-130900+194513-62356</f>
        <v>1384648</v>
      </c>
      <c r="P91" s="165">
        <f t="shared" si="70"/>
        <v>0</v>
      </c>
      <c r="Q91" s="165"/>
      <c r="R91" s="165"/>
      <c r="S91" s="165">
        <f t="shared" si="71"/>
        <v>0</v>
      </c>
      <c r="T91" s="165"/>
      <c r="U91" s="165"/>
      <c r="V91" s="165">
        <f t="shared" si="72"/>
        <v>0</v>
      </c>
      <c r="W91" s="165"/>
      <c r="X91" s="165"/>
      <c r="Y91" s="165">
        <f t="shared" si="73"/>
        <v>0</v>
      </c>
      <c r="Z91" s="165">
        <f>105080+876160+33440-360000+62356</f>
        <v>717036</v>
      </c>
      <c r="AA91" s="165">
        <f>105080+876160+33440-360000+62356</f>
        <v>717036</v>
      </c>
      <c r="AB91" s="165">
        <f t="shared" si="74"/>
        <v>0</v>
      </c>
      <c r="FL91" s="156"/>
      <c r="FM91" s="156"/>
      <c r="FN91" s="156"/>
      <c r="FO91" s="156"/>
      <c r="FP91" s="156"/>
      <c r="FQ91" s="156"/>
      <c r="FR91" s="156"/>
      <c r="FS91" s="156"/>
      <c r="FT91" s="156"/>
      <c r="FU91" s="156"/>
      <c r="FV91" s="156"/>
      <c r="FW91" s="156"/>
      <c r="FX91" s="156"/>
      <c r="FY91" s="156"/>
      <c r="FZ91" s="156"/>
      <c r="GA91" s="156"/>
      <c r="GB91" s="156"/>
      <c r="GC91" s="156"/>
      <c r="GD91" s="156"/>
      <c r="GE91" s="156"/>
    </row>
    <row r="92" spans="1:187" s="159" customFormat="1" x14ac:dyDescent="0.25">
      <c r="A92" s="157" t="s">
        <v>188</v>
      </c>
      <c r="B92" s="158">
        <f t="shared" si="66"/>
        <v>22322392</v>
      </c>
      <c r="C92" s="158">
        <f t="shared" si="66"/>
        <v>22544950</v>
      </c>
      <c r="D92" s="158">
        <f t="shared" si="66"/>
        <v>222558</v>
      </c>
      <c r="E92" s="158">
        <f>SUM(E93,E106,E118,E186,E234,E269,E294,E168)</f>
        <v>574185</v>
      </c>
      <c r="F92" s="158">
        <f>SUM(F93,F106,F118,F186,F234,F269,F294,F168)</f>
        <v>574185</v>
      </c>
      <c r="G92" s="158">
        <f t="shared" si="67"/>
        <v>0</v>
      </c>
      <c r="H92" s="158">
        <f>SUM(H93,H106,H118,H186,H234,H269,H294,H168)</f>
        <v>31336</v>
      </c>
      <c r="I92" s="158">
        <f>SUM(I93,I106,I118,I186,I234,I269,I294,I168)</f>
        <v>31336</v>
      </c>
      <c r="J92" s="158">
        <f t="shared" si="68"/>
        <v>0</v>
      </c>
      <c r="K92" s="158">
        <f>SUM(K93,K106,K118,K186,K234,K269,K294,K168)</f>
        <v>1204683</v>
      </c>
      <c r="L92" s="158">
        <f>SUM(L93,L106,L118,L186,L234,L269,L294,L168)</f>
        <v>1345597</v>
      </c>
      <c r="M92" s="158">
        <f t="shared" si="69"/>
        <v>140914</v>
      </c>
      <c r="N92" s="158">
        <f>SUM(N93,N106,N118,N186,N234,N269,N294,N168)</f>
        <v>11168840</v>
      </c>
      <c r="O92" s="158">
        <f>SUM(O93,O106,O118,O186,O234,O269,O294,O168)</f>
        <v>11169871</v>
      </c>
      <c r="P92" s="158">
        <f t="shared" si="70"/>
        <v>1031</v>
      </c>
      <c r="Q92" s="158">
        <f>SUM(Q93,Q106,Q118,Q186,Q234,Q269,Q294,Q168)</f>
        <v>678839</v>
      </c>
      <c r="R92" s="158">
        <f>SUM(R93,R106,R118,R186,R234,R269,R294,R168)</f>
        <v>714687</v>
      </c>
      <c r="S92" s="158">
        <f t="shared" si="71"/>
        <v>35848</v>
      </c>
      <c r="T92" s="158">
        <f>SUM(T93,T106,T118,T186,T234,T269,T294,T168)</f>
        <v>5028888</v>
      </c>
      <c r="U92" s="158">
        <f>SUM(U93,U106,U118,U186,U234,U269,U294,U168)</f>
        <v>5063216</v>
      </c>
      <c r="V92" s="158">
        <f t="shared" si="72"/>
        <v>34328</v>
      </c>
      <c r="W92" s="158">
        <f>SUM(W93,W106,W118,W186,W234,W269,W294,W168)</f>
        <v>19877</v>
      </c>
      <c r="X92" s="158">
        <f>SUM(X93,X106,X118,X186,X234,X269,X294,X168)</f>
        <v>30314</v>
      </c>
      <c r="Y92" s="158">
        <f t="shared" si="73"/>
        <v>10437</v>
      </c>
      <c r="Z92" s="158">
        <f>SUM(Z93,Z106,Z118,Z186,Z234,Z269,Z294,Z168)</f>
        <v>3615744</v>
      </c>
      <c r="AA92" s="158">
        <f>SUM(AA93,AA106,AA118,AA186,AA234,AA269,AA294,AA168)</f>
        <v>3615744</v>
      </c>
      <c r="AB92" s="158">
        <f t="shared" si="74"/>
        <v>0</v>
      </c>
    </row>
    <row r="93" spans="1:187" s="159" customFormat="1" x14ac:dyDescent="0.25">
      <c r="A93" s="157" t="s">
        <v>113</v>
      </c>
      <c r="B93" s="158">
        <f t="shared" si="66"/>
        <v>361663</v>
      </c>
      <c r="C93" s="158">
        <f t="shared" si="66"/>
        <v>363762</v>
      </c>
      <c r="D93" s="158">
        <f t="shared" si="66"/>
        <v>2099</v>
      </c>
      <c r="E93" s="158">
        <f>SUM(E94,E98,E100,E104)</f>
        <v>239800</v>
      </c>
      <c r="F93" s="158">
        <f>SUM(F94,F98,F100,F104)</f>
        <v>239800</v>
      </c>
      <c r="G93" s="158">
        <f t="shared" si="67"/>
        <v>0</v>
      </c>
      <c r="H93" s="158">
        <f>SUM(H94,H98,H100,H104)</f>
        <v>0</v>
      </c>
      <c r="I93" s="158">
        <f>SUM(I94,I98,I100,I104)</f>
        <v>0</v>
      </c>
      <c r="J93" s="158">
        <f t="shared" si="68"/>
        <v>0</v>
      </c>
      <c r="K93" s="158">
        <f>SUM(K94,K98,K100,K104)</f>
        <v>77719</v>
      </c>
      <c r="L93" s="158">
        <f>SUM(L94,L98,L100,L104)</f>
        <v>79818</v>
      </c>
      <c r="M93" s="158">
        <f t="shared" si="69"/>
        <v>2099</v>
      </c>
      <c r="N93" s="158">
        <f>SUM(N94,N98,N100,N104)</f>
        <v>0</v>
      </c>
      <c r="O93" s="158">
        <f>SUM(O94,O98,O100,O104)</f>
        <v>0</v>
      </c>
      <c r="P93" s="158">
        <f t="shared" si="70"/>
        <v>0</v>
      </c>
      <c r="Q93" s="158">
        <f>SUM(Q94,Q98,Q100,Q104)</f>
        <v>0</v>
      </c>
      <c r="R93" s="158">
        <f>SUM(R94,R98,R100,R104)</f>
        <v>0</v>
      </c>
      <c r="S93" s="158">
        <f t="shared" si="71"/>
        <v>0</v>
      </c>
      <c r="T93" s="158">
        <f>SUM(T94,T98,T100,T104)</f>
        <v>0</v>
      </c>
      <c r="U93" s="158">
        <f>SUM(U94,U98,U100,U104)</f>
        <v>0</v>
      </c>
      <c r="V93" s="158">
        <f t="shared" si="72"/>
        <v>0</v>
      </c>
      <c r="W93" s="158">
        <f>SUM(W94,W98,W100,W104)</f>
        <v>0</v>
      </c>
      <c r="X93" s="158">
        <f>SUM(X94,X98,X100,X104)</f>
        <v>0</v>
      </c>
      <c r="Y93" s="158">
        <f t="shared" si="73"/>
        <v>0</v>
      </c>
      <c r="Z93" s="158">
        <f>SUM(Z94,Z98,Z100,Z104)</f>
        <v>44144</v>
      </c>
      <c r="AA93" s="158">
        <f>SUM(AA94,AA98,AA100,AA104)</f>
        <v>44144</v>
      </c>
      <c r="AB93" s="158">
        <f t="shared" si="74"/>
        <v>0</v>
      </c>
    </row>
    <row r="94" spans="1:187" s="159" customFormat="1" x14ac:dyDescent="0.25">
      <c r="A94" s="157" t="s">
        <v>189</v>
      </c>
      <c r="B94" s="158">
        <f t="shared" si="66"/>
        <v>21819</v>
      </c>
      <c r="C94" s="158">
        <f t="shared" si="66"/>
        <v>21819</v>
      </c>
      <c r="D94" s="158">
        <f t="shared" si="66"/>
        <v>0</v>
      </c>
      <c r="E94" s="158">
        <f>SUM(E95:E97)</f>
        <v>0</v>
      </c>
      <c r="F94" s="158">
        <f>SUM(F95:F97)</f>
        <v>0</v>
      </c>
      <c r="G94" s="158">
        <f t="shared" si="67"/>
        <v>0</v>
      </c>
      <c r="H94" s="158">
        <f>SUM(H95:H97)</f>
        <v>0</v>
      </c>
      <c r="I94" s="158">
        <f>SUM(I95:I97)</f>
        <v>0</v>
      </c>
      <c r="J94" s="158">
        <f t="shared" si="68"/>
        <v>0</v>
      </c>
      <c r="K94" s="158">
        <f>SUM(K95:K97)</f>
        <v>21819</v>
      </c>
      <c r="L94" s="158">
        <f>SUM(L95:L97)</f>
        <v>21819</v>
      </c>
      <c r="M94" s="158">
        <f t="shared" si="69"/>
        <v>0</v>
      </c>
      <c r="N94" s="158">
        <f>SUM(N95:N97)</f>
        <v>0</v>
      </c>
      <c r="O94" s="158">
        <f>SUM(O95:O97)</f>
        <v>0</v>
      </c>
      <c r="P94" s="158">
        <f t="shared" si="70"/>
        <v>0</v>
      </c>
      <c r="Q94" s="158">
        <f>SUM(Q95:Q97)</f>
        <v>0</v>
      </c>
      <c r="R94" s="158">
        <f>SUM(R95:R97)</f>
        <v>0</v>
      </c>
      <c r="S94" s="158">
        <f t="shared" si="71"/>
        <v>0</v>
      </c>
      <c r="T94" s="158">
        <f>SUM(T95:T97)</f>
        <v>0</v>
      </c>
      <c r="U94" s="158">
        <f>SUM(U95:U97)</f>
        <v>0</v>
      </c>
      <c r="V94" s="158">
        <f t="shared" si="72"/>
        <v>0</v>
      </c>
      <c r="W94" s="158">
        <f t="shared" ref="W94:X94" si="76">SUM(W95:W97)</f>
        <v>0</v>
      </c>
      <c r="X94" s="158">
        <f t="shared" si="76"/>
        <v>0</v>
      </c>
      <c r="Y94" s="158">
        <f t="shared" si="73"/>
        <v>0</v>
      </c>
      <c r="Z94" s="158">
        <f>SUM(Z95:Z97)</f>
        <v>0</v>
      </c>
      <c r="AA94" s="158">
        <f>SUM(AA95:AA97)</f>
        <v>0</v>
      </c>
      <c r="AB94" s="158">
        <f t="shared" si="74"/>
        <v>0</v>
      </c>
    </row>
    <row r="95" spans="1:187" s="159" customFormat="1" x14ac:dyDescent="0.25">
      <c r="A95" s="164" t="s">
        <v>190</v>
      </c>
      <c r="B95" s="165">
        <f t="shared" si="66"/>
        <v>20000</v>
      </c>
      <c r="C95" s="165">
        <f t="shared" si="66"/>
        <v>20000</v>
      </c>
      <c r="D95" s="165">
        <f t="shared" si="66"/>
        <v>0</v>
      </c>
      <c r="E95" s="165">
        <v>0</v>
      </c>
      <c r="F95" s="165">
        <v>0</v>
      </c>
      <c r="G95" s="165">
        <f t="shared" si="67"/>
        <v>0</v>
      </c>
      <c r="H95" s="165"/>
      <c r="I95" s="165"/>
      <c r="J95" s="165">
        <f t="shared" si="68"/>
        <v>0</v>
      </c>
      <c r="K95" s="165">
        <v>20000</v>
      </c>
      <c r="L95" s="165">
        <v>20000</v>
      </c>
      <c r="M95" s="165">
        <f t="shared" si="69"/>
        <v>0</v>
      </c>
      <c r="N95" s="165"/>
      <c r="O95" s="165"/>
      <c r="P95" s="165">
        <f t="shared" si="70"/>
        <v>0</v>
      </c>
      <c r="Q95" s="165"/>
      <c r="R95" s="165"/>
      <c r="S95" s="165">
        <f t="shared" si="71"/>
        <v>0</v>
      </c>
      <c r="T95" s="165"/>
      <c r="U95" s="165"/>
      <c r="V95" s="165">
        <f t="shared" si="72"/>
        <v>0</v>
      </c>
      <c r="W95" s="165"/>
      <c r="X95" s="165"/>
      <c r="Y95" s="165">
        <f t="shared" si="73"/>
        <v>0</v>
      </c>
      <c r="Z95" s="165"/>
      <c r="AA95" s="165"/>
      <c r="AB95" s="165">
        <f t="shared" si="74"/>
        <v>0</v>
      </c>
    </row>
    <row r="96" spans="1:187" s="159" customFormat="1" x14ac:dyDescent="0.25">
      <c r="A96" s="173" t="s">
        <v>191</v>
      </c>
      <c r="B96" s="165">
        <f t="shared" si="66"/>
        <v>940</v>
      </c>
      <c r="C96" s="165">
        <f t="shared" si="66"/>
        <v>940</v>
      </c>
      <c r="D96" s="165">
        <f t="shared" si="66"/>
        <v>0</v>
      </c>
      <c r="E96" s="165">
        <v>0</v>
      </c>
      <c r="F96" s="165">
        <v>0</v>
      </c>
      <c r="G96" s="165">
        <f t="shared" si="67"/>
        <v>0</v>
      </c>
      <c r="H96" s="165">
        <v>0</v>
      </c>
      <c r="I96" s="165">
        <v>0</v>
      </c>
      <c r="J96" s="165">
        <f t="shared" si="68"/>
        <v>0</v>
      </c>
      <c r="K96" s="165">
        <f>1680-740</f>
        <v>940</v>
      </c>
      <c r="L96" s="165">
        <f>1680-740</f>
        <v>940</v>
      </c>
      <c r="M96" s="165">
        <f t="shared" si="69"/>
        <v>0</v>
      </c>
      <c r="N96" s="165"/>
      <c r="O96" s="165"/>
      <c r="P96" s="165">
        <f t="shared" si="70"/>
        <v>0</v>
      </c>
      <c r="Q96" s="165"/>
      <c r="R96" s="165"/>
      <c r="S96" s="165">
        <f t="shared" si="71"/>
        <v>0</v>
      </c>
      <c r="T96" s="165"/>
      <c r="U96" s="165"/>
      <c r="V96" s="165">
        <f t="shared" si="72"/>
        <v>0</v>
      </c>
      <c r="W96" s="165"/>
      <c r="X96" s="165"/>
      <c r="Y96" s="165">
        <f t="shared" si="73"/>
        <v>0</v>
      </c>
      <c r="Z96" s="165"/>
      <c r="AA96" s="165"/>
      <c r="AB96" s="165">
        <f t="shared" si="74"/>
        <v>0</v>
      </c>
    </row>
    <row r="97" spans="1:187" s="159" customFormat="1" ht="31.5" x14ac:dyDescent="0.25">
      <c r="A97" s="173" t="s">
        <v>192</v>
      </c>
      <c r="B97" s="165">
        <f t="shared" si="66"/>
        <v>879</v>
      </c>
      <c r="C97" s="165">
        <f t="shared" si="66"/>
        <v>879</v>
      </c>
      <c r="D97" s="165">
        <f t="shared" si="66"/>
        <v>0</v>
      </c>
      <c r="E97" s="165">
        <v>0</v>
      </c>
      <c r="F97" s="165">
        <v>0</v>
      </c>
      <c r="G97" s="165">
        <f t="shared" si="67"/>
        <v>0</v>
      </c>
      <c r="H97" s="165">
        <v>0</v>
      </c>
      <c r="I97" s="165">
        <v>0</v>
      </c>
      <c r="J97" s="165">
        <f t="shared" si="68"/>
        <v>0</v>
      </c>
      <c r="K97" s="165">
        <v>879</v>
      </c>
      <c r="L97" s="165">
        <v>879</v>
      </c>
      <c r="M97" s="165">
        <f t="shared" si="69"/>
        <v>0</v>
      </c>
      <c r="N97" s="165"/>
      <c r="O97" s="165"/>
      <c r="P97" s="165">
        <f t="shared" si="70"/>
        <v>0</v>
      </c>
      <c r="Q97" s="165"/>
      <c r="R97" s="165"/>
      <c r="S97" s="165">
        <f t="shared" si="71"/>
        <v>0</v>
      </c>
      <c r="T97" s="165"/>
      <c r="U97" s="165"/>
      <c r="V97" s="165">
        <f t="shared" si="72"/>
        <v>0</v>
      </c>
      <c r="W97" s="165"/>
      <c r="X97" s="165"/>
      <c r="Y97" s="165">
        <f t="shared" si="73"/>
        <v>0</v>
      </c>
      <c r="Z97" s="165"/>
      <c r="AA97" s="165"/>
      <c r="AB97" s="165">
        <f t="shared" si="74"/>
        <v>0</v>
      </c>
    </row>
    <row r="98" spans="1:187" s="156" customFormat="1" x14ac:dyDescent="0.25">
      <c r="A98" s="157" t="s">
        <v>193</v>
      </c>
      <c r="B98" s="158">
        <f t="shared" si="66"/>
        <v>44144</v>
      </c>
      <c r="C98" s="158">
        <f t="shared" si="66"/>
        <v>44144</v>
      </c>
      <c r="D98" s="158">
        <f t="shared" si="66"/>
        <v>0</v>
      </c>
      <c r="E98" s="158">
        <f t="shared" ref="E98:AA98" si="77">SUM(E99:E99)</f>
        <v>0</v>
      </c>
      <c r="F98" s="158">
        <f t="shared" si="77"/>
        <v>0</v>
      </c>
      <c r="G98" s="158">
        <f t="shared" si="67"/>
        <v>0</v>
      </c>
      <c r="H98" s="158">
        <f t="shared" si="77"/>
        <v>0</v>
      </c>
      <c r="I98" s="158">
        <f t="shared" si="77"/>
        <v>0</v>
      </c>
      <c r="J98" s="158">
        <f t="shared" si="68"/>
        <v>0</v>
      </c>
      <c r="K98" s="158">
        <f t="shared" si="77"/>
        <v>0</v>
      </c>
      <c r="L98" s="158">
        <f t="shared" si="77"/>
        <v>0</v>
      </c>
      <c r="M98" s="158">
        <f t="shared" si="69"/>
        <v>0</v>
      </c>
      <c r="N98" s="158">
        <f t="shared" si="77"/>
        <v>0</v>
      </c>
      <c r="O98" s="158">
        <f t="shared" si="77"/>
        <v>0</v>
      </c>
      <c r="P98" s="158">
        <f t="shared" si="70"/>
        <v>0</v>
      </c>
      <c r="Q98" s="158">
        <f t="shared" si="77"/>
        <v>0</v>
      </c>
      <c r="R98" s="158">
        <f t="shared" si="77"/>
        <v>0</v>
      </c>
      <c r="S98" s="158">
        <f t="shared" si="71"/>
        <v>0</v>
      </c>
      <c r="T98" s="158">
        <f t="shared" si="77"/>
        <v>0</v>
      </c>
      <c r="U98" s="158">
        <f t="shared" si="77"/>
        <v>0</v>
      </c>
      <c r="V98" s="158">
        <f t="shared" si="72"/>
        <v>0</v>
      </c>
      <c r="W98" s="158">
        <f t="shared" si="77"/>
        <v>0</v>
      </c>
      <c r="X98" s="158">
        <f t="shared" si="77"/>
        <v>0</v>
      </c>
      <c r="Y98" s="158">
        <f t="shared" si="73"/>
        <v>0</v>
      </c>
      <c r="Z98" s="158">
        <f t="shared" si="77"/>
        <v>44144</v>
      </c>
      <c r="AA98" s="158">
        <f t="shared" si="77"/>
        <v>44144</v>
      </c>
      <c r="AB98" s="158">
        <f t="shared" si="74"/>
        <v>0</v>
      </c>
      <c r="AC98" s="159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59"/>
      <c r="AO98" s="159"/>
      <c r="AP98" s="159"/>
      <c r="AQ98" s="159"/>
      <c r="AR98" s="159"/>
      <c r="AS98" s="159"/>
      <c r="AT98" s="159"/>
      <c r="AU98" s="159"/>
      <c r="AV98" s="159"/>
      <c r="AW98" s="159"/>
      <c r="AX98" s="159"/>
      <c r="AY98" s="159"/>
      <c r="AZ98" s="159"/>
      <c r="BA98" s="159"/>
      <c r="BB98" s="159"/>
      <c r="BC98" s="159"/>
      <c r="BD98" s="159"/>
      <c r="BE98" s="159"/>
      <c r="BF98" s="159"/>
      <c r="BG98" s="159"/>
      <c r="BH98" s="159"/>
      <c r="BI98" s="159"/>
      <c r="BJ98" s="159"/>
      <c r="BK98" s="159"/>
      <c r="BL98" s="159"/>
      <c r="BM98" s="159"/>
      <c r="BN98" s="159"/>
      <c r="BO98" s="159"/>
      <c r="BP98" s="159"/>
      <c r="BQ98" s="159"/>
      <c r="BR98" s="159"/>
      <c r="BS98" s="159"/>
      <c r="BT98" s="159"/>
      <c r="BU98" s="159"/>
      <c r="BV98" s="159"/>
      <c r="BW98" s="159"/>
      <c r="BX98" s="159"/>
      <c r="BY98" s="159"/>
      <c r="BZ98" s="159"/>
      <c r="CA98" s="159"/>
      <c r="CB98" s="159"/>
      <c r="CC98" s="159"/>
      <c r="CD98" s="159"/>
      <c r="CE98" s="159"/>
      <c r="CF98" s="159"/>
      <c r="CG98" s="159"/>
      <c r="CH98" s="159"/>
      <c r="CI98" s="159"/>
      <c r="CJ98" s="159"/>
      <c r="CK98" s="159"/>
      <c r="CL98" s="159"/>
      <c r="CM98" s="159"/>
      <c r="CN98" s="159"/>
      <c r="CO98" s="159"/>
      <c r="CP98" s="159"/>
      <c r="CQ98" s="159"/>
      <c r="CR98" s="159"/>
      <c r="CS98" s="159"/>
      <c r="CT98" s="159"/>
      <c r="CU98" s="159"/>
      <c r="CV98" s="159"/>
      <c r="CW98" s="159"/>
      <c r="CX98" s="159"/>
      <c r="CY98" s="159"/>
      <c r="CZ98" s="159"/>
      <c r="DA98" s="159"/>
      <c r="DB98" s="159"/>
      <c r="DC98" s="159"/>
      <c r="DD98" s="159"/>
      <c r="DE98" s="159"/>
      <c r="DF98" s="159"/>
      <c r="DG98" s="159"/>
      <c r="DH98" s="159"/>
      <c r="DI98" s="159"/>
      <c r="DJ98" s="159"/>
      <c r="DK98" s="159"/>
      <c r="DL98" s="159"/>
      <c r="DM98" s="159"/>
      <c r="DN98" s="159"/>
      <c r="DO98" s="159"/>
      <c r="DP98" s="159"/>
      <c r="DQ98" s="159"/>
      <c r="DR98" s="159"/>
      <c r="DS98" s="159"/>
      <c r="DT98" s="159"/>
      <c r="DU98" s="159"/>
      <c r="DV98" s="159"/>
      <c r="DW98" s="159"/>
      <c r="DX98" s="159"/>
      <c r="DY98" s="159"/>
      <c r="DZ98" s="159"/>
      <c r="EA98" s="159"/>
      <c r="EB98" s="159"/>
      <c r="EC98" s="159"/>
      <c r="ED98" s="159"/>
      <c r="EE98" s="159"/>
      <c r="EF98" s="159"/>
      <c r="EG98" s="159"/>
      <c r="EH98" s="159"/>
      <c r="EI98" s="159"/>
      <c r="EJ98" s="159"/>
      <c r="EK98" s="159"/>
      <c r="EL98" s="159"/>
      <c r="EM98" s="159"/>
      <c r="EN98" s="159"/>
      <c r="EO98" s="159"/>
      <c r="EP98" s="159"/>
      <c r="EQ98" s="159"/>
      <c r="ER98" s="159"/>
      <c r="ES98" s="159"/>
      <c r="ET98" s="159"/>
      <c r="EU98" s="159"/>
      <c r="EV98" s="159"/>
      <c r="EW98" s="159"/>
      <c r="EX98" s="159"/>
      <c r="EY98" s="159"/>
      <c r="EZ98" s="159"/>
      <c r="FA98" s="159"/>
      <c r="FB98" s="159"/>
      <c r="FC98" s="159"/>
      <c r="FD98" s="159"/>
      <c r="FE98" s="159"/>
      <c r="FF98" s="159"/>
      <c r="FG98" s="159"/>
      <c r="FH98" s="159"/>
      <c r="FI98" s="159"/>
      <c r="FJ98" s="159"/>
      <c r="FK98" s="159"/>
      <c r="FL98" s="159"/>
      <c r="FM98" s="159"/>
      <c r="FN98" s="159"/>
      <c r="FO98" s="159"/>
      <c r="FP98" s="159"/>
      <c r="FQ98" s="159"/>
      <c r="FR98" s="159"/>
      <c r="FS98" s="159"/>
      <c r="FT98" s="159"/>
      <c r="FU98" s="159"/>
      <c r="FV98" s="159"/>
      <c r="FW98" s="159"/>
      <c r="FX98" s="159"/>
      <c r="FY98" s="159"/>
      <c r="FZ98" s="159"/>
      <c r="GA98" s="159"/>
      <c r="GB98" s="159"/>
      <c r="GC98" s="159"/>
      <c r="GD98" s="159"/>
      <c r="GE98" s="159"/>
    </row>
    <row r="99" spans="1:187" s="159" customFormat="1" ht="47.25" x14ac:dyDescent="0.25">
      <c r="A99" s="166" t="s">
        <v>194</v>
      </c>
      <c r="B99" s="165">
        <f t="shared" si="66"/>
        <v>44144</v>
      </c>
      <c r="C99" s="165">
        <f t="shared" si="66"/>
        <v>44144</v>
      </c>
      <c r="D99" s="165">
        <f t="shared" si="66"/>
        <v>0</v>
      </c>
      <c r="E99" s="165">
        <v>0</v>
      </c>
      <c r="F99" s="165">
        <v>0</v>
      </c>
      <c r="G99" s="165">
        <f t="shared" si="67"/>
        <v>0</v>
      </c>
      <c r="H99" s="165"/>
      <c r="I99" s="165"/>
      <c r="J99" s="165">
        <f t="shared" si="68"/>
        <v>0</v>
      </c>
      <c r="K99" s="165"/>
      <c r="L99" s="165"/>
      <c r="M99" s="165">
        <f t="shared" si="69"/>
        <v>0</v>
      </c>
      <c r="N99" s="165"/>
      <c r="O99" s="165"/>
      <c r="P99" s="165">
        <f t="shared" si="70"/>
        <v>0</v>
      </c>
      <c r="Q99" s="165"/>
      <c r="R99" s="165"/>
      <c r="S99" s="165">
        <f t="shared" si="71"/>
        <v>0</v>
      </c>
      <c r="T99" s="165"/>
      <c r="U99" s="165"/>
      <c r="V99" s="165">
        <f t="shared" si="72"/>
        <v>0</v>
      </c>
      <c r="W99" s="165"/>
      <c r="X99" s="165"/>
      <c r="Y99" s="165">
        <f t="shared" si="73"/>
        <v>0</v>
      </c>
      <c r="Z99" s="165">
        <v>44144</v>
      </c>
      <c r="AA99" s="165">
        <v>44144</v>
      </c>
      <c r="AB99" s="165">
        <f t="shared" si="74"/>
        <v>0</v>
      </c>
      <c r="FL99" s="156"/>
      <c r="FM99" s="156"/>
      <c r="FN99" s="156"/>
      <c r="FO99" s="156"/>
      <c r="FP99" s="156"/>
      <c r="FQ99" s="156"/>
      <c r="FR99" s="156"/>
      <c r="FS99" s="156"/>
      <c r="FT99" s="156"/>
      <c r="FU99" s="156"/>
      <c r="FV99" s="156"/>
      <c r="FW99" s="156"/>
      <c r="FX99" s="156"/>
      <c r="FY99" s="156"/>
      <c r="FZ99" s="156"/>
      <c r="GA99" s="156"/>
      <c r="GB99" s="156"/>
      <c r="GC99" s="156"/>
      <c r="GD99" s="156"/>
      <c r="GE99" s="156"/>
    </row>
    <row r="100" spans="1:187" s="159" customFormat="1" ht="31.5" x14ac:dyDescent="0.25">
      <c r="A100" s="157" t="s">
        <v>195</v>
      </c>
      <c r="B100" s="158">
        <f t="shared" si="66"/>
        <v>259800</v>
      </c>
      <c r="C100" s="158">
        <f t="shared" si="66"/>
        <v>261899</v>
      </c>
      <c r="D100" s="158">
        <f t="shared" si="66"/>
        <v>2099</v>
      </c>
      <c r="E100" s="158">
        <f>SUM(E101:E103)</f>
        <v>239800</v>
      </c>
      <c r="F100" s="158">
        <f>SUM(F101:F103)</f>
        <v>239800</v>
      </c>
      <c r="G100" s="158">
        <f t="shared" si="67"/>
        <v>0</v>
      </c>
      <c r="H100" s="158">
        <f>SUM(H101:H103)</f>
        <v>0</v>
      </c>
      <c r="I100" s="158">
        <f>SUM(I101:I103)</f>
        <v>0</v>
      </c>
      <c r="J100" s="158">
        <f t="shared" si="68"/>
        <v>0</v>
      </c>
      <c r="K100" s="158">
        <f>SUM(K101:K103)</f>
        <v>20000</v>
      </c>
      <c r="L100" s="158">
        <f>SUM(L101:L103)</f>
        <v>22099</v>
      </c>
      <c r="M100" s="158">
        <f t="shared" si="69"/>
        <v>2099</v>
      </c>
      <c r="N100" s="158">
        <f>SUM(N101:N103)</f>
        <v>0</v>
      </c>
      <c r="O100" s="158">
        <f>SUM(O101:O103)</f>
        <v>0</v>
      </c>
      <c r="P100" s="158">
        <f t="shared" si="70"/>
        <v>0</v>
      </c>
      <c r="Q100" s="158">
        <f>SUM(Q101:Q103)</f>
        <v>0</v>
      </c>
      <c r="R100" s="158">
        <f>SUM(R101:R103)</f>
        <v>0</v>
      </c>
      <c r="S100" s="158">
        <f t="shared" si="71"/>
        <v>0</v>
      </c>
      <c r="T100" s="158">
        <f>SUM(T101:T103)</f>
        <v>0</v>
      </c>
      <c r="U100" s="158">
        <f>SUM(U101:U103)</f>
        <v>0</v>
      </c>
      <c r="V100" s="158">
        <f t="shared" si="72"/>
        <v>0</v>
      </c>
      <c r="W100" s="158">
        <f>SUM(W101:W103)</f>
        <v>0</v>
      </c>
      <c r="X100" s="158">
        <f>SUM(X101:X103)</f>
        <v>0</v>
      </c>
      <c r="Y100" s="158">
        <f t="shared" si="73"/>
        <v>0</v>
      </c>
      <c r="Z100" s="158">
        <f>SUM(Z101:Z103)</f>
        <v>0</v>
      </c>
      <c r="AA100" s="158">
        <f>SUM(AA101:AA103)</f>
        <v>0</v>
      </c>
      <c r="AB100" s="158">
        <f t="shared" si="74"/>
        <v>0</v>
      </c>
    </row>
    <row r="101" spans="1:187" s="159" customFormat="1" ht="47.25" x14ac:dyDescent="0.25">
      <c r="A101" s="173" t="s">
        <v>196</v>
      </c>
      <c r="B101" s="165">
        <f t="shared" si="66"/>
        <v>239800</v>
      </c>
      <c r="C101" s="165">
        <f t="shared" si="66"/>
        <v>239800</v>
      </c>
      <c r="D101" s="165">
        <f t="shared" si="66"/>
        <v>0</v>
      </c>
      <c r="E101" s="165">
        <v>239800</v>
      </c>
      <c r="F101" s="165">
        <v>239800</v>
      </c>
      <c r="G101" s="165">
        <f t="shared" si="67"/>
        <v>0</v>
      </c>
      <c r="H101" s="165">
        <f t="shared" ref="H101:I102" si="78">5788-5788</f>
        <v>0</v>
      </c>
      <c r="I101" s="165">
        <f t="shared" si="78"/>
        <v>0</v>
      </c>
      <c r="J101" s="165">
        <f t="shared" si="68"/>
        <v>0</v>
      </c>
      <c r="K101" s="165">
        <v>0</v>
      </c>
      <c r="L101" s="165">
        <v>0</v>
      </c>
      <c r="M101" s="165">
        <f t="shared" si="69"/>
        <v>0</v>
      </c>
      <c r="N101" s="165"/>
      <c r="O101" s="165"/>
      <c r="P101" s="165">
        <f t="shared" si="70"/>
        <v>0</v>
      </c>
      <c r="Q101" s="165"/>
      <c r="R101" s="165"/>
      <c r="S101" s="165">
        <f t="shared" si="71"/>
        <v>0</v>
      </c>
      <c r="T101" s="165"/>
      <c r="U101" s="165"/>
      <c r="V101" s="165">
        <f t="shared" si="72"/>
        <v>0</v>
      </c>
      <c r="W101" s="165"/>
      <c r="X101" s="165"/>
      <c r="Y101" s="165">
        <f t="shared" si="73"/>
        <v>0</v>
      </c>
      <c r="Z101" s="165"/>
      <c r="AA101" s="165"/>
      <c r="AB101" s="165">
        <f t="shared" si="74"/>
        <v>0</v>
      </c>
    </row>
    <row r="102" spans="1:187" s="159" customFormat="1" x14ac:dyDescent="0.25">
      <c r="A102" s="173" t="s">
        <v>197</v>
      </c>
      <c r="B102" s="165">
        <f t="shared" si="66"/>
        <v>0</v>
      </c>
      <c r="C102" s="165">
        <f t="shared" si="66"/>
        <v>2099</v>
      </c>
      <c r="D102" s="165">
        <f t="shared" si="66"/>
        <v>2099</v>
      </c>
      <c r="E102" s="165">
        <v>0</v>
      </c>
      <c r="F102" s="165">
        <v>0</v>
      </c>
      <c r="G102" s="165">
        <f t="shared" si="67"/>
        <v>0</v>
      </c>
      <c r="H102" s="165">
        <f t="shared" si="78"/>
        <v>0</v>
      </c>
      <c r="I102" s="165">
        <f t="shared" si="78"/>
        <v>0</v>
      </c>
      <c r="J102" s="165">
        <f t="shared" si="68"/>
        <v>0</v>
      </c>
      <c r="K102" s="165">
        <v>0</v>
      </c>
      <c r="L102" s="165">
        <v>2099</v>
      </c>
      <c r="M102" s="165">
        <f t="shared" si="69"/>
        <v>2099</v>
      </c>
      <c r="N102" s="165"/>
      <c r="O102" s="165"/>
      <c r="P102" s="165">
        <f t="shared" si="70"/>
        <v>0</v>
      </c>
      <c r="Q102" s="165"/>
      <c r="R102" s="165"/>
      <c r="S102" s="165">
        <f t="shared" si="71"/>
        <v>0</v>
      </c>
      <c r="T102" s="165"/>
      <c r="U102" s="165"/>
      <c r="V102" s="165">
        <f t="shared" si="72"/>
        <v>0</v>
      </c>
      <c r="W102" s="165"/>
      <c r="X102" s="165"/>
      <c r="Y102" s="165">
        <f t="shared" si="73"/>
        <v>0</v>
      </c>
      <c r="Z102" s="165"/>
      <c r="AA102" s="165"/>
      <c r="AB102" s="165">
        <f t="shared" si="74"/>
        <v>0</v>
      </c>
    </row>
    <row r="103" spans="1:187" s="159" customFormat="1" ht="31.5" x14ac:dyDescent="0.25">
      <c r="A103" s="173" t="s">
        <v>198</v>
      </c>
      <c r="B103" s="165">
        <f t="shared" si="66"/>
        <v>20000</v>
      </c>
      <c r="C103" s="165">
        <f t="shared" si="66"/>
        <v>20000</v>
      </c>
      <c r="D103" s="165">
        <f t="shared" si="66"/>
        <v>0</v>
      </c>
      <c r="E103" s="165">
        <v>0</v>
      </c>
      <c r="F103" s="165">
        <v>0</v>
      </c>
      <c r="G103" s="165">
        <f t="shared" si="67"/>
        <v>0</v>
      </c>
      <c r="H103" s="165"/>
      <c r="I103" s="165"/>
      <c r="J103" s="165">
        <f t="shared" si="68"/>
        <v>0</v>
      </c>
      <c r="K103" s="165">
        <v>20000</v>
      </c>
      <c r="L103" s="165">
        <v>20000</v>
      </c>
      <c r="M103" s="165">
        <f t="shared" si="69"/>
        <v>0</v>
      </c>
      <c r="N103" s="165"/>
      <c r="O103" s="165"/>
      <c r="P103" s="165">
        <f t="shared" si="70"/>
        <v>0</v>
      </c>
      <c r="Q103" s="165"/>
      <c r="R103" s="165"/>
      <c r="S103" s="165">
        <f t="shared" si="71"/>
        <v>0</v>
      </c>
      <c r="T103" s="165"/>
      <c r="U103" s="165"/>
      <c r="V103" s="165">
        <f t="shared" si="72"/>
        <v>0</v>
      </c>
      <c r="W103" s="165"/>
      <c r="X103" s="165"/>
      <c r="Y103" s="165">
        <f t="shared" si="73"/>
        <v>0</v>
      </c>
      <c r="Z103" s="165"/>
      <c r="AA103" s="165"/>
      <c r="AB103" s="165">
        <f t="shared" si="74"/>
        <v>0</v>
      </c>
    </row>
    <row r="104" spans="1:187" s="159" customFormat="1" x14ac:dyDescent="0.25">
      <c r="A104" s="157" t="s">
        <v>199</v>
      </c>
      <c r="B104" s="158">
        <f t="shared" si="66"/>
        <v>35900</v>
      </c>
      <c r="C104" s="158">
        <f t="shared" si="66"/>
        <v>35900</v>
      </c>
      <c r="D104" s="158">
        <f t="shared" si="66"/>
        <v>0</v>
      </c>
      <c r="E104" s="158">
        <f>SUM(E105:E105)</f>
        <v>0</v>
      </c>
      <c r="F104" s="158">
        <f>SUM(F105:F105)</f>
        <v>0</v>
      </c>
      <c r="G104" s="158">
        <f t="shared" si="67"/>
        <v>0</v>
      </c>
      <c r="H104" s="158">
        <f>SUM(H105:H105)</f>
        <v>0</v>
      </c>
      <c r="I104" s="158">
        <f>SUM(I105:I105)</f>
        <v>0</v>
      </c>
      <c r="J104" s="158">
        <f t="shared" si="68"/>
        <v>0</v>
      </c>
      <c r="K104" s="158">
        <f>SUM(K105:K105)</f>
        <v>35900</v>
      </c>
      <c r="L104" s="158">
        <f>SUM(L105:L105)</f>
        <v>35900</v>
      </c>
      <c r="M104" s="158">
        <f t="shared" si="69"/>
        <v>0</v>
      </c>
      <c r="N104" s="158">
        <f>SUM(N105:N105)</f>
        <v>0</v>
      </c>
      <c r="O104" s="158">
        <f>SUM(O105:O105)</f>
        <v>0</v>
      </c>
      <c r="P104" s="158">
        <f t="shared" si="70"/>
        <v>0</v>
      </c>
      <c r="Q104" s="158">
        <f>SUM(Q105:Q105)</f>
        <v>0</v>
      </c>
      <c r="R104" s="158">
        <f>SUM(R105:R105)</f>
        <v>0</v>
      </c>
      <c r="S104" s="158">
        <f t="shared" si="71"/>
        <v>0</v>
      </c>
      <c r="T104" s="158">
        <f>SUM(T105:T105)</f>
        <v>0</v>
      </c>
      <c r="U104" s="158">
        <f>SUM(U105:U105)</f>
        <v>0</v>
      </c>
      <c r="V104" s="158">
        <f t="shared" si="72"/>
        <v>0</v>
      </c>
      <c r="W104" s="158">
        <f>SUM(W105:W105)</f>
        <v>0</v>
      </c>
      <c r="X104" s="158">
        <f>SUM(X105:X105)</f>
        <v>0</v>
      </c>
      <c r="Y104" s="158">
        <f t="shared" si="73"/>
        <v>0</v>
      </c>
      <c r="Z104" s="158">
        <f>SUM(Z105:Z105)</f>
        <v>0</v>
      </c>
      <c r="AA104" s="158">
        <f>SUM(AA105:AA105)</f>
        <v>0</v>
      </c>
      <c r="AB104" s="158">
        <f t="shared" si="74"/>
        <v>0</v>
      </c>
    </row>
    <row r="105" spans="1:187" s="156" customFormat="1" ht="31.5" x14ac:dyDescent="0.25">
      <c r="A105" s="167" t="s">
        <v>200</v>
      </c>
      <c r="B105" s="174">
        <f t="shared" si="66"/>
        <v>35900</v>
      </c>
      <c r="C105" s="174">
        <f t="shared" si="66"/>
        <v>35900</v>
      </c>
      <c r="D105" s="174">
        <f t="shared" si="66"/>
        <v>0</v>
      </c>
      <c r="E105" s="174"/>
      <c r="F105" s="174"/>
      <c r="G105" s="174">
        <f t="shared" si="67"/>
        <v>0</v>
      </c>
      <c r="H105" s="174"/>
      <c r="I105" s="174"/>
      <c r="J105" s="174">
        <f t="shared" si="68"/>
        <v>0</v>
      </c>
      <c r="K105" s="174">
        <v>35900</v>
      </c>
      <c r="L105" s="174">
        <v>35900</v>
      </c>
      <c r="M105" s="174">
        <f t="shared" si="69"/>
        <v>0</v>
      </c>
      <c r="N105" s="174"/>
      <c r="O105" s="174"/>
      <c r="P105" s="174">
        <f t="shared" si="70"/>
        <v>0</v>
      </c>
      <c r="Q105" s="174"/>
      <c r="R105" s="174"/>
      <c r="S105" s="174">
        <f t="shared" si="71"/>
        <v>0</v>
      </c>
      <c r="T105" s="174"/>
      <c r="U105" s="174"/>
      <c r="V105" s="174">
        <f t="shared" si="72"/>
        <v>0</v>
      </c>
      <c r="W105" s="174"/>
      <c r="X105" s="174"/>
      <c r="Y105" s="174">
        <f t="shared" si="73"/>
        <v>0</v>
      </c>
      <c r="Z105" s="174"/>
      <c r="AA105" s="174"/>
      <c r="AB105" s="174">
        <f t="shared" si="74"/>
        <v>0</v>
      </c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159"/>
      <c r="AS105" s="159"/>
      <c r="AT105" s="159"/>
      <c r="AU105" s="159"/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9"/>
      <c r="BM105" s="159"/>
      <c r="BN105" s="159"/>
      <c r="BO105" s="159"/>
      <c r="BP105" s="159"/>
      <c r="BQ105" s="159"/>
      <c r="BR105" s="159"/>
      <c r="BS105" s="159"/>
      <c r="BT105" s="159"/>
      <c r="BU105" s="159"/>
      <c r="BV105" s="159"/>
      <c r="BW105" s="159"/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  <c r="CN105" s="159"/>
      <c r="CO105" s="159"/>
      <c r="CP105" s="159"/>
      <c r="CQ105" s="159"/>
      <c r="CR105" s="159"/>
      <c r="CS105" s="159"/>
      <c r="CT105" s="159"/>
      <c r="CU105" s="159"/>
      <c r="CV105" s="159"/>
      <c r="CW105" s="159"/>
      <c r="CX105" s="159"/>
      <c r="CY105" s="159"/>
      <c r="CZ105" s="159"/>
      <c r="DA105" s="159"/>
      <c r="DB105" s="159"/>
      <c r="DC105" s="159"/>
      <c r="DD105" s="159"/>
      <c r="DE105" s="159"/>
      <c r="DF105" s="159"/>
      <c r="DG105" s="159"/>
      <c r="DH105" s="159"/>
      <c r="DI105" s="159"/>
      <c r="DJ105" s="159"/>
      <c r="DK105" s="159"/>
      <c r="DL105" s="159"/>
      <c r="DM105" s="159"/>
      <c r="DN105" s="159"/>
      <c r="DO105" s="159"/>
      <c r="DP105" s="159"/>
      <c r="DQ105" s="159"/>
      <c r="DR105" s="159"/>
      <c r="DS105" s="159"/>
      <c r="DT105" s="159"/>
      <c r="DU105" s="159"/>
      <c r="DV105" s="159"/>
      <c r="DW105" s="159"/>
      <c r="DX105" s="159"/>
      <c r="DY105" s="159"/>
      <c r="DZ105" s="159"/>
      <c r="EA105" s="159"/>
      <c r="EB105" s="159"/>
      <c r="EC105" s="159"/>
      <c r="ED105" s="159"/>
      <c r="EE105" s="159"/>
      <c r="EF105" s="159"/>
      <c r="EG105" s="159"/>
      <c r="EH105" s="159"/>
      <c r="EI105" s="159"/>
      <c r="EJ105" s="159"/>
      <c r="EK105" s="159"/>
      <c r="EL105" s="159"/>
      <c r="EM105" s="159"/>
      <c r="EN105" s="159"/>
      <c r="EO105" s="159"/>
      <c r="EP105" s="159"/>
      <c r="EQ105" s="159"/>
      <c r="ER105" s="159"/>
      <c r="ES105" s="159"/>
      <c r="ET105" s="159"/>
      <c r="EU105" s="159"/>
      <c r="EV105" s="159"/>
      <c r="EW105" s="159"/>
      <c r="EX105" s="159"/>
      <c r="EY105" s="159"/>
      <c r="EZ105" s="159"/>
      <c r="FA105" s="159"/>
      <c r="FB105" s="159"/>
      <c r="FC105" s="159"/>
      <c r="FD105" s="159"/>
      <c r="FE105" s="159"/>
      <c r="FF105" s="159"/>
      <c r="FG105" s="159"/>
      <c r="FH105" s="159"/>
      <c r="FI105" s="159"/>
      <c r="FJ105" s="159"/>
      <c r="FK105" s="159"/>
      <c r="FL105" s="159"/>
      <c r="FM105" s="159"/>
      <c r="FN105" s="159"/>
      <c r="FO105" s="159"/>
      <c r="FP105" s="159"/>
      <c r="FQ105" s="159"/>
      <c r="FR105" s="159"/>
      <c r="FS105" s="159"/>
      <c r="FT105" s="159"/>
      <c r="FU105" s="159"/>
      <c r="FV105" s="159"/>
      <c r="FW105" s="159"/>
      <c r="FX105" s="159"/>
      <c r="FY105" s="159"/>
      <c r="FZ105" s="159"/>
      <c r="GA105" s="159"/>
      <c r="GB105" s="159"/>
      <c r="GC105" s="159"/>
      <c r="GD105" s="159"/>
      <c r="GE105" s="159"/>
    </row>
    <row r="106" spans="1:187" s="159" customFormat="1" x14ac:dyDescent="0.25">
      <c r="A106" s="163" t="s">
        <v>125</v>
      </c>
      <c r="B106" s="160">
        <f t="shared" si="66"/>
        <v>70934</v>
      </c>
      <c r="C106" s="160">
        <f t="shared" si="66"/>
        <v>70934</v>
      </c>
      <c r="D106" s="160">
        <f t="shared" si="66"/>
        <v>0</v>
      </c>
      <c r="E106" s="160">
        <f t="shared" ref="E106:AA106" si="79">SUM(E107,E109,E114)</f>
        <v>0</v>
      </c>
      <c r="F106" s="160">
        <f t="shared" si="79"/>
        <v>0</v>
      </c>
      <c r="G106" s="160">
        <f t="shared" si="67"/>
        <v>0</v>
      </c>
      <c r="H106" s="160">
        <f t="shared" ref="H106" si="80">SUM(H107,H109,H114)</f>
        <v>6060</v>
      </c>
      <c r="I106" s="160">
        <f t="shared" si="79"/>
        <v>6060</v>
      </c>
      <c r="J106" s="160">
        <f t="shared" si="68"/>
        <v>0</v>
      </c>
      <c r="K106" s="160">
        <f t="shared" ref="K106" si="81">SUM(K107,K109,K114)</f>
        <v>37357</v>
      </c>
      <c r="L106" s="160">
        <f t="shared" si="79"/>
        <v>37357</v>
      </c>
      <c r="M106" s="160">
        <f t="shared" si="69"/>
        <v>0</v>
      </c>
      <c r="N106" s="160">
        <f t="shared" ref="N106" si="82">SUM(N107,N109,N114)</f>
        <v>0</v>
      </c>
      <c r="O106" s="160">
        <f t="shared" si="79"/>
        <v>0</v>
      </c>
      <c r="P106" s="160">
        <f t="shared" si="70"/>
        <v>0</v>
      </c>
      <c r="Q106" s="160">
        <f t="shared" ref="Q106" si="83">SUM(Q107,Q109,Q114)</f>
        <v>27517</v>
      </c>
      <c r="R106" s="160">
        <f t="shared" si="79"/>
        <v>27517</v>
      </c>
      <c r="S106" s="160">
        <f t="shared" si="71"/>
        <v>0</v>
      </c>
      <c r="T106" s="160">
        <f t="shared" ref="T106" si="84">SUM(T107,T109,T114)</f>
        <v>0</v>
      </c>
      <c r="U106" s="160">
        <f t="shared" si="79"/>
        <v>0</v>
      </c>
      <c r="V106" s="160">
        <f t="shared" si="72"/>
        <v>0</v>
      </c>
      <c r="W106" s="160">
        <f t="shared" ref="W106" si="85">SUM(W107,W109,W114)</f>
        <v>0</v>
      </c>
      <c r="X106" s="160">
        <f t="shared" si="79"/>
        <v>0</v>
      </c>
      <c r="Y106" s="160">
        <f t="shared" si="73"/>
        <v>0</v>
      </c>
      <c r="Z106" s="160">
        <f t="shared" ref="Z106" si="86">SUM(Z107,Z109,Z114)</f>
        <v>0</v>
      </c>
      <c r="AA106" s="160">
        <f t="shared" si="79"/>
        <v>0</v>
      </c>
      <c r="AB106" s="160">
        <f t="shared" si="74"/>
        <v>0</v>
      </c>
      <c r="AC106" s="156"/>
      <c r="AD106" s="156"/>
      <c r="AE106" s="156"/>
      <c r="AF106" s="156"/>
      <c r="AG106" s="156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6"/>
      <c r="AS106" s="156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6"/>
      <c r="BE106" s="156"/>
      <c r="BF106" s="156"/>
      <c r="BG106" s="156"/>
      <c r="BH106" s="156"/>
      <c r="BI106" s="156"/>
      <c r="BJ106" s="156"/>
      <c r="BK106" s="156"/>
      <c r="BL106" s="156"/>
      <c r="BM106" s="156"/>
      <c r="BN106" s="156"/>
      <c r="BO106" s="156"/>
      <c r="BP106" s="156"/>
      <c r="BQ106" s="156"/>
      <c r="BR106" s="156"/>
      <c r="BS106" s="156"/>
      <c r="BT106" s="156"/>
      <c r="BU106" s="156"/>
      <c r="BV106" s="156"/>
      <c r="BW106" s="156"/>
      <c r="BX106" s="156"/>
      <c r="BY106" s="156"/>
      <c r="BZ106" s="156"/>
      <c r="CA106" s="156"/>
      <c r="CB106" s="156"/>
      <c r="CC106" s="156"/>
      <c r="CD106" s="156"/>
      <c r="CE106" s="156"/>
      <c r="CF106" s="156"/>
      <c r="CG106" s="156"/>
      <c r="CH106" s="156"/>
      <c r="CI106" s="156"/>
      <c r="CJ106" s="156"/>
      <c r="CK106" s="156"/>
      <c r="CL106" s="156"/>
      <c r="CM106" s="156"/>
      <c r="CN106" s="156"/>
      <c r="CO106" s="156"/>
      <c r="CP106" s="156"/>
      <c r="CQ106" s="156"/>
      <c r="CR106" s="156"/>
      <c r="CS106" s="156"/>
      <c r="CT106" s="156"/>
      <c r="CU106" s="156"/>
      <c r="CV106" s="156"/>
      <c r="CW106" s="156"/>
      <c r="CX106" s="156"/>
      <c r="CY106" s="156"/>
      <c r="CZ106" s="156"/>
      <c r="DA106" s="156"/>
      <c r="DB106" s="156"/>
      <c r="DC106" s="156"/>
      <c r="DD106" s="156"/>
      <c r="DE106" s="156"/>
      <c r="DF106" s="156"/>
      <c r="DG106" s="156"/>
      <c r="DH106" s="156"/>
      <c r="DI106" s="156"/>
      <c r="DJ106" s="156"/>
      <c r="DK106" s="156"/>
      <c r="DL106" s="156"/>
      <c r="DM106" s="156"/>
      <c r="DN106" s="156"/>
      <c r="DO106" s="156"/>
      <c r="DP106" s="156"/>
      <c r="DQ106" s="156"/>
      <c r="DR106" s="156"/>
      <c r="DS106" s="156"/>
      <c r="DT106" s="156"/>
      <c r="DU106" s="156"/>
      <c r="DV106" s="156"/>
      <c r="DW106" s="156"/>
      <c r="DX106" s="156"/>
      <c r="DY106" s="156"/>
      <c r="DZ106" s="156"/>
      <c r="EA106" s="156"/>
      <c r="EB106" s="156"/>
      <c r="EC106" s="156"/>
      <c r="ED106" s="156"/>
      <c r="EE106" s="156"/>
      <c r="EF106" s="156"/>
      <c r="EG106" s="156"/>
      <c r="EH106" s="156"/>
      <c r="EI106" s="156"/>
      <c r="EJ106" s="156"/>
      <c r="EK106" s="156"/>
      <c r="EL106" s="156"/>
      <c r="EM106" s="156"/>
      <c r="EN106" s="156"/>
      <c r="EO106" s="156"/>
      <c r="EP106" s="156"/>
      <c r="EQ106" s="156"/>
      <c r="ER106" s="156"/>
      <c r="ES106" s="156"/>
      <c r="ET106" s="156"/>
      <c r="EU106" s="156"/>
      <c r="EV106" s="156"/>
      <c r="EW106" s="156"/>
      <c r="EX106" s="156"/>
      <c r="EY106" s="156"/>
      <c r="EZ106" s="156"/>
      <c r="FA106" s="156"/>
      <c r="FB106" s="156"/>
      <c r="FC106" s="156"/>
      <c r="FD106" s="156"/>
      <c r="FE106" s="156"/>
      <c r="FF106" s="156"/>
      <c r="FG106" s="156"/>
      <c r="FH106" s="156"/>
      <c r="FI106" s="156"/>
      <c r="FJ106" s="156"/>
      <c r="FK106" s="156"/>
      <c r="FL106" s="156"/>
      <c r="FM106" s="156"/>
      <c r="FN106" s="156"/>
      <c r="FO106" s="156"/>
      <c r="FP106" s="156"/>
      <c r="FQ106" s="156"/>
      <c r="FR106" s="156"/>
      <c r="FS106" s="156"/>
      <c r="FT106" s="156"/>
      <c r="FU106" s="156"/>
      <c r="FV106" s="156"/>
      <c r="FW106" s="156"/>
      <c r="FX106" s="156"/>
      <c r="FY106" s="156"/>
      <c r="FZ106" s="156"/>
      <c r="GA106" s="156"/>
      <c r="GB106" s="156"/>
      <c r="GC106" s="156"/>
      <c r="GD106" s="156"/>
      <c r="GE106" s="156"/>
    </row>
    <row r="107" spans="1:187" s="159" customFormat="1" x14ac:dyDescent="0.25">
      <c r="A107" s="157" t="s">
        <v>189</v>
      </c>
      <c r="B107" s="158">
        <f t="shared" si="66"/>
        <v>8318</v>
      </c>
      <c r="C107" s="158">
        <f t="shared" si="66"/>
        <v>8318</v>
      </c>
      <c r="D107" s="158">
        <f t="shared" si="66"/>
        <v>0</v>
      </c>
      <c r="E107" s="158">
        <f t="shared" ref="E107:AA107" si="87">SUM(E108:E108)</f>
        <v>0</v>
      </c>
      <c r="F107" s="158">
        <f t="shared" si="87"/>
        <v>0</v>
      </c>
      <c r="G107" s="158">
        <f t="shared" si="67"/>
        <v>0</v>
      </c>
      <c r="H107" s="158">
        <f t="shared" si="87"/>
        <v>0</v>
      </c>
      <c r="I107" s="158">
        <f t="shared" si="87"/>
        <v>0</v>
      </c>
      <c r="J107" s="158">
        <f t="shared" si="68"/>
        <v>0</v>
      </c>
      <c r="K107" s="158">
        <f t="shared" si="87"/>
        <v>2662</v>
      </c>
      <c r="L107" s="158">
        <f t="shared" si="87"/>
        <v>2662</v>
      </c>
      <c r="M107" s="158">
        <f t="shared" si="69"/>
        <v>0</v>
      </c>
      <c r="N107" s="158">
        <f t="shared" si="87"/>
        <v>0</v>
      </c>
      <c r="O107" s="158">
        <f t="shared" si="87"/>
        <v>0</v>
      </c>
      <c r="P107" s="158">
        <f t="shared" si="70"/>
        <v>0</v>
      </c>
      <c r="Q107" s="158">
        <f t="shared" si="87"/>
        <v>5656</v>
      </c>
      <c r="R107" s="158">
        <f t="shared" si="87"/>
        <v>5656</v>
      </c>
      <c r="S107" s="158">
        <f t="shared" si="71"/>
        <v>0</v>
      </c>
      <c r="T107" s="158">
        <f t="shared" si="87"/>
        <v>0</v>
      </c>
      <c r="U107" s="158">
        <f t="shared" si="87"/>
        <v>0</v>
      </c>
      <c r="V107" s="158">
        <f t="shared" si="72"/>
        <v>0</v>
      </c>
      <c r="W107" s="158">
        <f t="shared" si="87"/>
        <v>0</v>
      </c>
      <c r="X107" s="158">
        <f t="shared" si="87"/>
        <v>0</v>
      </c>
      <c r="Y107" s="158">
        <f t="shared" si="73"/>
        <v>0</v>
      </c>
      <c r="Z107" s="158">
        <f t="shared" si="87"/>
        <v>0</v>
      </c>
      <c r="AA107" s="158">
        <f t="shared" si="87"/>
        <v>0</v>
      </c>
      <c r="AB107" s="158">
        <f t="shared" si="74"/>
        <v>0</v>
      </c>
    </row>
    <row r="108" spans="1:187" s="159" customFormat="1" ht="31.5" x14ac:dyDescent="0.25">
      <c r="A108" s="164" t="s">
        <v>201</v>
      </c>
      <c r="B108" s="165">
        <f t="shared" si="66"/>
        <v>8318</v>
      </c>
      <c r="C108" s="165">
        <f t="shared" si="66"/>
        <v>8318</v>
      </c>
      <c r="D108" s="165">
        <f t="shared" si="66"/>
        <v>0</v>
      </c>
      <c r="E108" s="165">
        <v>0</v>
      </c>
      <c r="F108" s="165">
        <v>0</v>
      </c>
      <c r="G108" s="165">
        <f t="shared" si="67"/>
        <v>0</v>
      </c>
      <c r="H108" s="165"/>
      <c r="I108" s="165"/>
      <c r="J108" s="165">
        <f t="shared" si="68"/>
        <v>0</v>
      </c>
      <c r="K108" s="165">
        <f>1744+918</f>
        <v>2662</v>
      </c>
      <c r="L108" s="165">
        <f>1744+918</f>
        <v>2662</v>
      </c>
      <c r="M108" s="165">
        <f t="shared" si="69"/>
        <v>0</v>
      </c>
      <c r="N108" s="165"/>
      <c r="O108" s="165"/>
      <c r="P108" s="165">
        <f t="shared" si="70"/>
        <v>0</v>
      </c>
      <c r="Q108" s="165">
        <v>5656</v>
      </c>
      <c r="R108" s="165">
        <v>5656</v>
      </c>
      <c r="S108" s="165">
        <f t="shared" si="71"/>
        <v>0</v>
      </c>
      <c r="T108" s="165"/>
      <c r="U108" s="165"/>
      <c r="V108" s="165">
        <f t="shared" si="72"/>
        <v>0</v>
      </c>
      <c r="W108" s="165"/>
      <c r="X108" s="165"/>
      <c r="Y108" s="165">
        <f t="shared" si="73"/>
        <v>0</v>
      </c>
      <c r="Z108" s="165"/>
      <c r="AA108" s="165"/>
      <c r="AB108" s="165">
        <f t="shared" si="74"/>
        <v>0</v>
      </c>
    </row>
    <row r="109" spans="1:187" s="159" customFormat="1" ht="31.5" x14ac:dyDescent="0.25">
      <c r="A109" s="157" t="s">
        <v>195</v>
      </c>
      <c r="B109" s="160">
        <f t="shared" si="66"/>
        <v>41011</v>
      </c>
      <c r="C109" s="160">
        <f t="shared" si="66"/>
        <v>41011</v>
      </c>
      <c r="D109" s="160">
        <f t="shared" si="66"/>
        <v>0</v>
      </c>
      <c r="E109" s="160">
        <f t="shared" ref="E109:AA109" si="88">SUM(E110:E113)</f>
        <v>0</v>
      </c>
      <c r="F109" s="160">
        <f t="shared" si="88"/>
        <v>0</v>
      </c>
      <c r="G109" s="160">
        <f t="shared" si="67"/>
        <v>0</v>
      </c>
      <c r="H109" s="160">
        <f t="shared" ref="H109" si="89">SUM(H110:H113)</f>
        <v>6060</v>
      </c>
      <c r="I109" s="160">
        <f t="shared" si="88"/>
        <v>6060</v>
      </c>
      <c r="J109" s="160">
        <f t="shared" si="68"/>
        <v>0</v>
      </c>
      <c r="K109" s="160">
        <f t="shared" ref="K109" si="90">SUM(K110:K113)</f>
        <v>14951</v>
      </c>
      <c r="L109" s="160">
        <f t="shared" si="88"/>
        <v>14951</v>
      </c>
      <c r="M109" s="160">
        <f t="shared" si="69"/>
        <v>0</v>
      </c>
      <c r="N109" s="160">
        <f t="shared" ref="N109" si="91">SUM(N110:N113)</f>
        <v>0</v>
      </c>
      <c r="O109" s="160">
        <f t="shared" si="88"/>
        <v>0</v>
      </c>
      <c r="P109" s="160">
        <f t="shared" si="70"/>
        <v>0</v>
      </c>
      <c r="Q109" s="160">
        <f t="shared" ref="Q109" si="92">SUM(Q110:Q113)</f>
        <v>20000</v>
      </c>
      <c r="R109" s="160">
        <f t="shared" si="88"/>
        <v>20000</v>
      </c>
      <c r="S109" s="160">
        <f t="shared" si="71"/>
        <v>0</v>
      </c>
      <c r="T109" s="160">
        <f t="shared" ref="T109" si="93">SUM(T110:T113)</f>
        <v>0</v>
      </c>
      <c r="U109" s="160">
        <f t="shared" si="88"/>
        <v>0</v>
      </c>
      <c r="V109" s="160">
        <f t="shared" si="72"/>
        <v>0</v>
      </c>
      <c r="W109" s="160">
        <f t="shared" ref="W109" si="94">SUM(W110:W113)</f>
        <v>0</v>
      </c>
      <c r="X109" s="160">
        <f t="shared" si="88"/>
        <v>0</v>
      </c>
      <c r="Y109" s="160">
        <f t="shared" si="73"/>
        <v>0</v>
      </c>
      <c r="Z109" s="160">
        <f t="shared" ref="Z109" si="95">SUM(Z110:Z113)</f>
        <v>0</v>
      </c>
      <c r="AA109" s="160">
        <f t="shared" si="88"/>
        <v>0</v>
      </c>
      <c r="AB109" s="160">
        <f t="shared" si="74"/>
        <v>0</v>
      </c>
    </row>
    <row r="110" spans="1:187" s="159" customFormat="1" x14ac:dyDescent="0.25">
      <c r="A110" s="173" t="s">
        <v>202</v>
      </c>
      <c r="B110" s="165">
        <f t="shared" si="66"/>
        <v>20000</v>
      </c>
      <c r="C110" s="165">
        <f t="shared" si="66"/>
        <v>20000</v>
      </c>
      <c r="D110" s="165">
        <f t="shared" si="66"/>
        <v>0</v>
      </c>
      <c r="E110" s="165">
        <v>0</v>
      </c>
      <c r="F110" s="165">
        <v>0</v>
      </c>
      <c r="G110" s="165">
        <f t="shared" si="67"/>
        <v>0</v>
      </c>
      <c r="H110" s="165">
        <v>0</v>
      </c>
      <c r="I110" s="165">
        <v>0</v>
      </c>
      <c r="J110" s="165">
        <f t="shared" si="68"/>
        <v>0</v>
      </c>
      <c r="K110" s="165"/>
      <c r="L110" s="165"/>
      <c r="M110" s="165">
        <f t="shared" si="69"/>
        <v>0</v>
      </c>
      <c r="N110" s="165"/>
      <c r="O110" s="165"/>
      <c r="P110" s="165">
        <f t="shared" si="70"/>
        <v>0</v>
      </c>
      <c r="Q110" s="165">
        <f>10000+10000</f>
        <v>20000</v>
      </c>
      <c r="R110" s="165">
        <f>10000+10000</f>
        <v>20000</v>
      </c>
      <c r="S110" s="165">
        <f t="shared" si="71"/>
        <v>0</v>
      </c>
      <c r="T110" s="165"/>
      <c r="U110" s="165"/>
      <c r="V110" s="165">
        <f t="shared" si="72"/>
        <v>0</v>
      </c>
      <c r="W110" s="165"/>
      <c r="X110" s="165"/>
      <c r="Y110" s="165">
        <f t="shared" si="73"/>
        <v>0</v>
      </c>
      <c r="Z110" s="165"/>
      <c r="AA110" s="165"/>
      <c r="AB110" s="165">
        <f t="shared" si="74"/>
        <v>0</v>
      </c>
    </row>
    <row r="111" spans="1:187" s="159" customFormat="1" ht="31.5" x14ac:dyDescent="0.25">
      <c r="A111" s="166" t="s">
        <v>203</v>
      </c>
      <c r="B111" s="165">
        <f t="shared" si="66"/>
        <v>7993</v>
      </c>
      <c r="C111" s="165">
        <f t="shared" si="66"/>
        <v>7993</v>
      </c>
      <c r="D111" s="165">
        <f t="shared" si="66"/>
        <v>0</v>
      </c>
      <c r="E111" s="165">
        <v>0</v>
      </c>
      <c r="F111" s="165">
        <v>0</v>
      </c>
      <c r="G111" s="165">
        <f t="shared" si="67"/>
        <v>0</v>
      </c>
      <c r="H111" s="165">
        <v>0</v>
      </c>
      <c r="I111" s="165">
        <v>0</v>
      </c>
      <c r="J111" s="165">
        <f t="shared" si="68"/>
        <v>0</v>
      </c>
      <c r="K111" s="165">
        <v>7993</v>
      </c>
      <c r="L111" s="165">
        <v>7993</v>
      </c>
      <c r="M111" s="165">
        <f t="shared" si="69"/>
        <v>0</v>
      </c>
      <c r="N111" s="165">
        <v>0</v>
      </c>
      <c r="O111" s="165">
        <v>0</v>
      </c>
      <c r="P111" s="165">
        <f t="shared" si="70"/>
        <v>0</v>
      </c>
      <c r="Q111" s="165">
        <v>0</v>
      </c>
      <c r="R111" s="165">
        <v>0</v>
      </c>
      <c r="S111" s="165">
        <f t="shared" si="71"/>
        <v>0</v>
      </c>
      <c r="T111" s="165">
        <v>0</v>
      </c>
      <c r="U111" s="165">
        <v>0</v>
      </c>
      <c r="V111" s="165">
        <f t="shared" si="72"/>
        <v>0</v>
      </c>
      <c r="W111" s="165">
        <v>0</v>
      </c>
      <c r="X111" s="165">
        <v>0</v>
      </c>
      <c r="Y111" s="165">
        <f t="shared" si="73"/>
        <v>0</v>
      </c>
      <c r="Z111" s="165"/>
      <c r="AA111" s="165"/>
      <c r="AB111" s="165">
        <f t="shared" si="74"/>
        <v>0</v>
      </c>
    </row>
    <row r="112" spans="1:187" s="159" customFormat="1" ht="47.25" x14ac:dyDescent="0.25">
      <c r="A112" s="166" t="s">
        <v>204</v>
      </c>
      <c r="B112" s="165">
        <f t="shared" si="66"/>
        <v>6958</v>
      </c>
      <c r="C112" s="165">
        <f t="shared" si="66"/>
        <v>6958</v>
      </c>
      <c r="D112" s="165">
        <f t="shared" si="66"/>
        <v>0</v>
      </c>
      <c r="E112" s="165">
        <v>0</v>
      </c>
      <c r="F112" s="165">
        <v>0</v>
      </c>
      <c r="G112" s="165">
        <f t="shared" si="67"/>
        <v>0</v>
      </c>
      <c r="H112" s="165">
        <v>0</v>
      </c>
      <c r="I112" s="165">
        <v>0</v>
      </c>
      <c r="J112" s="165">
        <f t="shared" si="68"/>
        <v>0</v>
      </c>
      <c r="K112" s="165">
        <f>6958</f>
        <v>6958</v>
      </c>
      <c r="L112" s="165">
        <f>6958</f>
        <v>6958</v>
      </c>
      <c r="M112" s="165">
        <f t="shared" si="69"/>
        <v>0</v>
      </c>
      <c r="N112" s="165">
        <v>0</v>
      </c>
      <c r="O112" s="165">
        <v>0</v>
      </c>
      <c r="P112" s="165">
        <f t="shared" si="70"/>
        <v>0</v>
      </c>
      <c r="Q112" s="165">
        <v>0</v>
      </c>
      <c r="R112" s="165">
        <v>0</v>
      </c>
      <c r="S112" s="165">
        <f t="shared" si="71"/>
        <v>0</v>
      </c>
      <c r="T112" s="165">
        <v>0</v>
      </c>
      <c r="U112" s="165">
        <v>0</v>
      </c>
      <c r="V112" s="165">
        <f t="shared" si="72"/>
        <v>0</v>
      </c>
      <c r="W112" s="165">
        <v>0</v>
      </c>
      <c r="X112" s="165">
        <v>0</v>
      </c>
      <c r="Y112" s="165">
        <f t="shared" si="73"/>
        <v>0</v>
      </c>
      <c r="Z112" s="165"/>
      <c r="AA112" s="165"/>
      <c r="AB112" s="165">
        <f t="shared" si="74"/>
        <v>0</v>
      </c>
    </row>
    <row r="113" spans="1:187" s="159" customFormat="1" ht="31.5" x14ac:dyDescent="0.25">
      <c r="A113" s="164" t="s">
        <v>205</v>
      </c>
      <c r="B113" s="165">
        <f t="shared" si="66"/>
        <v>6060</v>
      </c>
      <c r="C113" s="165">
        <f t="shared" si="66"/>
        <v>6060</v>
      </c>
      <c r="D113" s="165">
        <f t="shared" si="66"/>
        <v>0</v>
      </c>
      <c r="E113" s="165">
        <v>0</v>
      </c>
      <c r="F113" s="165">
        <v>0</v>
      </c>
      <c r="G113" s="165">
        <f t="shared" si="67"/>
        <v>0</v>
      </c>
      <c r="H113" s="165">
        <v>6060</v>
      </c>
      <c r="I113" s="165">
        <v>6060</v>
      </c>
      <c r="J113" s="165">
        <f t="shared" si="68"/>
        <v>0</v>
      </c>
      <c r="K113" s="165"/>
      <c r="L113" s="165"/>
      <c r="M113" s="165">
        <f t="shared" si="69"/>
        <v>0</v>
      </c>
      <c r="N113" s="165"/>
      <c r="O113" s="165"/>
      <c r="P113" s="165">
        <f t="shared" si="70"/>
        <v>0</v>
      </c>
      <c r="Q113" s="165"/>
      <c r="R113" s="165"/>
      <c r="S113" s="165">
        <f t="shared" si="71"/>
        <v>0</v>
      </c>
      <c r="T113" s="165"/>
      <c r="U113" s="165"/>
      <c r="V113" s="165">
        <f t="shared" si="72"/>
        <v>0</v>
      </c>
      <c r="W113" s="165"/>
      <c r="X113" s="165"/>
      <c r="Y113" s="165">
        <f t="shared" si="73"/>
        <v>0</v>
      </c>
      <c r="Z113" s="165">
        <v>0</v>
      </c>
      <c r="AA113" s="165">
        <v>0</v>
      </c>
      <c r="AB113" s="165">
        <f t="shared" si="74"/>
        <v>0</v>
      </c>
    </row>
    <row r="114" spans="1:187" s="159" customFormat="1" x14ac:dyDescent="0.25">
      <c r="A114" s="157" t="s">
        <v>206</v>
      </c>
      <c r="B114" s="158">
        <f t="shared" si="66"/>
        <v>21605</v>
      </c>
      <c r="C114" s="158">
        <f t="shared" si="66"/>
        <v>21605</v>
      </c>
      <c r="D114" s="158">
        <f t="shared" si="66"/>
        <v>0</v>
      </c>
      <c r="E114" s="158">
        <f t="shared" ref="E114:AA114" si="96">SUM(E115:E117)</f>
        <v>0</v>
      </c>
      <c r="F114" s="158">
        <f t="shared" si="96"/>
        <v>0</v>
      </c>
      <c r="G114" s="158">
        <f t="shared" si="67"/>
        <v>0</v>
      </c>
      <c r="H114" s="158">
        <f t="shared" ref="H114" si="97">SUM(H115:H117)</f>
        <v>0</v>
      </c>
      <c r="I114" s="158">
        <f t="shared" si="96"/>
        <v>0</v>
      </c>
      <c r="J114" s="158">
        <f t="shared" si="68"/>
        <v>0</v>
      </c>
      <c r="K114" s="158">
        <f t="shared" ref="K114" si="98">SUM(K115:K117)</f>
        <v>19744</v>
      </c>
      <c r="L114" s="158">
        <f t="shared" si="96"/>
        <v>19744</v>
      </c>
      <c r="M114" s="158">
        <f t="shared" si="69"/>
        <v>0</v>
      </c>
      <c r="N114" s="158">
        <f t="shared" ref="N114" si="99">SUM(N115:N117)</f>
        <v>0</v>
      </c>
      <c r="O114" s="158">
        <f t="shared" si="96"/>
        <v>0</v>
      </c>
      <c r="P114" s="158">
        <f t="shared" si="70"/>
        <v>0</v>
      </c>
      <c r="Q114" s="158">
        <f t="shared" ref="Q114:R114" si="100">SUM(Q115:Q117)</f>
        <v>1861</v>
      </c>
      <c r="R114" s="158">
        <f t="shared" si="100"/>
        <v>1861</v>
      </c>
      <c r="S114" s="158">
        <f t="shared" si="71"/>
        <v>0</v>
      </c>
      <c r="T114" s="158">
        <f t="shared" ref="T114" si="101">SUM(T115:T117)</f>
        <v>0</v>
      </c>
      <c r="U114" s="158">
        <f t="shared" si="96"/>
        <v>0</v>
      </c>
      <c r="V114" s="158">
        <f t="shared" si="72"/>
        <v>0</v>
      </c>
      <c r="W114" s="158">
        <f t="shared" ref="W114" si="102">SUM(W115:W117)</f>
        <v>0</v>
      </c>
      <c r="X114" s="158">
        <f t="shared" si="96"/>
        <v>0</v>
      </c>
      <c r="Y114" s="158">
        <f t="shared" si="73"/>
        <v>0</v>
      </c>
      <c r="Z114" s="158">
        <f t="shared" ref="Z114" si="103">SUM(Z115:Z117)</f>
        <v>0</v>
      </c>
      <c r="AA114" s="158">
        <f t="shared" si="96"/>
        <v>0</v>
      </c>
      <c r="AB114" s="158">
        <f t="shared" si="74"/>
        <v>0</v>
      </c>
      <c r="AC114" s="156"/>
      <c r="AD114" s="156"/>
      <c r="AE114" s="156"/>
      <c r="AF114" s="156"/>
      <c r="AG114" s="156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  <c r="BD114" s="156"/>
      <c r="BE114" s="156"/>
      <c r="BF114" s="156"/>
      <c r="BG114" s="156"/>
      <c r="BH114" s="156"/>
      <c r="BI114" s="156"/>
      <c r="BJ114" s="156"/>
      <c r="BK114" s="156"/>
      <c r="BL114" s="156"/>
      <c r="BM114" s="156"/>
      <c r="BN114" s="156"/>
      <c r="BO114" s="156"/>
      <c r="BP114" s="156"/>
      <c r="BQ114" s="156"/>
      <c r="BR114" s="156"/>
      <c r="BS114" s="156"/>
      <c r="BT114" s="156"/>
      <c r="BU114" s="156"/>
      <c r="BV114" s="156"/>
      <c r="BW114" s="156"/>
      <c r="BX114" s="156"/>
      <c r="BY114" s="156"/>
      <c r="BZ114" s="156"/>
      <c r="CA114" s="156"/>
      <c r="CB114" s="156"/>
      <c r="CC114" s="156"/>
      <c r="CD114" s="156"/>
      <c r="CE114" s="156"/>
      <c r="CF114" s="156"/>
      <c r="CG114" s="156"/>
      <c r="CH114" s="156"/>
      <c r="CI114" s="156"/>
      <c r="CJ114" s="156"/>
      <c r="CK114" s="156"/>
      <c r="CL114" s="156"/>
      <c r="CM114" s="156"/>
      <c r="CN114" s="156"/>
      <c r="CO114" s="156"/>
      <c r="CP114" s="156"/>
      <c r="CQ114" s="156"/>
      <c r="CR114" s="156"/>
      <c r="CS114" s="156"/>
      <c r="CT114" s="156"/>
      <c r="CU114" s="156"/>
      <c r="CV114" s="156"/>
      <c r="CW114" s="156"/>
      <c r="CX114" s="156"/>
      <c r="CY114" s="156"/>
      <c r="CZ114" s="156"/>
      <c r="DA114" s="156"/>
      <c r="DB114" s="156"/>
      <c r="DC114" s="156"/>
      <c r="DD114" s="156"/>
      <c r="DE114" s="156"/>
      <c r="DF114" s="156"/>
      <c r="DG114" s="156"/>
      <c r="DH114" s="156"/>
      <c r="DI114" s="156"/>
      <c r="DJ114" s="156"/>
      <c r="DK114" s="156"/>
      <c r="DL114" s="156"/>
      <c r="DM114" s="156"/>
      <c r="DN114" s="156"/>
      <c r="DO114" s="156"/>
      <c r="DP114" s="156"/>
      <c r="DQ114" s="156"/>
      <c r="DR114" s="156"/>
      <c r="DS114" s="156"/>
      <c r="DT114" s="156"/>
      <c r="DU114" s="156"/>
      <c r="DV114" s="156"/>
      <c r="DW114" s="156"/>
      <c r="DX114" s="156"/>
      <c r="DY114" s="156"/>
      <c r="DZ114" s="156"/>
      <c r="EA114" s="156"/>
      <c r="EB114" s="156"/>
      <c r="EC114" s="156"/>
      <c r="ED114" s="156"/>
      <c r="EE114" s="156"/>
      <c r="EF114" s="156"/>
      <c r="EG114" s="156"/>
      <c r="EH114" s="156"/>
      <c r="EI114" s="156"/>
      <c r="EJ114" s="156"/>
      <c r="EK114" s="156"/>
      <c r="EL114" s="156"/>
      <c r="EM114" s="156"/>
      <c r="EN114" s="156"/>
      <c r="EO114" s="156"/>
      <c r="EP114" s="156"/>
      <c r="EQ114" s="156"/>
      <c r="ER114" s="156"/>
      <c r="ES114" s="156"/>
      <c r="ET114" s="156"/>
      <c r="EU114" s="156"/>
      <c r="EV114" s="156"/>
      <c r="EW114" s="156"/>
      <c r="EX114" s="156"/>
      <c r="EY114" s="156"/>
      <c r="EZ114" s="156"/>
      <c r="FA114" s="156"/>
      <c r="FB114" s="156"/>
      <c r="FC114" s="156"/>
      <c r="FD114" s="156"/>
      <c r="FE114" s="156"/>
      <c r="FF114" s="156"/>
      <c r="FG114" s="156"/>
      <c r="FH114" s="156"/>
      <c r="FI114" s="156"/>
      <c r="FJ114" s="156"/>
      <c r="FK114" s="156"/>
      <c r="FL114" s="156"/>
      <c r="FM114" s="156"/>
      <c r="FN114" s="156"/>
      <c r="FO114" s="156"/>
      <c r="FP114" s="156"/>
      <c r="FQ114" s="156"/>
      <c r="FR114" s="156"/>
      <c r="FS114" s="156"/>
      <c r="FT114" s="156"/>
      <c r="FU114" s="156"/>
      <c r="FV114" s="156"/>
      <c r="FW114" s="156"/>
      <c r="FX114" s="156"/>
      <c r="FY114" s="156"/>
      <c r="FZ114" s="156"/>
      <c r="GA114" s="156"/>
      <c r="GB114" s="156"/>
      <c r="GC114" s="156"/>
      <c r="GD114" s="156"/>
      <c r="GE114" s="156"/>
    </row>
    <row r="115" spans="1:187" s="159" customFormat="1" ht="78.75" x14ac:dyDescent="0.25">
      <c r="A115" s="164" t="s">
        <v>207</v>
      </c>
      <c r="B115" s="165">
        <f t="shared" si="66"/>
        <v>19744</v>
      </c>
      <c r="C115" s="165">
        <f t="shared" si="66"/>
        <v>19744</v>
      </c>
      <c r="D115" s="165">
        <f t="shared" si="66"/>
        <v>0</v>
      </c>
      <c r="E115" s="165">
        <v>0</v>
      </c>
      <c r="F115" s="165">
        <v>0</v>
      </c>
      <c r="G115" s="165">
        <f t="shared" si="67"/>
        <v>0</v>
      </c>
      <c r="H115" s="165"/>
      <c r="I115" s="165"/>
      <c r="J115" s="165">
        <f t="shared" si="68"/>
        <v>0</v>
      </c>
      <c r="K115" s="165">
        <v>19744</v>
      </c>
      <c r="L115" s="165">
        <v>19744</v>
      </c>
      <c r="M115" s="165">
        <f t="shared" si="69"/>
        <v>0</v>
      </c>
      <c r="N115" s="165"/>
      <c r="O115" s="165"/>
      <c r="P115" s="165">
        <f t="shared" si="70"/>
        <v>0</v>
      </c>
      <c r="Q115" s="165"/>
      <c r="R115" s="165"/>
      <c r="S115" s="165">
        <f t="shared" si="71"/>
        <v>0</v>
      </c>
      <c r="T115" s="165">
        <v>0</v>
      </c>
      <c r="U115" s="165">
        <v>0</v>
      </c>
      <c r="V115" s="165">
        <f t="shared" si="72"/>
        <v>0</v>
      </c>
      <c r="W115" s="165"/>
      <c r="X115" s="165"/>
      <c r="Y115" s="165">
        <f t="shared" si="73"/>
        <v>0</v>
      </c>
      <c r="Z115" s="165"/>
      <c r="AA115" s="165"/>
      <c r="AB115" s="165">
        <f t="shared" si="74"/>
        <v>0</v>
      </c>
    </row>
    <row r="116" spans="1:187" s="159" customFormat="1" ht="31.5" x14ac:dyDescent="0.25">
      <c r="A116" s="167" t="s">
        <v>208</v>
      </c>
      <c r="B116" s="165">
        <f t="shared" si="66"/>
        <v>1593</v>
      </c>
      <c r="C116" s="165">
        <f t="shared" si="66"/>
        <v>1593</v>
      </c>
      <c r="D116" s="165">
        <f t="shared" si="66"/>
        <v>0</v>
      </c>
      <c r="E116" s="165">
        <v>0</v>
      </c>
      <c r="F116" s="165">
        <v>0</v>
      </c>
      <c r="G116" s="165">
        <f t="shared" si="67"/>
        <v>0</v>
      </c>
      <c r="H116" s="165">
        <v>0</v>
      </c>
      <c r="I116" s="165">
        <v>0</v>
      </c>
      <c r="J116" s="165">
        <f t="shared" si="68"/>
        <v>0</v>
      </c>
      <c r="K116" s="165">
        <v>0</v>
      </c>
      <c r="L116" s="165">
        <v>0</v>
      </c>
      <c r="M116" s="165">
        <f t="shared" si="69"/>
        <v>0</v>
      </c>
      <c r="N116" s="165"/>
      <c r="O116" s="165"/>
      <c r="P116" s="165">
        <f t="shared" si="70"/>
        <v>0</v>
      </c>
      <c r="Q116" s="165">
        <v>1593</v>
      </c>
      <c r="R116" s="165">
        <v>1593</v>
      </c>
      <c r="S116" s="165">
        <f t="shared" si="71"/>
        <v>0</v>
      </c>
      <c r="T116" s="165">
        <v>0</v>
      </c>
      <c r="U116" s="165">
        <v>0</v>
      </c>
      <c r="V116" s="165">
        <f t="shared" si="72"/>
        <v>0</v>
      </c>
      <c r="W116" s="165"/>
      <c r="X116" s="165"/>
      <c r="Y116" s="165">
        <f t="shared" si="73"/>
        <v>0</v>
      </c>
      <c r="Z116" s="165"/>
      <c r="AA116" s="165"/>
      <c r="AB116" s="165">
        <f t="shared" si="74"/>
        <v>0</v>
      </c>
    </row>
    <row r="117" spans="1:187" s="159" customFormat="1" ht="31.5" x14ac:dyDescent="0.25">
      <c r="A117" s="167" t="s">
        <v>209</v>
      </c>
      <c r="B117" s="165">
        <f t="shared" si="66"/>
        <v>268</v>
      </c>
      <c r="C117" s="165">
        <f t="shared" si="66"/>
        <v>268</v>
      </c>
      <c r="D117" s="165">
        <f t="shared" si="66"/>
        <v>0</v>
      </c>
      <c r="E117" s="165">
        <v>0</v>
      </c>
      <c r="F117" s="165">
        <v>0</v>
      </c>
      <c r="G117" s="165">
        <f t="shared" si="67"/>
        <v>0</v>
      </c>
      <c r="H117" s="165">
        <v>0</v>
      </c>
      <c r="I117" s="165">
        <v>0</v>
      </c>
      <c r="J117" s="165">
        <f t="shared" si="68"/>
        <v>0</v>
      </c>
      <c r="K117" s="165">
        <v>0</v>
      </c>
      <c r="L117" s="165">
        <v>0</v>
      </c>
      <c r="M117" s="165">
        <f t="shared" si="69"/>
        <v>0</v>
      </c>
      <c r="N117" s="165"/>
      <c r="O117" s="165"/>
      <c r="P117" s="165">
        <f t="shared" si="70"/>
        <v>0</v>
      </c>
      <c r="Q117" s="165">
        <v>268</v>
      </c>
      <c r="R117" s="165">
        <v>268</v>
      </c>
      <c r="S117" s="165">
        <f t="shared" si="71"/>
        <v>0</v>
      </c>
      <c r="T117" s="165">
        <f>3019-3019</f>
        <v>0</v>
      </c>
      <c r="U117" s="165">
        <f>3019-3019</f>
        <v>0</v>
      </c>
      <c r="V117" s="165">
        <f t="shared" si="72"/>
        <v>0</v>
      </c>
      <c r="W117" s="165"/>
      <c r="X117" s="165"/>
      <c r="Y117" s="165">
        <f t="shared" si="73"/>
        <v>0</v>
      </c>
      <c r="Z117" s="165"/>
      <c r="AA117" s="165"/>
      <c r="AB117" s="165">
        <f t="shared" si="74"/>
        <v>0</v>
      </c>
    </row>
    <row r="118" spans="1:187" s="159" customFormat="1" x14ac:dyDescent="0.25">
      <c r="A118" s="157" t="s">
        <v>138</v>
      </c>
      <c r="B118" s="158">
        <f t="shared" si="66"/>
        <v>3259372</v>
      </c>
      <c r="C118" s="158">
        <f t="shared" si="66"/>
        <v>3380223</v>
      </c>
      <c r="D118" s="158">
        <f t="shared" si="66"/>
        <v>120851</v>
      </c>
      <c r="E118" s="158">
        <f>SUM(E119,E139,E156,E136,E165)</f>
        <v>0</v>
      </c>
      <c r="F118" s="158">
        <f>SUM(F119,F139,F156,F136,F165)</f>
        <v>0</v>
      </c>
      <c r="G118" s="158">
        <f>F118-E118</f>
        <v>0</v>
      </c>
      <c r="H118" s="158">
        <f>SUM(H119,H139,H156,H136,H165)</f>
        <v>0</v>
      </c>
      <c r="I118" s="158">
        <f>SUM(I119,I139,I156,I136,I165)</f>
        <v>0</v>
      </c>
      <c r="J118" s="158">
        <f t="shared" si="68"/>
        <v>0</v>
      </c>
      <c r="K118" s="158">
        <f>SUM(K119,K139,K156,K136,K165)</f>
        <v>61497</v>
      </c>
      <c r="L118" s="158">
        <f>SUM(L119,L139,L156,L136,L165)</f>
        <v>171911</v>
      </c>
      <c r="M118" s="158">
        <f t="shared" si="69"/>
        <v>110414</v>
      </c>
      <c r="N118" s="158">
        <f>SUM(N119,N139,N156,N136,N165)</f>
        <v>24644</v>
      </c>
      <c r="O118" s="158">
        <f>SUM(O119,O139,O156,O136,O165)</f>
        <v>24644</v>
      </c>
      <c r="P118" s="158">
        <f t="shared" si="70"/>
        <v>0</v>
      </c>
      <c r="Q118" s="158">
        <f>SUM(Q119,Q139,Q156,Q136,Q165)</f>
        <v>184020</v>
      </c>
      <c r="R118" s="158">
        <f>SUM(R119,R139,R156,R136,R165)</f>
        <v>184020</v>
      </c>
      <c r="S118" s="158">
        <f t="shared" si="71"/>
        <v>0</v>
      </c>
      <c r="T118" s="158">
        <f>SUM(T119,T139,T156,T136,T165)</f>
        <v>0</v>
      </c>
      <c r="U118" s="158">
        <f>SUM(U119,U139,U156,U136,U165)</f>
        <v>0</v>
      </c>
      <c r="V118" s="158">
        <f t="shared" si="72"/>
        <v>0</v>
      </c>
      <c r="W118" s="158">
        <f>SUM(W119,W139,W156,W136,W165)</f>
        <v>17611</v>
      </c>
      <c r="X118" s="158">
        <f>SUM(X119,X139,X156,X136,X165)</f>
        <v>28048</v>
      </c>
      <c r="Y118" s="158">
        <f t="shared" si="73"/>
        <v>10437</v>
      </c>
      <c r="Z118" s="158">
        <f>SUM(Z119,Z139,Z156,Z136,Z165)</f>
        <v>2971600</v>
      </c>
      <c r="AA118" s="158">
        <f>SUM(AA119,AA139,AA156,AA136,AA165)</f>
        <v>2971600</v>
      </c>
      <c r="AB118" s="158">
        <f t="shared" si="74"/>
        <v>0</v>
      </c>
    </row>
    <row r="119" spans="1:187" s="159" customFormat="1" x14ac:dyDescent="0.25">
      <c r="A119" s="157" t="s">
        <v>189</v>
      </c>
      <c r="B119" s="158">
        <f t="shared" si="66"/>
        <v>101002</v>
      </c>
      <c r="C119" s="158">
        <f t="shared" si="66"/>
        <v>114305</v>
      </c>
      <c r="D119" s="158">
        <f t="shared" si="66"/>
        <v>13303</v>
      </c>
      <c r="E119" s="158">
        <f>SUM(E120:E135)</f>
        <v>0</v>
      </c>
      <c r="F119" s="158">
        <f>SUM(F120:F135)</f>
        <v>0</v>
      </c>
      <c r="G119" s="158">
        <f t="shared" si="67"/>
        <v>0</v>
      </c>
      <c r="H119" s="158">
        <f>SUM(H120:H135)</f>
        <v>0</v>
      </c>
      <c r="I119" s="158">
        <f>SUM(I120:I135)</f>
        <v>0</v>
      </c>
      <c r="J119" s="158">
        <f t="shared" si="68"/>
        <v>0</v>
      </c>
      <c r="K119" s="158">
        <f>SUM(K120:K135)</f>
        <v>15684</v>
      </c>
      <c r="L119" s="158">
        <f>SUM(L120:L135)</f>
        <v>28987</v>
      </c>
      <c r="M119" s="158">
        <f t="shared" si="69"/>
        <v>13303</v>
      </c>
      <c r="N119" s="158">
        <f>SUM(N120:N135)</f>
        <v>7250</v>
      </c>
      <c r="O119" s="158">
        <f>SUM(O120:O135)</f>
        <v>7250</v>
      </c>
      <c r="P119" s="158">
        <f t="shared" si="70"/>
        <v>0</v>
      </c>
      <c r="Q119" s="158">
        <f>SUM(Q120:Q135)</f>
        <v>78068</v>
      </c>
      <c r="R119" s="158">
        <f>SUM(R120:R135)</f>
        <v>78068</v>
      </c>
      <c r="S119" s="158">
        <f t="shared" si="71"/>
        <v>0</v>
      </c>
      <c r="T119" s="158">
        <f>SUM(T120:T135)</f>
        <v>0</v>
      </c>
      <c r="U119" s="158">
        <f>SUM(U120:U135)</f>
        <v>0</v>
      </c>
      <c r="V119" s="158">
        <f t="shared" si="72"/>
        <v>0</v>
      </c>
      <c r="W119" s="158">
        <f>SUM(W120:W135)</f>
        <v>0</v>
      </c>
      <c r="X119" s="158">
        <f>SUM(X120:X135)</f>
        <v>0</v>
      </c>
      <c r="Y119" s="158">
        <f t="shared" si="73"/>
        <v>0</v>
      </c>
      <c r="Z119" s="158">
        <f>SUM(Z120:Z135)</f>
        <v>0</v>
      </c>
      <c r="AA119" s="158">
        <f>SUM(AA120:AA135)</f>
        <v>0</v>
      </c>
      <c r="AB119" s="158">
        <f t="shared" si="74"/>
        <v>0</v>
      </c>
    </row>
    <row r="120" spans="1:187" s="156" customFormat="1" ht="47.25" x14ac:dyDescent="0.25">
      <c r="A120" s="164" t="s">
        <v>210</v>
      </c>
      <c r="B120" s="165">
        <f t="shared" si="66"/>
        <v>8814</v>
      </c>
      <c r="C120" s="165">
        <f t="shared" si="66"/>
        <v>8814</v>
      </c>
      <c r="D120" s="165">
        <f t="shared" si="66"/>
        <v>0</v>
      </c>
      <c r="E120" s="165">
        <v>0</v>
      </c>
      <c r="F120" s="165">
        <v>0</v>
      </c>
      <c r="G120" s="165">
        <f t="shared" si="67"/>
        <v>0</v>
      </c>
      <c r="H120" s="165"/>
      <c r="I120" s="165"/>
      <c r="J120" s="165">
        <f t="shared" si="68"/>
        <v>0</v>
      </c>
      <c r="K120" s="165">
        <v>0</v>
      </c>
      <c r="L120" s="165">
        <v>0</v>
      </c>
      <c r="M120" s="165">
        <f t="shared" si="69"/>
        <v>0</v>
      </c>
      <c r="N120" s="165"/>
      <c r="O120" s="165"/>
      <c r="P120" s="165">
        <f t="shared" si="70"/>
        <v>0</v>
      </c>
      <c r="Q120" s="165">
        <v>8814</v>
      </c>
      <c r="R120" s="165">
        <v>8814</v>
      </c>
      <c r="S120" s="165">
        <f t="shared" si="71"/>
        <v>0</v>
      </c>
      <c r="T120" s="165">
        <v>0</v>
      </c>
      <c r="U120" s="165">
        <v>0</v>
      </c>
      <c r="V120" s="165">
        <f t="shared" si="72"/>
        <v>0</v>
      </c>
      <c r="W120" s="165"/>
      <c r="X120" s="165"/>
      <c r="Y120" s="165">
        <f t="shared" si="73"/>
        <v>0</v>
      </c>
      <c r="Z120" s="165"/>
      <c r="AA120" s="165"/>
      <c r="AB120" s="165">
        <f t="shared" si="74"/>
        <v>0</v>
      </c>
      <c r="AC120" s="159"/>
      <c r="AD120" s="159"/>
      <c r="AE120" s="159"/>
      <c r="AF120" s="159"/>
      <c r="AG120" s="159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59"/>
      <c r="AS120" s="159"/>
      <c r="AT120" s="159"/>
      <c r="AU120" s="159"/>
      <c r="AV120" s="159"/>
      <c r="AW120" s="159"/>
      <c r="AX120" s="159"/>
      <c r="AY120" s="159"/>
      <c r="AZ120" s="159"/>
      <c r="BA120" s="159"/>
      <c r="BB120" s="159"/>
      <c r="BC120" s="159"/>
      <c r="BD120" s="159"/>
      <c r="BE120" s="159"/>
      <c r="BF120" s="159"/>
      <c r="BG120" s="159"/>
      <c r="BH120" s="159"/>
      <c r="BI120" s="159"/>
      <c r="BJ120" s="159"/>
      <c r="BK120" s="159"/>
      <c r="BL120" s="159"/>
      <c r="BM120" s="159"/>
      <c r="BN120" s="159"/>
      <c r="BO120" s="159"/>
      <c r="BP120" s="159"/>
      <c r="BQ120" s="159"/>
      <c r="BR120" s="159"/>
      <c r="BS120" s="159"/>
      <c r="BT120" s="159"/>
      <c r="BU120" s="159"/>
      <c r="BV120" s="159"/>
      <c r="BW120" s="159"/>
      <c r="BX120" s="159"/>
      <c r="BY120" s="159"/>
      <c r="BZ120" s="159"/>
      <c r="CA120" s="159"/>
      <c r="CB120" s="159"/>
      <c r="CC120" s="159"/>
      <c r="CD120" s="159"/>
      <c r="CE120" s="159"/>
      <c r="CF120" s="159"/>
      <c r="CG120" s="159"/>
      <c r="CH120" s="159"/>
      <c r="CI120" s="159"/>
      <c r="CJ120" s="159"/>
      <c r="CK120" s="159"/>
      <c r="CL120" s="159"/>
      <c r="CM120" s="159"/>
      <c r="CN120" s="159"/>
      <c r="CO120" s="159"/>
      <c r="CP120" s="159"/>
      <c r="CQ120" s="159"/>
      <c r="CR120" s="159"/>
      <c r="CS120" s="159"/>
      <c r="CT120" s="159"/>
      <c r="CU120" s="159"/>
      <c r="CV120" s="159"/>
      <c r="CW120" s="159"/>
      <c r="CX120" s="159"/>
      <c r="CY120" s="159"/>
      <c r="CZ120" s="159"/>
      <c r="DA120" s="159"/>
      <c r="DB120" s="159"/>
      <c r="DC120" s="159"/>
      <c r="DD120" s="159"/>
      <c r="DE120" s="159"/>
      <c r="DF120" s="159"/>
      <c r="DG120" s="159"/>
      <c r="DH120" s="159"/>
      <c r="DI120" s="159"/>
      <c r="DJ120" s="159"/>
      <c r="DK120" s="159"/>
      <c r="DL120" s="159"/>
      <c r="DM120" s="159"/>
      <c r="DN120" s="159"/>
      <c r="DO120" s="159"/>
      <c r="DP120" s="159"/>
      <c r="DQ120" s="159"/>
      <c r="DR120" s="159"/>
      <c r="DS120" s="159"/>
      <c r="DT120" s="159"/>
      <c r="DU120" s="159"/>
      <c r="DV120" s="159"/>
      <c r="DW120" s="159"/>
      <c r="DX120" s="159"/>
      <c r="DY120" s="159"/>
      <c r="DZ120" s="159"/>
      <c r="EA120" s="159"/>
      <c r="EB120" s="159"/>
      <c r="EC120" s="159"/>
      <c r="ED120" s="159"/>
      <c r="EE120" s="159"/>
      <c r="EF120" s="159"/>
      <c r="EG120" s="159"/>
      <c r="EH120" s="159"/>
      <c r="EI120" s="159"/>
      <c r="EJ120" s="159"/>
      <c r="EK120" s="159"/>
      <c r="EL120" s="159"/>
      <c r="EM120" s="159"/>
      <c r="EN120" s="159"/>
      <c r="EO120" s="159"/>
      <c r="EP120" s="159"/>
      <c r="EQ120" s="159"/>
      <c r="ER120" s="159"/>
      <c r="ES120" s="159"/>
      <c r="ET120" s="159"/>
      <c r="EU120" s="159"/>
      <c r="EV120" s="159"/>
      <c r="EW120" s="159"/>
      <c r="EX120" s="159"/>
      <c r="EY120" s="159"/>
      <c r="EZ120" s="159"/>
      <c r="FA120" s="159"/>
      <c r="FB120" s="159"/>
      <c r="FC120" s="159"/>
      <c r="FD120" s="159"/>
      <c r="FE120" s="159"/>
      <c r="FF120" s="159"/>
      <c r="FG120" s="159"/>
      <c r="FH120" s="159"/>
      <c r="FI120" s="159"/>
      <c r="FJ120" s="159"/>
      <c r="FK120" s="159"/>
      <c r="FL120" s="159"/>
      <c r="FM120" s="159"/>
      <c r="FN120" s="159"/>
      <c r="FO120" s="159"/>
      <c r="FP120" s="159"/>
      <c r="FQ120" s="159"/>
      <c r="FR120" s="159"/>
      <c r="FS120" s="159"/>
      <c r="FT120" s="159"/>
      <c r="FU120" s="159"/>
      <c r="FV120" s="159"/>
      <c r="FW120" s="159"/>
      <c r="FX120" s="159"/>
      <c r="FY120" s="159"/>
      <c r="FZ120" s="159"/>
      <c r="GA120" s="159"/>
      <c r="GB120" s="159"/>
      <c r="GC120" s="159"/>
      <c r="GD120" s="159"/>
      <c r="GE120" s="159"/>
    </row>
    <row r="121" spans="1:187" s="156" customFormat="1" ht="47.25" x14ac:dyDescent="0.25">
      <c r="A121" s="164" t="s">
        <v>211</v>
      </c>
      <c r="B121" s="165">
        <f t="shared" si="66"/>
        <v>19999</v>
      </c>
      <c r="C121" s="165">
        <f t="shared" si="66"/>
        <v>19999</v>
      </c>
      <c r="D121" s="165">
        <f t="shared" si="66"/>
        <v>0</v>
      </c>
      <c r="E121" s="165">
        <v>0</v>
      </c>
      <c r="F121" s="165">
        <v>0</v>
      </c>
      <c r="G121" s="165">
        <f t="shared" si="67"/>
        <v>0</v>
      </c>
      <c r="H121" s="165"/>
      <c r="I121" s="165"/>
      <c r="J121" s="165">
        <f t="shared" si="68"/>
        <v>0</v>
      </c>
      <c r="K121" s="165">
        <v>0</v>
      </c>
      <c r="L121" s="165">
        <v>0</v>
      </c>
      <c r="M121" s="165">
        <f t="shared" si="69"/>
        <v>0</v>
      </c>
      <c r="N121" s="165"/>
      <c r="O121" s="165"/>
      <c r="P121" s="165">
        <f t="shared" si="70"/>
        <v>0</v>
      </c>
      <c r="Q121" s="165">
        <v>19999</v>
      </c>
      <c r="R121" s="165">
        <v>19999</v>
      </c>
      <c r="S121" s="165">
        <f t="shared" si="71"/>
        <v>0</v>
      </c>
      <c r="T121" s="165">
        <v>0</v>
      </c>
      <c r="U121" s="165">
        <v>0</v>
      </c>
      <c r="V121" s="165">
        <f t="shared" si="72"/>
        <v>0</v>
      </c>
      <c r="W121" s="165"/>
      <c r="X121" s="165"/>
      <c r="Y121" s="165">
        <f t="shared" si="73"/>
        <v>0</v>
      </c>
      <c r="Z121" s="165"/>
      <c r="AA121" s="165"/>
      <c r="AB121" s="165">
        <f t="shared" si="74"/>
        <v>0</v>
      </c>
      <c r="AC121" s="159"/>
      <c r="AD121" s="159"/>
      <c r="AE121" s="159"/>
      <c r="AF121" s="159"/>
      <c r="AG121" s="159"/>
      <c r="AH121" s="159"/>
      <c r="AI121" s="159"/>
      <c r="AJ121" s="159"/>
      <c r="AK121" s="159"/>
      <c r="AL121" s="159"/>
      <c r="AM121" s="159"/>
      <c r="AN121" s="159"/>
      <c r="AO121" s="159"/>
      <c r="AP121" s="159"/>
      <c r="AQ121" s="159"/>
      <c r="AR121" s="159"/>
      <c r="AS121" s="159"/>
      <c r="AT121" s="159"/>
      <c r="AU121" s="159"/>
      <c r="AV121" s="159"/>
      <c r="AW121" s="159"/>
      <c r="AX121" s="159"/>
      <c r="AY121" s="159"/>
      <c r="AZ121" s="159"/>
      <c r="BA121" s="159"/>
      <c r="BB121" s="159"/>
      <c r="BC121" s="159"/>
      <c r="BD121" s="159"/>
      <c r="BE121" s="159"/>
      <c r="BF121" s="159"/>
      <c r="BG121" s="159"/>
      <c r="BH121" s="159"/>
      <c r="BI121" s="159"/>
      <c r="BJ121" s="159"/>
      <c r="BK121" s="159"/>
      <c r="BL121" s="159"/>
      <c r="BM121" s="159"/>
      <c r="BN121" s="159"/>
      <c r="BO121" s="159"/>
      <c r="BP121" s="159"/>
      <c r="BQ121" s="159"/>
      <c r="BR121" s="159"/>
      <c r="BS121" s="159"/>
      <c r="BT121" s="159"/>
      <c r="BU121" s="159"/>
      <c r="BV121" s="159"/>
      <c r="BW121" s="159"/>
      <c r="BX121" s="159"/>
      <c r="BY121" s="159"/>
      <c r="BZ121" s="159"/>
      <c r="CA121" s="159"/>
      <c r="CB121" s="159"/>
      <c r="CC121" s="159"/>
      <c r="CD121" s="159"/>
      <c r="CE121" s="159"/>
      <c r="CF121" s="159"/>
      <c r="CG121" s="159"/>
      <c r="CH121" s="159"/>
      <c r="CI121" s="159"/>
      <c r="CJ121" s="159"/>
      <c r="CK121" s="159"/>
      <c r="CL121" s="159"/>
      <c r="CM121" s="159"/>
      <c r="CN121" s="159"/>
      <c r="CO121" s="159"/>
      <c r="CP121" s="159"/>
      <c r="CQ121" s="159"/>
      <c r="CR121" s="159"/>
      <c r="CS121" s="159"/>
      <c r="CT121" s="159"/>
      <c r="CU121" s="159"/>
      <c r="CV121" s="159"/>
      <c r="CW121" s="159"/>
      <c r="CX121" s="159"/>
      <c r="CY121" s="159"/>
      <c r="CZ121" s="159"/>
      <c r="DA121" s="159"/>
      <c r="DB121" s="159"/>
      <c r="DC121" s="159"/>
      <c r="DD121" s="159"/>
      <c r="DE121" s="159"/>
      <c r="DF121" s="159"/>
      <c r="DG121" s="159"/>
      <c r="DH121" s="159"/>
      <c r="DI121" s="159"/>
      <c r="DJ121" s="159"/>
      <c r="DK121" s="159"/>
      <c r="DL121" s="159"/>
      <c r="DM121" s="159"/>
      <c r="DN121" s="159"/>
      <c r="DO121" s="159"/>
      <c r="DP121" s="159"/>
      <c r="DQ121" s="159"/>
      <c r="DR121" s="159"/>
      <c r="DS121" s="159"/>
      <c r="DT121" s="159"/>
      <c r="DU121" s="159"/>
      <c r="DV121" s="159"/>
      <c r="DW121" s="159"/>
      <c r="DX121" s="159"/>
      <c r="DY121" s="159"/>
      <c r="DZ121" s="159"/>
      <c r="EA121" s="159"/>
      <c r="EB121" s="159"/>
      <c r="EC121" s="159"/>
      <c r="ED121" s="159"/>
      <c r="EE121" s="159"/>
      <c r="EF121" s="159"/>
      <c r="EG121" s="159"/>
      <c r="EH121" s="159"/>
      <c r="EI121" s="159"/>
      <c r="EJ121" s="159"/>
      <c r="EK121" s="159"/>
      <c r="EL121" s="159"/>
      <c r="EM121" s="159"/>
      <c r="EN121" s="159"/>
      <c r="EO121" s="159"/>
      <c r="EP121" s="159"/>
      <c r="EQ121" s="159"/>
      <c r="ER121" s="159"/>
      <c r="ES121" s="159"/>
      <c r="ET121" s="159"/>
      <c r="EU121" s="159"/>
      <c r="EV121" s="159"/>
      <c r="EW121" s="159"/>
      <c r="EX121" s="159"/>
      <c r="EY121" s="159"/>
      <c r="EZ121" s="159"/>
      <c r="FA121" s="159"/>
      <c r="FB121" s="159"/>
      <c r="FC121" s="159"/>
      <c r="FD121" s="159"/>
      <c r="FE121" s="159"/>
      <c r="FF121" s="159"/>
      <c r="FG121" s="159"/>
      <c r="FH121" s="159"/>
      <c r="FI121" s="159"/>
      <c r="FJ121" s="159"/>
      <c r="FK121" s="159"/>
      <c r="FL121" s="159"/>
      <c r="FM121" s="159"/>
      <c r="FN121" s="159"/>
      <c r="FO121" s="159"/>
      <c r="FP121" s="159"/>
      <c r="FQ121" s="159"/>
      <c r="FR121" s="159"/>
      <c r="FS121" s="159"/>
      <c r="FT121" s="159"/>
      <c r="FU121" s="159"/>
      <c r="FV121" s="159"/>
      <c r="FW121" s="159"/>
      <c r="FX121" s="159"/>
      <c r="FY121" s="159"/>
      <c r="FZ121" s="159"/>
      <c r="GA121" s="159"/>
      <c r="GB121" s="159"/>
      <c r="GC121" s="159"/>
      <c r="GD121" s="159"/>
      <c r="GE121" s="159"/>
    </row>
    <row r="122" spans="1:187" s="156" customFormat="1" ht="31.5" x14ac:dyDescent="0.25">
      <c r="A122" s="164" t="s">
        <v>212</v>
      </c>
      <c r="B122" s="165">
        <f t="shared" si="66"/>
        <v>3280</v>
      </c>
      <c r="C122" s="165">
        <f t="shared" si="66"/>
        <v>3280</v>
      </c>
      <c r="D122" s="165">
        <f t="shared" si="66"/>
        <v>0</v>
      </c>
      <c r="E122" s="165">
        <v>0</v>
      </c>
      <c r="F122" s="165">
        <v>0</v>
      </c>
      <c r="G122" s="165">
        <f t="shared" si="67"/>
        <v>0</v>
      </c>
      <c r="H122" s="165"/>
      <c r="I122" s="165"/>
      <c r="J122" s="165">
        <f t="shared" si="68"/>
        <v>0</v>
      </c>
      <c r="K122" s="165">
        <v>0</v>
      </c>
      <c r="L122" s="165">
        <v>0</v>
      </c>
      <c r="M122" s="165">
        <f t="shared" si="69"/>
        <v>0</v>
      </c>
      <c r="N122" s="165"/>
      <c r="O122" s="165"/>
      <c r="P122" s="165">
        <f t="shared" si="70"/>
        <v>0</v>
      </c>
      <c r="Q122" s="165">
        <v>3280</v>
      </c>
      <c r="R122" s="165">
        <v>3280</v>
      </c>
      <c r="S122" s="165">
        <f t="shared" si="71"/>
        <v>0</v>
      </c>
      <c r="T122" s="165">
        <v>0</v>
      </c>
      <c r="U122" s="165">
        <v>0</v>
      </c>
      <c r="V122" s="165">
        <f t="shared" si="72"/>
        <v>0</v>
      </c>
      <c r="W122" s="165"/>
      <c r="X122" s="165"/>
      <c r="Y122" s="165">
        <f t="shared" si="73"/>
        <v>0</v>
      </c>
      <c r="Z122" s="165"/>
      <c r="AA122" s="165"/>
      <c r="AB122" s="165">
        <f t="shared" si="74"/>
        <v>0</v>
      </c>
      <c r="AC122" s="159"/>
      <c r="AD122" s="159"/>
      <c r="AE122" s="159"/>
      <c r="AF122" s="159"/>
      <c r="AG122" s="159"/>
      <c r="AH122" s="159"/>
      <c r="AI122" s="159"/>
      <c r="AJ122" s="159"/>
      <c r="AK122" s="159"/>
      <c r="AL122" s="159"/>
      <c r="AM122" s="159"/>
      <c r="AN122" s="159"/>
      <c r="AO122" s="159"/>
      <c r="AP122" s="159"/>
      <c r="AQ122" s="159"/>
      <c r="AR122" s="159"/>
      <c r="AS122" s="159"/>
      <c r="AT122" s="159"/>
      <c r="AU122" s="159"/>
      <c r="AV122" s="159"/>
      <c r="AW122" s="159"/>
      <c r="AX122" s="159"/>
      <c r="AY122" s="159"/>
      <c r="AZ122" s="159"/>
      <c r="BA122" s="159"/>
      <c r="BB122" s="159"/>
      <c r="BC122" s="159"/>
      <c r="BD122" s="159"/>
      <c r="BE122" s="159"/>
      <c r="BF122" s="159"/>
      <c r="BG122" s="159"/>
      <c r="BH122" s="159"/>
      <c r="BI122" s="159"/>
      <c r="BJ122" s="159"/>
      <c r="BK122" s="159"/>
      <c r="BL122" s="159"/>
      <c r="BM122" s="159"/>
      <c r="BN122" s="159"/>
      <c r="BO122" s="159"/>
      <c r="BP122" s="159"/>
      <c r="BQ122" s="159"/>
      <c r="BR122" s="159"/>
      <c r="BS122" s="159"/>
      <c r="BT122" s="159"/>
      <c r="BU122" s="159"/>
      <c r="BV122" s="159"/>
      <c r="BW122" s="159"/>
      <c r="BX122" s="159"/>
      <c r="BY122" s="159"/>
      <c r="BZ122" s="159"/>
      <c r="CA122" s="159"/>
      <c r="CB122" s="159"/>
      <c r="CC122" s="159"/>
      <c r="CD122" s="159"/>
      <c r="CE122" s="159"/>
      <c r="CF122" s="159"/>
      <c r="CG122" s="159"/>
      <c r="CH122" s="159"/>
      <c r="CI122" s="159"/>
      <c r="CJ122" s="159"/>
      <c r="CK122" s="159"/>
      <c r="CL122" s="159"/>
      <c r="CM122" s="159"/>
      <c r="CN122" s="159"/>
      <c r="CO122" s="159"/>
      <c r="CP122" s="159"/>
      <c r="CQ122" s="159"/>
      <c r="CR122" s="159"/>
      <c r="CS122" s="159"/>
      <c r="CT122" s="159"/>
      <c r="CU122" s="159"/>
      <c r="CV122" s="159"/>
      <c r="CW122" s="159"/>
      <c r="CX122" s="159"/>
      <c r="CY122" s="159"/>
      <c r="CZ122" s="159"/>
      <c r="DA122" s="159"/>
      <c r="DB122" s="159"/>
      <c r="DC122" s="159"/>
      <c r="DD122" s="159"/>
      <c r="DE122" s="159"/>
      <c r="DF122" s="159"/>
      <c r="DG122" s="159"/>
      <c r="DH122" s="159"/>
      <c r="DI122" s="159"/>
      <c r="DJ122" s="159"/>
      <c r="DK122" s="159"/>
      <c r="DL122" s="159"/>
      <c r="DM122" s="159"/>
      <c r="DN122" s="159"/>
      <c r="DO122" s="159"/>
      <c r="DP122" s="159"/>
      <c r="DQ122" s="159"/>
      <c r="DR122" s="159"/>
      <c r="DS122" s="159"/>
      <c r="DT122" s="159"/>
      <c r="DU122" s="159"/>
      <c r="DV122" s="159"/>
      <c r="DW122" s="159"/>
      <c r="DX122" s="159"/>
      <c r="DY122" s="159"/>
      <c r="DZ122" s="159"/>
      <c r="EA122" s="159"/>
      <c r="EB122" s="159"/>
      <c r="EC122" s="159"/>
      <c r="ED122" s="159"/>
      <c r="EE122" s="159"/>
      <c r="EF122" s="159"/>
      <c r="EG122" s="159"/>
      <c r="EH122" s="159"/>
      <c r="EI122" s="159"/>
      <c r="EJ122" s="159"/>
      <c r="EK122" s="159"/>
      <c r="EL122" s="159"/>
      <c r="EM122" s="159"/>
      <c r="EN122" s="159"/>
      <c r="EO122" s="159"/>
      <c r="EP122" s="159"/>
      <c r="EQ122" s="159"/>
      <c r="ER122" s="159"/>
      <c r="ES122" s="159"/>
      <c r="ET122" s="159"/>
      <c r="EU122" s="159"/>
      <c r="EV122" s="159"/>
      <c r="EW122" s="159"/>
      <c r="EX122" s="159"/>
      <c r="EY122" s="159"/>
      <c r="EZ122" s="159"/>
      <c r="FA122" s="159"/>
      <c r="FB122" s="159"/>
      <c r="FC122" s="159"/>
      <c r="FD122" s="159"/>
      <c r="FE122" s="159"/>
      <c r="FF122" s="159"/>
      <c r="FG122" s="159"/>
      <c r="FH122" s="159"/>
      <c r="FI122" s="159"/>
      <c r="FJ122" s="159"/>
      <c r="FK122" s="159"/>
      <c r="FL122" s="159"/>
      <c r="FM122" s="159"/>
      <c r="FN122" s="159"/>
      <c r="FO122" s="159"/>
      <c r="FP122" s="159"/>
      <c r="FQ122" s="159"/>
      <c r="FR122" s="159"/>
      <c r="FS122" s="159"/>
      <c r="FT122" s="159"/>
      <c r="FU122" s="159"/>
      <c r="FV122" s="159"/>
      <c r="FW122" s="159"/>
      <c r="FX122" s="159"/>
      <c r="FY122" s="159"/>
      <c r="FZ122" s="159"/>
      <c r="GA122" s="159"/>
      <c r="GB122" s="159"/>
      <c r="GC122" s="159"/>
      <c r="GD122" s="159"/>
      <c r="GE122" s="159"/>
    </row>
    <row r="123" spans="1:187" s="156" customFormat="1" ht="47.25" x14ac:dyDescent="0.25">
      <c r="A123" s="164" t="s">
        <v>213</v>
      </c>
      <c r="B123" s="165">
        <f t="shared" si="66"/>
        <v>24632</v>
      </c>
      <c r="C123" s="165">
        <f t="shared" si="66"/>
        <v>24632</v>
      </c>
      <c r="D123" s="165">
        <f t="shared" si="66"/>
        <v>0</v>
      </c>
      <c r="E123" s="165">
        <v>0</v>
      </c>
      <c r="F123" s="165">
        <v>0</v>
      </c>
      <c r="G123" s="165">
        <f t="shared" si="67"/>
        <v>0</v>
      </c>
      <c r="H123" s="165"/>
      <c r="I123" s="165"/>
      <c r="J123" s="165">
        <f t="shared" si="68"/>
        <v>0</v>
      </c>
      <c r="K123" s="165">
        <v>0</v>
      </c>
      <c r="L123" s="165">
        <v>0</v>
      </c>
      <c r="M123" s="165">
        <f t="shared" si="69"/>
        <v>0</v>
      </c>
      <c r="N123" s="165"/>
      <c r="O123" s="165"/>
      <c r="P123" s="165">
        <f t="shared" si="70"/>
        <v>0</v>
      </c>
      <c r="Q123" s="165">
        <v>24632</v>
      </c>
      <c r="R123" s="165">
        <v>24632</v>
      </c>
      <c r="S123" s="165">
        <f t="shared" si="71"/>
        <v>0</v>
      </c>
      <c r="T123" s="165">
        <v>0</v>
      </c>
      <c r="U123" s="165">
        <v>0</v>
      </c>
      <c r="V123" s="165">
        <f t="shared" si="72"/>
        <v>0</v>
      </c>
      <c r="W123" s="165"/>
      <c r="X123" s="165"/>
      <c r="Y123" s="165">
        <f t="shared" si="73"/>
        <v>0</v>
      </c>
      <c r="Z123" s="165"/>
      <c r="AA123" s="165"/>
      <c r="AB123" s="165">
        <f t="shared" si="74"/>
        <v>0</v>
      </c>
      <c r="AC123" s="159"/>
      <c r="AD123" s="159"/>
      <c r="AE123" s="159"/>
      <c r="AF123" s="159"/>
      <c r="AG123" s="159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59"/>
      <c r="AS123" s="159"/>
      <c r="AT123" s="159"/>
      <c r="AU123" s="159"/>
      <c r="AV123" s="159"/>
      <c r="AW123" s="159"/>
      <c r="AX123" s="159"/>
      <c r="AY123" s="159"/>
      <c r="AZ123" s="159"/>
      <c r="BA123" s="159"/>
      <c r="BB123" s="159"/>
      <c r="BC123" s="159"/>
      <c r="BD123" s="159"/>
      <c r="BE123" s="159"/>
      <c r="BF123" s="159"/>
      <c r="BG123" s="159"/>
      <c r="BH123" s="159"/>
      <c r="BI123" s="159"/>
      <c r="BJ123" s="159"/>
      <c r="BK123" s="159"/>
      <c r="BL123" s="159"/>
      <c r="BM123" s="159"/>
      <c r="BN123" s="159"/>
      <c r="BO123" s="159"/>
      <c r="BP123" s="159"/>
      <c r="BQ123" s="159"/>
      <c r="BR123" s="159"/>
      <c r="BS123" s="159"/>
      <c r="BT123" s="159"/>
      <c r="BU123" s="159"/>
      <c r="BV123" s="159"/>
      <c r="BW123" s="159"/>
      <c r="BX123" s="159"/>
      <c r="BY123" s="159"/>
      <c r="BZ123" s="159"/>
      <c r="CA123" s="159"/>
      <c r="CB123" s="159"/>
      <c r="CC123" s="159"/>
      <c r="CD123" s="159"/>
      <c r="CE123" s="159"/>
      <c r="CF123" s="159"/>
      <c r="CG123" s="159"/>
      <c r="CH123" s="159"/>
      <c r="CI123" s="159"/>
      <c r="CJ123" s="159"/>
      <c r="CK123" s="159"/>
      <c r="CL123" s="159"/>
      <c r="CM123" s="159"/>
      <c r="CN123" s="159"/>
      <c r="CO123" s="159"/>
      <c r="CP123" s="159"/>
      <c r="CQ123" s="159"/>
      <c r="CR123" s="159"/>
      <c r="CS123" s="159"/>
      <c r="CT123" s="159"/>
      <c r="CU123" s="159"/>
      <c r="CV123" s="159"/>
      <c r="CW123" s="159"/>
      <c r="CX123" s="159"/>
      <c r="CY123" s="159"/>
      <c r="CZ123" s="159"/>
      <c r="DA123" s="159"/>
      <c r="DB123" s="159"/>
      <c r="DC123" s="159"/>
      <c r="DD123" s="159"/>
      <c r="DE123" s="159"/>
      <c r="DF123" s="159"/>
      <c r="DG123" s="159"/>
      <c r="DH123" s="159"/>
      <c r="DI123" s="159"/>
      <c r="DJ123" s="159"/>
      <c r="DK123" s="159"/>
      <c r="DL123" s="159"/>
      <c r="DM123" s="159"/>
      <c r="DN123" s="159"/>
      <c r="DO123" s="159"/>
      <c r="DP123" s="159"/>
      <c r="DQ123" s="159"/>
      <c r="DR123" s="159"/>
      <c r="DS123" s="159"/>
      <c r="DT123" s="159"/>
      <c r="DU123" s="159"/>
      <c r="DV123" s="159"/>
      <c r="DW123" s="159"/>
      <c r="DX123" s="159"/>
      <c r="DY123" s="159"/>
      <c r="DZ123" s="159"/>
      <c r="EA123" s="159"/>
      <c r="EB123" s="159"/>
      <c r="EC123" s="159"/>
      <c r="ED123" s="159"/>
      <c r="EE123" s="159"/>
      <c r="EF123" s="159"/>
      <c r="EG123" s="159"/>
      <c r="EH123" s="159"/>
      <c r="EI123" s="159"/>
      <c r="EJ123" s="159"/>
      <c r="EK123" s="159"/>
      <c r="EL123" s="159"/>
      <c r="EM123" s="159"/>
      <c r="EN123" s="159"/>
      <c r="EO123" s="159"/>
      <c r="EP123" s="159"/>
      <c r="EQ123" s="159"/>
      <c r="ER123" s="159"/>
      <c r="ES123" s="159"/>
      <c r="ET123" s="159"/>
      <c r="EU123" s="159"/>
      <c r="EV123" s="159"/>
      <c r="EW123" s="159"/>
      <c r="EX123" s="159"/>
      <c r="EY123" s="159"/>
      <c r="EZ123" s="159"/>
      <c r="FA123" s="159"/>
      <c r="FB123" s="159"/>
      <c r="FC123" s="159"/>
      <c r="FD123" s="159"/>
      <c r="FE123" s="159"/>
      <c r="FF123" s="159"/>
      <c r="FG123" s="159"/>
      <c r="FH123" s="159"/>
      <c r="FI123" s="159"/>
      <c r="FJ123" s="159"/>
      <c r="FK123" s="159"/>
      <c r="FL123" s="159"/>
      <c r="FM123" s="159"/>
      <c r="FN123" s="159"/>
      <c r="FO123" s="159"/>
      <c r="FP123" s="159"/>
      <c r="FQ123" s="159"/>
      <c r="FR123" s="159"/>
      <c r="FS123" s="159"/>
      <c r="FT123" s="159"/>
      <c r="FU123" s="159"/>
      <c r="FV123" s="159"/>
      <c r="FW123" s="159"/>
      <c r="FX123" s="159"/>
      <c r="FY123" s="159"/>
      <c r="FZ123" s="159"/>
      <c r="GA123" s="159"/>
      <c r="GB123" s="159"/>
      <c r="GC123" s="159"/>
      <c r="GD123" s="159"/>
      <c r="GE123" s="159"/>
    </row>
    <row r="124" spans="1:187" s="156" customFormat="1" x14ac:dyDescent="0.25">
      <c r="A124" s="164" t="s">
        <v>214</v>
      </c>
      <c r="B124" s="165">
        <f t="shared" si="66"/>
        <v>5870</v>
      </c>
      <c r="C124" s="165">
        <f t="shared" si="66"/>
        <v>5870</v>
      </c>
      <c r="D124" s="165">
        <f t="shared" si="66"/>
        <v>0</v>
      </c>
      <c r="E124" s="165">
        <v>0</v>
      </c>
      <c r="F124" s="165">
        <v>0</v>
      </c>
      <c r="G124" s="165">
        <f t="shared" si="67"/>
        <v>0</v>
      </c>
      <c r="H124" s="165"/>
      <c r="I124" s="165"/>
      <c r="J124" s="165">
        <f t="shared" si="68"/>
        <v>0</v>
      </c>
      <c r="K124" s="165">
        <v>5870</v>
      </c>
      <c r="L124" s="165">
        <v>5870</v>
      </c>
      <c r="M124" s="165">
        <f t="shared" si="69"/>
        <v>0</v>
      </c>
      <c r="N124" s="165"/>
      <c r="O124" s="165"/>
      <c r="P124" s="165">
        <f t="shared" si="70"/>
        <v>0</v>
      </c>
      <c r="Q124" s="165"/>
      <c r="R124" s="165"/>
      <c r="S124" s="165">
        <f t="shared" si="71"/>
        <v>0</v>
      </c>
      <c r="T124" s="165">
        <v>0</v>
      </c>
      <c r="U124" s="165">
        <v>0</v>
      </c>
      <c r="V124" s="165">
        <f t="shared" si="72"/>
        <v>0</v>
      </c>
      <c r="W124" s="165"/>
      <c r="X124" s="165"/>
      <c r="Y124" s="165">
        <f t="shared" si="73"/>
        <v>0</v>
      </c>
      <c r="Z124" s="165"/>
      <c r="AA124" s="165"/>
      <c r="AB124" s="165">
        <f t="shared" si="74"/>
        <v>0</v>
      </c>
      <c r="AC124" s="159"/>
      <c r="AD124" s="159"/>
      <c r="AE124" s="159"/>
      <c r="AF124" s="159"/>
      <c r="AG124" s="159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59"/>
      <c r="AS124" s="159"/>
      <c r="AT124" s="159"/>
      <c r="AU124" s="159"/>
      <c r="AV124" s="159"/>
      <c r="AW124" s="159"/>
      <c r="AX124" s="159"/>
      <c r="AY124" s="159"/>
      <c r="AZ124" s="159"/>
      <c r="BA124" s="159"/>
      <c r="BB124" s="159"/>
      <c r="BC124" s="159"/>
      <c r="BD124" s="159"/>
      <c r="BE124" s="159"/>
      <c r="BF124" s="159"/>
      <c r="BG124" s="159"/>
      <c r="BH124" s="159"/>
      <c r="BI124" s="159"/>
      <c r="BJ124" s="159"/>
      <c r="BK124" s="159"/>
      <c r="BL124" s="159"/>
      <c r="BM124" s="159"/>
      <c r="BN124" s="159"/>
      <c r="BO124" s="159"/>
      <c r="BP124" s="159"/>
      <c r="BQ124" s="159"/>
      <c r="BR124" s="159"/>
      <c r="BS124" s="159"/>
      <c r="BT124" s="159"/>
      <c r="BU124" s="159"/>
      <c r="BV124" s="159"/>
      <c r="BW124" s="159"/>
      <c r="BX124" s="159"/>
      <c r="BY124" s="159"/>
      <c r="BZ124" s="159"/>
      <c r="CA124" s="159"/>
      <c r="CB124" s="159"/>
      <c r="CC124" s="159"/>
      <c r="CD124" s="159"/>
      <c r="CE124" s="159"/>
      <c r="CF124" s="159"/>
      <c r="CG124" s="159"/>
      <c r="CH124" s="159"/>
      <c r="CI124" s="159"/>
      <c r="CJ124" s="159"/>
      <c r="CK124" s="159"/>
      <c r="CL124" s="159"/>
      <c r="CM124" s="159"/>
      <c r="CN124" s="159"/>
      <c r="CO124" s="159"/>
      <c r="CP124" s="159"/>
      <c r="CQ124" s="159"/>
      <c r="CR124" s="159"/>
      <c r="CS124" s="159"/>
      <c r="CT124" s="159"/>
      <c r="CU124" s="159"/>
      <c r="CV124" s="159"/>
      <c r="CW124" s="159"/>
      <c r="CX124" s="159"/>
      <c r="CY124" s="159"/>
      <c r="CZ124" s="159"/>
      <c r="DA124" s="159"/>
      <c r="DB124" s="159"/>
      <c r="DC124" s="159"/>
      <c r="DD124" s="159"/>
      <c r="DE124" s="159"/>
      <c r="DF124" s="159"/>
      <c r="DG124" s="159"/>
      <c r="DH124" s="159"/>
      <c r="DI124" s="159"/>
      <c r="DJ124" s="159"/>
      <c r="DK124" s="159"/>
      <c r="DL124" s="159"/>
      <c r="DM124" s="159"/>
      <c r="DN124" s="159"/>
      <c r="DO124" s="159"/>
      <c r="DP124" s="159"/>
      <c r="DQ124" s="159"/>
      <c r="DR124" s="159"/>
      <c r="DS124" s="159"/>
      <c r="DT124" s="159"/>
      <c r="DU124" s="159"/>
      <c r="DV124" s="159"/>
      <c r="DW124" s="159"/>
      <c r="DX124" s="159"/>
      <c r="DY124" s="159"/>
      <c r="DZ124" s="159"/>
      <c r="EA124" s="159"/>
      <c r="EB124" s="159"/>
      <c r="EC124" s="159"/>
      <c r="ED124" s="159"/>
      <c r="EE124" s="159"/>
      <c r="EF124" s="159"/>
      <c r="EG124" s="159"/>
      <c r="EH124" s="159"/>
      <c r="EI124" s="159"/>
      <c r="EJ124" s="159"/>
      <c r="EK124" s="159"/>
      <c r="EL124" s="159"/>
      <c r="EM124" s="159"/>
      <c r="EN124" s="159"/>
      <c r="EO124" s="159"/>
      <c r="EP124" s="159"/>
      <c r="EQ124" s="159"/>
      <c r="ER124" s="159"/>
      <c r="ES124" s="159"/>
      <c r="ET124" s="159"/>
      <c r="EU124" s="159"/>
      <c r="EV124" s="159"/>
      <c r="EW124" s="159"/>
      <c r="EX124" s="159"/>
      <c r="EY124" s="159"/>
      <c r="EZ124" s="159"/>
      <c r="FA124" s="159"/>
      <c r="FB124" s="159"/>
      <c r="FC124" s="159"/>
      <c r="FD124" s="159"/>
      <c r="FE124" s="159"/>
      <c r="FF124" s="159"/>
      <c r="FG124" s="159"/>
      <c r="FH124" s="159"/>
      <c r="FI124" s="159"/>
      <c r="FJ124" s="159"/>
      <c r="FK124" s="159"/>
      <c r="FL124" s="159"/>
      <c r="FM124" s="159"/>
      <c r="FN124" s="159"/>
      <c r="FO124" s="159"/>
      <c r="FP124" s="159"/>
      <c r="FQ124" s="159"/>
      <c r="FR124" s="159"/>
      <c r="FS124" s="159"/>
      <c r="FT124" s="159"/>
      <c r="FU124" s="159"/>
      <c r="FV124" s="159"/>
      <c r="FW124" s="159"/>
      <c r="FX124" s="159"/>
      <c r="FY124" s="159"/>
      <c r="FZ124" s="159"/>
      <c r="GA124" s="159"/>
      <c r="GB124" s="159"/>
      <c r="GC124" s="159"/>
      <c r="GD124" s="159"/>
      <c r="GE124" s="159"/>
    </row>
    <row r="125" spans="1:187" s="156" customFormat="1" ht="31.5" x14ac:dyDescent="0.25">
      <c r="A125" s="164" t="s">
        <v>215</v>
      </c>
      <c r="B125" s="165">
        <f t="shared" si="66"/>
        <v>18343</v>
      </c>
      <c r="C125" s="165">
        <f t="shared" si="66"/>
        <v>18343</v>
      </c>
      <c r="D125" s="165">
        <f t="shared" si="66"/>
        <v>0</v>
      </c>
      <c r="E125" s="165">
        <v>0</v>
      </c>
      <c r="F125" s="165">
        <v>0</v>
      </c>
      <c r="G125" s="165">
        <f t="shared" si="67"/>
        <v>0</v>
      </c>
      <c r="H125" s="165"/>
      <c r="I125" s="165"/>
      <c r="J125" s="165">
        <f t="shared" si="68"/>
        <v>0</v>
      </c>
      <c r="K125" s="165">
        <v>0</v>
      </c>
      <c r="L125" s="165">
        <v>0</v>
      </c>
      <c r="M125" s="165">
        <f t="shared" si="69"/>
        <v>0</v>
      </c>
      <c r="N125" s="165"/>
      <c r="O125" s="165"/>
      <c r="P125" s="165">
        <f t="shared" si="70"/>
        <v>0</v>
      </c>
      <c r="Q125" s="165">
        <v>18343</v>
      </c>
      <c r="R125" s="165">
        <v>18343</v>
      </c>
      <c r="S125" s="165">
        <f t="shared" si="71"/>
        <v>0</v>
      </c>
      <c r="T125" s="165">
        <v>0</v>
      </c>
      <c r="U125" s="165">
        <v>0</v>
      </c>
      <c r="V125" s="165">
        <f t="shared" si="72"/>
        <v>0</v>
      </c>
      <c r="W125" s="165"/>
      <c r="X125" s="165"/>
      <c r="Y125" s="165">
        <f t="shared" si="73"/>
        <v>0</v>
      </c>
      <c r="Z125" s="165"/>
      <c r="AA125" s="165"/>
      <c r="AB125" s="165">
        <f t="shared" si="74"/>
        <v>0</v>
      </c>
      <c r="AC125" s="159"/>
      <c r="AD125" s="159"/>
      <c r="AE125" s="159"/>
      <c r="AF125" s="159"/>
      <c r="AG125" s="159"/>
      <c r="AH125" s="159"/>
      <c r="AI125" s="159"/>
      <c r="AJ125" s="159"/>
      <c r="AK125" s="159"/>
      <c r="AL125" s="159"/>
      <c r="AM125" s="159"/>
      <c r="AN125" s="159"/>
      <c r="AO125" s="159"/>
      <c r="AP125" s="159"/>
      <c r="AQ125" s="159"/>
      <c r="AR125" s="159"/>
      <c r="AS125" s="159"/>
      <c r="AT125" s="159"/>
      <c r="AU125" s="159"/>
      <c r="AV125" s="159"/>
      <c r="AW125" s="159"/>
      <c r="AX125" s="159"/>
      <c r="AY125" s="159"/>
      <c r="AZ125" s="159"/>
      <c r="BA125" s="159"/>
      <c r="BB125" s="159"/>
      <c r="BC125" s="159"/>
      <c r="BD125" s="159"/>
      <c r="BE125" s="159"/>
      <c r="BF125" s="159"/>
      <c r="BG125" s="159"/>
      <c r="BH125" s="159"/>
      <c r="BI125" s="159"/>
      <c r="BJ125" s="159"/>
      <c r="BK125" s="159"/>
      <c r="BL125" s="159"/>
      <c r="BM125" s="159"/>
      <c r="BN125" s="159"/>
      <c r="BO125" s="159"/>
      <c r="BP125" s="159"/>
      <c r="BQ125" s="159"/>
      <c r="BR125" s="159"/>
      <c r="BS125" s="159"/>
      <c r="BT125" s="159"/>
      <c r="BU125" s="159"/>
      <c r="BV125" s="159"/>
      <c r="BW125" s="159"/>
      <c r="BX125" s="159"/>
      <c r="BY125" s="159"/>
      <c r="BZ125" s="159"/>
      <c r="CA125" s="159"/>
      <c r="CB125" s="159"/>
      <c r="CC125" s="159"/>
      <c r="CD125" s="159"/>
      <c r="CE125" s="159"/>
      <c r="CF125" s="159"/>
      <c r="CG125" s="159"/>
      <c r="CH125" s="159"/>
      <c r="CI125" s="159"/>
      <c r="CJ125" s="159"/>
      <c r="CK125" s="159"/>
      <c r="CL125" s="159"/>
      <c r="CM125" s="159"/>
      <c r="CN125" s="159"/>
      <c r="CO125" s="159"/>
      <c r="CP125" s="159"/>
      <c r="CQ125" s="159"/>
      <c r="CR125" s="159"/>
      <c r="CS125" s="159"/>
      <c r="CT125" s="159"/>
      <c r="CU125" s="159"/>
      <c r="CV125" s="159"/>
      <c r="CW125" s="159"/>
      <c r="CX125" s="159"/>
      <c r="CY125" s="159"/>
      <c r="CZ125" s="159"/>
      <c r="DA125" s="159"/>
      <c r="DB125" s="159"/>
      <c r="DC125" s="159"/>
      <c r="DD125" s="159"/>
      <c r="DE125" s="159"/>
      <c r="DF125" s="159"/>
      <c r="DG125" s="159"/>
      <c r="DH125" s="159"/>
      <c r="DI125" s="159"/>
      <c r="DJ125" s="159"/>
      <c r="DK125" s="159"/>
      <c r="DL125" s="159"/>
      <c r="DM125" s="159"/>
      <c r="DN125" s="159"/>
      <c r="DO125" s="159"/>
      <c r="DP125" s="159"/>
      <c r="DQ125" s="159"/>
      <c r="DR125" s="159"/>
      <c r="DS125" s="159"/>
      <c r="DT125" s="159"/>
      <c r="DU125" s="159"/>
      <c r="DV125" s="159"/>
      <c r="DW125" s="159"/>
      <c r="DX125" s="159"/>
      <c r="DY125" s="159"/>
      <c r="DZ125" s="159"/>
      <c r="EA125" s="159"/>
      <c r="EB125" s="159"/>
      <c r="EC125" s="159"/>
      <c r="ED125" s="159"/>
      <c r="EE125" s="159"/>
      <c r="EF125" s="159"/>
      <c r="EG125" s="159"/>
      <c r="EH125" s="159"/>
      <c r="EI125" s="159"/>
      <c r="EJ125" s="159"/>
      <c r="EK125" s="159"/>
      <c r="EL125" s="159"/>
      <c r="EM125" s="159"/>
      <c r="EN125" s="159"/>
      <c r="EO125" s="159"/>
      <c r="EP125" s="159"/>
      <c r="EQ125" s="159"/>
      <c r="ER125" s="159"/>
      <c r="ES125" s="159"/>
      <c r="ET125" s="159"/>
      <c r="EU125" s="159"/>
      <c r="EV125" s="159"/>
      <c r="EW125" s="159"/>
      <c r="EX125" s="159"/>
      <c r="EY125" s="159"/>
      <c r="EZ125" s="159"/>
      <c r="FA125" s="159"/>
      <c r="FB125" s="159"/>
      <c r="FC125" s="159"/>
      <c r="FD125" s="159"/>
      <c r="FE125" s="159"/>
      <c r="FF125" s="159"/>
      <c r="FG125" s="159"/>
      <c r="FH125" s="159"/>
      <c r="FI125" s="159"/>
      <c r="FJ125" s="159"/>
      <c r="FK125" s="159"/>
      <c r="FL125" s="159"/>
      <c r="FM125" s="159"/>
      <c r="FN125" s="159"/>
      <c r="FO125" s="159"/>
      <c r="FP125" s="159"/>
      <c r="FQ125" s="159"/>
      <c r="FR125" s="159"/>
      <c r="FS125" s="159"/>
      <c r="FT125" s="159"/>
      <c r="FU125" s="159"/>
      <c r="FV125" s="159"/>
      <c r="FW125" s="159"/>
      <c r="FX125" s="159"/>
      <c r="FY125" s="159"/>
      <c r="FZ125" s="159"/>
      <c r="GA125" s="159"/>
      <c r="GB125" s="159"/>
      <c r="GC125" s="159"/>
      <c r="GD125" s="159"/>
      <c r="GE125" s="159"/>
    </row>
    <row r="126" spans="1:187" s="156" customFormat="1" ht="31.5" x14ac:dyDescent="0.25">
      <c r="A126" s="164" t="s">
        <v>216</v>
      </c>
      <c r="B126" s="165">
        <f t="shared" si="66"/>
        <v>0</v>
      </c>
      <c r="C126" s="165">
        <f t="shared" si="66"/>
        <v>6241</v>
      </c>
      <c r="D126" s="165">
        <f t="shared" si="66"/>
        <v>6241</v>
      </c>
      <c r="E126" s="165">
        <v>0</v>
      </c>
      <c r="F126" s="165">
        <v>0</v>
      </c>
      <c r="G126" s="165">
        <f t="shared" si="67"/>
        <v>0</v>
      </c>
      <c r="H126" s="165"/>
      <c r="I126" s="165"/>
      <c r="J126" s="165">
        <f t="shared" si="68"/>
        <v>0</v>
      </c>
      <c r="K126" s="165">
        <v>0</v>
      </c>
      <c r="L126" s="165">
        <v>6241</v>
      </c>
      <c r="M126" s="165">
        <f t="shared" si="69"/>
        <v>6241</v>
      </c>
      <c r="N126" s="165"/>
      <c r="O126" s="165"/>
      <c r="P126" s="165">
        <f t="shared" si="70"/>
        <v>0</v>
      </c>
      <c r="Q126" s="165"/>
      <c r="R126" s="165"/>
      <c r="S126" s="165">
        <f t="shared" si="71"/>
        <v>0</v>
      </c>
      <c r="T126" s="165">
        <v>0</v>
      </c>
      <c r="U126" s="165">
        <v>0</v>
      </c>
      <c r="V126" s="165">
        <f t="shared" si="72"/>
        <v>0</v>
      </c>
      <c r="W126" s="165"/>
      <c r="X126" s="165"/>
      <c r="Y126" s="165">
        <f t="shared" si="73"/>
        <v>0</v>
      </c>
      <c r="Z126" s="165"/>
      <c r="AA126" s="165"/>
      <c r="AB126" s="165">
        <f t="shared" si="74"/>
        <v>0</v>
      </c>
      <c r="AC126" s="159"/>
      <c r="AD126" s="159"/>
      <c r="AE126" s="159"/>
      <c r="AF126" s="159"/>
      <c r="AG126" s="159"/>
      <c r="AH126" s="159"/>
      <c r="AI126" s="159"/>
      <c r="AJ126" s="159"/>
      <c r="AK126" s="159"/>
      <c r="AL126" s="159"/>
      <c r="AM126" s="159"/>
      <c r="AN126" s="159"/>
      <c r="AO126" s="159"/>
      <c r="AP126" s="159"/>
      <c r="AQ126" s="159"/>
      <c r="AR126" s="159"/>
      <c r="AS126" s="159"/>
      <c r="AT126" s="159"/>
      <c r="AU126" s="159"/>
      <c r="AV126" s="159"/>
      <c r="AW126" s="159"/>
      <c r="AX126" s="159"/>
      <c r="AY126" s="159"/>
      <c r="AZ126" s="159"/>
      <c r="BA126" s="159"/>
      <c r="BB126" s="159"/>
      <c r="BC126" s="159"/>
      <c r="BD126" s="159"/>
      <c r="BE126" s="159"/>
      <c r="BF126" s="159"/>
      <c r="BG126" s="159"/>
      <c r="BH126" s="159"/>
      <c r="BI126" s="159"/>
      <c r="BJ126" s="159"/>
      <c r="BK126" s="159"/>
      <c r="BL126" s="159"/>
      <c r="BM126" s="159"/>
      <c r="BN126" s="159"/>
      <c r="BO126" s="159"/>
      <c r="BP126" s="159"/>
      <c r="BQ126" s="159"/>
      <c r="BR126" s="159"/>
      <c r="BS126" s="159"/>
      <c r="BT126" s="159"/>
      <c r="BU126" s="159"/>
      <c r="BV126" s="159"/>
      <c r="BW126" s="159"/>
      <c r="BX126" s="159"/>
      <c r="BY126" s="159"/>
      <c r="BZ126" s="159"/>
      <c r="CA126" s="159"/>
      <c r="CB126" s="159"/>
      <c r="CC126" s="159"/>
      <c r="CD126" s="159"/>
      <c r="CE126" s="159"/>
      <c r="CF126" s="159"/>
      <c r="CG126" s="159"/>
      <c r="CH126" s="159"/>
      <c r="CI126" s="159"/>
      <c r="CJ126" s="159"/>
      <c r="CK126" s="159"/>
      <c r="CL126" s="159"/>
      <c r="CM126" s="159"/>
      <c r="CN126" s="159"/>
      <c r="CO126" s="159"/>
      <c r="CP126" s="159"/>
      <c r="CQ126" s="159"/>
      <c r="CR126" s="159"/>
      <c r="CS126" s="159"/>
      <c r="CT126" s="159"/>
      <c r="CU126" s="159"/>
      <c r="CV126" s="159"/>
      <c r="CW126" s="159"/>
      <c r="CX126" s="159"/>
      <c r="CY126" s="159"/>
      <c r="CZ126" s="159"/>
      <c r="DA126" s="159"/>
      <c r="DB126" s="159"/>
      <c r="DC126" s="159"/>
      <c r="DD126" s="159"/>
      <c r="DE126" s="159"/>
      <c r="DF126" s="159"/>
      <c r="DG126" s="159"/>
      <c r="DH126" s="159"/>
      <c r="DI126" s="159"/>
      <c r="DJ126" s="159"/>
      <c r="DK126" s="159"/>
      <c r="DL126" s="159"/>
      <c r="DM126" s="159"/>
      <c r="DN126" s="159"/>
      <c r="DO126" s="159"/>
      <c r="DP126" s="159"/>
      <c r="DQ126" s="159"/>
      <c r="DR126" s="159"/>
      <c r="DS126" s="159"/>
      <c r="DT126" s="159"/>
      <c r="DU126" s="159"/>
      <c r="DV126" s="159"/>
      <c r="DW126" s="159"/>
      <c r="DX126" s="159"/>
      <c r="DY126" s="159"/>
      <c r="DZ126" s="159"/>
      <c r="EA126" s="159"/>
      <c r="EB126" s="159"/>
      <c r="EC126" s="159"/>
      <c r="ED126" s="159"/>
      <c r="EE126" s="159"/>
      <c r="EF126" s="159"/>
      <c r="EG126" s="159"/>
      <c r="EH126" s="159"/>
      <c r="EI126" s="159"/>
      <c r="EJ126" s="159"/>
      <c r="EK126" s="159"/>
      <c r="EL126" s="159"/>
      <c r="EM126" s="159"/>
      <c r="EN126" s="159"/>
      <c r="EO126" s="159"/>
      <c r="EP126" s="159"/>
      <c r="EQ126" s="159"/>
      <c r="ER126" s="159"/>
      <c r="ES126" s="159"/>
      <c r="ET126" s="159"/>
      <c r="EU126" s="159"/>
      <c r="EV126" s="159"/>
      <c r="EW126" s="159"/>
      <c r="EX126" s="159"/>
      <c r="EY126" s="159"/>
      <c r="EZ126" s="159"/>
      <c r="FA126" s="159"/>
      <c r="FB126" s="159"/>
      <c r="FC126" s="159"/>
      <c r="FD126" s="159"/>
      <c r="FE126" s="159"/>
      <c r="FF126" s="159"/>
      <c r="FG126" s="159"/>
      <c r="FH126" s="159"/>
      <c r="FI126" s="159"/>
      <c r="FJ126" s="159"/>
      <c r="FK126" s="159"/>
      <c r="FL126" s="159"/>
      <c r="FM126" s="159"/>
      <c r="FN126" s="159"/>
      <c r="FO126" s="159"/>
      <c r="FP126" s="159"/>
      <c r="FQ126" s="159"/>
      <c r="FR126" s="159"/>
      <c r="FS126" s="159"/>
      <c r="FT126" s="159"/>
      <c r="FU126" s="159"/>
      <c r="FV126" s="159"/>
      <c r="FW126" s="159"/>
      <c r="FX126" s="159"/>
      <c r="FY126" s="159"/>
      <c r="FZ126" s="159"/>
      <c r="GA126" s="159"/>
      <c r="GB126" s="159"/>
      <c r="GC126" s="159"/>
      <c r="GD126" s="159"/>
      <c r="GE126" s="159"/>
    </row>
    <row r="127" spans="1:187" s="156" customFormat="1" ht="63" x14ac:dyDescent="0.25">
      <c r="A127" s="164" t="s">
        <v>217</v>
      </c>
      <c r="B127" s="165">
        <f t="shared" si="66"/>
        <v>1250</v>
      </c>
      <c r="C127" s="165">
        <f t="shared" si="66"/>
        <v>1250</v>
      </c>
      <c r="D127" s="165">
        <f t="shared" si="66"/>
        <v>0</v>
      </c>
      <c r="E127" s="165">
        <v>0</v>
      </c>
      <c r="F127" s="165">
        <v>0</v>
      </c>
      <c r="G127" s="165">
        <f t="shared" si="67"/>
        <v>0</v>
      </c>
      <c r="H127" s="165"/>
      <c r="I127" s="165"/>
      <c r="J127" s="165">
        <f t="shared" si="68"/>
        <v>0</v>
      </c>
      <c r="K127" s="165">
        <v>0</v>
      </c>
      <c r="L127" s="165">
        <v>0</v>
      </c>
      <c r="M127" s="165">
        <f t="shared" si="69"/>
        <v>0</v>
      </c>
      <c r="N127" s="165">
        <v>1250</v>
      </c>
      <c r="O127" s="165">
        <v>1250</v>
      </c>
      <c r="P127" s="165">
        <f t="shared" si="70"/>
        <v>0</v>
      </c>
      <c r="Q127" s="165"/>
      <c r="R127" s="165"/>
      <c r="S127" s="165">
        <f t="shared" si="71"/>
        <v>0</v>
      </c>
      <c r="T127" s="165">
        <v>0</v>
      </c>
      <c r="U127" s="165">
        <v>0</v>
      </c>
      <c r="V127" s="165">
        <f t="shared" si="72"/>
        <v>0</v>
      </c>
      <c r="W127" s="165"/>
      <c r="X127" s="165"/>
      <c r="Y127" s="165">
        <f t="shared" si="73"/>
        <v>0</v>
      </c>
      <c r="Z127" s="165"/>
      <c r="AA127" s="165"/>
      <c r="AB127" s="165">
        <f t="shared" si="74"/>
        <v>0</v>
      </c>
      <c r="AC127" s="159"/>
      <c r="AD127" s="159"/>
      <c r="AE127" s="159"/>
      <c r="AF127" s="159"/>
      <c r="AG127" s="159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59"/>
      <c r="AS127" s="159"/>
      <c r="AT127" s="159"/>
      <c r="AU127" s="159"/>
      <c r="AV127" s="159"/>
      <c r="AW127" s="159"/>
      <c r="AX127" s="159"/>
      <c r="AY127" s="159"/>
      <c r="AZ127" s="159"/>
      <c r="BA127" s="159"/>
      <c r="BB127" s="159"/>
      <c r="BC127" s="159"/>
      <c r="BD127" s="159"/>
      <c r="BE127" s="159"/>
      <c r="BF127" s="159"/>
      <c r="BG127" s="159"/>
      <c r="BH127" s="159"/>
      <c r="BI127" s="159"/>
      <c r="BJ127" s="159"/>
      <c r="BK127" s="159"/>
      <c r="BL127" s="159"/>
      <c r="BM127" s="159"/>
      <c r="BN127" s="159"/>
      <c r="BO127" s="159"/>
      <c r="BP127" s="159"/>
      <c r="BQ127" s="159"/>
      <c r="BR127" s="159"/>
      <c r="BS127" s="159"/>
      <c r="BT127" s="159"/>
      <c r="BU127" s="159"/>
      <c r="BV127" s="159"/>
      <c r="BW127" s="159"/>
      <c r="BX127" s="159"/>
      <c r="BY127" s="159"/>
      <c r="BZ127" s="159"/>
      <c r="CA127" s="159"/>
      <c r="CB127" s="159"/>
      <c r="CC127" s="159"/>
      <c r="CD127" s="159"/>
      <c r="CE127" s="159"/>
      <c r="CF127" s="159"/>
      <c r="CG127" s="159"/>
      <c r="CH127" s="159"/>
      <c r="CI127" s="159"/>
      <c r="CJ127" s="159"/>
      <c r="CK127" s="159"/>
      <c r="CL127" s="159"/>
      <c r="CM127" s="159"/>
      <c r="CN127" s="159"/>
      <c r="CO127" s="159"/>
      <c r="CP127" s="159"/>
      <c r="CQ127" s="159"/>
      <c r="CR127" s="159"/>
      <c r="CS127" s="159"/>
      <c r="CT127" s="159"/>
      <c r="CU127" s="159"/>
      <c r="CV127" s="159"/>
      <c r="CW127" s="159"/>
      <c r="CX127" s="159"/>
      <c r="CY127" s="159"/>
      <c r="CZ127" s="159"/>
      <c r="DA127" s="159"/>
      <c r="DB127" s="159"/>
      <c r="DC127" s="159"/>
      <c r="DD127" s="159"/>
      <c r="DE127" s="159"/>
      <c r="DF127" s="159"/>
      <c r="DG127" s="159"/>
      <c r="DH127" s="159"/>
      <c r="DI127" s="159"/>
      <c r="DJ127" s="159"/>
      <c r="DK127" s="159"/>
      <c r="DL127" s="159"/>
      <c r="DM127" s="159"/>
      <c r="DN127" s="159"/>
      <c r="DO127" s="159"/>
      <c r="DP127" s="159"/>
      <c r="DQ127" s="159"/>
      <c r="DR127" s="159"/>
      <c r="DS127" s="159"/>
      <c r="DT127" s="159"/>
      <c r="DU127" s="159"/>
      <c r="DV127" s="159"/>
      <c r="DW127" s="159"/>
      <c r="DX127" s="159"/>
      <c r="DY127" s="159"/>
      <c r="DZ127" s="159"/>
      <c r="EA127" s="159"/>
      <c r="EB127" s="159"/>
      <c r="EC127" s="159"/>
      <c r="ED127" s="159"/>
      <c r="EE127" s="159"/>
      <c r="EF127" s="159"/>
      <c r="EG127" s="159"/>
      <c r="EH127" s="159"/>
      <c r="EI127" s="159"/>
      <c r="EJ127" s="159"/>
      <c r="EK127" s="159"/>
      <c r="EL127" s="159"/>
      <c r="EM127" s="159"/>
      <c r="EN127" s="159"/>
      <c r="EO127" s="159"/>
      <c r="EP127" s="159"/>
      <c r="EQ127" s="159"/>
      <c r="ER127" s="159"/>
      <c r="ES127" s="159"/>
      <c r="ET127" s="159"/>
      <c r="EU127" s="159"/>
      <c r="EV127" s="159"/>
      <c r="EW127" s="159"/>
      <c r="EX127" s="159"/>
      <c r="EY127" s="159"/>
      <c r="EZ127" s="159"/>
      <c r="FA127" s="159"/>
      <c r="FB127" s="159"/>
      <c r="FC127" s="159"/>
      <c r="FD127" s="159"/>
      <c r="FE127" s="159"/>
      <c r="FF127" s="159"/>
      <c r="FG127" s="159"/>
      <c r="FH127" s="159"/>
      <c r="FI127" s="159"/>
      <c r="FJ127" s="159"/>
      <c r="FK127" s="159"/>
      <c r="FL127" s="159"/>
      <c r="FM127" s="159"/>
      <c r="FN127" s="159"/>
      <c r="FO127" s="159"/>
      <c r="FP127" s="159"/>
      <c r="FQ127" s="159"/>
      <c r="FR127" s="159"/>
      <c r="FS127" s="159"/>
      <c r="FT127" s="159"/>
      <c r="FU127" s="159"/>
      <c r="FV127" s="159"/>
      <c r="FW127" s="159"/>
      <c r="FX127" s="159"/>
      <c r="FY127" s="159"/>
      <c r="FZ127" s="159"/>
      <c r="GA127" s="159"/>
      <c r="GB127" s="159"/>
      <c r="GC127" s="159"/>
      <c r="GD127" s="159"/>
      <c r="GE127" s="159"/>
    </row>
    <row r="128" spans="1:187" s="159" customFormat="1" ht="31.5" x14ac:dyDescent="0.25">
      <c r="A128" s="164" t="s">
        <v>218</v>
      </c>
      <c r="B128" s="165">
        <f t="shared" si="66"/>
        <v>1500</v>
      </c>
      <c r="C128" s="165">
        <f t="shared" si="66"/>
        <v>1500</v>
      </c>
      <c r="D128" s="165">
        <f t="shared" si="66"/>
        <v>0</v>
      </c>
      <c r="E128" s="165">
        <v>0</v>
      </c>
      <c r="F128" s="165">
        <v>0</v>
      </c>
      <c r="G128" s="165">
        <f t="shared" si="67"/>
        <v>0</v>
      </c>
      <c r="H128" s="165"/>
      <c r="I128" s="165"/>
      <c r="J128" s="165">
        <f t="shared" si="68"/>
        <v>0</v>
      </c>
      <c r="K128" s="165">
        <v>1500</v>
      </c>
      <c r="L128" s="165">
        <v>1500</v>
      </c>
      <c r="M128" s="165">
        <f t="shared" si="69"/>
        <v>0</v>
      </c>
      <c r="N128" s="165"/>
      <c r="O128" s="165"/>
      <c r="P128" s="165">
        <f t="shared" si="70"/>
        <v>0</v>
      </c>
      <c r="Q128" s="165">
        <v>0</v>
      </c>
      <c r="R128" s="165">
        <v>0</v>
      </c>
      <c r="S128" s="165">
        <f t="shared" si="71"/>
        <v>0</v>
      </c>
      <c r="T128" s="165"/>
      <c r="U128" s="165"/>
      <c r="V128" s="165">
        <f t="shared" si="72"/>
        <v>0</v>
      </c>
      <c r="W128" s="165"/>
      <c r="X128" s="165"/>
      <c r="Y128" s="165">
        <f t="shared" si="73"/>
        <v>0</v>
      </c>
      <c r="Z128" s="165"/>
      <c r="AA128" s="165"/>
      <c r="AB128" s="165">
        <f t="shared" si="74"/>
        <v>0</v>
      </c>
    </row>
    <row r="129" spans="1:187" s="159" customFormat="1" ht="31.5" x14ac:dyDescent="0.25">
      <c r="A129" s="164" t="s">
        <v>219</v>
      </c>
      <c r="B129" s="165">
        <f t="shared" si="66"/>
        <v>8314</v>
      </c>
      <c r="C129" s="165">
        <f t="shared" si="66"/>
        <v>8314</v>
      </c>
      <c r="D129" s="165">
        <f t="shared" si="66"/>
        <v>0</v>
      </c>
      <c r="E129" s="165">
        <v>0</v>
      </c>
      <c r="F129" s="165">
        <v>0</v>
      </c>
      <c r="G129" s="165">
        <f t="shared" si="67"/>
        <v>0</v>
      </c>
      <c r="H129" s="165"/>
      <c r="I129" s="165"/>
      <c r="J129" s="165">
        <f t="shared" si="68"/>
        <v>0</v>
      </c>
      <c r="K129" s="165">
        <f>3660+4654</f>
        <v>8314</v>
      </c>
      <c r="L129" s="165">
        <f>3660+4654</f>
        <v>8314</v>
      </c>
      <c r="M129" s="165">
        <f t="shared" si="69"/>
        <v>0</v>
      </c>
      <c r="N129" s="165"/>
      <c r="O129" s="165"/>
      <c r="P129" s="165">
        <f t="shared" si="70"/>
        <v>0</v>
      </c>
      <c r="Q129" s="165">
        <v>0</v>
      </c>
      <c r="R129" s="165">
        <v>0</v>
      </c>
      <c r="S129" s="165">
        <f t="shared" si="71"/>
        <v>0</v>
      </c>
      <c r="T129" s="165"/>
      <c r="U129" s="165"/>
      <c r="V129" s="165">
        <f t="shared" si="72"/>
        <v>0</v>
      </c>
      <c r="W129" s="165"/>
      <c r="X129" s="165"/>
      <c r="Y129" s="165">
        <f t="shared" si="73"/>
        <v>0</v>
      </c>
      <c r="Z129" s="165"/>
      <c r="AA129" s="165"/>
      <c r="AB129" s="165">
        <f t="shared" si="74"/>
        <v>0</v>
      </c>
    </row>
    <row r="130" spans="1:187" s="159" customFormat="1" ht="63" x14ac:dyDescent="0.25">
      <c r="A130" s="164" t="s">
        <v>220</v>
      </c>
      <c r="B130" s="165">
        <f t="shared" si="66"/>
        <v>6000</v>
      </c>
      <c r="C130" s="165">
        <f t="shared" si="66"/>
        <v>6000</v>
      </c>
      <c r="D130" s="165">
        <f t="shared" si="66"/>
        <v>0</v>
      </c>
      <c r="E130" s="165">
        <v>0</v>
      </c>
      <c r="F130" s="165">
        <v>0</v>
      </c>
      <c r="G130" s="165">
        <f t="shared" si="67"/>
        <v>0</v>
      </c>
      <c r="H130" s="165"/>
      <c r="I130" s="165"/>
      <c r="J130" s="165">
        <f t="shared" si="68"/>
        <v>0</v>
      </c>
      <c r="K130" s="165">
        <v>0</v>
      </c>
      <c r="L130" s="165">
        <v>0</v>
      </c>
      <c r="M130" s="165">
        <f t="shared" si="69"/>
        <v>0</v>
      </c>
      <c r="N130" s="165">
        <v>6000</v>
      </c>
      <c r="O130" s="165">
        <v>6000</v>
      </c>
      <c r="P130" s="165">
        <f t="shared" si="70"/>
        <v>0</v>
      </c>
      <c r="Q130" s="165">
        <v>0</v>
      </c>
      <c r="R130" s="165">
        <v>0</v>
      </c>
      <c r="S130" s="165">
        <f t="shared" si="71"/>
        <v>0</v>
      </c>
      <c r="T130" s="165"/>
      <c r="U130" s="165"/>
      <c r="V130" s="165">
        <f t="shared" si="72"/>
        <v>0</v>
      </c>
      <c r="W130" s="165"/>
      <c r="X130" s="165"/>
      <c r="Y130" s="165">
        <f t="shared" si="73"/>
        <v>0</v>
      </c>
      <c r="Z130" s="165"/>
      <c r="AA130" s="165"/>
      <c r="AB130" s="165">
        <f t="shared" si="74"/>
        <v>0</v>
      </c>
    </row>
    <row r="131" spans="1:187" s="156" customFormat="1" ht="31.5" x14ac:dyDescent="0.25">
      <c r="A131" s="164" t="s">
        <v>221</v>
      </c>
      <c r="B131" s="165">
        <f t="shared" si="66"/>
        <v>0</v>
      </c>
      <c r="C131" s="165">
        <f t="shared" si="66"/>
        <v>872</v>
      </c>
      <c r="D131" s="165">
        <f t="shared" si="66"/>
        <v>872</v>
      </c>
      <c r="E131" s="165">
        <v>0</v>
      </c>
      <c r="F131" s="165">
        <v>0</v>
      </c>
      <c r="G131" s="165">
        <f t="shared" si="67"/>
        <v>0</v>
      </c>
      <c r="H131" s="165"/>
      <c r="I131" s="165"/>
      <c r="J131" s="165">
        <f t="shared" si="68"/>
        <v>0</v>
      </c>
      <c r="K131" s="165">
        <v>0</v>
      </c>
      <c r="L131" s="165">
        <v>872</v>
      </c>
      <c r="M131" s="165">
        <f t="shared" si="69"/>
        <v>872</v>
      </c>
      <c r="N131" s="165"/>
      <c r="O131" s="165"/>
      <c r="P131" s="165">
        <f t="shared" si="70"/>
        <v>0</v>
      </c>
      <c r="Q131" s="165"/>
      <c r="R131" s="165"/>
      <c r="S131" s="165">
        <f t="shared" si="71"/>
        <v>0</v>
      </c>
      <c r="T131" s="165">
        <v>0</v>
      </c>
      <c r="U131" s="165">
        <v>0</v>
      </c>
      <c r="V131" s="165">
        <f t="shared" si="72"/>
        <v>0</v>
      </c>
      <c r="W131" s="165"/>
      <c r="X131" s="165"/>
      <c r="Y131" s="165">
        <f t="shared" si="73"/>
        <v>0</v>
      </c>
      <c r="Z131" s="165"/>
      <c r="AA131" s="165"/>
      <c r="AB131" s="165">
        <f t="shared" si="74"/>
        <v>0</v>
      </c>
      <c r="AC131" s="159"/>
      <c r="AD131" s="159"/>
      <c r="AE131" s="159"/>
      <c r="AF131" s="159"/>
      <c r="AG131" s="159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59"/>
      <c r="AS131" s="159"/>
      <c r="AT131" s="159"/>
      <c r="AU131" s="159"/>
      <c r="AV131" s="159"/>
      <c r="AW131" s="159"/>
      <c r="AX131" s="159"/>
      <c r="AY131" s="159"/>
      <c r="AZ131" s="159"/>
      <c r="BA131" s="159"/>
      <c r="BB131" s="159"/>
      <c r="BC131" s="159"/>
      <c r="BD131" s="159"/>
      <c r="BE131" s="159"/>
      <c r="BF131" s="159"/>
      <c r="BG131" s="159"/>
      <c r="BH131" s="159"/>
      <c r="BI131" s="159"/>
      <c r="BJ131" s="159"/>
      <c r="BK131" s="159"/>
      <c r="BL131" s="159"/>
      <c r="BM131" s="159"/>
      <c r="BN131" s="159"/>
      <c r="BO131" s="159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9"/>
      <c r="CA131" s="159"/>
      <c r="CB131" s="159"/>
      <c r="CC131" s="159"/>
      <c r="CD131" s="159"/>
      <c r="CE131" s="159"/>
      <c r="CF131" s="159"/>
      <c r="CG131" s="159"/>
      <c r="CH131" s="159"/>
      <c r="CI131" s="159"/>
      <c r="CJ131" s="159"/>
      <c r="CK131" s="159"/>
      <c r="CL131" s="159"/>
      <c r="CM131" s="159"/>
      <c r="CN131" s="159"/>
      <c r="CO131" s="159"/>
      <c r="CP131" s="159"/>
      <c r="CQ131" s="159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59"/>
      <c r="DC131" s="159"/>
      <c r="DD131" s="159"/>
      <c r="DE131" s="159"/>
      <c r="DF131" s="159"/>
      <c r="DG131" s="159"/>
      <c r="DH131" s="159"/>
      <c r="DI131" s="159"/>
      <c r="DJ131" s="159"/>
      <c r="DK131" s="159"/>
      <c r="DL131" s="159"/>
      <c r="DM131" s="159"/>
      <c r="DN131" s="159"/>
      <c r="DO131" s="159"/>
      <c r="DP131" s="159"/>
      <c r="DQ131" s="159"/>
      <c r="DR131" s="159"/>
      <c r="DS131" s="159"/>
      <c r="DT131" s="159"/>
      <c r="DU131" s="159"/>
      <c r="DV131" s="159"/>
      <c r="DW131" s="159"/>
      <c r="DX131" s="159"/>
      <c r="DY131" s="159"/>
      <c r="DZ131" s="159"/>
      <c r="EA131" s="159"/>
      <c r="EB131" s="159"/>
      <c r="EC131" s="159"/>
      <c r="ED131" s="159"/>
      <c r="EE131" s="159"/>
      <c r="EF131" s="159"/>
      <c r="EG131" s="159"/>
      <c r="EH131" s="159"/>
      <c r="EI131" s="159"/>
      <c r="EJ131" s="159"/>
      <c r="EK131" s="159"/>
      <c r="EL131" s="159"/>
      <c r="EM131" s="159"/>
      <c r="EN131" s="159"/>
      <c r="EO131" s="159"/>
      <c r="EP131" s="159"/>
      <c r="EQ131" s="159"/>
      <c r="ER131" s="159"/>
      <c r="ES131" s="159"/>
      <c r="ET131" s="159"/>
      <c r="EU131" s="159"/>
      <c r="EV131" s="159"/>
      <c r="EW131" s="159"/>
      <c r="EX131" s="159"/>
      <c r="EY131" s="159"/>
      <c r="EZ131" s="159"/>
      <c r="FA131" s="159"/>
      <c r="FB131" s="159"/>
      <c r="FC131" s="159"/>
      <c r="FD131" s="159"/>
      <c r="FE131" s="159"/>
      <c r="FF131" s="159"/>
      <c r="FG131" s="159"/>
      <c r="FH131" s="159"/>
      <c r="FI131" s="159"/>
      <c r="FJ131" s="159"/>
      <c r="FK131" s="159"/>
      <c r="FL131" s="159"/>
      <c r="FM131" s="159"/>
      <c r="FN131" s="159"/>
      <c r="FO131" s="159"/>
      <c r="FP131" s="159"/>
      <c r="FQ131" s="159"/>
      <c r="FR131" s="159"/>
      <c r="FS131" s="159"/>
      <c r="FT131" s="159"/>
      <c r="FU131" s="159"/>
      <c r="FV131" s="159"/>
      <c r="FW131" s="159"/>
      <c r="FX131" s="159"/>
      <c r="FY131" s="159"/>
      <c r="FZ131" s="159"/>
      <c r="GA131" s="159"/>
      <c r="GB131" s="159"/>
      <c r="GC131" s="159"/>
      <c r="GD131" s="159"/>
      <c r="GE131" s="159"/>
    </row>
    <row r="132" spans="1:187" s="156" customFormat="1" ht="31.5" x14ac:dyDescent="0.25">
      <c r="A132" s="164" t="s">
        <v>222</v>
      </c>
      <c r="B132" s="165">
        <f t="shared" si="66"/>
        <v>0</v>
      </c>
      <c r="C132" s="165">
        <f t="shared" si="66"/>
        <v>2617</v>
      </c>
      <c r="D132" s="165">
        <f t="shared" si="66"/>
        <v>2617</v>
      </c>
      <c r="E132" s="165">
        <v>0</v>
      </c>
      <c r="F132" s="165">
        <v>0</v>
      </c>
      <c r="G132" s="165">
        <f t="shared" si="67"/>
        <v>0</v>
      </c>
      <c r="H132" s="165"/>
      <c r="I132" s="165"/>
      <c r="J132" s="165">
        <f t="shared" si="68"/>
        <v>0</v>
      </c>
      <c r="K132" s="165">
        <v>0</v>
      </c>
      <c r="L132" s="165">
        <v>2617</v>
      </c>
      <c r="M132" s="165">
        <f t="shared" si="69"/>
        <v>2617</v>
      </c>
      <c r="N132" s="165"/>
      <c r="O132" s="165"/>
      <c r="P132" s="165">
        <f t="shared" si="70"/>
        <v>0</v>
      </c>
      <c r="Q132" s="165"/>
      <c r="R132" s="165"/>
      <c r="S132" s="165">
        <f t="shared" si="71"/>
        <v>0</v>
      </c>
      <c r="T132" s="165">
        <v>0</v>
      </c>
      <c r="U132" s="165">
        <v>0</v>
      </c>
      <c r="V132" s="165">
        <f t="shared" si="72"/>
        <v>0</v>
      </c>
      <c r="W132" s="165"/>
      <c r="X132" s="165"/>
      <c r="Y132" s="165">
        <f t="shared" si="73"/>
        <v>0</v>
      </c>
      <c r="Z132" s="165"/>
      <c r="AA132" s="165"/>
      <c r="AB132" s="165">
        <f t="shared" si="74"/>
        <v>0</v>
      </c>
      <c r="AC132" s="159"/>
      <c r="AD132" s="159"/>
      <c r="AE132" s="159"/>
      <c r="AF132" s="159"/>
      <c r="AG132" s="159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59"/>
      <c r="AS132" s="159"/>
      <c r="AT132" s="159"/>
      <c r="AU132" s="159"/>
      <c r="AV132" s="159"/>
      <c r="AW132" s="159"/>
      <c r="AX132" s="159"/>
      <c r="AY132" s="159"/>
      <c r="AZ132" s="159"/>
      <c r="BA132" s="159"/>
      <c r="BB132" s="159"/>
      <c r="BC132" s="159"/>
      <c r="BD132" s="159"/>
      <c r="BE132" s="159"/>
      <c r="BF132" s="159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59"/>
      <c r="CB132" s="159"/>
      <c r="CC132" s="159"/>
      <c r="CD132" s="159"/>
      <c r="CE132" s="159"/>
      <c r="CF132" s="159"/>
      <c r="CG132" s="159"/>
      <c r="CH132" s="159"/>
      <c r="CI132" s="159"/>
      <c r="CJ132" s="159"/>
      <c r="CK132" s="159"/>
      <c r="CL132" s="159"/>
      <c r="CM132" s="159"/>
      <c r="CN132" s="159"/>
      <c r="CO132" s="159"/>
      <c r="CP132" s="159"/>
      <c r="CQ132" s="159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59"/>
      <c r="DC132" s="159"/>
      <c r="DD132" s="159"/>
      <c r="DE132" s="159"/>
      <c r="DF132" s="159"/>
      <c r="DG132" s="159"/>
      <c r="DH132" s="159"/>
      <c r="DI132" s="159"/>
      <c r="DJ132" s="159"/>
      <c r="DK132" s="159"/>
      <c r="DL132" s="159"/>
      <c r="DM132" s="159"/>
      <c r="DN132" s="159"/>
      <c r="DO132" s="159"/>
      <c r="DP132" s="159"/>
      <c r="DQ132" s="159"/>
      <c r="DR132" s="159"/>
      <c r="DS132" s="159"/>
      <c r="DT132" s="159"/>
      <c r="DU132" s="159"/>
      <c r="DV132" s="159"/>
      <c r="DW132" s="159"/>
      <c r="DX132" s="159"/>
      <c r="DY132" s="159"/>
      <c r="DZ132" s="159"/>
      <c r="EA132" s="159"/>
      <c r="EB132" s="159"/>
      <c r="EC132" s="159"/>
      <c r="ED132" s="159"/>
      <c r="EE132" s="159"/>
      <c r="EF132" s="159"/>
      <c r="EG132" s="159"/>
      <c r="EH132" s="159"/>
      <c r="EI132" s="159"/>
      <c r="EJ132" s="159"/>
      <c r="EK132" s="159"/>
      <c r="EL132" s="159"/>
      <c r="EM132" s="159"/>
      <c r="EN132" s="159"/>
      <c r="EO132" s="159"/>
      <c r="EP132" s="159"/>
      <c r="EQ132" s="159"/>
      <c r="ER132" s="159"/>
      <c r="ES132" s="159"/>
      <c r="ET132" s="159"/>
      <c r="EU132" s="159"/>
      <c r="EV132" s="159"/>
      <c r="EW132" s="159"/>
      <c r="EX132" s="159"/>
      <c r="EY132" s="159"/>
      <c r="EZ132" s="159"/>
      <c r="FA132" s="159"/>
      <c r="FB132" s="159"/>
      <c r="FC132" s="159"/>
      <c r="FD132" s="159"/>
      <c r="FE132" s="159"/>
      <c r="FF132" s="159"/>
      <c r="FG132" s="159"/>
      <c r="FH132" s="159"/>
      <c r="FI132" s="159"/>
      <c r="FJ132" s="159"/>
      <c r="FK132" s="159"/>
      <c r="FL132" s="159"/>
      <c r="FM132" s="159"/>
      <c r="FN132" s="159"/>
      <c r="FO132" s="159"/>
      <c r="FP132" s="159"/>
      <c r="FQ132" s="159"/>
      <c r="FR132" s="159"/>
      <c r="FS132" s="159"/>
      <c r="FT132" s="159"/>
      <c r="FU132" s="159"/>
      <c r="FV132" s="159"/>
      <c r="FW132" s="159"/>
      <c r="FX132" s="159"/>
      <c r="FY132" s="159"/>
      <c r="FZ132" s="159"/>
      <c r="GA132" s="159"/>
      <c r="GB132" s="159"/>
      <c r="GC132" s="159"/>
      <c r="GD132" s="159"/>
      <c r="GE132" s="159"/>
    </row>
    <row r="133" spans="1:187" s="156" customFormat="1" ht="31.5" x14ac:dyDescent="0.25">
      <c r="A133" s="164" t="s">
        <v>223</v>
      </c>
      <c r="B133" s="165">
        <f t="shared" si="66"/>
        <v>0</v>
      </c>
      <c r="C133" s="165">
        <f t="shared" si="66"/>
        <v>1511</v>
      </c>
      <c r="D133" s="165">
        <f t="shared" si="66"/>
        <v>1511</v>
      </c>
      <c r="E133" s="165">
        <v>0</v>
      </c>
      <c r="F133" s="165">
        <v>0</v>
      </c>
      <c r="G133" s="165">
        <f t="shared" si="67"/>
        <v>0</v>
      </c>
      <c r="H133" s="165"/>
      <c r="I133" s="165"/>
      <c r="J133" s="165">
        <f t="shared" si="68"/>
        <v>0</v>
      </c>
      <c r="K133" s="165">
        <v>0</v>
      </c>
      <c r="L133" s="165">
        <v>1511</v>
      </c>
      <c r="M133" s="165">
        <f t="shared" si="69"/>
        <v>1511</v>
      </c>
      <c r="N133" s="165"/>
      <c r="O133" s="165"/>
      <c r="P133" s="165">
        <f t="shared" si="70"/>
        <v>0</v>
      </c>
      <c r="Q133" s="165"/>
      <c r="R133" s="165"/>
      <c r="S133" s="165">
        <f t="shared" si="71"/>
        <v>0</v>
      </c>
      <c r="T133" s="165">
        <v>0</v>
      </c>
      <c r="U133" s="165">
        <v>0</v>
      </c>
      <c r="V133" s="165">
        <f t="shared" si="72"/>
        <v>0</v>
      </c>
      <c r="W133" s="165"/>
      <c r="X133" s="165"/>
      <c r="Y133" s="165">
        <f t="shared" si="73"/>
        <v>0</v>
      </c>
      <c r="Z133" s="165"/>
      <c r="AA133" s="165"/>
      <c r="AB133" s="165">
        <f t="shared" si="74"/>
        <v>0</v>
      </c>
      <c r="AC133" s="159"/>
      <c r="AD133" s="159"/>
      <c r="AE133" s="159"/>
      <c r="AF133" s="159"/>
      <c r="AG133" s="159"/>
      <c r="AH133" s="159"/>
      <c r="AI133" s="159"/>
      <c r="AJ133" s="159"/>
      <c r="AK133" s="159"/>
      <c r="AL133" s="159"/>
      <c r="AM133" s="159"/>
      <c r="AN133" s="159"/>
      <c r="AO133" s="159"/>
      <c r="AP133" s="159"/>
      <c r="AQ133" s="159"/>
      <c r="AR133" s="159"/>
      <c r="AS133" s="159"/>
      <c r="AT133" s="159"/>
      <c r="AU133" s="159"/>
      <c r="AV133" s="159"/>
      <c r="AW133" s="159"/>
      <c r="AX133" s="159"/>
      <c r="AY133" s="159"/>
      <c r="AZ133" s="159"/>
      <c r="BA133" s="159"/>
      <c r="BB133" s="159"/>
      <c r="BC133" s="159"/>
      <c r="BD133" s="159"/>
      <c r="BE133" s="159"/>
      <c r="BF133" s="159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9"/>
      <c r="DC133" s="159"/>
      <c r="DD133" s="159"/>
      <c r="DE133" s="159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9"/>
      <c r="DQ133" s="159"/>
      <c r="DR133" s="159"/>
      <c r="DS133" s="159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9"/>
      <c r="ES133" s="159"/>
      <c r="ET133" s="159"/>
      <c r="EU133" s="159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9"/>
      <c r="FG133" s="159"/>
      <c r="FH133" s="159"/>
      <c r="FI133" s="159"/>
      <c r="FJ133" s="159"/>
      <c r="FK133" s="159"/>
      <c r="FL133" s="159"/>
      <c r="FM133" s="159"/>
      <c r="FN133" s="159"/>
      <c r="FO133" s="159"/>
      <c r="FP133" s="159"/>
      <c r="FQ133" s="159"/>
      <c r="FR133" s="159"/>
      <c r="FS133" s="159"/>
      <c r="FT133" s="159"/>
      <c r="FU133" s="159"/>
      <c r="FV133" s="159"/>
      <c r="FW133" s="159"/>
      <c r="FX133" s="159"/>
      <c r="FY133" s="159"/>
      <c r="FZ133" s="159"/>
      <c r="GA133" s="159"/>
      <c r="GB133" s="159"/>
      <c r="GC133" s="159"/>
      <c r="GD133" s="159"/>
      <c r="GE133" s="159"/>
    </row>
    <row r="134" spans="1:187" s="156" customFormat="1" ht="31.5" x14ac:dyDescent="0.25">
      <c r="A134" s="164" t="s">
        <v>224</v>
      </c>
      <c r="B134" s="165">
        <f t="shared" si="66"/>
        <v>0</v>
      </c>
      <c r="C134" s="165">
        <f t="shared" si="66"/>
        <v>2062</v>
      </c>
      <c r="D134" s="165">
        <f t="shared" si="66"/>
        <v>2062</v>
      </c>
      <c r="E134" s="165">
        <v>0</v>
      </c>
      <c r="F134" s="165">
        <v>0</v>
      </c>
      <c r="G134" s="165">
        <f t="shared" si="67"/>
        <v>0</v>
      </c>
      <c r="H134" s="165"/>
      <c r="I134" s="165"/>
      <c r="J134" s="165">
        <f t="shared" si="68"/>
        <v>0</v>
      </c>
      <c r="K134" s="165">
        <v>0</v>
      </c>
      <c r="L134" s="165">
        <v>2062</v>
      </c>
      <c r="M134" s="165">
        <f t="shared" si="69"/>
        <v>2062</v>
      </c>
      <c r="N134" s="165"/>
      <c r="O134" s="165"/>
      <c r="P134" s="165">
        <f t="shared" si="70"/>
        <v>0</v>
      </c>
      <c r="Q134" s="165"/>
      <c r="R134" s="165"/>
      <c r="S134" s="165">
        <f t="shared" si="71"/>
        <v>0</v>
      </c>
      <c r="T134" s="165">
        <v>0</v>
      </c>
      <c r="U134" s="165">
        <v>0</v>
      </c>
      <c r="V134" s="165">
        <f t="shared" si="72"/>
        <v>0</v>
      </c>
      <c r="W134" s="165"/>
      <c r="X134" s="165"/>
      <c r="Y134" s="165">
        <f t="shared" si="73"/>
        <v>0</v>
      </c>
      <c r="Z134" s="165"/>
      <c r="AA134" s="165"/>
      <c r="AB134" s="165">
        <f t="shared" si="74"/>
        <v>0</v>
      </c>
      <c r="AC134" s="159"/>
      <c r="AD134" s="159"/>
      <c r="AE134" s="159"/>
      <c r="AF134" s="159"/>
      <c r="AG134" s="159"/>
      <c r="AH134" s="159"/>
      <c r="AI134" s="159"/>
      <c r="AJ134" s="159"/>
      <c r="AK134" s="159"/>
      <c r="AL134" s="159"/>
      <c r="AM134" s="159"/>
      <c r="AN134" s="159"/>
      <c r="AO134" s="159"/>
      <c r="AP134" s="159"/>
      <c r="AQ134" s="159"/>
      <c r="AR134" s="159"/>
      <c r="AS134" s="159"/>
      <c r="AT134" s="159"/>
      <c r="AU134" s="159"/>
      <c r="AV134" s="159"/>
      <c r="AW134" s="159"/>
      <c r="AX134" s="159"/>
      <c r="AY134" s="159"/>
      <c r="AZ134" s="159"/>
      <c r="BA134" s="159"/>
      <c r="BB134" s="159"/>
      <c r="BC134" s="159"/>
      <c r="BD134" s="159"/>
      <c r="BE134" s="159"/>
      <c r="BF134" s="159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159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59"/>
      <c r="DC134" s="159"/>
      <c r="DD134" s="159"/>
      <c r="DE134" s="159"/>
      <c r="DF134" s="159"/>
      <c r="DG134" s="159"/>
      <c r="DH134" s="159"/>
      <c r="DI134" s="159"/>
      <c r="DJ134" s="159"/>
      <c r="DK134" s="159"/>
      <c r="DL134" s="159"/>
      <c r="DM134" s="159"/>
      <c r="DN134" s="159"/>
      <c r="DO134" s="159"/>
      <c r="DP134" s="159"/>
      <c r="DQ134" s="159"/>
      <c r="DR134" s="159"/>
      <c r="DS134" s="159"/>
      <c r="DT134" s="159"/>
      <c r="DU134" s="159"/>
      <c r="DV134" s="159"/>
      <c r="DW134" s="159"/>
      <c r="DX134" s="159"/>
      <c r="DY134" s="159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  <c r="EJ134" s="159"/>
      <c r="EK134" s="159"/>
      <c r="EL134" s="159"/>
      <c r="EM134" s="159"/>
      <c r="EN134" s="159"/>
      <c r="EO134" s="159"/>
      <c r="EP134" s="159"/>
      <c r="EQ134" s="159"/>
      <c r="ER134" s="159"/>
      <c r="ES134" s="159"/>
      <c r="ET134" s="159"/>
      <c r="EU134" s="159"/>
      <c r="EV134" s="159"/>
      <c r="EW134" s="159"/>
      <c r="EX134" s="159"/>
      <c r="EY134" s="159"/>
      <c r="EZ134" s="159"/>
      <c r="FA134" s="159"/>
      <c r="FB134" s="159"/>
      <c r="FC134" s="159"/>
      <c r="FD134" s="159"/>
      <c r="FE134" s="159"/>
      <c r="FF134" s="159"/>
      <c r="FG134" s="159"/>
      <c r="FH134" s="159"/>
      <c r="FI134" s="159"/>
      <c r="FJ134" s="159"/>
      <c r="FK134" s="159"/>
      <c r="FL134" s="159"/>
      <c r="FM134" s="159"/>
      <c r="FN134" s="159"/>
      <c r="FO134" s="159"/>
      <c r="FP134" s="159"/>
      <c r="FQ134" s="159"/>
      <c r="FR134" s="159"/>
      <c r="FS134" s="159"/>
      <c r="FT134" s="159"/>
      <c r="FU134" s="159"/>
      <c r="FV134" s="159"/>
      <c r="FW134" s="159"/>
      <c r="FX134" s="159"/>
      <c r="FY134" s="159"/>
      <c r="FZ134" s="159"/>
      <c r="GA134" s="159"/>
      <c r="GB134" s="159"/>
      <c r="GC134" s="159"/>
      <c r="GD134" s="159"/>
      <c r="GE134" s="159"/>
    </row>
    <row r="135" spans="1:187" s="156" customFormat="1" ht="31.5" x14ac:dyDescent="0.25">
      <c r="A135" s="164" t="s">
        <v>225</v>
      </c>
      <c r="B135" s="165">
        <f t="shared" si="66"/>
        <v>3000</v>
      </c>
      <c r="C135" s="165">
        <f t="shared" si="66"/>
        <v>3000</v>
      </c>
      <c r="D135" s="165">
        <f t="shared" si="66"/>
        <v>0</v>
      </c>
      <c r="E135" s="165">
        <v>0</v>
      </c>
      <c r="F135" s="165">
        <v>0</v>
      </c>
      <c r="G135" s="165">
        <f t="shared" si="67"/>
        <v>0</v>
      </c>
      <c r="H135" s="165"/>
      <c r="I135" s="165"/>
      <c r="J135" s="165">
        <f t="shared" si="68"/>
        <v>0</v>
      </c>
      <c r="K135" s="165">
        <v>0</v>
      </c>
      <c r="L135" s="165">
        <v>0</v>
      </c>
      <c r="M135" s="165">
        <f t="shared" si="69"/>
        <v>0</v>
      </c>
      <c r="N135" s="165"/>
      <c r="O135" s="165"/>
      <c r="P135" s="165">
        <f t="shared" si="70"/>
        <v>0</v>
      </c>
      <c r="Q135" s="165">
        <v>3000</v>
      </c>
      <c r="R135" s="165">
        <v>3000</v>
      </c>
      <c r="S135" s="165">
        <f t="shared" si="71"/>
        <v>0</v>
      </c>
      <c r="T135" s="165">
        <v>0</v>
      </c>
      <c r="U135" s="165">
        <v>0</v>
      </c>
      <c r="V135" s="165">
        <f t="shared" si="72"/>
        <v>0</v>
      </c>
      <c r="W135" s="165"/>
      <c r="X135" s="165"/>
      <c r="Y135" s="165">
        <f t="shared" si="73"/>
        <v>0</v>
      </c>
      <c r="Z135" s="165"/>
      <c r="AA135" s="165"/>
      <c r="AB135" s="165">
        <f t="shared" si="74"/>
        <v>0</v>
      </c>
      <c r="AC135" s="159"/>
      <c r="AD135" s="159"/>
      <c r="AE135" s="159"/>
      <c r="AF135" s="159"/>
      <c r="AG135" s="159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59"/>
      <c r="AS135" s="159"/>
      <c r="AT135" s="159"/>
      <c r="AU135" s="159"/>
      <c r="AV135" s="159"/>
      <c r="AW135" s="159"/>
      <c r="AX135" s="159"/>
      <c r="AY135" s="159"/>
      <c r="AZ135" s="159"/>
      <c r="BA135" s="159"/>
      <c r="BB135" s="159"/>
      <c r="BC135" s="159"/>
      <c r="BD135" s="159"/>
      <c r="BE135" s="159"/>
      <c r="BF135" s="159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9"/>
      <c r="DC135" s="159"/>
      <c r="DD135" s="159"/>
      <c r="DE135" s="159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9"/>
      <c r="DQ135" s="159"/>
      <c r="DR135" s="159"/>
      <c r="DS135" s="159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9"/>
      <c r="ES135" s="159"/>
      <c r="ET135" s="159"/>
      <c r="EU135" s="159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9"/>
      <c r="FG135" s="159"/>
      <c r="FH135" s="159"/>
      <c r="FI135" s="159"/>
      <c r="FJ135" s="159"/>
      <c r="FK135" s="159"/>
      <c r="FL135" s="159"/>
      <c r="FM135" s="159"/>
      <c r="FN135" s="159"/>
      <c r="FO135" s="159"/>
      <c r="FP135" s="159"/>
      <c r="FQ135" s="159"/>
      <c r="FR135" s="159"/>
      <c r="FS135" s="159"/>
      <c r="FT135" s="159"/>
      <c r="FU135" s="159"/>
      <c r="FV135" s="159"/>
      <c r="FW135" s="159"/>
      <c r="FX135" s="159"/>
      <c r="FY135" s="159"/>
      <c r="FZ135" s="159"/>
      <c r="GA135" s="159"/>
      <c r="GB135" s="159"/>
      <c r="GC135" s="159"/>
      <c r="GD135" s="159"/>
      <c r="GE135" s="159"/>
    </row>
    <row r="136" spans="1:187" s="159" customFormat="1" x14ac:dyDescent="0.25">
      <c r="A136" s="157" t="s">
        <v>193</v>
      </c>
      <c r="B136" s="158">
        <f t="shared" si="66"/>
        <v>2976580</v>
      </c>
      <c r="C136" s="158">
        <f t="shared" si="66"/>
        <v>2976580</v>
      </c>
      <c r="D136" s="158">
        <f t="shared" si="66"/>
        <v>0</v>
      </c>
      <c r="E136" s="158">
        <f>SUM(E137:E138)</f>
        <v>0</v>
      </c>
      <c r="F136" s="158">
        <f>SUM(F137:F138)</f>
        <v>0</v>
      </c>
      <c r="G136" s="158">
        <f t="shared" si="67"/>
        <v>0</v>
      </c>
      <c r="H136" s="158">
        <f t="shared" ref="H136:I136" si="104">SUM(H137:H138)</f>
        <v>0</v>
      </c>
      <c r="I136" s="158">
        <f t="shared" si="104"/>
        <v>0</v>
      </c>
      <c r="J136" s="158">
        <f t="shared" si="68"/>
        <v>0</v>
      </c>
      <c r="K136" s="158">
        <f t="shared" ref="K136:L136" si="105">SUM(K137:K138)</f>
        <v>4980</v>
      </c>
      <c r="L136" s="158">
        <f t="shared" si="105"/>
        <v>4980</v>
      </c>
      <c r="M136" s="158">
        <f t="shared" si="69"/>
        <v>0</v>
      </c>
      <c r="N136" s="158">
        <f t="shared" ref="N136:O136" si="106">SUM(N137:N138)</f>
        <v>0</v>
      </c>
      <c r="O136" s="158">
        <f t="shared" si="106"/>
        <v>0</v>
      </c>
      <c r="P136" s="158">
        <f t="shared" si="70"/>
        <v>0</v>
      </c>
      <c r="Q136" s="158">
        <f t="shared" ref="Q136:R136" si="107">SUM(Q137:Q138)</f>
        <v>0</v>
      </c>
      <c r="R136" s="158">
        <f t="shared" si="107"/>
        <v>0</v>
      </c>
      <c r="S136" s="158">
        <f t="shared" si="71"/>
        <v>0</v>
      </c>
      <c r="T136" s="158">
        <f t="shared" ref="T136:U136" si="108">SUM(T137:T138)</f>
        <v>0</v>
      </c>
      <c r="U136" s="158">
        <f t="shared" si="108"/>
        <v>0</v>
      </c>
      <c r="V136" s="158">
        <f t="shared" si="72"/>
        <v>0</v>
      </c>
      <c r="W136" s="158">
        <f t="shared" ref="W136:X136" si="109">SUM(W137:W138)</f>
        <v>0</v>
      </c>
      <c r="X136" s="158">
        <f t="shared" si="109"/>
        <v>0</v>
      </c>
      <c r="Y136" s="158">
        <f t="shared" si="73"/>
        <v>0</v>
      </c>
      <c r="Z136" s="158">
        <f t="shared" ref="Z136:AA136" si="110">SUM(Z137:Z138)</f>
        <v>2971600</v>
      </c>
      <c r="AA136" s="158">
        <f t="shared" si="110"/>
        <v>2971600</v>
      </c>
      <c r="AB136" s="158">
        <f t="shared" si="74"/>
        <v>0</v>
      </c>
      <c r="AC136" s="156"/>
      <c r="AD136" s="156"/>
      <c r="AE136" s="156"/>
      <c r="AF136" s="156"/>
      <c r="AG136" s="156"/>
      <c r="AH136" s="156"/>
      <c r="AI136" s="156"/>
      <c r="AJ136" s="156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156"/>
      <c r="BD136" s="156"/>
      <c r="BE136" s="156"/>
      <c r="BF136" s="156"/>
      <c r="BG136" s="156"/>
      <c r="BH136" s="156"/>
      <c r="BI136" s="156"/>
      <c r="BJ136" s="156"/>
      <c r="BK136" s="156"/>
      <c r="BL136" s="156"/>
      <c r="BM136" s="156"/>
      <c r="BN136" s="156"/>
      <c r="BO136" s="156"/>
      <c r="BP136" s="156"/>
      <c r="BQ136" s="156"/>
      <c r="BR136" s="156"/>
      <c r="BS136" s="156"/>
      <c r="BT136" s="156"/>
      <c r="BU136" s="156"/>
      <c r="BV136" s="156"/>
      <c r="BW136" s="156"/>
      <c r="BX136" s="156"/>
      <c r="BY136" s="156"/>
      <c r="BZ136" s="156"/>
      <c r="CA136" s="156"/>
      <c r="CB136" s="156"/>
      <c r="CC136" s="156"/>
      <c r="CD136" s="156"/>
      <c r="CE136" s="156"/>
      <c r="CF136" s="156"/>
      <c r="CG136" s="156"/>
      <c r="CH136" s="156"/>
      <c r="CI136" s="156"/>
      <c r="CJ136" s="156"/>
      <c r="CK136" s="156"/>
      <c r="CL136" s="156"/>
      <c r="CM136" s="156"/>
      <c r="CN136" s="156"/>
      <c r="CO136" s="156"/>
      <c r="CP136" s="156"/>
      <c r="CQ136" s="156"/>
      <c r="CR136" s="156"/>
      <c r="CS136" s="156"/>
      <c r="CT136" s="156"/>
      <c r="CU136" s="156"/>
      <c r="CV136" s="156"/>
      <c r="CW136" s="156"/>
      <c r="CX136" s="156"/>
      <c r="CY136" s="156"/>
      <c r="CZ136" s="156"/>
      <c r="DA136" s="156"/>
      <c r="DB136" s="156"/>
      <c r="DC136" s="156"/>
      <c r="DD136" s="156"/>
      <c r="DE136" s="156"/>
      <c r="DF136" s="156"/>
      <c r="DG136" s="156"/>
      <c r="DH136" s="156"/>
      <c r="DI136" s="156"/>
      <c r="DJ136" s="156"/>
      <c r="DK136" s="156"/>
      <c r="DL136" s="156"/>
      <c r="DM136" s="156"/>
      <c r="DN136" s="156"/>
      <c r="DO136" s="156"/>
      <c r="DP136" s="156"/>
      <c r="DQ136" s="156"/>
      <c r="DR136" s="156"/>
      <c r="DS136" s="156"/>
      <c r="DT136" s="156"/>
      <c r="DU136" s="156"/>
      <c r="DV136" s="156"/>
      <c r="DW136" s="156"/>
      <c r="DX136" s="156"/>
      <c r="DY136" s="156"/>
      <c r="DZ136" s="156"/>
      <c r="EA136" s="156"/>
      <c r="EB136" s="156"/>
      <c r="EC136" s="156"/>
      <c r="ED136" s="156"/>
      <c r="EE136" s="156"/>
      <c r="EF136" s="156"/>
      <c r="EG136" s="156"/>
      <c r="EH136" s="156"/>
      <c r="EI136" s="156"/>
      <c r="EJ136" s="156"/>
      <c r="EK136" s="156"/>
      <c r="EL136" s="156"/>
      <c r="EM136" s="156"/>
      <c r="EN136" s="156"/>
      <c r="EO136" s="156"/>
      <c r="EP136" s="156"/>
      <c r="EQ136" s="156"/>
      <c r="ER136" s="156"/>
      <c r="ES136" s="156"/>
      <c r="ET136" s="156"/>
      <c r="EU136" s="156"/>
      <c r="EV136" s="156"/>
      <c r="EW136" s="156"/>
      <c r="EX136" s="156"/>
      <c r="EY136" s="156"/>
      <c r="EZ136" s="156"/>
      <c r="FA136" s="156"/>
      <c r="FB136" s="156"/>
      <c r="FC136" s="156"/>
      <c r="FD136" s="156"/>
      <c r="FE136" s="156"/>
      <c r="FF136" s="156"/>
      <c r="FG136" s="156"/>
      <c r="FH136" s="156"/>
      <c r="FI136" s="156"/>
      <c r="FJ136" s="156"/>
      <c r="FK136" s="156"/>
      <c r="FL136" s="156"/>
      <c r="FM136" s="156"/>
      <c r="FN136" s="156"/>
      <c r="FO136" s="156"/>
      <c r="FP136" s="156"/>
      <c r="FQ136" s="156"/>
      <c r="FR136" s="156"/>
      <c r="FS136" s="156"/>
      <c r="FT136" s="156"/>
      <c r="FU136" s="156"/>
      <c r="FV136" s="156"/>
      <c r="FW136" s="156"/>
      <c r="FX136" s="156"/>
      <c r="FY136" s="156"/>
      <c r="FZ136" s="156"/>
      <c r="GA136" s="156"/>
      <c r="GB136" s="156"/>
      <c r="GC136" s="156"/>
      <c r="GD136" s="156"/>
      <c r="GE136" s="156"/>
    </row>
    <row r="137" spans="1:187" s="159" customFormat="1" x14ac:dyDescent="0.25">
      <c r="A137" s="164" t="s">
        <v>226</v>
      </c>
      <c r="B137" s="165">
        <f t="shared" si="66"/>
        <v>2971600</v>
      </c>
      <c r="C137" s="165">
        <f t="shared" si="66"/>
        <v>2971600</v>
      </c>
      <c r="D137" s="165">
        <f t="shared" si="66"/>
        <v>0</v>
      </c>
      <c r="E137" s="165">
        <v>0</v>
      </c>
      <c r="F137" s="165">
        <v>0</v>
      </c>
      <c r="G137" s="165">
        <f t="shared" si="67"/>
        <v>0</v>
      </c>
      <c r="H137" s="165"/>
      <c r="I137" s="165"/>
      <c r="J137" s="165">
        <f t="shared" si="68"/>
        <v>0</v>
      </c>
      <c r="K137" s="165">
        <v>0</v>
      </c>
      <c r="L137" s="165">
        <v>0</v>
      </c>
      <c r="M137" s="165">
        <f t="shared" si="69"/>
        <v>0</v>
      </c>
      <c r="N137" s="165">
        <v>0</v>
      </c>
      <c r="O137" s="165">
        <v>0</v>
      </c>
      <c r="P137" s="165">
        <f t="shared" si="70"/>
        <v>0</v>
      </c>
      <c r="Q137" s="165"/>
      <c r="R137" s="165"/>
      <c r="S137" s="165">
        <f t="shared" si="71"/>
        <v>0</v>
      </c>
      <c r="T137" s="165">
        <v>0</v>
      </c>
      <c r="U137" s="165">
        <v>0</v>
      </c>
      <c r="V137" s="165">
        <f t="shared" si="72"/>
        <v>0</v>
      </c>
      <c r="W137" s="165"/>
      <c r="X137" s="165"/>
      <c r="Y137" s="165">
        <f t="shared" si="73"/>
        <v>0</v>
      </c>
      <c r="Z137" s="165">
        <v>2971600</v>
      </c>
      <c r="AA137" s="165">
        <v>2971600</v>
      </c>
      <c r="AB137" s="165">
        <f t="shared" si="74"/>
        <v>0</v>
      </c>
    </row>
    <row r="138" spans="1:187" s="159" customFormat="1" ht="31.5" x14ac:dyDescent="0.25">
      <c r="A138" s="164" t="s">
        <v>227</v>
      </c>
      <c r="B138" s="165">
        <f t="shared" si="66"/>
        <v>4980</v>
      </c>
      <c r="C138" s="165">
        <f t="shared" si="66"/>
        <v>4980</v>
      </c>
      <c r="D138" s="165">
        <f t="shared" si="66"/>
        <v>0</v>
      </c>
      <c r="E138" s="165">
        <v>0</v>
      </c>
      <c r="F138" s="165">
        <v>0</v>
      </c>
      <c r="G138" s="165">
        <f t="shared" si="67"/>
        <v>0</v>
      </c>
      <c r="H138" s="165"/>
      <c r="I138" s="165"/>
      <c r="J138" s="165">
        <f t="shared" si="68"/>
        <v>0</v>
      </c>
      <c r="K138" s="165">
        <v>4980</v>
      </c>
      <c r="L138" s="165">
        <v>4980</v>
      </c>
      <c r="M138" s="165">
        <f t="shared" si="69"/>
        <v>0</v>
      </c>
      <c r="N138" s="165">
        <v>0</v>
      </c>
      <c r="O138" s="165">
        <v>0</v>
      </c>
      <c r="P138" s="165">
        <f t="shared" si="70"/>
        <v>0</v>
      </c>
      <c r="Q138" s="165"/>
      <c r="R138" s="165"/>
      <c r="S138" s="165">
        <f t="shared" si="71"/>
        <v>0</v>
      </c>
      <c r="T138" s="165">
        <v>0</v>
      </c>
      <c r="U138" s="165">
        <v>0</v>
      </c>
      <c r="V138" s="165">
        <f t="shared" si="72"/>
        <v>0</v>
      </c>
      <c r="W138" s="165"/>
      <c r="X138" s="165"/>
      <c r="Y138" s="165">
        <f t="shared" si="73"/>
        <v>0</v>
      </c>
      <c r="Z138" s="165"/>
      <c r="AA138" s="165"/>
      <c r="AB138" s="165">
        <f t="shared" si="74"/>
        <v>0</v>
      </c>
    </row>
    <row r="139" spans="1:187" s="159" customFormat="1" ht="31.5" x14ac:dyDescent="0.25">
      <c r="A139" s="157" t="s">
        <v>195</v>
      </c>
      <c r="B139" s="158">
        <f t="shared" si="66"/>
        <v>160325</v>
      </c>
      <c r="C139" s="158">
        <f t="shared" si="66"/>
        <v>197876</v>
      </c>
      <c r="D139" s="158">
        <f t="shared" si="66"/>
        <v>37551</v>
      </c>
      <c r="E139" s="158"/>
      <c r="F139" s="158"/>
      <c r="G139" s="158">
        <f t="shared" si="67"/>
        <v>0</v>
      </c>
      <c r="H139" s="158">
        <f>SUM(H140:H155)</f>
        <v>0</v>
      </c>
      <c r="I139" s="158">
        <f>SUM(I140:I155)</f>
        <v>0</v>
      </c>
      <c r="J139" s="158">
        <f t="shared" si="68"/>
        <v>0</v>
      </c>
      <c r="K139" s="158">
        <f>SUM(K140:K155)</f>
        <v>35605</v>
      </c>
      <c r="L139" s="158">
        <f>SUM(L140:L155)</f>
        <v>122875</v>
      </c>
      <c r="M139" s="158">
        <f t="shared" si="69"/>
        <v>87270</v>
      </c>
      <c r="N139" s="158">
        <f>SUM(N140:N155)</f>
        <v>14455</v>
      </c>
      <c r="O139" s="158">
        <f>SUM(O140:O155)</f>
        <v>14455</v>
      </c>
      <c r="P139" s="158">
        <f t="shared" si="70"/>
        <v>0</v>
      </c>
      <c r="Q139" s="158">
        <f>SUM(Q140:Q155)</f>
        <v>92654</v>
      </c>
      <c r="R139" s="158">
        <f>SUM(R140:R155)</f>
        <v>32498</v>
      </c>
      <c r="S139" s="158">
        <f t="shared" si="71"/>
        <v>-60156</v>
      </c>
      <c r="T139" s="158">
        <f>SUM(T140:T155)</f>
        <v>0</v>
      </c>
      <c r="U139" s="158">
        <f>SUM(U140:U155)</f>
        <v>0</v>
      </c>
      <c r="V139" s="158">
        <f t="shared" si="72"/>
        <v>0</v>
      </c>
      <c r="W139" s="158">
        <f>SUM(W140:W155)</f>
        <v>17611</v>
      </c>
      <c r="X139" s="158">
        <f>SUM(X140:X155)</f>
        <v>28048</v>
      </c>
      <c r="Y139" s="158">
        <f t="shared" si="73"/>
        <v>10437</v>
      </c>
      <c r="Z139" s="158">
        <f>SUM(Z140:Z155)</f>
        <v>0</v>
      </c>
      <c r="AA139" s="158">
        <f>SUM(AA140:AA155)</f>
        <v>0</v>
      </c>
      <c r="AB139" s="158">
        <f t="shared" si="74"/>
        <v>0</v>
      </c>
    </row>
    <row r="140" spans="1:187" s="159" customFormat="1" ht="63" x14ac:dyDescent="0.25">
      <c r="A140" s="164" t="s">
        <v>228</v>
      </c>
      <c r="B140" s="165">
        <f t="shared" si="66"/>
        <v>14455</v>
      </c>
      <c r="C140" s="165">
        <f t="shared" si="66"/>
        <v>14455</v>
      </c>
      <c r="D140" s="165">
        <f t="shared" si="66"/>
        <v>0</v>
      </c>
      <c r="E140" s="165">
        <v>0</v>
      </c>
      <c r="F140" s="165">
        <v>0</v>
      </c>
      <c r="G140" s="165">
        <f t="shared" si="67"/>
        <v>0</v>
      </c>
      <c r="H140" s="165"/>
      <c r="I140" s="165"/>
      <c r="J140" s="165">
        <f t="shared" si="68"/>
        <v>0</v>
      </c>
      <c r="K140" s="165">
        <v>0</v>
      </c>
      <c r="L140" s="165">
        <v>0</v>
      </c>
      <c r="M140" s="165">
        <f t="shared" si="69"/>
        <v>0</v>
      </c>
      <c r="N140" s="165">
        <v>14455</v>
      </c>
      <c r="O140" s="165">
        <v>14455</v>
      </c>
      <c r="P140" s="165">
        <f t="shared" si="70"/>
        <v>0</v>
      </c>
      <c r="Q140" s="165">
        <v>0</v>
      </c>
      <c r="R140" s="165">
        <v>0</v>
      </c>
      <c r="S140" s="165">
        <f t="shared" si="71"/>
        <v>0</v>
      </c>
      <c r="T140" s="165"/>
      <c r="U140" s="165"/>
      <c r="V140" s="165">
        <f t="shared" si="72"/>
        <v>0</v>
      </c>
      <c r="W140" s="165"/>
      <c r="X140" s="165"/>
      <c r="Y140" s="165">
        <f t="shared" si="73"/>
        <v>0</v>
      </c>
      <c r="Z140" s="165"/>
      <c r="AA140" s="165"/>
      <c r="AB140" s="165">
        <f t="shared" si="74"/>
        <v>0</v>
      </c>
    </row>
    <row r="141" spans="1:187" s="176" customFormat="1" ht="31.5" x14ac:dyDescent="0.25">
      <c r="A141" s="175" t="s">
        <v>229</v>
      </c>
      <c r="B141" s="170">
        <f t="shared" si="66"/>
        <v>7371</v>
      </c>
      <c r="C141" s="170">
        <f t="shared" si="66"/>
        <v>7371</v>
      </c>
      <c r="D141" s="170">
        <f t="shared" si="66"/>
        <v>0</v>
      </c>
      <c r="E141" s="170">
        <v>0</v>
      </c>
      <c r="F141" s="170">
        <v>0</v>
      </c>
      <c r="G141" s="170">
        <f t="shared" si="67"/>
        <v>0</v>
      </c>
      <c r="H141" s="170"/>
      <c r="I141" s="170"/>
      <c r="J141" s="170">
        <f t="shared" si="68"/>
        <v>0</v>
      </c>
      <c r="K141" s="170">
        <v>0</v>
      </c>
      <c r="L141" s="170">
        <v>0</v>
      </c>
      <c r="M141" s="170">
        <f t="shared" si="69"/>
        <v>0</v>
      </c>
      <c r="N141" s="170">
        <v>0</v>
      </c>
      <c r="O141" s="170">
        <v>0</v>
      </c>
      <c r="P141" s="170">
        <f t="shared" si="70"/>
        <v>0</v>
      </c>
      <c r="Q141" s="170"/>
      <c r="R141" s="170"/>
      <c r="S141" s="170">
        <f t="shared" si="71"/>
        <v>0</v>
      </c>
      <c r="T141" s="170">
        <v>0</v>
      </c>
      <c r="U141" s="170">
        <v>0</v>
      </c>
      <c r="V141" s="170">
        <f t="shared" si="72"/>
        <v>0</v>
      </c>
      <c r="W141" s="170">
        <v>7371</v>
      </c>
      <c r="X141" s="170">
        <v>7371</v>
      </c>
      <c r="Y141" s="170">
        <f t="shared" si="73"/>
        <v>0</v>
      </c>
      <c r="Z141" s="170"/>
      <c r="AA141" s="170"/>
      <c r="AB141" s="170">
        <f t="shared" si="74"/>
        <v>0</v>
      </c>
      <c r="AC141" s="171"/>
      <c r="AD141" s="171"/>
      <c r="AE141" s="171"/>
      <c r="AF141" s="171"/>
      <c r="AG141" s="171"/>
      <c r="AH141" s="171"/>
      <c r="AI141" s="171"/>
      <c r="AJ141" s="171"/>
      <c r="AK141" s="171"/>
      <c r="AL141" s="171"/>
      <c r="AM141" s="171"/>
      <c r="AN141" s="171"/>
      <c r="AO141" s="171"/>
      <c r="AP141" s="171"/>
      <c r="AQ141" s="171"/>
      <c r="AR141" s="171"/>
      <c r="AS141" s="171"/>
      <c r="AT141" s="171"/>
      <c r="AU141" s="171"/>
      <c r="AV141" s="171"/>
      <c r="AW141" s="171"/>
      <c r="AX141" s="171"/>
      <c r="AY141" s="171"/>
      <c r="AZ141" s="171"/>
      <c r="BA141" s="171"/>
      <c r="BB141" s="171"/>
      <c r="BC141" s="171"/>
      <c r="BD141" s="171"/>
      <c r="BE141" s="171"/>
      <c r="BF141" s="171"/>
      <c r="BG141" s="171"/>
      <c r="BH141" s="171"/>
      <c r="BI141" s="171"/>
      <c r="BJ141" s="171"/>
      <c r="BK141" s="171"/>
      <c r="BL141" s="171"/>
      <c r="BM141" s="171"/>
      <c r="BN141" s="171"/>
      <c r="BO141" s="171"/>
      <c r="BP141" s="171"/>
      <c r="BQ141" s="171"/>
      <c r="BR141" s="171"/>
      <c r="BS141" s="171"/>
      <c r="BT141" s="171"/>
      <c r="BU141" s="171"/>
      <c r="BV141" s="171"/>
      <c r="BW141" s="171"/>
      <c r="BX141" s="171"/>
      <c r="BY141" s="171"/>
      <c r="BZ141" s="171"/>
      <c r="CA141" s="171"/>
      <c r="CB141" s="171"/>
      <c r="CC141" s="171"/>
      <c r="CD141" s="171"/>
      <c r="CE141" s="171"/>
      <c r="CF141" s="171"/>
      <c r="CG141" s="171"/>
      <c r="CH141" s="171"/>
      <c r="CI141" s="171"/>
      <c r="CJ141" s="171"/>
      <c r="CK141" s="171"/>
      <c r="CL141" s="171"/>
      <c r="CM141" s="171"/>
      <c r="CN141" s="171"/>
      <c r="CO141" s="171"/>
      <c r="CP141" s="171"/>
      <c r="CQ141" s="171"/>
      <c r="CR141" s="171"/>
      <c r="CS141" s="171"/>
      <c r="CT141" s="171"/>
      <c r="CU141" s="171"/>
      <c r="CV141" s="171"/>
      <c r="CW141" s="171"/>
      <c r="CX141" s="171"/>
      <c r="CY141" s="171"/>
      <c r="CZ141" s="171"/>
      <c r="DA141" s="171"/>
      <c r="DB141" s="171"/>
      <c r="DC141" s="171"/>
      <c r="DD141" s="171"/>
      <c r="DE141" s="171"/>
      <c r="DF141" s="171"/>
      <c r="DG141" s="171"/>
      <c r="DH141" s="171"/>
      <c r="DI141" s="171"/>
      <c r="DJ141" s="171"/>
      <c r="DK141" s="171"/>
      <c r="DL141" s="171"/>
      <c r="DM141" s="171"/>
      <c r="DN141" s="171"/>
      <c r="DO141" s="171"/>
      <c r="DP141" s="171"/>
      <c r="DQ141" s="171"/>
      <c r="DR141" s="171"/>
      <c r="DS141" s="171"/>
      <c r="DT141" s="171"/>
      <c r="DU141" s="171"/>
      <c r="DV141" s="171"/>
      <c r="DW141" s="171"/>
      <c r="DX141" s="171"/>
      <c r="DY141" s="171"/>
      <c r="DZ141" s="171"/>
      <c r="EA141" s="171"/>
      <c r="EB141" s="171"/>
      <c r="EC141" s="171"/>
      <c r="ED141" s="171"/>
      <c r="EE141" s="171"/>
      <c r="EF141" s="171"/>
      <c r="EG141" s="171"/>
      <c r="EH141" s="171"/>
      <c r="EI141" s="171"/>
      <c r="EJ141" s="171"/>
      <c r="EK141" s="171"/>
      <c r="EL141" s="171"/>
      <c r="EM141" s="171"/>
      <c r="EN141" s="171"/>
      <c r="EO141" s="171"/>
      <c r="EP141" s="171"/>
      <c r="EQ141" s="171"/>
      <c r="ER141" s="171"/>
      <c r="ES141" s="171"/>
      <c r="ET141" s="171"/>
      <c r="EU141" s="171"/>
      <c r="EV141" s="171"/>
      <c r="EW141" s="171"/>
      <c r="EX141" s="171"/>
      <c r="EY141" s="171"/>
      <c r="EZ141" s="171"/>
      <c r="FA141" s="171"/>
      <c r="FB141" s="171"/>
      <c r="FC141" s="171"/>
      <c r="FD141" s="171"/>
      <c r="FE141" s="171"/>
      <c r="FF141" s="171"/>
      <c r="FG141" s="171"/>
      <c r="FH141" s="171"/>
      <c r="FI141" s="171"/>
      <c r="FJ141" s="171"/>
      <c r="FK141" s="171"/>
      <c r="FL141" s="171"/>
      <c r="FM141" s="171"/>
      <c r="FN141" s="171"/>
      <c r="FO141" s="171"/>
      <c r="FP141" s="171"/>
      <c r="FQ141" s="171"/>
      <c r="FR141" s="171"/>
      <c r="FS141" s="171"/>
      <c r="FT141" s="171"/>
      <c r="FU141" s="171"/>
      <c r="FV141" s="171"/>
      <c r="FW141" s="171"/>
      <c r="FX141" s="171"/>
      <c r="FY141" s="171"/>
      <c r="FZ141" s="171"/>
      <c r="GA141" s="171"/>
      <c r="GB141" s="171"/>
      <c r="GC141" s="171"/>
      <c r="GD141" s="171"/>
      <c r="GE141" s="171"/>
    </row>
    <row r="142" spans="1:187" s="159" customFormat="1" ht="36" customHeight="1" x14ac:dyDescent="0.25">
      <c r="A142" s="164" t="s">
        <v>230</v>
      </c>
      <c r="B142" s="165">
        <f t="shared" si="66"/>
        <v>1668</v>
      </c>
      <c r="C142" s="165">
        <f t="shared" si="66"/>
        <v>1668</v>
      </c>
      <c r="D142" s="165">
        <f t="shared" si="66"/>
        <v>0</v>
      </c>
      <c r="E142" s="165">
        <v>0</v>
      </c>
      <c r="F142" s="165">
        <v>0</v>
      </c>
      <c r="G142" s="165">
        <f t="shared" si="67"/>
        <v>0</v>
      </c>
      <c r="H142" s="165"/>
      <c r="I142" s="165"/>
      <c r="J142" s="165">
        <f t="shared" si="68"/>
        <v>0</v>
      </c>
      <c r="K142" s="165">
        <f>1700-32</f>
        <v>1668</v>
      </c>
      <c r="L142" s="165">
        <f>1700-32</f>
        <v>1668</v>
      </c>
      <c r="M142" s="165">
        <f t="shared" si="69"/>
        <v>0</v>
      </c>
      <c r="N142" s="165"/>
      <c r="O142" s="165"/>
      <c r="P142" s="165">
        <f t="shared" si="70"/>
        <v>0</v>
      </c>
      <c r="Q142" s="165">
        <v>0</v>
      </c>
      <c r="R142" s="165">
        <v>0</v>
      </c>
      <c r="S142" s="165">
        <f t="shared" si="71"/>
        <v>0</v>
      </c>
      <c r="T142" s="165"/>
      <c r="U142" s="165"/>
      <c r="V142" s="165">
        <f t="shared" si="72"/>
        <v>0</v>
      </c>
      <c r="W142" s="165"/>
      <c r="X142" s="165"/>
      <c r="Y142" s="165">
        <f t="shared" si="73"/>
        <v>0</v>
      </c>
      <c r="Z142" s="165"/>
      <c r="AA142" s="165"/>
      <c r="AB142" s="165">
        <f t="shared" si="74"/>
        <v>0</v>
      </c>
    </row>
    <row r="143" spans="1:187" s="171" customFormat="1" ht="31.5" x14ac:dyDescent="0.25">
      <c r="A143" s="175" t="s">
        <v>231</v>
      </c>
      <c r="B143" s="170">
        <f t="shared" si="66"/>
        <v>2420</v>
      </c>
      <c r="C143" s="170">
        <f t="shared" si="66"/>
        <v>2420</v>
      </c>
      <c r="D143" s="170">
        <f t="shared" si="66"/>
        <v>0</v>
      </c>
      <c r="E143" s="170">
        <v>0</v>
      </c>
      <c r="F143" s="170">
        <v>0</v>
      </c>
      <c r="G143" s="170">
        <f t="shared" si="67"/>
        <v>0</v>
      </c>
      <c r="H143" s="170"/>
      <c r="I143" s="170"/>
      <c r="J143" s="170">
        <f t="shared" si="68"/>
        <v>0</v>
      </c>
      <c r="K143" s="170">
        <v>2420</v>
      </c>
      <c r="L143" s="170">
        <v>2420</v>
      </c>
      <c r="M143" s="170">
        <f t="shared" si="69"/>
        <v>0</v>
      </c>
      <c r="N143" s="170"/>
      <c r="O143" s="170"/>
      <c r="P143" s="170">
        <f t="shared" si="70"/>
        <v>0</v>
      </c>
      <c r="Q143" s="170">
        <v>0</v>
      </c>
      <c r="R143" s="170">
        <v>0</v>
      </c>
      <c r="S143" s="170">
        <f t="shared" si="71"/>
        <v>0</v>
      </c>
      <c r="T143" s="170"/>
      <c r="U143" s="170"/>
      <c r="V143" s="170">
        <f t="shared" si="72"/>
        <v>0</v>
      </c>
      <c r="W143" s="170"/>
      <c r="X143" s="170"/>
      <c r="Y143" s="170">
        <f t="shared" si="73"/>
        <v>0</v>
      </c>
      <c r="Z143" s="170"/>
      <c r="AA143" s="170"/>
      <c r="AB143" s="170">
        <f t="shared" si="74"/>
        <v>0</v>
      </c>
    </row>
    <row r="144" spans="1:187" s="159" customFormat="1" ht="31.5" x14ac:dyDescent="0.25">
      <c r="A144" s="164" t="s">
        <v>232</v>
      </c>
      <c r="B144" s="165">
        <f t="shared" si="66"/>
        <v>3600</v>
      </c>
      <c r="C144" s="165">
        <f t="shared" si="66"/>
        <v>3600</v>
      </c>
      <c r="D144" s="165">
        <f t="shared" si="66"/>
        <v>0</v>
      </c>
      <c r="E144" s="165">
        <v>0</v>
      </c>
      <c r="F144" s="165">
        <v>0</v>
      </c>
      <c r="G144" s="165">
        <f t="shared" si="67"/>
        <v>0</v>
      </c>
      <c r="H144" s="165"/>
      <c r="I144" s="165"/>
      <c r="J144" s="165">
        <f t="shared" si="68"/>
        <v>0</v>
      </c>
      <c r="K144" s="165">
        <v>3600</v>
      </c>
      <c r="L144" s="165">
        <v>3600</v>
      </c>
      <c r="M144" s="165">
        <f t="shared" si="69"/>
        <v>0</v>
      </c>
      <c r="N144" s="165"/>
      <c r="O144" s="165"/>
      <c r="P144" s="165">
        <f t="shared" si="70"/>
        <v>0</v>
      </c>
      <c r="Q144" s="165">
        <v>0</v>
      </c>
      <c r="R144" s="165">
        <v>0</v>
      </c>
      <c r="S144" s="165">
        <f t="shared" si="71"/>
        <v>0</v>
      </c>
      <c r="T144" s="165"/>
      <c r="U144" s="165"/>
      <c r="V144" s="165">
        <f t="shared" si="72"/>
        <v>0</v>
      </c>
      <c r="W144" s="165"/>
      <c r="X144" s="165"/>
      <c r="Y144" s="165">
        <f t="shared" si="73"/>
        <v>0</v>
      </c>
      <c r="Z144" s="165"/>
      <c r="AA144" s="165"/>
      <c r="AB144" s="165">
        <f t="shared" si="74"/>
        <v>0</v>
      </c>
    </row>
    <row r="145" spans="1:187" s="159" customFormat="1" ht="31.5" x14ac:dyDescent="0.25">
      <c r="A145" s="164" t="s">
        <v>233</v>
      </c>
      <c r="B145" s="165">
        <f t="shared" si="66"/>
        <v>1704</v>
      </c>
      <c r="C145" s="165">
        <f t="shared" si="66"/>
        <v>1704</v>
      </c>
      <c r="D145" s="165">
        <f t="shared" si="66"/>
        <v>0</v>
      </c>
      <c r="E145" s="165">
        <v>0</v>
      </c>
      <c r="F145" s="165">
        <v>0</v>
      </c>
      <c r="G145" s="165">
        <f t="shared" si="67"/>
        <v>0</v>
      </c>
      <c r="H145" s="165"/>
      <c r="I145" s="165"/>
      <c r="J145" s="165">
        <f t="shared" si="68"/>
        <v>0</v>
      </c>
      <c r="K145" s="165">
        <v>1704</v>
      </c>
      <c r="L145" s="165">
        <v>1704</v>
      </c>
      <c r="M145" s="165">
        <f t="shared" si="69"/>
        <v>0</v>
      </c>
      <c r="N145" s="165"/>
      <c r="O145" s="165"/>
      <c r="P145" s="165">
        <f t="shared" si="70"/>
        <v>0</v>
      </c>
      <c r="Q145" s="165">
        <v>0</v>
      </c>
      <c r="R145" s="165">
        <v>0</v>
      </c>
      <c r="S145" s="165">
        <f t="shared" si="71"/>
        <v>0</v>
      </c>
      <c r="T145" s="165"/>
      <c r="U145" s="165"/>
      <c r="V145" s="165">
        <f t="shared" si="72"/>
        <v>0</v>
      </c>
      <c r="W145" s="165"/>
      <c r="X145" s="165"/>
      <c r="Y145" s="165">
        <f t="shared" si="73"/>
        <v>0</v>
      </c>
      <c r="Z145" s="165"/>
      <c r="AA145" s="165"/>
      <c r="AB145" s="165">
        <f t="shared" si="74"/>
        <v>0</v>
      </c>
    </row>
    <row r="146" spans="1:187" s="159" customFormat="1" ht="31.5" x14ac:dyDescent="0.25">
      <c r="A146" s="164" t="s">
        <v>234</v>
      </c>
      <c r="B146" s="165">
        <f t="shared" si="66"/>
        <v>21500</v>
      </c>
      <c r="C146" s="165">
        <f t="shared" si="66"/>
        <v>21500</v>
      </c>
      <c r="D146" s="165">
        <f t="shared" si="66"/>
        <v>0</v>
      </c>
      <c r="E146" s="165">
        <v>0</v>
      </c>
      <c r="F146" s="165">
        <v>0</v>
      </c>
      <c r="G146" s="165">
        <f t="shared" si="67"/>
        <v>0</v>
      </c>
      <c r="H146" s="165"/>
      <c r="I146" s="165"/>
      <c r="J146" s="165">
        <f t="shared" si="68"/>
        <v>0</v>
      </c>
      <c r="K146" s="165"/>
      <c r="L146" s="165"/>
      <c r="M146" s="165">
        <f t="shared" si="69"/>
        <v>0</v>
      </c>
      <c r="N146" s="165"/>
      <c r="O146" s="165"/>
      <c r="P146" s="165">
        <f t="shared" si="70"/>
        <v>0</v>
      </c>
      <c r="Q146" s="165">
        <f>21426+74</f>
        <v>21500</v>
      </c>
      <c r="R146" s="165">
        <f>21426+74</f>
        <v>21500</v>
      </c>
      <c r="S146" s="165">
        <f t="shared" si="71"/>
        <v>0</v>
      </c>
      <c r="T146" s="165"/>
      <c r="U146" s="165"/>
      <c r="V146" s="165">
        <f t="shared" si="72"/>
        <v>0</v>
      </c>
      <c r="W146" s="165"/>
      <c r="X146" s="165"/>
      <c r="Y146" s="165">
        <f t="shared" si="73"/>
        <v>0</v>
      </c>
      <c r="Z146" s="165"/>
      <c r="AA146" s="165"/>
      <c r="AB146" s="165">
        <f t="shared" si="74"/>
        <v>0</v>
      </c>
    </row>
    <row r="147" spans="1:187" s="171" customFormat="1" ht="31.5" x14ac:dyDescent="0.25">
      <c r="A147" s="175" t="s">
        <v>235</v>
      </c>
      <c r="B147" s="170">
        <f t="shared" si="66"/>
        <v>3215</v>
      </c>
      <c r="C147" s="170">
        <f t="shared" si="66"/>
        <v>6430</v>
      </c>
      <c r="D147" s="170">
        <f t="shared" si="66"/>
        <v>3215</v>
      </c>
      <c r="E147" s="170">
        <v>0</v>
      </c>
      <c r="F147" s="170">
        <v>0</v>
      </c>
      <c r="G147" s="170">
        <f t="shared" si="67"/>
        <v>0</v>
      </c>
      <c r="H147" s="170"/>
      <c r="I147" s="170"/>
      <c r="J147" s="170">
        <f t="shared" si="68"/>
        <v>0</v>
      </c>
      <c r="K147" s="170">
        <v>0</v>
      </c>
      <c r="L147" s="170">
        <v>0</v>
      </c>
      <c r="M147" s="170">
        <f t="shared" si="69"/>
        <v>0</v>
      </c>
      <c r="N147" s="170"/>
      <c r="O147" s="170"/>
      <c r="P147" s="170">
        <f t="shared" si="70"/>
        <v>0</v>
      </c>
      <c r="Q147" s="170">
        <v>0</v>
      </c>
      <c r="R147" s="170">
        <v>0</v>
      </c>
      <c r="S147" s="170">
        <f t="shared" si="71"/>
        <v>0</v>
      </c>
      <c r="T147" s="170"/>
      <c r="U147" s="170"/>
      <c r="V147" s="170">
        <f t="shared" si="72"/>
        <v>0</v>
      </c>
      <c r="W147" s="170">
        <v>3215</v>
      </c>
      <c r="X147" s="170">
        <f>3215+3215</f>
        <v>6430</v>
      </c>
      <c r="Y147" s="170">
        <f t="shared" si="73"/>
        <v>3215</v>
      </c>
      <c r="Z147" s="170"/>
      <c r="AA147" s="170"/>
      <c r="AB147" s="170">
        <f t="shared" si="74"/>
        <v>0</v>
      </c>
    </row>
    <row r="148" spans="1:187" s="159" customFormat="1" ht="31.5" x14ac:dyDescent="0.25">
      <c r="A148" s="164" t="s">
        <v>236</v>
      </c>
      <c r="B148" s="165">
        <f t="shared" si="66"/>
        <v>2754</v>
      </c>
      <c r="C148" s="165">
        <f t="shared" si="66"/>
        <v>2754</v>
      </c>
      <c r="D148" s="165">
        <f t="shared" si="66"/>
        <v>0</v>
      </c>
      <c r="E148" s="165">
        <v>0</v>
      </c>
      <c r="F148" s="165">
        <v>0</v>
      </c>
      <c r="G148" s="165">
        <f t="shared" si="67"/>
        <v>0</v>
      </c>
      <c r="H148" s="165"/>
      <c r="I148" s="165"/>
      <c r="J148" s="165">
        <f t="shared" si="68"/>
        <v>0</v>
      </c>
      <c r="K148" s="165">
        <v>2754</v>
      </c>
      <c r="L148" s="165">
        <v>2754</v>
      </c>
      <c r="M148" s="165">
        <f t="shared" si="69"/>
        <v>0</v>
      </c>
      <c r="N148" s="165"/>
      <c r="O148" s="165"/>
      <c r="P148" s="165">
        <f t="shared" si="70"/>
        <v>0</v>
      </c>
      <c r="Q148" s="165">
        <v>0</v>
      </c>
      <c r="R148" s="165">
        <v>0</v>
      </c>
      <c r="S148" s="165">
        <f t="shared" si="71"/>
        <v>0</v>
      </c>
      <c r="T148" s="165"/>
      <c r="U148" s="165"/>
      <c r="V148" s="165">
        <f t="shared" si="72"/>
        <v>0</v>
      </c>
      <c r="W148" s="165"/>
      <c r="X148" s="165"/>
      <c r="Y148" s="165">
        <f t="shared" si="73"/>
        <v>0</v>
      </c>
      <c r="Z148" s="165"/>
      <c r="AA148" s="165"/>
      <c r="AB148" s="165">
        <f t="shared" si="74"/>
        <v>0</v>
      </c>
    </row>
    <row r="149" spans="1:187" s="159" customFormat="1" ht="31.5" x14ac:dyDescent="0.25">
      <c r="A149" s="164" t="s">
        <v>237</v>
      </c>
      <c r="B149" s="165">
        <f t="shared" si="66"/>
        <v>0</v>
      </c>
      <c r="C149" s="165">
        <f t="shared" si="66"/>
        <v>7222</v>
      </c>
      <c r="D149" s="165">
        <f t="shared" si="66"/>
        <v>7222</v>
      </c>
      <c r="E149" s="165">
        <v>0</v>
      </c>
      <c r="F149" s="165">
        <v>0</v>
      </c>
      <c r="G149" s="165">
        <f t="shared" si="67"/>
        <v>0</v>
      </c>
      <c r="H149" s="165"/>
      <c r="I149" s="165"/>
      <c r="J149" s="165">
        <f t="shared" si="68"/>
        <v>0</v>
      </c>
      <c r="K149" s="165"/>
      <c r="L149" s="165"/>
      <c r="M149" s="165">
        <f t="shared" si="69"/>
        <v>0</v>
      </c>
      <c r="N149" s="165"/>
      <c r="O149" s="165"/>
      <c r="P149" s="165">
        <f t="shared" si="70"/>
        <v>0</v>
      </c>
      <c r="Q149" s="165">
        <v>0</v>
      </c>
      <c r="R149" s="165">
        <v>0</v>
      </c>
      <c r="S149" s="165">
        <f t="shared" si="71"/>
        <v>0</v>
      </c>
      <c r="T149" s="165"/>
      <c r="U149" s="165"/>
      <c r="V149" s="165">
        <f t="shared" si="72"/>
        <v>0</v>
      </c>
      <c r="W149" s="165"/>
      <c r="X149" s="165">
        <f>3137+4085</f>
        <v>7222</v>
      </c>
      <c r="Y149" s="165">
        <f t="shared" si="73"/>
        <v>7222</v>
      </c>
      <c r="Z149" s="165"/>
      <c r="AA149" s="165"/>
      <c r="AB149" s="165">
        <f t="shared" si="74"/>
        <v>0</v>
      </c>
    </row>
    <row r="150" spans="1:187" s="159" customFormat="1" ht="47.25" x14ac:dyDescent="0.25">
      <c r="A150" s="164" t="s">
        <v>238</v>
      </c>
      <c r="B150" s="165">
        <f t="shared" si="66"/>
        <v>7025</v>
      </c>
      <c r="C150" s="165">
        <f t="shared" si="66"/>
        <v>7025</v>
      </c>
      <c r="D150" s="165">
        <f t="shared" si="66"/>
        <v>0</v>
      </c>
      <c r="E150" s="165">
        <v>0</v>
      </c>
      <c r="F150" s="165">
        <v>0</v>
      </c>
      <c r="G150" s="165">
        <f t="shared" si="67"/>
        <v>0</v>
      </c>
      <c r="H150" s="165"/>
      <c r="I150" s="165"/>
      <c r="J150" s="165">
        <f t="shared" si="68"/>
        <v>0</v>
      </c>
      <c r="K150" s="165"/>
      <c r="L150" s="165"/>
      <c r="M150" s="165">
        <f t="shared" si="69"/>
        <v>0</v>
      </c>
      <c r="N150" s="165"/>
      <c r="O150" s="165"/>
      <c r="P150" s="165">
        <f t="shared" si="70"/>
        <v>0</v>
      </c>
      <c r="Q150" s="165">
        <v>0</v>
      </c>
      <c r="R150" s="165">
        <v>0</v>
      </c>
      <c r="S150" s="165">
        <f t="shared" si="71"/>
        <v>0</v>
      </c>
      <c r="T150" s="165"/>
      <c r="U150" s="165"/>
      <c r="V150" s="165">
        <f t="shared" si="72"/>
        <v>0</v>
      </c>
      <c r="W150" s="165">
        <v>7025</v>
      </c>
      <c r="X150" s="165">
        <v>7025</v>
      </c>
      <c r="Y150" s="165">
        <f t="shared" si="73"/>
        <v>0</v>
      </c>
      <c r="Z150" s="165"/>
      <c r="AA150" s="165"/>
      <c r="AB150" s="165">
        <f t="shared" si="74"/>
        <v>0</v>
      </c>
    </row>
    <row r="151" spans="1:187" s="159" customFormat="1" ht="31.5" x14ac:dyDescent="0.25">
      <c r="A151" s="164" t="s">
        <v>239</v>
      </c>
      <c r="B151" s="165">
        <f t="shared" si="66"/>
        <v>0</v>
      </c>
      <c r="C151" s="165">
        <f t="shared" si="66"/>
        <v>97111</v>
      </c>
      <c r="D151" s="165">
        <f t="shared" si="66"/>
        <v>97111</v>
      </c>
      <c r="E151" s="165">
        <v>0</v>
      </c>
      <c r="F151" s="165">
        <v>0</v>
      </c>
      <c r="G151" s="165">
        <f t="shared" si="67"/>
        <v>0</v>
      </c>
      <c r="H151" s="165"/>
      <c r="I151" s="165"/>
      <c r="J151" s="165">
        <f t="shared" si="68"/>
        <v>0</v>
      </c>
      <c r="K151" s="165"/>
      <c r="L151" s="165">
        <v>97111</v>
      </c>
      <c r="M151" s="165">
        <f t="shared" si="69"/>
        <v>97111</v>
      </c>
      <c r="N151" s="165"/>
      <c r="O151" s="165"/>
      <c r="P151" s="165">
        <f t="shared" si="70"/>
        <v>0</v>
      </c>
      <c r="Q151" s="165"/>
      <c r="R151" s="165"/>
      <c r="S151" s="165">
        <f t="shared" si="71"/>
        <v>0</v>
      </c>
      <c r="T151" s="165"/>
      <c r="U151" s="165"/>
      <c r="V151" s="165">
        <f t="shared" si="72"/>
        <v>0</v>
      </c>
      <c r="W151" s="165"/>
      <c r="X151" s="165"/>
      <c r="Y151" s="165">
        <f t="shared" si="73"/>
        <v>0</v>
      </c>
      <c r="Z151" s="165"/>
      <c r="AA151" s="165"/>
      <c r="AB151" s="165">
        <f t="shared" si="74"/>
        <v>0</v>
      </c>
    </row>
    <row r="152" spans="1:187" s="159" customFormat="1" ht="31.5" x14ac:dyDescent="0.25">
      <c r="A152" s="164" t="s">
        <v>240</v>
      </c>
      <c r="B152" s="165">
        <f t="shared" si="66"/>
        <v>69997</v>
      </c>
      <c r="C152" s="165">
        <f t="shared" si="66"/>
        <v>0</v>
      </c>
      <c r="D152" s="165">
        <f t="shared" si="66"/>
        <v>-69997</v>
      </c>
      <c r="E152" s="165">
        <v>0</v>
      </c>
      <c r="F152" s="165">
        <v>0</v>
      </c>
      <c r="G152" s="165">
        <f t="shared" si="67"/>
        <v>0</v>
      </c>
      <c r="H152" s="165"/>
      <c r="I152" s="165"/>
      <c r="J152" s="165">
        <f t="shared" si="68"/>
        <v>0</v>
      </c>
      <c r="K152" s="165">
        <v>9841</v>
      </c>
      <c r="L152" s="165">
        <f>9841-9841</f>
        <v>0</v>
      </c>
      <c r="M152" s="165">
        <f t="shared" si="69"/>
        <v>-9841</v>
      </c>
      <c r="N152" s="165"/>
      <c r="O152" s="165"/>
      <c r="P152" s="165">
        <f t="shared" si="70"/>
        <v>0</v>
      </c>
      <c r="Q152" s="165">
        <v>60156</v>
      </c>
      <c r="R152" s="165">
        <f>60156-60156</f>
        <v>0</v>
      </c>
      <c r="S152" s="165">
        <f t="shared" si="71"/>
        <v>-60156</v>
      </c>
      <c r="T152" s="165"/>
      <c r="U152" s="165"/>
      <c r="V152" s="165">
        <f t="shared" si="72"/>
        <v>0</v>
      </c>
      <c r="W152" s="165"/>
      <c r="X152" s="165"/>
      <c r="Y152" s="165">
        <f t="shared" si="73"/>
        <v>0</v>
      </c>
      <c r="Z152" s="165"/>
      <c r="AA152" s="165"/>
      <c r="AB152" s="165">
        <f t="shared" si="74"/>
        <v>0</v>
      </c>
    </row>
    <row r="153" spans="1:187" s="171" customFormat="1" ht="31.5" x14ac:dyDescent="0.25">
      <c r="A153" s="175" t="s">
        <v>241</v>
      </c>
      <c r="B153" s="170">
        <f t="shared" si="66"/>
        <v>10965</v>
      </c>
      <c r="C153" s="170">
        <f t="shared" si="66"/>
        <v>10965</v>
      </c>
      <c r="D153" s="170">
        <f t="shared" si="66"/>
        <v>0</v>
      </c>
      <c r="E153" s="170">
        <v>0</v>
      </c>
      <c r="F153" s="170">
        <v>0</v>
      </c>
      <c r="G153" s="170">
        <f t="shared" si="67"/>
        <v>0</v>
      </c>
      <c r="H153" s="170"/>
      <c r="I153" s="170"/>
      <c r="J153" s="170">
        <f t="shared" si="68"/>
        <v>0</v>
      </c>
      <c r="K153" s="170">
        <v>10965</v>
      </c>
      <c r="L153" s="170">
        <v>10965</v>
      </c>
      <c r="M153" s="170">
        <f t="shared" si="69"/>
        <v>0</v>
      </c>
      <c r="N153" s="170"/>
      <c r="O153" s="170"/>
      <c r="P153" s="170"/>
      <c r="Q153" s="170"/>
      <c r="R153" s="170"/>
      <c r="S153" s="170">
        <f t="shared" si="71"/>
        <v>0</v>
      </c>
      <c r="T153" s="170"/>
      <c r="U153" s="170"/>
      <c r="V153" s="170">
        <f t="shared" si="72"/>
        <v>0</v>
      </c>
      <c r="W153" s="170"/>
      <c r="X153" s="170"/>
      <c r="Y153" s="170">
        <f t="shared" si="73"/>
        <v>0</v>
      </c>
      <c r="Z153" s="170"/>
      <c r="AA153" s="170"/>
      <c r="AB153" s="170">
        <f t="shared" si="74"/>
        <v>0</v>
      </c>
    </row>
    <row r="154" spans="1:187" s="171" customFormat="1" ht="31.5" x14ac:dyDescent="0.25">
      <c r="A154" s="175" t="s">
        <v>242</v>
      </c>
      <c r="B154" s="170">
        <f t="shared" si="66"/>
        <v>2653</v>
      </c>
      <c r="C154" s="170">
        <f t="shared" si="66"/>
        <v>2653</v>
      </c>
      <c r="D154" s="170">
        <f t="shared" si="66"/>
        <v>0</v>
      </c>
      <c r="E154" s="170">
        <v>0</v>
      </c>
      <c r="F154" s="170">
        <v>0</v>
      </c>
      <c r="G154" s="170">
        <f t="shared" si="67"/>
        <v>0</v>
      </c>
      <c r="H154" s="170"/>
      <c r="I154" s="170"/>
      <c r="J154" s="170">
        <f t="shared" si="68"/>
        <v>0</v>
      </c>
      <c r="K154" s="170">
        <v>2653</v>
      </c>
      <c r="L154" s="170">
        <v>2653</v>
      </c>
      <c r="M154" s="170">
        <f t="shared" si="69"/>
        <v>0</v>
      </c>
      <c r="N154" s="170"/>
      <c r="O154" s="170"/>
      <c r="P154" s="170"/>
      <c r="Q154" s="170"/>
      <c r="R154" s="170"/>
      <c r="S154" s="170">
        <f t="shared" si="71"/>
        <v>0</v>
      </c>
      <c r="T154" s="170"/>
      <c r="U154" s="170"/>
      <c r="V154" s="170">
        <f t="shared" si="72"/>
        <v>0</v>
      </c>
      <c r="W154" s="170"/>
      <c r="X154" s="170"/>
      <c r="Y154" s="170">
        <f t="shared" si="73"/>
        <v>0</v>
      </c>
      <c r="Z154" s="170"/>
      <c r="AA154" s="170"/>
      <c r="AB154" s="170">
        <f t="shared" si="74"/>
        <v>0</v>
      </c>
    </row>
    <row r="155" spans="1:187" s="159" customFormat="1" ht="31.5" x14ac:dyDescent="0.25">
      <c r="A155" s="164" t="s">
        <v>243</v>
      </c>
      <c r="B155" s="165">
        <f t="shared" si="66"/>
        <v>10998</v>
      </c>
      <c r="C155" s="165">
        <f t="shared" si="66"/>
        <v>10998</v>
      </c>
      <c r="D155" s="165">
        <f t="shared" si="66"/>
        <v>0</v>
      </c>
      <c r="E155" s="165">
        <v>0</v>
      </c>
      <c r="F155" s="165">
        <v>0</v>
      </c>
      <c r="G155" s="165">
        <f t="shared" si="67"/>
        <v>0</v>
      </c>
      <c r="H155" s="165"/>
      <c r="I155" s="165"/>
      <c r="J155" s="165">
        <f t="shared" si="68"/>
        <v>0</v>
      </c>
      <c r="K155" s="165">
        <v>0</v>
      </c>
      <c r="L155" s="165">
        <v>0</v>
      </c>
      <c r="M155" s="165">
        <f t="shared" si="69"/>
        <v>0</v>
      </c>
      <c r="N155" s="165"/>
      <c r="O155" s="165"/>
      <c r="P155" s="165">
        <f t="shared" si="70"/>
        <v>0</v>
      </c>
      <c r="Q155" s="165">
        <v>10998</v>
      </c>
      <c r="R155" s="165">
        <v>10998</v>
      </c>
      <c r="S155" s="165">
        <f t="shared" si="71"/>
        <v>0</v>
      </c>
      <c r="T155" s="165"/>
      <c r="U155" s="165"/>
      <c r="V155" s="165">
        <f t="shared" si="72"/>
        <v>0</v>
      </c>
      <c r="W155" s="165"/>
      <c r="X155" s="165"/>
      <c r="Y155" s="165">
        <f t="shared" si="73"/>
        <v>0</v>
      </c>
      <c r="Z155" s="165"/>
      <c r="AA155" s="165"/>
      <c r="AB155" s="165">
        <f t="shared" si="74"/>
        <v>0</v>
      </c>
    </row>
    <row r="156" spans="1:187" s="159" customFormat="1" x14ac:dyDescent="0.25">
      <c r="A156" s="157" t="s">
        <v>244</v>
      </c>
      <c r="B156" s="158">
        <f t="shared" si="66"/>
        <v>21465</v>
      </c>
      <c r="C156" s="158">
        <f t="shared" si="66"/>
        <v>21465</v>
      </c>
      <c r="D156" s="158">
        <f t="shared" si="66"/>
        <v>0</v>
      </c>
      <c r="E156" s="158">
        <f>SUM(E157:E164)</f>
        <v>0</v>
      </c>
      <c r="F156" s="158">
        <f>SUM(F157:F164)</f>
        <v>0</v>
      </c>
      <c r="G156" s="158">
        <f t="shared" si="67"/>
        <v>0</v>
      </c>
      <c r="H156" s="158">
        <f>SUM(H157:H164)</f>
        <v>0</v>
      </c>
      <c r="I156" s="158">
        <f>SUM(I157:I164)</f>
        <v>0</v>
      </c>
      <c r="J156" s="158">
        <f t="shared" si="68"/>
        <v>0</v>
      </c>
      <c r="K156" s="158">
        <f>SUM(K157:K164)</f>
        <v>5228</v>
      </c>
      <c r="L156" s="158">
        <f>SUM(L157:L164)</f>
        <v>5228</v>
      </c>
      <c r="M156" s="158">
        <f t="shared" si="69"/>
        <v>0</v>
      </c>
      <c r="N156" s="158">
        <f>SUM(N157:N164)</f>
        <v>2939</v>
      </c>
      <c r="O156" s="158">
        <f>SUM(O157:O164)</f>
        <v>2939</v>
      </c>
      <c r="P156" s="158">
        <f t="shared" si="70"/>
        <v>0</v>
      </c>
      <c r="Q156" s="158">
        <f>SUM(Q157:Q164)</f>
        <v>13298</v>
      </c>
      <c r="R156" s="158">
        <f>SUM(R157:R164)</f>
        <v>13298</v>
      </c>
      <c r="S156" s="158">
        <f t="shared" si="71"/>
        <v>0</v>
      </c>
      <c r="T156" s="158">
        <f>SUM(T157:T164)</f>
        <v>0</v>
      </c>
      <c r="U156" s="158">
        <f>SUM(U157:U164)</f>
        <v>0</v>
      </c>
      <c r="V156" s="158">
        <f t="shared" si="72"/>
        <v>0</v>
      </c>
      <c r="W156" s="158">
        <f>SUM(W157:W164)</f>
        <v>0</v>
      </c>
      <c r="X156" s="158">
        <f>SUM(X157:X164)</f>
        <v>0</v>
      </c>
      <c r="Y156" s="158">
        <f t="shared" si="73"/>
        <v>0</v>
      </c>
      <c r="Z156" s="158">
        <f>SUM(Z157:Z164)</f>
        <v>0</v>
      </c>
      <c r="AA156" s="158">
        <f>SUM(AA157:AA164)</f>
        <v>0</v>
      </c>
      <c r="AB156" s="158">
        <f t="shared" si="74"/>
        <v>0</v>
      </c>
      <c r="AC156" s="156"/>
      <c r="AD156" s="156"/>
      <c r="AE156" s="156"/>
      <c r="AF156" s="156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6"/>
      <c r="AS156" s="156"/>
      <c r="AT156" s="156"/>
      <c r="AU156" s="156"/>
      <c r="AV156" s="156"/>
      <c r="AW156" s="156"/>
      <c r="AX156" s="156"/>
      <c r="AY156" s="156"/>
      <c r="AZ156" s="156"/>
      <c r="BA156" s="156"/>
      <c r="BB156" s="156"/>
      <c r="BC156" s="156"/>
      <c r="BD156" s="156"/>
      <c r="BE156" s="156"/>
      <c r="BF156" s="156"/>
      <c r="BG156" s="156"/>
      <c r="BH156" s="156"/>
      <c r="BI156" s="156"/>
      <c r="BJ156" s="156"/>
      <c r="BK156" s="156"/>
      <c r="BL156" s="156"/>
      <c r="BM156" s="156"/>
      <c r="BN156" s="156"/>
      <c r="BO156" s="156"/>
      <c r="BP156" s="156"/>
      <c r="BQ156" s="156"/>
      <c r="BR156" s="156"/>
      <c r="BS156" s="156"/>
      <c r="BT156" s="156"/>
      <c r="BU156" s="156"/>
      <c r="BV156" s="156"/>
      <c r="BW156" s="156"/>
      <c r="BX156" s="156"/>
      <c r="BY156" s="156"/>
      <c r="BZ156" s="156"/>
      <c r="CA156" s="156"/>
      <c r="CB156" s="156"/>
      <c r="CC156" s="156"/>
      <c r="CD156" s="156"/>
      <c r="CE156" s="156"/>
      <c r="CF156" s="156"/>
      <c r="CG156" s="156"/>
      <c r="CH156" s="156"/>
      <c r="CI156" s="156"/>
      <c r="CJ156" s="156"/>
      <c r="CK156" s="156"/>
      <c r="CL156" s="156"/>
      <c r="CM156" s="156"/>
      <c r="CN156" s="156"/>
      <c r="CO156" s="156"/>
      <c r="CP156" s="156"/>
      <c r="CQ156" s="156"/>
      <c r="CR156" s="156"/>
      <c r="CS156" s="156"/>
      <c r="CT156" s="156"/>
      <c r="CU156" s="156"/>
      <c r="CV156" s="156"/>
      <c r="CW156" s="156"/>
      <c r="CX156" s="156"/>
      <c r="CY156" s="156"/>
      <c r="CZ156" s="156"/>
      <c r="DA156" s="156"/>
      <c r="DB156" s="156"/>
      <c r="DC156" s="156"/>
      <c r="DD156" s="156"/>
      <c r="DE156" s="156"/>
      <c r="DF156" s="156"/>
      <c r="DG156" s="156"/>
      <c r="DH156" s="156"/>
      <c r="DI156" s="156"/>
      <c r="DJ156" s="156"/>
      <c r="DK156" s="156"/>
      <c r="DL156" s="156"/>
      <c r="DM156" s="156"/>
      <c r="DN156" s="156"/>
      <c r="DO156" s="156"/>
      <c r="DP156" s="156"/>
      <c r="DQ156" s="156"/>
      <c r="DR156" s="156"/>
      <c r="DS156" s="156"/>
      <c r="DT156" s="156"/>
      <c r="DU156" s="156"/>
      <c r="DV156" s="156"/>
      <c r="DW156" s="156"/>
      <c r="DX156" s="156"/>
      <c r="DY156" s="156"/>
      <c r="DZ156" s="156"/>
      <c r="EA156" s="156"/>
      <c r="EB156" s="156"/>
      <c r="EC156" s="156"/>
      <c r="ED156" s="156"/>
      <c r="EE156" s="156"/>
      <c r="EF156" s="156"/>
      <c r="EG156" s="156"/>
      <c r="EH156" s="156"/>
      <c r="EI156" s="156"/>
      <c r="EJ156" s="156"/>
      <c r="EK156" s="156"/>
      <c r="EL156" s="156"/>
      <c r="EM156" s="156"/>
      <c r="EN156" s="156"/>
      <c r="EO156" s="156"/>
      <c r="EP156" s="156"/>
      <c r="EQ156" s="156"/>
      <c r="ER156" s="156"/>
      <c r="ES156" s="156"/>
      <c r="ET156" s="156"/>
      <c r="EU156" s="156"/>
      <c r="EV156" s="156"/>
      <c r="EW156" s="156"/>
      <c r="EX156" s="156"/>
      <c r="EY156" s="156"/>
      <c r="EZ156" s="156"/>
      <c r="FA156" s="156"/>
      <c r="FB156" s="156"/>
      <c r="FC156" s="156"/>
      <c r="FD156" s="156"/>
      <c r="FE156" s="156"/>
      <c r="FF156" s="156"/>
      <c r="FG156" s="156"/>
      <c r="FH156" s="156"/>
      <c r="FI156" s="156"/>
      <c r="FJ156" s="156"/>
      <c r="FK156" s="156"/>
      <c r="FL156" s="156"/>
      <c r="FM156" s="156"/>
      <c r="FN156" s="156"/>
      <c r="FO156" s="156"/>
      <c r="FP156" s="156"/>
      <c r="FQ156" s="156"/>
      <c r="FR156" s="156"/>
      <c r="FS156" s="156"/>
      <c r="FT156" s="156"/>
      <c r="FU156" s="156"/>
      <c r="FV156" s="156"/>
      <c r="FW156" s="156"/>
      <c r="FX156" s="156"/>
      <c r="FY156" s="156"/>
      <c r="FZ156" s="156"/>
      <c r="GA156" s="156"/>
      <c r="GB156" s="156"/>
      <c r="GC156" s="156"/>
      <c r="GD156" s="156"/>
      <c r="GE156" s="156"/>
    </row>
    <row r="157" spans="1:187" s="159" customFormat="1" ht="31.5" x14ac:dyDescent="0.25">
      <c r="A157" s="164" t="s">
        <v>245</v>
      </c>
      <c r="B157" s="165">
        <f t="shared" si="66"/>
        <v>5040</v>
      </c>
      <c r="C157" s="165">
        <f t="shared" si="66"/>
        <v>5040</v>
      </c>
      <c r="D157" s="165">
        <f t="shared" si="66"/>
        <v>0</v>
      </c>
      <c r="E157" s="165"/>
      <c r="F157" s="165"/>
      <c r="G157" s="165">
        <f t="shared" si="67"/>
        <v>0</v>
      </c>
      <c r="H157" s="165"/>
      <c r="I157" s="165"/>
      <c r="J157" s="165">
        <f t="shared" si="68"/>
        <v>0</v>
      </c>
      <c r="K157" s="165">
        <v>0</v>
      </c>
      <c r="L157" s="165">
        <v>0</v>
      </c>
      <c r="M157" s="165">
        <f t="shared" si="69"/>
        <v>0</v>
      </c>
      <c r="N157" s="165">
        <v>0</v>
      </c>
      <c r="O157" s="165">
        <v>0</v>
      </c>
      <c r="P157" s="165">
        <f t="shared" si="70"/>
        <v>0</v>
      </c>
      <c r="Q157" s="165">
        <v>5040</v>
      </c>
      <c r="R157" s="165">
        <v>5040</v>
      </c>
      <c r="S157" s="165">
        <f t="shared" si="71"/>
        <v>0</v>
      </c>
      <c r="T157" s="165"/>
      <c r="U157" s="165"/>
      <c r="V157" s="165">
        <f t="shared" si="72"/>
        <v>0</v>
      </c>
      <c r="W157" s="165"/>
      <c r="X157" s="165"/>
      <c r="Y157" s="165">
        <f t="shared" si="73"/>
        <v>0</v>
      </c>
      <c r="Z157" s="165"/>
      <c r="AA157" s="165"/>
      <c r="AB157" s="165">
        <f t="shared" si="74"/>
        <v>0</v>
      </c>
    </row>
    <row r="158" spans="1:187" s="159" customFormat="1" x14ac:dyDescent="0.25">
      <c r="A158" s="164" t="s">
        <v>246</v>
      </c>
      <c r="B158" s="165">
        <f t="shared" si="66"/>
        <v>3048</v>
      </c>
      <c r="C158" s="165">
        <f t="shared" si="66"/>
        <v>3048</v>
      </c>
      <c r="D158" s="165">
        <f t="shared" si="66"/>
        <v>0</v>
      </c>
      <c r="E158" s="165"/>
      <c r="F158" s="165"/>
      <c r="G158" s="165">
        <f t="shared" si="67"/>
        <v>0</v>
      </c>
      <c r="H158" s="165"/>
      <c r="I158" s="165"/>
      <c r="J158" s="165">
        <f t="shared" si="68"/>
        <v>0</v>
      </c>
      <c r="K158" s="165">
        <v>0</v>
      </c>
      <c r="L158" s="165">
        <v>0</v>
      </c>
      <c r="M158" s="165">
        <f t="shared" si="69"/>
        <v>0</v>
      </c>
      <c r="N158" s="165">
        <v>0</v>
      </c>
      <c r="O158" s="165">
        <v>0</v>
      </c>
      <c r="P158" s="165">
        <f t="shared" si="70"/>
        <v>0</v>
      </c>
      <c r="Q158" s="165">
        <v>3048</v>
      </c>
      <c r="R158" s="165">
        <v>3048</v>
      </c>
      <c r="S158" s="165">
        <f t="shared" si="71"/>
        <v>0</v>
      </c>
      <c r="T158" s="165"/>
      <c r="U158" s="165"/>
      <c r="V158" s="165">
        <f t="shared" si="72"/>
        <v>0</v>
      </c>
      <c r="W158" s="165"/>
      <c r="X158" s="165"/>
      <c r="Y158" s="165">
        <f t="shared" si="73"/>
        <v>0</v>
      </c>
      <c r="Z158" s="165"/>
      <c r="AA158" s="165"/>
      <c r="AB158" s="165">
        <f t="shared" si="74"/>
        <v>0</v>
      </c>
    </row>
    <row r="159" spans="1:187" s="159" customFormat="1" ht="31.5" x14ac:dyDescent="0.25">
      <c r="A159" s="164" t="s">
        <v>247</v>
      </c>
      <c r="B159" s="165">
        <f t="shared" si="66"/>
        <v>2380</v>
      </c>
      <c r="C159" s="165">
        <f t="shared" si="66"/>
        <v>2380</v>
      </c>
      <c r="D159" s="165">
        <f t="shared" si="66"/>
        <v>0</v>
      </c>
      <c r="E159" s="165"/>
      <c r="F159" s="165"/>
      <c r="G159" s="165">
        <f t="shared" si="67"/>
        <v>0</v>
      </c>
      <c r="H159" s="165"/>
      <c r="I159" s="165"/>
      <c r="J159" s="165">
        <f t="shared" si="68"/>
        <v>0</v>
      </c>
      <c r="K159" s="165">
        <v>2380</v>
      </c>
      <c r="L159" s="165">
        <v>2380</v>
      </c>
      <c r="M159" s="165">
        <f t="shared" si="69"/>
        <v>0</v>
      </c>
      <c r="N159" s="165">
        <v>0</v>
      </c>
      <c r="O159" s="165">
        <v>0</v>
      </c>
      <c r="P159" s="165">
        <f t="shared" si="70"/>
        <v>0</v>
      </c>
      <c r="Q159" s="165"/>
      <c r="R159" s="165"/>
      <c r="S159" s="165">
        <f t="shared" si="71"/>
        <v>0</v>
      </c>
      <c r="T159" s="165"/>
      <c r="U159" s="165"/>
      <c r="V159" s="165">
        <f t="shared" si="72"/>
        <v>0</v>
      </c>
      <c r="W159" s="165"/>
      <c r="X159" s="165"/>
      <c r="Y159" s="165">
        <f t="shared" si="73"/>
        <v>0</v>
      </c>
      <c r="Z159" s="165"/>
      <c r="AA159" s="165"/>
      <c r="AB159" s="165">
        <f t="shared" si="74"/>
        <v>0</v>
      </c>
    </row>
    <row r="160" spans="1:187" s="159" customFormat="1" ht="47.25" x14ac:dyDescent="0.25">
      <c r="A160" s="164" t="s">
        <v>248</v>
      </c>
      <c r="B160" s="165">
        <f t="shared" si="66"/>
        <v>1540</v>
      </c>
      <c r="C160" s="165">
        <f t="shared" si="66"/>
        <v>1540</v>
      </c>
      <c r="D160" s="165">
        <f t="shared" si="66"/>
        <v>0</v>
      </c>
      <c r="E160" s="165"/>
      <c r="F160" s="165"/>
      <c r="G160" s="165">
        <f t="shared" si="67"/>
        <v>0</v>
      </c>
      <c r="H160" s="165"/>
      <c r="I160" s="165"/>
      <c r="J160" s="165">
        <f t="shared" si="68"/>
        <v>0</v>
      </c>
      <c r="K160" s="165">
        <v>0</v>
      </c>
      <c r="L160" s="165">
        <v>0</v>
      </c>
      <c r="M160" s="165">
        <f t="shared" si="69"/>
        <v>0</v>
      </c>
      <c r="N160" s="165">
        <v>1540</v>
      </c>
      <c r="O160" s="165">
        <v>1540</v>
      </c>
      <c r="P160" s="165">
        <f t="shared" si="70"/>
        <v>0</v>
      </c>
      <c r="Q160" s="165"/>
      <c r="R160" s="165"/>
      <c r="S160" s="165">
        <f t="shared" si="71"/>
        <v>0</v>
      </c>
      <c r="T160" s="165"/>
      <c r="U160" s="165"/>
      <c r="V160" s="165">
        <f t="shared" si="72"/>
        <v>0</v>
      </c>
      <c r="W160" s="165"/>
      <c r="X160" s="165"/>
      <c r="Y160" s="165">
        <f t="shared" si="73"/>
        <v>0</v>
      </c>
      <c r="Z160" s="165"/>
      <c r="AA160" s="165"/>
      <c r="AB160" s="165">
        <f t="shared" si="74"/>
        <v>0</v>
      </c>
    </row>
    <row r="161" spans="1:187" s="159" customFormat="1" ht="47.25" x14ac:dyDescent="0.25">
      <c r="A161" s="164" t="s">
        <v>249</v>
      </c>
      <c r="B161" s="165">
        <f t="shared" si="66"/>
        <v>1399</v>
      </c>
      <c r="C161" s="165">
        <f t="shared" si="66"/>
        <v>1399</v>
      </c>
      <c r="D161" s="165">
        <f t="shared" si="66"/>
        <v>0</v>
      </c>
      <c r="E161" s="165"/>
      <c r="F161" s="165"/>
      <c r="G161" s="165">
        <f t="shared" si="67"/>
        <v>0</v>
      </c>
      <c r="H161" s="165"/>
      <c r="I161" s="165"/>
      <c r="J161" s="165">
        <f t="shared" si="68"/>
        <v>0</v>
      </c>
      <c r="K161" s="165">
        <v>0</v>
      </c>
      <c r="L161" s="165">
        <v>0</v>
      </c>
      <c r="M161" s="165">
        <f t="shared" si="69"/>
        <v>0</v>
      </c>
      <c r="N161" s="165">
        <v>1399</v>
      </c>
      <c r="O161" s="165">
        <v>1399</v>
      </c>
      <c r="P161" s="165">
        <f t="shared" si="70"/>
        <v>0</v>
      </c>
      <c r="Q161" s="165"/>
      <c r="R161" s="165"/>
      <c r="S161" s="165">
        <f t="shared" si="71"/>
        <v>0</v>
      </c>
      <c r="T161" s="165"/>
      <c r="U161" s="165"/>
      <c r="V161" s="165">
        <f t="shared" si="72"/>
        <v>0</v>
      </c>
      <c r="W161" s="165"/>
      <c r="X161" s="165"/>
      <c r="Y161" s="165">
        <f t="shared" si="73"/>
        <v>0</v>
      </c>
      <c r="Z161" s="165"/>
      <c r="AA161" s="165"/>
      <c r="AB161" s="165">
        <f t="shared" si="74"/>
        <v>0</v>
      </c>
    </row>
    <row r="162" spans="1:187" s="171" customFormat="1" x14ac:dyDescent="0.25">
      <c r="A162" s="175" t="s">
        <v>250</v>
      </c>
      <c r="B162" s="170">
        <f t="shared" si="66"/>
        <v>1241</v>
      </c>
      <c r="C162" s="170">
        <f t="shared" si="66"/>
        <v>1241</v>
      </c>
      <c r="D162" s="170">
        <f t="shared" si="66"/>
        <v>0</v>
      </c>
      <c r="E162" s="170"/>
      <c r="F162" s="170"/>
      <c r="G162" s="170">
        <f t="shared" si="67"/>
        <v>0</v>
      </c>
      <c r="H162" s="170"/>
      <c r="I162" s="170"/>
      <c r="J162" s="170">
        <f t="shared" si="68"/>
        <v>0</v>
      </c>
      <c r="K162" s="170">
        <v>1241</v>
      </c>
      <c r="L162" s="170">
        <v>1241</v>
      </c>
      <c r="M162" s="170">
        <f t="shared" si="69"/>
        <v>0</v>
      </c>
      <c r="N162" s="170">
        <v>0</v>
      </c>
      <c r="O162" s="170">
        <v>0</v>
      </c>
      <c r="P162" s="170">
        <f t="shared" si="70"/>
        <v>0</v>
      </c>
      <c r="Q162" s="170">
        <v>0</v>
      </c>
      <c r="R162" s="170">
        <v>0</v>
      </c>
      <c r="S162" s="170">
        <f t="shared" si="71"/>
        <v>0</v>
      </c>
      <c r="T162" s="170"/>
      <c r="U162" s="170"/>
      <c r="V162" s="170">
        <f t="shared" si="72"/>
        <v>0</v>
      </c>
      <c r="W162" s="170"/>
      <c r="X162" s="170"/>
      <c r="Y162" s="170">
        <f t="shared" si="73"/>
        <v>0</v>
      </c>
      <c r="Z162" s="170"/>
      <c r="AA162" s="170"/>
      <c r="AB162" s="170">
        <f t="shared" si="74"/>
        <v>0</v>
      </c>
    </row>
    <row r="163" spans="1:187" s="171" customFormat="1" x14ac:dyDescent="0.25">
      <c r="A163" s="175" t="s">
        <v>251</v>
      </c>
      <c r="B163" s="170">
        <f t="shared" si="66"/>
        <v>1607</v>
      </c>
      <c r="C163" s="170">
        <f t="shared" si="66"/>
        <v>1607</v>
      </c>
      <c r="D163" s="170">
        <f t="shared" si="66"/>
        <v>0</v>
      </c>
      <c r="E163" s="170"/>
      <c r="F163" s="170"/>
      <c r="G163" s="170">
        <f t="shared" si="67"/>
        <v>0</v>
      </c>
      <c r="H163" s="170"/>
      <c r="I163" s="170"/>
      <c r="J163" s="170">
        <f t="shared" si="68"/>
        <v>0</v>
      </c>
      <c r="K163" s="170">
        <v>1607</v>
      </c>
      <c r="L163" s="170">
        <v>1607</v>
      </c>
      <c r="M163" s="170">
        <f t="shared" si="69"/>
        <v>0</v>
      </c>
      <c r="N163" s="170">
        <v>0</v>
      </c>
      <c r="O163" s="170">
        <v>0</v>
      </c>
      <c r="P163" s="170">
        <f t="shared" si="70"/>
        <v>0</v>
      </c>
      <c r="Q163" s="170">
        <v>0</v>
      </c>
      <c r="R163" s="170">
        <v>0</v>
      </c>
      <c r="S163" s="170">
        <f t="shared" si="71"/>
        <v>0</v>
      </c>
      <c r="T163" s="170"/>
      <c r="U163" s="170"/>
      <c r="V163" s="170">
        <f t="shared" si="72"/>
        <v>0</v>
      </c>
      <c r="W163" s="170"/>
      <c r="X163" s="170"/>
      <c r="Y163" s="170">
        <f t="shared" si="73"/>
        <v>0</v>
      </c>
      <c r="Z163" s="170"/>
      <c r="AA163" s="170"/>
      <c r="AB163" s="170">
        <f t="shared" si="74"/>
        <v>0</v>
      </c>
    </row>
    <row r="164" spans="1:187" s="159" customFormat="1" x14ac:dyDescent="0.25">
      <c r="A164" s="164" t="s">
        <v>252</v>
      </c>
      <c r="B164" s="165">
        <f t="shared" si="66"/>
        <v>5210</v>
      </c>
      <c r="C164" s="165">
        <f t="shared" si="66"/>
        <v>5210</v>
      </c>
      <c r="D164" s="165">
        <f t="shared" si="66"/>
        <v>0</v>
      </c>
      <c r="E164" s="165"/>
      <c r="F164" s="165"/>
      <c r="G164" s="165">
        <f t="shared" si="67"/>
        <v>0</v>
      </c>
      <c r="H164" s="165"/>
      <c r="I164" s="165"/>
      <c r="J164" s="165">
        <f t="shared" si="68"/>
        <v>0</v>
      </c>
      <c r="K164" s="165">
        <v>0</v>
      </c>
      <c r="L164" s="165">
        <v>0</v>
      </c>
      <c r="M164" s="165">
        <f t="shared" si="69"/>
        <v>0</v>
      </c>
      <c r="N164" s="165">
        <v>0</v>
      </c>
      <c r="O164" s="165">
        <v>0</v>
      </c>
      <c r="P164" s="165">
        <f t="shared" si="70"/>
        <v>0</v>
      </c>
      <c r="Q164" s="165">
        <v>5210</v>
      </c>
      <c r="R164" s="165">
        <v>5210</v>
      </c>
      <c r="S164" s="165">
        <f t="shared" si="71"/>
        <v>0</v>
      </c>
      <c r="T164" s="165"/>
      <c r="U164" s="165"/>
      <c r="V164" s="165">
        <f t="shared" si="72"/>
        <v>0</v>
      </c>
      <c r="W164" s="165"/>
      <c r="X164" s="165"/>
      <c r="Y164" s="165">
        <f t="shared" si="73"/>
        <v>0</v>
      </c>
      <c r="Z164" s="165"/>
      <c r="AA164" s="165"/>
      <c r="AB164" s="165">
        <f t="shared" si="74"/>
        <v>0</v>
      </c>
    </row>
    <row r="165" spans="1:187" s="159" customFormat="1" x14ac:dyDescent="0.25">
      <c r="A165" s="157" t="s">
        <v>253</v>
      </c>
      <c r="B165" s="158">
        <f>E165+H165+K165+N165+Q165+T165+W165+Z165</f>
        <v>0</v>
      </c>
      <c r="C165" s="158">
        <f t="shared" si="66"/>
        <v>69997</v>
      </c>
      <c r="D165" s="158">
        <f t="shared" si="66"/>
        <v>69997</v>
      </c>
      <c r="E165" s="158">
        <f>SUM(E166:E167)</f>
        <v>0</v>
      </c>
      <c r="F165" s="158">
        <f>SUM(F166:F167)</f>
        <v>0</v>
      </c>
      <c r="G165" s="158">
        <f t="shared" si="67"/>
        <v>0</v>
      </c>
      <c r="H165" s="158">
        <f>SUM(H166:H167)</f>
        <v>0</v>
      </c>
      <c r="I165" s="158">
        <f>SUM(I166:I167)</f>
        <v>0</v>
      </c>
      <c r="J165" s="158">
        <f t="shared" si="68"/>
        <v>0</v>
      </c>
      <c r="K165" s="158">
        <f>SUM(K166:K167)</f>
        <v>0</v>
      </c>
      <c r="L165" s="158">
        <f>SUM(L166:L167)</f>
        <v>9841</v>
      </c>
      <c r="M165" s="158">
        <f t="shared" si="69"/>
        <v>9841</v>
      </c>
      <c r="N165" s="158">
        <f>SUM(N166:N167)</f>
        <v>0</v>
      </c>
      <c r="O165" s="158">
        <f>SUM(O166:O167)</f>
        <v>0</v>
      </c>
      <c r="P165" s="158">
        <f t="shared" si="70"/>
        <v>0</v>
      </c>
      <c r="Q165" s="158">
        <f>SUM(Q166:Q167)</f>
        <v>0</v>
      </c>
      <c r="R165" s="158">
        <f>SUM(R166:R167)</f>
        <v>60156</v>
      </c>
      <c r="S165" s="158">
        <f t="shared" si="71"/>
        <v>60156</v>
      </c>
      <c r="T165" s="158">
        <f>SUM(T166:T167)</f>
        <v>0</v>
      </c>
      <c r="U165" s="158">
        <f>SUM(U166:U167)</f>
        <v>0</v>
      </c>
      <c r="V165" s="158">
        <f t="shared" si="72"/>
        <v>0</v>
      </c>
      <c r="W165" s="158">
        <f>SUM(W166:W167)</f>
        <v>0</v>
      </c>
      <c r="X165" s="158">
        <f>SUM(X166:X167)</f>
        <v>0</v>
      </c>
      <c r="Y165" s="158">
        <f t="shared" si="73"/>
        <v>0</v>
      </c>
      <c r="Z165" s="158">
        <f>SUM(Z166:Z167)</f>
        <v>0</v>
      </c>
      <c r="AA165" s="158">
        <f>SUM(AA166:AA167)</f>
        <v>0</v>
      </c>
      <c r="AB165" s="158">
        <f t="shared" si="74"/>
        <v>0</v>
      </c>
      <c r="AC165" s="156"/>
      <c r="AD165" s="156"/>
      <c r="AE165" s="156"/>
      <c r="AF165" s="156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  <c r="BD165" s="156"/>
      <c r="BE165" s="156"/>
      <c r="BF165" s="156"/>
      <c r="BG165" s="156"/>
      <c r="BH165" s="156"/>
      <c r="BI165" s="156"/>
      <c r="BJ165" s="156"/>
      <c r="BK165" s="156"/>
      <c r="BL165" s="156"/>
      <c r="BM165" s="156"/>
      <c r="BN165" s="156"/>
      <c r="BO165" s="156"/>
      <c r="BP165" s="156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156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  <c r="CL165" s="156"/>
      <c r="CM165" s="156"/>
      <c r="CN165" s="156"/>
      <c r="CO165" s="156"/>
      <c r="CP165" s="156"/>
      <c r="CQ165" s="156"/>
      <c r="CR165" s="156"/>
      <c r="CS165" s="156"/>
      <c r="CT165" s="156"/>
      <c r="CU165" s="156"/>
      <c r="CV165" s="156"/>
      <c r="CW165" s="156"/>
      <c r="CX165" s="156"/>
      <c r="CY165" s="156"/>
      <c r="CZ165" s="156"/>
      <c r="DA165" s="156"/>
      <c r="DB165" s="156"/>
      <c r="DC165" s="156"/>
      <c r="DD165" s="156"/>
      <c r="DE165" s="156"/>
      <c r="DF165" s="156"/>
      <c r="DG165" s="156"/>
      <c r="DH165" s="156"/>
      <c r="DI165" s="156"/>
      <c r="DJ165" s="156"/>
      <c r="DK165" s="156"/>
      <c r="DL165" s="156"/>
      <c r="DM165" s="156"/>
      <c r="DN165" s="156"/>
      <c r="DO165" s="156"/>
      <c r="DP165" s="156"/>
      <c r="DQ165" s="156"/>
      <c r="DR165" s="156"/>
      <c r="DS165" s="156"/>
      <c r="DT165" s="156"/>
      <c r="DU165" s="156"/>
      <c r="DV165" s="156"/>
      <c r="DW165" s="156"/>
      <c r="DX165" s="156"/>
      <c r="DY165" s="156"/>
      <c r="DZ165" s="156"/>
      <c r="EA165" s="156"/>
      <c r="EB165" s="156"/>
      <c r="EC165" s="156"/>
      <c r="ED165" s="156"/>
      <c r="EE165" s="156"/>
      <c r="EF165" s="156"/>
      <c r="EG165" s="156"/>
      <c r="EH165" s="156"/>
      <c r="EI165" s="156"/>
      <c r="EJ165" s="156"/>
      <c r="EK165" s="156"/>
      <c r="EL165" s="156"/>
      <c r="EM165" s="156"/>
      <c r="EN165" s="156"/>
      <c r="EO165" s="156"/>
      <c r="EP165" s="156"/>
      <c r="EQ165" s="156"/>
      <c r="ER165" s="156"/>
      <c r="ES165" s="156"/>
      <c r="ET165" s="156"/>
      <c r="EU165" s="156"/>
      <c r="EV165" s="156"/>
      <c r="EW165" s="156"/>
      <c r="EX165" s="156"/>
      <c r="EY165" s="156"/>
      <c r="EZ165" s="156"/>
      <c r="FA165" s="156"/>
      <c r="FB165" s="156"/>
      <c r="FC165" s="156"/>
      <c r="FD165" s="156"/>
      <c r="FE165" s="156"/>
      <c r="FF165" s="156"/>
      <c r="FG165" s="156"/>
      <c r="FH165" s="156"/>
      <c r="FI165" s="156"/>
      <c r="FJ165" s="156"/>
      <c r="FK165" s="156"/>
      <c r="FL165" s="156"/>
      <c r="FM165" s="156"/>
      <c r="FN165" s="156"/>
      <c r="FO165" s="156"/>
      <c r="FP165" s="156"/>
      <c r="FQ165" s="156"/>
      <c r="FR165" s="156"/>
      <c r="FS165" s="156"/>
      <c r="FT165" s="156"/>
      <c r="FU165" s="156"/>
      <c r="FV165" s="156"/>
      <c r="FW165" s="156"/>
      <c r="FX165" s="156"/>
      <c r="FY165" s="156"/>
      <c r="FZ165" s="156"/>
      <c r="GA165" s="156"/>
      <c r="GB165" s="156"/>
      <c r="GC165" s="156"/>
      <c r="GD165" s="156"/>
      <c r="GE165" s="156"/>
    </row>
    <row r="166" spans="1:187" s="159" customFormat="1" ht="31.5" x14ac:dyDescent="0.25">
      <c r="A166" s="164" t="s">
        <v>240</v>
      </c>
      <c r="B166" s="165">
        <f t="shared" ref="B166:D167" si="111">E166+H166+K166+N166+Q166+T166+W166+Z166</f>
        <v>0</v>
      </c>
      <c r="C166" s="165">
        <f t="shared" si="111"/>
        <v>69997</v>
      </c>
      <c r="D166" s="165">
        <f t="shared" si="111"/>
        <v>69997</v>
      </c>
      <c r="E166" s="165">
        <v>0</v>
      </c>
      <c r="F166" s="165">
        <v>0</v>
      </c>
      <c r="G166" s="165">
        <f t="shared" si="67"/>
        <v>0</v>
      </c>
      <c r="H166" s="165"/>
      <c r="I166" s="165"/>
      <c r="J166" s="165">
        <f t="shared" si="68"/>
        <v>0</v>
      </c>
      <c r="K166" s="165"/>
      <c r="L166" s="165">
        <f>9841</f>
        <v>9841</v>
      </c>
      <c r="M166" s="165">
        <f t="shared" si="69"/>
        <v>9841</v>
      </c>
      <c r="N166" s="165"/>
      <c r="O166" s="165"/>
      <c r="P166" s="165">
        <f t="shared" si="70"/>
        <v>0</v>
      </c>
      <c r="Q166" s="165"/>
      <c r="R166" s="165">
        <v>60156</v>
      </c>
      <c r="S166" s="165">
        <f t="shared" si="71"/>
        <v>60156</v>
      </c>
      <c r="T166" s="165"/>
      <c r="U166" s="165"/>
      <c r="V166" s="165">
        <f t="shared" si="72"/>
        <v>0</v>
      </c>
      <c r="W166" s="165"/>
      <c r="X166" s="165"/>
      <c r="Y166" s="165">
        <f t="shared" si="73"/>
        <v>0</v>
      </c>
      <c r="Z166" s="165"/>
      <c r="AA166" s="165"/>
      <c r="AB166" s="165">
        <f t="shared" si="74"/>
        <v>0</v>
      </c>
    </row>
    <row r="167" spans="1:187" s="159" customFormat="1" x14ac:dyDescent="0.25">
      <c r="A167" s="164"/>
      <c r="B167" s="165">
        <f t="shared" si="111"/>
        <v>0</v>
      </c>
      <c r="C167" s="165">
        <f t="shared" si="66"/>
        <v>0</v>
      </c>
      <c r="D167" s="165">
        <f t="shared" si="66"/>
        <v>0</v>
      </c>
      <c r="E167" s="165">
        <v>0</v>
      </c>
      <c r="F167" s="165">
        <v>0</v>
      </c>
      <c r="G167" s="165">
        <f t="shared" si="67"/>
        <v>0</v>
      </c>
      <c r="H167" s="165">
        <v>0</v>
      </c>
      <c r="I167" s="165">
        <v>0</v>
      </c>
      <c r="J167" s="165">
        <f t="shared" si="68"/>
        <v>0</v>
      </c>
      <c r="K167" s="165"/>
      <c r="L167" s="165"/>
      <c r="M167" s="165">
        <f t="shared" si="69"/>
        <v>0</v>
      </c>
      <c r="N167" s="165"/>
      <c r="O167" s="165"/>
      <c r="P167" s="165">
        <f t="shared" si="70"/>
        <v>0</v>
      </c>
      <c r="Q167" s="165"/>
      <c r="R167" s="165"/>
      <c r="S167" s="165">
        <f t="shared" si="71"/>
        <v>0</v>
      </c>
      <c r="T167" s="165"/>
      <c r="U167" s="165"/>
      <c r="V167" s="165">
        <f t="shared" si="72"/>
        <v>0</v>
      </c>
      <c r="W167" s="165"/>
      <c r="X167" s="165"/>
      <c r="Y167" s="165">
        <f t="shared" si="73"/>
        <v>0</v>
      </c>
      <c r="Z167" s="165"/>
      <c r="AA167" s="165"/>
      <c r="AB167" s="165">
        <f t="shared" si="74"/>
        <v>0</v>
      </c>
    </row>
    <row r="168" spans="1:187" s="159" customFormat="1" x14ac:dyDescent="0.25">
      <c r="A168" s="157" t="s">
        <v>147</v>
      </c>
      <c r="B168" s="158">
        <f t="shared" si="66"/>
        <v>415745</v>
      </c>
      <c r="C168" s="158">
        <f t="shared" si="66"/>
        <v>415745</v>
      </c>
      <c r="D168" s="158">
        <f t="shared" si="66"/>
        <v>0</v>
      </c>
      <c r="E168" s="158">
        <f>SUM(E169,E175,E179,E173)</f>
        <v>0</v>
      </c>
      <c r="F168" s="158">
        <f>SUM(F169,F175,F179,F173)</f>
        <v>0</v>
      </c>
      <c r="G168" s="158">
        <f t="shared" si="67"/>
        <v>0</v>
      </c>
      <c r="H168" s="158">
        <f t="shared" ref="H168:I168" si="112">SUM(H169,H175,H179,H173)</f>
        <v>0</v>
      </c>
      <c r="I168" s="158">
        <f t="shared" si="112"/>
        <v>0</v>
      </c>
      <c r="J168" s="158">
        <f t="shared" si="68"/>
        <v>0</v>
      </c>
      <c r="K168" s="158">
        <f t="shared" ref="K168:L168" si="113">SUM(K169,K175,K179,K173)</f>
        <v>5342</v>
      </c>
      <c r="L168" s="158">
        <f t="shared" si="113"/>
        <v>5342</v>
      </c>
      <c r="M168" s="158">
        <f t="shared" si="69"/>
        <v>0</v>
      </c>
      <c r="N168" s="158">
        <f t="shared" ref="N168:O168" si="114">SUM(N169,N175,N179,N173)</f>
        <v>244839</v>
      </c>
      <c r="O168" s="158">
        <f t="shared" si="114"/>
        <v>244839</v>
      </c>
      <c r="P168" s="158">
        <f t="shared" si="70"/>
        <v>0</v>
      </c>
      <c r="Q168" s="158">
        <f t="shared" ref="Q168:R168" si="115">SUM(Q169,Q175,Q179,Q173)</f>
        <v>165564</v>
      </c>
      <c r="R168" s="158">
        <f t="shared" si="115"/>
        <v>165564</v>
      </c>
      <c r="S168" s="158">
        <f t="shared" si="71"/>
        <v>0</v>
      </c>
      <c r="T168" s="158">
        <f t="shared" ref="T168:U168" si="116">SUM(T169,T175,T179,T173)</f>
        <v>0</v>
      </c>
      <c r="U168" s="158">
        <f t="shared" si="116"/>
        <v>0</v>
      </c>
      <c r="V168" s="158">
        <f t="shared" si="72"/>
        <v>0</v>
      </c>
      <c r="W168" s="158">
        <f t="shared" ref="W168:X168" si="117">SUM(W169,W175,W179,W173)</f>
        <v>0</v>
      </c>
      <c r="X168" s="158">
        <f t="shared" si="117"/>
        <v>0</v>
      </c>
      <c r="Y168" s="158">
        <f t="shared" si="73"/>
        <v>0</v>
      </c>
      <c r="Z168" s="158">
        <f t="shared" ref="Z168:AA168" si="118">SUM(Z169,Z175,Z179,Z173)</f>
        <v>0</v>
      </c>
      <c r="AA168" s="158">
        <f t="shared" si="118"/>
        <v>0</v>
      </c>
      <c r="AB168" s="158">
        <f t="shared" si="74"/>
        <v>0</v>
      </c>
    </row>
    <row r="169" spans="1:187" s="159" customFormat="1" x14ac:dyDescent="0.25">
      <c r="A169" s="157" t="s">
        <v>189</v>
      </c>
      <c r="B169" s="158">
        <f t="shared" si="66"/>
        <v>13339</v>
      </c>
      <c r="C169" s="158">
        <f t="shared" si="66"/>
        <v>13339</v>
      </c>
      <c r="D169" s="158">
        <f t="shared" si="66"/>
        <v>0</v>
      </c>
      <c r="E169" s="158">
        <f t="shared" ref="E169:AA169" si="119">SUM(E170:E172)</f>
        <v>0</v>
      </c>
      <c r="F169" s="158">
        <f t="shared" si="119"/>
        <v>0</v>
      </c>
      <c r="G169" s="158">
        <f t="shared" si="67"/>
        <v>0</v>
      </c>
      <c r="H169" s="158">
        <f t="shared" ref="H169" si="120">SUM(H170:H172)</f>
        <v>0</v>
      </c>
      <c r="I169" s="158">
        <f t="shared" si="119"/>
        <v>0</v>
      </c>
      <c r="J169" s="158">
        <f t="shared" si="68"/>
        <v>0</v>
      </c>
      <c r="K169" s="158">
        <f t="shared" ref="K169" si="121">SUM(K170:K172)</f>
        <v>0</v>
      </c>
      <c r="L169" s="158">
        <f t="shared" si="119"/>
        <v>0</v>
      </c>
      <c r="M169" s="158">
        <f t="shared" si="69"/>
        <v>0</v>
      </c>
      <c r="N169" s="158">
        <f t="shared" ref="N169" si="122">SUM(N170:N172)</f>
        <v>0</v>
      </c>
      <c r="O169" s="158">
        <f t="shared" si="119"/>
        <v>0</v>
      </c>
      <c r="P169" s="158">
        <f t="shared" si="70"/>
        <v>0</v>
      </c>
      <c r="Q169" s="158">
        <f t="shared" ref="Q169" si="123">SUM(Q170:Q172)</f>
        <v>13339</v>
      </c>
      <c r="R169" s="158">
        <f t="shared" si="119"/>
        <v>13339</v>
      </c>
      <c r="S169" s="158">
        <f t="shared" si="71"/>
        <v>0</v>
      </c>
      <c r="T169" s="158">
        <f t="shared" ref="T169" si="124">SUM(T170:T172)</f>
        <v>0</v>
      </c>
      <c r="U169" s="158">
        <f t="shared" si="119"/>
        <v>0</v>
      </c>
      <c r="V169" s="158">
        <f t="shared" si="72"/>
        <v>0</v>
      </c>
      <c r="W169" s="158">
        <f t="shared" ref="W169" si="125">SUM(W170:W172)</f>
        <v>0</v>
      </c>
      <c r="X169" s="158">
        <f t="shared" si="119"/>
        <v>0</v>
      </c>
      <c r="Y169" s="158">
        <f t="shared" si="73"/>
        <v>0</v>
      </c>
      <c r="Z169" s="158">
        <f t="shared" ref="Z169" si="126">SUM(Z170:Z172)</f>
        <v>0</v>
      </c>
      <c r="AA169" s="158">
        <f t="shared" si="119"/>
        <v>0</v>
      </c>
      <c r="AB169" s="158">
        <f t="shared" si="74"/>
        <v>0</v>
      </c>
    </row>
    <row r="170" spans="1:187" s="159" customFormat="1" ht="31.5" x14ac:dyDescent="0.25">
      <c r="A170" s="164" t="s">
        <v>254</v>
      </c>
      <c r="B170" s="165">
        <f t="shared" si="66"/>
        <v>10201</v>
      </c>
      <c r="C170" s="165">
        <f t="shared" si="66"/>
        <v>10201</v>
      </c>
      <c r="D170" s="165">
        <f t="shared" ref="B170:D255" si="127">G170+J170+M170+P170+S170+V170+Y170+AB170</f>
        <v>0</v>
      </c>
      <c r="E170" s="165"/>
      <c r="F170" s="165"/>
      <c r="G170" s="165">
        <f t="shared" si="67"/>
        <v>0</v>
      </c>
      <c r="H170" s="165"/>
      <c r="I170" s="165"/>
      <c r="J170" s="165">
        <f t="shared" si="68"/>
        <v>0</v>
      </c>
      <c r="K170" s="165"/>
      <c r="L170" s="165"/>
      <c r="M170" s="165">
        <f t="shared" si="69"/>
        <v>0</v>
      </c>
      <c r="N170" s="165"/>
      <c r="O170" s="165"/>
      <c r="P170" s="165">
        <f t="shared" si="70"/>
        <v>0</v>
      </c>
      <c r="Q170" s="165">
        <v>10201</v>
      </c>
      <c r="R170" s="165">
        <v>10201</v>
      </c>
      <c r="S170" s="165">
        <f t="shared" si="71"/>
        <v>0</v>
      </c>
      <c r="T170" s="165"/>
      <c r="U170" s="165"/>
      <c r="V170" s="165">
        <f t="shared" si="72"/>
        <v>0</v>
      </c>
      <c r="W170" s="165"/>
      <c r="X170" s="165"/>
      <c r="Y170" s="165">
        <f t="shared" si="73"/>
        <v>0</v>
      </c>
      <c r="Z170" s="165"/>
      <c r="AA170" s="165"/>
      <c r="AB170" s="165">
        <f t="shared" si="74"/>
        <v>0</v>
      </c>
    </row>
    <row r="171" spans="1:187" s="159" customFormat="1" ht="31.5" x14ac:dyDescent="0.25">
      <c r="A171" s="164" t="s">
        <v>255</v>
      </c>
      <c r="B171" s="165">
        <f t="shared" si="127"/>
        <v>1836</v>
      </c>
      <c r="C171" s="165">
        <f t="shared" si="127"/>
        <v>1836</v>
      </c>
      <c r="D171" s="165">
        <f t="shared" si="127"/>
        <v>0</v>
      </c>
      <c r="E171" s="165"/>
      <c r="F171" s="165"/>
      <c r="G171" s="165">
        <f t="shared" si="67"/>
        <v>0</v>
      </c>
      <c r="H171" s="165"/>
      <c r="I171" s="165"/>
      <c r="J171" s="165">
        <f t="shared" si="68"/>
        <v>0</v>
      </c>
      <c r="K171" s="165"/>
      <c r="L171" s="165"/>
      <c r="M171" s="165">
        <f t="shared" si="69"/>
        <v>0</v>
      </c>
      <c r="N171" s="165"/>
      <c r="O171" s="165"/>
      <c r="P171" s="165">
        <f t="shared" si="70"/>
        <v>0</v>
      </c>
      <c r="Q171" s="165">
        <v>1836</v>
      </c>
      <c r="R171" s="165">
        <v>1836</v>
      </c>
      <c r="S171" s="165">
        <f t="shared" si="71"/>
        <v>0</v>
      </c>
      <c r="T171" s="165"/>
      <c r="U171" s="165"/>
      <c r="V171" s="165">
        <f t="shared" si="72"/>
        <v>0</v>
      </c>
      <c r="W171" s="165"/>
      <c r="X171" s="165"/>
      <c r="Y171" s="165">
        <f t="shared" si="73"/>
        <v>0</v>
      </c>
      <c r="Z171" s="165"/>
      <c r="AA171" s="165"/>
      <c r="AB171" s="165">
        <f t="shared" si="74"/>
        <v>0</v>
      </c>
    </row>
    <row r="172" spans="1:187" s="159" customFormat="1" ht="31.5" x14ac:dyDescent="0.25">
      <c r="A172" s="164" t="s">
        <v>256</v>
      </c>
      <c r="B172" s="165">
        <f t="shared" si="127"/>
        <v>1302</v>
      </c>
      <c r="C172" s="165">
        <f t="shared" si="127"/>
        <v>1302</v>
      </c>
      <c r="D172" s="165">
        <f t="shared" si="127"/>
        <v>0</v>
      </c>
      <c r="E172" s="165"/>
      <c r="F172" s="165"/>
      <c r="G172" s="165">
        <f t="shared" si="67"/>
        <v>0</v>
      </c>
      <c r="H172" s="165"/>
      <c r="I172" s="165"/>
      <c r="J172" s="165">
        <f t="shared" si="68"/>
        <v>0</v>
      </c>
      <c r="K172" s="165"/>
      <c r="L172" s="165"/>
      <c r="M172" s="165">
        <f t="shared" si="69"/>
        <v>0</v>
      </c>
      <c r="N172" s="165"/>
      <c r="O172" s="165"/>
      <c r="P172" s="165">
        <f t="shared" si="70"/>
        <v>0</v>
      </c>
      <c r="Q172" s="165">
        <v>1302</v>
      </c>
      <c r="R172" s="165">
        <v>1302</v>
      </c>
      <c r="S172" s="165">
        <f t="shared" si="71"/>
        <v>0</v>
      </c>
      <c r="T172" s="165"/>
      <c r="U172" s="165"/>
      <c r="V172" s="165">
        <f t="shared" si="72"/>
        <v>0</v>
      </c>
      <c r="W172" s="165"/>
      <c r="X172" s="165"/>
      <c r="Y172" s="165">
        <f t="shared" si="73"/>
        <v>0</v>
      </c>
      <c r="Z172" s="165"/>
      <c r="AA172" s="165"/>
      <c r="AB172" s="165">
        <f t="shared" si="74"/>
        <v>0</v>
      </c>
    </row>
    <row r="173" spans="1:187" s="159" customFormat="1" x14ac:dyDescent="0.25">
      <c r="A173" s="157" t="s">
        <v>193</v>
      </c>
      <c r="B173" s="158">
        <f t="shared" si="127"/>
        <v>244839</v>
      </c>
      <c r="C173" s="158">
        <f t="shared" si="127"/>
        <v>244839</v>
      </c>
      <c r="D173" s="158">
        <f t="shared" si="127"/>
        <v>0</v>
      </c>
      <c r="E173" s="158">
        <f>SUM(E174:E174)</f>
        <v>0</v>
      </c>
      <c r="F173" s="158">
        <f>SUM(F174:F174)</f>
        <v>0</v>
      </c>
      <c r="G173" s="158">
        <f t="shared" si="67"/>
        <v>0</v>
      </c>
      <c r="H173" s="158">
        <f>SUM(H174:H174)</f>
        <v>0</v>
      </c>
      <c r="I173" s="158">
        <f>SUM(I174:I174)</f>
        <v>0</v>
      </c>
      <c r="J173" s="158">
        <f t="shared" si="68"/>
        <v>0</v>
      </c>
      <c r="K173" s="158">
        <f>SUM(K174:K174)</f>
        <v>0</v>
      </c>
      <c r="L173" s="158">
        <f>SUM(L174:L174)</f>
        <v>0</v>
      </c>
      <c r="M173" s="158">
        <f t="shared" si="69"/>
        <v>0</v>
      </c>
      <c r="N173" s="158">
        <f>SUM(N174:N174)</f>
        <v>244839</v>
      </c>
      <c r="O173" s="158">
        <f>SUM(O174:O174)</f>
        <v>244839</v>
      </c>
      <c r="P173" s="158">
        <f t="shared" si="70"/>
        <v>0</v>
      </c>
      <c r="Q173" s="158">
        <f>SUM(Q174:Q174)</f>
        <v>0</v>
      </c>
      <c r="R173" s="158">
        <f>SUM(R174:R174)</f>
        <v>0</v>
      </c>
      <c r="S173" s="158">
        <f t="shared" si="71"/>
        <v>0</v>
      </c>
      <c r="T173" s="158">
        <f>SUM(T174:T174)</f>
        <v>0</v>
      </c>
      <c r="U173" s="158">
        <f>SUM(U174:U174)</f>
        <v>0</v>
      </c>
      <c r="V173" s="158">
        <f t="shared" si="72"/>
        <v>0</v>
      </c>
      <c r="W173" s="158">
        <f>SUM(W174:W174)</f>
        <v>0</v>
      </c>
      <c r="X173" s="158">
        <f>SUM(X174:X174)</f>
        <v>0</v>
      </c>
      <c r="Y173" s="158">
        <f t="shared" si="73"/>
        <v>0</v>
      </c>
      <c r="Z173" s="158">
        <f>SUM(Z174:Z174)</f>
        <v>0</v>
      </c>
      <c r="AA173" s="158">
        <f>SUM(AA174:AA174)</f>
        <v>0</v>
      </c>
      <c r="AB173" s="158">
        <f t="shared" si="74"/>
        <v>0</v>
      </c>
      <c r="AC173" s="156"/>
      <c r="AD173" s="156"/>
      <c r="AE173" s="156"/>
      <c r="AF173" s="156"/>
      <c r="AG173" s="156"/>
      <c r="AH173" s="156"/>
      <c r="AI173" s="156"/>
      <c r="AJ173" s="156"/>
      <c r="AK173" s="156"/>
      <c r="AL173" s="156"/>
      <c r="AM173" s="156"/>
      <c r="AN173" s="156"/>
      <c r="AO173" s="156"/>
      <c r="AP173" s="156"/>
      <c r="AQ173" s="156"/>
      <c r="AR173" s="156"/>
      <c r="AS173" s="156"/>
      <c r="AT173" s="156"/>
      <c r="AU173" s="156"/>
      <c r="AV173" s="156"/>
      <c r="AW173" s="156"/>
      <c r="AX173" s="156"/>
      <c r="AY173" s="156"/>
      <c r="AZ173" s="156"/>
      <c r="BA173" s="156"/>
      <c r="BB173" s="156"/>
      <c r="BC173" s="156"/>
      <c r="BD173" s="156"/>
      <c r="BE173" s="156"/>
      <c r="BF173" s="156"/>
      <c r="BG173" s="156"/>
      <c r="BH173" s="156"/>
      <c r="BI173" s="156"/>
      <c r="BJ173" s="156"/>
      <c r="BK173" s="156"/>
      <c r="BL173" s="156"/>
      <c r="BM173" s="156"/>
      <c r="BN173" s="156"/>
      <c r="BO173" s="156"/>
      <c r="BP173" s="156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156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  <c r="CL173" s="156"/>
      <c r="CM173" s="156"/>
      <c r="CN173" s="156"/>
      <c r="CO173" s="156"/>
      <c r="CP173" s="156"/>
      <c r="CQ173" s="156"/>
      <c r="CR173" s="156"/>
      <c r="CS173" s="156"/>
      <c r="CT173" s="156"/>
      <c r="CU173" s="156"/>
      <c r="CV173" s="156"/>
      <c r="CW173" s="156"/>
      <c r="CX173" s="156"/>
      <c r="CY173" s="156"/>
      <c r="CZ173" s="156"/>
      <c r="DA173" s="156"/>
      <c r="DB173" s="156"/>
      <c r="DC173" s="156"/>
      <c r="DD173" s="156"/>
      <c r="DE173" s="156"/>
      <c r="DF173" s="156"/>
      <c r="DG173" s="156"/>
      <c r="DH173" s="156"/>
      <c r="DI173" s="156"/>
      <c r="DJ173" s="156"/>
      <c r="DK173" s="156"/>
      <c r="DL173" s="156"/>
      <c r="DM173" s="156"/>
      <c r="DN173" s="156"/>
      <c r="DO173" s="156"/>
      <c r="DP173" s="156"/>
      <c r="DQ173" s="156"/>
      <c r="DR173" s="156"/>
      <c r="DS173" s="156"/>
      <c r="DT173" s="156"/>
      <c r="DU173" s="156"/>
      <c r="DV173" s="156"/>
      <c r="DW173" s="156"/>
      <c r="DX173" s="156"/>
      <c r="DY173" s="156"/>
      <c r="DZ173" s="156"/>
      <c r="EA173" s="156"/>
      <c r="EB173" s="156"/>
      <c r="EC173" s="156"/>
      <c r="ED173" s="156"/>
      <c r="EE173" s="156"/>
      <c r="EF173" s="156"/>
      <c r="EG173" s="156"/>
      <c r="EH173" s="156"/>
      <c r="EI173" s="156"/>
      <c r="EJ173" s="156"/>
      <c r="EK173" s="156"/>
      <c r="EL173" s="156"/>
      <c r="EM173" s="156"/>
      <c r="EN173" s="156"/>
      <c r="EO173" s="156"/>
      <c r="EP173" s="156"/>
      <c r="EQ173" s="156"/>
      <c r="ER173" s="156"/>
      <c r="ES173" s="156"/>
      <c r="ET173" s="156"/>
      <c r="EU173" s="156"/>
      <c r="EV173" s="156"/>
      <c r="EW173" s="156"/>
      <c r="EX173" s="156"/>
      <c r="EY173" s="156"/>
      <c r="EZ173" s="156"/>
      <c r="FA173" s="156"/>
      <c r="FB173" s="156"/>
      <c r="FC173" s="156"/>
      <c r="FD173" s="156"/>
      <c r="FE173" s="156"/>
      <c r="FF173" s="156"/>
      <c r="FG173" s="156"/>
      <c r="FH173" s="156"/>
      <c r="FI173" s="156"/>
      <c r="FJ173" s="156"/>
      <c r="FK173" s="156"/>
      <c r="FL173" s="156"/>
      <c r="FM173" s="156"/>
      <c r="FN173" s="156"/>
      <c r="FO173" s="156"/>
      <c r="FP173" s="156"/>
      <c r="FQ173" s="156"/>
      <c r="FR173" s="156"/>
      <c r="FS173" s="156"/>
      <c r="FT173" s="156"/>
      <c r="FU173" s="156"/>
      <c r="FV173" s="156"/>
      <c r="FW173" s="156"/>
      <c r="FX173" s="156"/>
      <c r="FY173" s="156"/>
      <c r="FZ173" s="156"/>
      <c r="GA173" s="156"/>
      <c r="GB173" s="156"/>
      <c r="GC173" s="156"/>
      <c r="GD173" s="156"/>
      <c r="GE173" s="156"/>
    </row>
    <row r="174" spans="1:187" s="159" customFormat="1" ht="78.75" x14ac:dyDescent="0.25">
      <c r="A174" s="164" t="s">
        <v>257</v>
      </c>
      <c r="B174" s="165">
        <f t="shared" si="127"/>
        <v>244839</v>
      </c>
      <c r="C174" s="165">
        <f t="shared" si="127"/>
        <v>244839</v>
      </c>
      <c r="D174" s="165">
        <f t="shared" si="127"/>
        <v>0</v>
      </c>
      <c r="E174" s="165">
        <v>0</v>
      </c>
      <c r="F174" s="165">
        <v>0</v>
      </c>
      <c r="G174" s="165">
        <f t="shared" si="67"/>
        <v>0</v>
      </c>
      <c r="H174" s="165"/>
      <c r="I174" s="165"/>
      <c r="J174" s="165">
        <f t="shared" si="68"/>
        <v>0</v>
      </c>
      <c r="K174" s="165">
        <v>0</v>
      </c>
      <c r="L174" s="165">
        <v>0</v>
      </c>
      <c r="M174" s="165">
        <f t="shared" si="69"/>
        <v>0</v>
      </c>
      <c r="N174" s="165">
        <v>244839</v>
      </c>
      <c r="O174" s="165">
        <v>244839</v>
      </c>
      <c r="P174" s="165">
        <f t="shared" si="70"/>
        <v>0</v>
      </c>
      <c r="Q174" s="165"/>
      <c r="R174" s="165"/>
      <c r="S174" s="165">
        <f t="shared" si="71"/>
        <v>0</v>
      </c>
      <c r="T174" s="165">
        <v>0</v>
      </c>
      <c r="U174" s="165">
        <v>0</v>
      </c>
      <c r="V174" s="165">
        <f t="shared" si="72"/>
        <v>0</v>
      </c>
      <c r="W174" s="165"/>
      <c r="X174" s="165"/>
      <c r="Y174" s="165">
        <f t="shared" si="73"/>
        <v>0</v>
      </c>
      <c r="Z174" s="165"/>
      <c r="AA174" s="165"/>
      <c r="AB174" s="165">
        <f t="shared" si="74"/>
        <v>0</v>
      </c>
    </row>
    <row r="175" spans="1:187" s="159" customFormat="1" ht="31.5" x14ac:dyDescent="0.25">
      <c r="A175" s="157" t="s">
        <v>195</v>
      </c>
      <c r="B175" s="158">
        <f t="shared" si="127"/>
        <v>92634</v>
      </c>
      <c r="C175" s="158">
        <f t="shared" si="127"/>
        <v>92634</v>
      </c>
      <c r="D175" s="158">
        <f t="shared" si="127"/>
        <v>0</v>
      </c>
      <c r="E175" s="158">
        <f t="shared" ref="E175:AA175" si="128">SUM(E176:E178)</f>
        <v>0</v>
      </c>
      <c r="F175" s="158">
        <f t="shared" si="128"/>
        <v>0</v>
      </c>
      <c r="G175" s="158">
        <f t="shared" si="67"/>
        <v>0</v>
      </c>
      <c r="H175" s="158">
        <f t="shared" ref="H175" si="129">SUM(H176:H178)</f>
        <v>0</v>
      </c>
      <c r="I175" s="158">
        <f t="shared" si="128"/>
        <v>0</v>
      </c>
      <c r="J175" s="158">
        <f t="shared" si="68"/>
        <v>0</v>
      </c>
      <c r="K175" s="158">
        <f t="shared" ref="K175" si="130">SUM(K176:K178)</f>
        <v>5342</v>
      </c>
      <c r="L175" s="158">
        <f t="shared" si="128"/>
        <v>5342</v>
      </c>
      <c r="M175" s="158">
        <f t="shared" si="69"/>
        <v>0</v>
      </c>
      <c r="N175" s="158">
        <f t="shared" ref="N175" si="131">SUM(N176:N178)</f>
        <v>0</v>
      </c>
      <c r="O175" s="158">
        <f t="shared" si="128"/>
        <v>0</v>
      </c>
      <c r="P175" s="158">
        <f t="shared" si="70"/>
        <v>0</v>
      </c>
      <c r="Q175" s="158">
        <f t="shared" ref="Q175" si="132">SUM(Q176:Q178)</f>
        <v>87292</v>
      </c>
      <c r="R175" s="158">
        <f t="shared" si="128"/>
        <v>87292</v>
      </c>
      <c r="S175" s="158">
        <f t="shared" si="71"/>
        <v>0</v>
      </c>
      <c r="T175" s="158">
        <f t="shared" ref="T175" si="133">SUM(T176:T178)</f>
        <v>0</v>
      </c>
      <c r="U175" s="158">
        <f t="shared" si="128"/>
        <v>0</v>
      </c>
      <c r="V175" s="158">
        <f t="shared" si="72"/>
        <v>0</v>
      </c>
      <c r="W175" s="158">
        <f t="shared" ref="W175" si="134">SUM(W176:W178)</f>
        <v>0</v>
      </c>
      <c r="X175" s="158">
        <f t="shared" si="128"/>
        <v>0</v>
      </c>
      <c r="Y175" s="158">
        <f t="shared" si="73"/>
        <v>0</v>
      </c>
      <c r="Z175" s="158">
        <f t="shared" ref="Z175" si="135">SUM(Z176:Z178)</f>
        <v>0</v>
      </c>
      <c r="AA175" s="158">
        <f t="shared" si="128"/>
        <v>0</v>
      </c>
      <c r="AB175" s="158">
        <f t="shared" si="74"/>
        <v>0</v>
      </c>
    </row>
    <row r="176" spans="1:187" s="159" customFormat="1" ht="47.25" x14ac:dyDescent="0.25">
      <c r="A176" s="164" t="s">
        <v>258</v>
      </c>
      <c r="B176" s="165">
        <f t="shared" si="127"/>
        <v>79688</v>
      </c>
      <c r="C176" s="165">
        <f t="shared" si="127"/>
        <v>79688</v>
      </c>
      <c r="D176" s="165">
        <f t="shared" si="127"/>
        <v>0</v>
      </c>
      <c r="E176" s="165">
        <v>0</v>
      </c>
      <c r="F176" s="165">
        <v>0</v>
      </c>
      <c r="G176" s="165">
        <f t="shared" si="67"/>
        <v>0</v>
      </c>
      <c r="H176" s="165"/>
      <c r="I176" s="165"/>
      <c r="J176" s="165">
        <f t="shared" si="68"/>
        <v>0</v>
      </c>
      <c r="K176" s="165">
        <v>5342</v>
      </c>
      <c r="L176" s="165">
        <v>5342</v>
      </c>
      <c r="M176" s="165">
        <f t="shared" si="69"/>
        <v>0</v>
      </c>
      <c r="N176" s="165"/>
      <c r="O176" s="165"/>
      <c r="P176" s="165">
        <f t="shared" si="70"/>
        <v>0</v>
      </c>
      <c r="Q176" s="165">
        <f>2122+1596+3531+3336+1687+13035+15991+14275+13062+11053-5342</f>
        <v>74346</v>
      </c>
      <c r="R176" s="165">
        <f>2122+1596+3531+3336+1687+13035+15991+14275+13062+11053-5342</f>
        <v>74346</v>
      </c>
      <c r="S176" s="165">
        <f t="shared" si="71"/>
        <v>0</v>
      </c>
      <c r="T176" s="165"/>
      <c r="U176" s="165"/>
      <c r="V176" s="165">
        <f t="shared" si="72"/>
        <v>0</v>
      </c>
      <c r="W176" s="165"/>
      <c r="X176" s="165"/>
      <c r="Y176" s="165">
        <f t="shared" si="73"/>
        <v>0</v>
      </c>
      <c r="Z176" s="165"/>
      <c r="AA176" s="165"/>
      <c r="AB176" s="165">
        <f t="shared" si="74"/>
        <v>0</v>
      </c>
    </row>
    <row r="177" spans="1:187" s="159" customFormat="1" ht="31.5" x14ac:dyDescent="0.25">
      <c r="A177" s="164" t="s">
        <v>259</v>
      </c>
      <c r="B177" s="165">
        <f t="shared" si="127"/>
        <v>3905</v>
      </c>
      <c r="C177" s="165">
        <f t="shared" si="127"/>
        <v>3905</v>
      </c>
      <c r="D177" s="165">
        <f t="shared" si="127"/>
        <v>0</v>
      </c>
      <c r="E177" s="165"/>
      <c r="F177" s="165"/>
      <c r="G177" s="165">
        <f t="shared" si="67"/>
        <v>0</v>
      </c>
      <c r="H177" s="165"/>
      <c r="I177" s="165"/>
      <c r="J177" s="165">
        <f t="shared" si="68"/>
        <v>0</v>
      </c>
      <c r="K177" s="165"/>
      <c r="L177" s="165"/>
      <c r="M177" s="165">
        <f t="shared" si="69"/>
        <v>0</v>
      </c>
      <c r="N177" s="165"/>
      <c r="O177" s="165"/>
      <c r="P177" s="165">
        <f t="shared" si="70"/>
        <v>0</v>
      </c>
      <c r="Q177" s="165">
        <v>3905</v>
      </c>
      <c r="R177" s="165">
        <v>3905</v>
      </c>
      <c r="S177" s="165">
        <f t="shared" si="71"/>
        <v>0</v>
      </c>
      <c r="T177" s="165"/>
      <c r="U177" s="165"/>
      <c r="V177" s="165">
        <f t="shared" si="72"/>
        <v>0</v>
      </c>
      <c r="W177" s="165"/>
      <c r="X177" s="165"/>
      <c r="Y177" s="165">
        <f t="shared" si="73"/>
        <v>0</v>
      </c>
      <c r="Z177" s="165"/>
      <c r="AA177" s="165"/>
      <c r="AB177" s="165">
        <f t="shared" si="74"/>
        <v>0</v>
      </c>
    </row>
    <row r="178" spans="1:187" s="159" customFormat="1" x14ac:dyDescent="0.25">
      <c r="A178" s="164" t="s">
        <v>260</v>
      </c>
      <c r="B178" s="165">
        <f t="shared" si="127"/>
        <v>9041</v>
      </c>
      <c r="C178" s="165">
        <f t="shared" si="127"/>
        <v>9041</v>
      </c>
      <c r="D178" s="165">
        <f t="shared" si="127"/>
        <v>0</v>
      </c>
      <c r="E178" s="165"/>
      <c r="F178" s="165"/>
      <c r="G178" s="165">
        <f t="shared" si="67"/>
        <v>0</v>
      </c>
      <c r="H178" s="165"/>
      <c r="I178" s="165"/>
      <c r="J178" s="165">
        <f t="shared" si="68"/>
        <v>0</v>
      </c>
      <c r="K178" s="165"/>
      <c r="L178" s="165"/>
      <c r="M178" s="165">
        <f t="shared" si="69"/>
        <v>0</v>
      </c>
      <c r="N178" s="165"/>
      <c r="O178" s="165"/>
      <c r="P178" s="165">
        <f t="shared" si="70"/>
        <v>0</v>
      </c>
      <c r="Q178" s="165">
        <f>11170-2129</f>
        <v>9041</v>
      </c>
      <c r="R178" s="165">
        <f>11170-2129</f>
        <v>9041</v>
      </c>
      <c r="S178" s="165">
        <f t="shared" si="71"/>
        <v>0</v>
      </c>
      <c r="T178" s="165"/>
      <c r="U178" s="165"/>
      <c r="V178" s="165">
        <f t="shared" si="72"/>
        <v>0</v>
      </c>
      <c r="W178" s="165"/>
      <c r="X178" s="165"/>
      <c r="Y178" s="165">
        <f t="shared" si="73"/>
        <v>0</v>
      </c>
      <c r="Z178" s="165"/>
      <c r="AA178" s="165"/>
      <c r="AB178" s="165">
        <f t="shared" si="74"/>
        <v>0</v>
      </c>
    </row>
    <row r="179" spans="1:187" s="159" customFormat="1" x14ac:dyDescent="0.25">
      <c r="A179" s="157" t="s">
        <v>244</v>
      </c>
      <c r="B179" s="158">
        <f t="shared" si="127"/>
        <v>64933</v>
      </c>
      <c r="C179" s="158">
        <f t="shared" si="127"/>
        <v>64933</v>
      </c>
      <c r="D179" s="158">
        <f t="shared" si="127"/>
        <v>0</v>
      </c>
      <c r="E179" s="158">
        <f t="shared" ref="E179" si="136">SUM(E180:E185)</f>
        <v>0</v>
      </c>
      <c r="F179" s="158">
        <f t="shared" ref="F179:AA179" si="137">SUM(F180:F185)</f>
        <v>0</v>
      </c>
      <c r="G179" s="158">
        <f t="shared" si="67"/>
        <v>0</v>
      </c>
      <c r="H179" s="158">
        <f t="shared" ref="H179" si="138">SUM(H180:H185)</f>
        <v>0</v>
      </c>
      <c r="I179" s="158">
        <f t="shared" si="137"/>
        <v>0</v>
      </c>
      <c r="J179" s="158">
        <f t="shared" si="68"/>
        <v>0</v>
      </c>
      <c r="K179" s="158">
        <f t="shared" ref="K179" si="139">SUM(K180:K185)</f>
        <v>0</v>
      </c>
      <c r="L179" s="158">
        <f t="shared" si="137"/>
        <v>0</v>
      </c>
      <c r="M179" s="158">
        <f t="shared" si="69"/>
        <v>0</v>
      </c>
      <c r="N179" s="158">
        <f t="shared" ref="N179" si="140">SUM(N180:N185)</f>
        <v>0</v>
      </c>
      <c r="O179" s="158">
        <f t="shared" si="137"/>
        <v>0</v>
      </c>
      <c r="P179" s="158">
        <f t="shared" si="70"/>
        <v>0</v>
      </c>
      <c r="Q179" s="158">
        <f t="shared" ref="Q179" si="141">SUM(Q180:Q185)</f>
        <v>64933</v>
      </c>
      <c r="R179" s="158">
        <f t="shared" si="137"/>
        <v>64933</v>
      </c>
      <c r="S179" s="158">
        <f t="shared" si="71"/>
        <v>0</v>
      </c>
      <c r="T179" s="158">
        <f t="shared" ref="T179" si="142">SUM(T180:T185)</f>
        <v>0</v>
      </c>
      <c r="U179" s="158">
        <f t="shared" si="137"/>
        <v>0</v>
      </c>
      <c r="V179" s="158">
        <f t="shared" si="72"/>
        <v>0</v>
      </c>
      <c r="W179" s="158">
        <f t="shared" ref="W179" si="143">SUM(W180:W185)</f>
        <v>0</v>
      </c>
      <c r="X179" s="158">
        <f t="shared" si="137"/>
        <v>0</v>
      </c>
      <c r="Y179" s="158">
        <f t="shared" si="73"/>
        <v>0</v>
      </c>
      <c r="Z179" s="158">
        <f t="shared" ref="Z179" si="144">SUM(Z180:Z185)</f>
        <v>0</v>
      </c>
      <c r="AA179" s="158">
        <f t="shared" si="137"/>
        <v>0</v>
      </c>
      <c r="AB179" s="158">
        <f t="shared" si="74"/>
        <v>0</v>
      </c>
      <c r="AC179" s="156"/>
      <c r="AD179" s="156"/>
      <c r="AE179" s="156"/>
      <c r="AF179" s="156"/>
      <c r="AG179" s="156"/>
      <c r="AH179" s="156"/>
      <c r="AI179" s="156"/>
      <c r="AJ179" s="156"/>
      <c r="AK179" s="156"/>
      <c r="AL179" s="156"/>
      <c r="AM179" s="156"/>
      <c r="AN179" s="156"/>
      <c r="AO179" s="156"/>
      <c r="AP179" s="156"/>
      <c r="AQ179" s="156"/>
      <c r="AR179" s="156"/>
      <c r="AS179" s="156"/>
      <c r="AT179" s="156"/>
      <c r="AU179" s="156"/>
      <c r="AV179" s="156"/>
      <c r="AW179" s="156"/>
      <c r="AX179" s="156"/>
      <c r="AY179" s="156"/>
      <c r="AZ179" s="156"/>
      <c r="BA179" s="156"/>
      <c r="BB179" s="156"/>
      <c r="BC179" s="156"/>
      <c r="BD179" s="156"/>
      <c r="BE179" s="156"/>
      <c r="BF179" s="156"/>
      <c r="BG179" s="156"/>
      <c r="BH179" s="156"/>
      <c r="BI179" s="156"/>
      <c r="BJ179" s="156"/>
      <c r="BK179" s="156"/>
      <c r="BL179" s="156"/>
      <c r="BM179" s="156"/>
      <c r="BN179" s="156"/>
      <c r="BO179" s="156"/>
      <c r="BP179" s="156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156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  <c r="CL179" s="156"/>
      <c r="CM179" s="156"/>
      <c r="CN179" s="156"/>
      <c r="CO179" s="156"/>
      <c r="CP179" s="156"/>
      <c r="CQ179" s="156"/>
      <c r="CR179" s="156"/>
      <c r="CS179" s="156"/>
      <c r="CT179" s="156"/>
      <c r="CU179" s="156"/>
      <c r="CV179" s="156"/>
      <c r="CW179" s="156"/>
      <c r="CX179" s="156"/>
      <c r="CY179" s="156"/>
      <c r="CZ179" s="156"/>
      <c r="DA179" s="156"/>
      <c r="DB179" s="156"/>
      <c r="DC179" s="156"/>
      <c r="DD179" s="156"/>
      <c r="DE179" s="156"/>
      <c r="DF179" s="156"/>
      <c r="DG179" s="156"/>
      <c r="DH179" s="156"/>
      <c r="DI179" s="156"/>
      <c r="DJ179" s="156"/>
      <c r="DK179" s="156"/>
      <c r="DL179" s="156"/>
      <c r="DM179" s="156"/>
      <c r="DN179" s="156"/>
      <c r="DO179" s="156"/>
      <c r="DP179" s="156"/>
      <c r="DQ179" s="156"/>
      <c r="DR179" s="156"/>
      <c r="DS179" s="156"/>
      <c r="DT179" s="156"/>
      <c r="DU179" s="156"/>
      <c r="DV179" s="156"/>
      <c r="DW179" s="156"/>
      <c r="DX179" s="156"/>
      <c r="DY179" s="156"/>
      <c r="DZ179" s="156"/>
      <c r="EA179" s="156"/>
      <c r="EB179" s="156"/>
      <c r="EC179" s="156"/>
      <c r="ED179" s="156"/>
      <c r="EE179" s="156"/>
      <c r="EF179" s="156"/>
      <c r="EG179" s="156"/>
      <c r="EH179" s="156"/>
      <c r="EI179" s="156"/>
      <c r="EJ179" s="156"/>
      <c r="EK179" s="156"/>
      <c r="EL179" s="156"/>
      <c r="EM179" s="156"/>
      <c r="EN179" s="156"/>
      <c r="EO179" s="156"/>
      <c r="EP179" s="156"/>
      <c r="EQ179" s="156"/>
      <c r="ER179" s="156"/>
      <c r="ES179" s="156"/>
      <c r="ET179" s="156"/>
      <c r="EU179" s="156"/>
      <c r="EV179" s="156"/>
      <c r="EW179" s="156"/>
      <c r="EX179" s="156"/>
      <c r="EY179" s="156"/>
      <c r="EZ179" s="156"/>
      <c r="FA179" s="156"/>
      <c r="FB179" s="156"/>
      <c r="FC179" s="156"/>
      <c r="FD179" s="156"/>
      <c r="FE179" s="156"/>
      <c r="FF179" s="156"/>
      <c r="FG179" s="156"/>
      <c r="FH179" s="156"/>
      <c r="FI179" s="156"/>
      <c r="FJ179" s="156"/>
      <c r="FK179" s="156"/>
      <c r="FL179" s="156"/>
      <c r="FM179" s="156"/>
      <c r="FN179" s="156"/>
      <c r="FO179" s="156"/>
      <c r="FP179" s="156"/>
      <c r="FQ179" s="156"/>
      <c r="FR179" s="156"/>
      <c r="FS179" s="156"/>
      <c r="FT179" s="156"/>
      <c r="FU179" s="156"/>
      <c r="FV179" s="156"/>
      <c r="FW179" s="156"/>
      <c r="FX179" s="156"/>
      <c r="FY179" s="156"/>
      <c r="FZ179" s="156"/>
      <c r="GA179" s="156"/>
      <c r="GB179" s="156"/>
      <c r="GC179" s="156"/>
      <c r="GD179" s="156"/>
      <c r="GE179" s="156"/>
    </row>
    <row r="180" spans="1:187" s="159" customFormat="1" x14ac:dyDescent="0.25">
      <c r="A180" s="164" t="s">
        <v>261</v>
      </c>
      <c r="B180" s="165">
        <f t="shared" si="127"/>
        <v>5848</v>
      </c>
      <c r="C180" s="165">
        <f t="shared" si="127"/>
        <v>5848</v>
      </c>
      <c r="D180" s="165">
        <f t="shared" si="127"/>
        <v>0</v>
      </c>
      <c r="E180" s="165"/>
      <c r="F180" s="165"/>
      <c r="G180" s="165">
        <f t="shared" si="67"/>
        <v>0</v>
      </c>
      <c r="H180" s="165"/>
      <c r="I180" s="165"/>
      <c r="J180" s="165">
        <f t="shared" si="68"/>
        <v>0</v>
      </c>
      <c r="K180" s="165"/>
      <c r="L180" s="165"/>
      <c r="M180" s="165">
        <f t="shared" si="69"/>
        <v>0</v>
      </c>
      <c r="N180" s="165"/>
      <c r="O180" s="165"/>
      <c r="P180" s="165">
        <f t="shared" si="70"/>
        <v>0</v>
      </c>
      <c r="Q180" s="165">
        <f>7366-1518</f>
        <v>5848</v>
      </c>
      <c r="R180" s="165">
        <f>7366-1518</f>
        <v>5848</v>
      </c>
      <c r="S180" s="165">
        <f t="shared" si="71"/>
        <v>0</v>
      </c>
      <c r="T180" s="165"/>
      <c r="U180" s="165"/>
      <c r="V180" s="165">
        <f t="shared" si="72"/>
        <v>0</v>
      </c>
      <c r="W180" s="165"/>
      <c r="X180" s="165"/>
      <c r="Y180" s="165">
        <f t="shared" si="73"/>
        <v>0</v>
      </c>
      <c r="Z180" s="165"/>
      <c r="AA180" s="165"/>
      <c r="AB180" s="165">
        <f t="shared" si="74"/>
        <v>0</v>
      </c>
    </row>
    <row r="181" spans="1:187" s="159" customFormat="1" ht="31.5" x14ac:dyDescent="0.25">
      <c r="A181" s="164" t="s">
        <v>262</v>
      </c>
      <c r="B181" s="165">
        <f t="shared" si="127"/>
        <v>28316</v>
      </c>
      <c r="C181" s="165">
        <f t="shared" si="127"/>
        <v>28316</v>
      </c>
      <c r="D181" s="165">
        <f t="shared" si="127"/>
        <v>0</v>
      </c>
      <c r="E181" s="165"/>
      <c r="F181" s="165"/>
      <c r="G181" s="165">
        <f t="shared" si="67"/>
        <v>0</v>
      </c>
      <c r="H181" s="165"/>
      <c r="I181" s="165"/>
      <c r="J181" s="165">
        <f t="shared" si="68"/>
        <v>0</v>
      </c>
      <c r="K181" s="165"/>
      <c r="L181" s="165"/>
      <c r="M181" s="165">
        <f t="shared" si="69"/>
        <v>0</v>
      </c>
      <c r="N181" s="165"/>
      <c r="O181" s="165"/>
      <c r="P181" s="165">
        <f t="shared" si="70"/>
        <v>0</v>
      </c>
      <c r="Q181" s="165">
        <v>28316</v>
      </c>
      <c r="R181" s="165">
        <v>28316</v>
      </c>
      <c r="S181" s="165">
        <f t="shared" si="71"/>
        <v>0</v>
      </c>
      <c r="T181" s="165"/>
      <c r="U181" s="165"/>
      <c r="V181" s="165">
        <f t="shared" si="72"/>
        <v>0</v>
      </c>
      <c r="W181" s="165"/>
      <c r="X181" s="165"/>
      <c r="Y181" s="165">
        <f t="shared" si="73"/>
        <v>0</v>
      </c>
      <c r="Z181" s="165"/>
      <c r="AA181" s="165"/>
      <c r="AB181" s="165">
        <f t="shared" si="74"/>
        <v>0</v>
      </c>
    </row>
    <row r="182" spans="1:187" s="159" customFormat="1" ht="31.5" x14ac:dyDescent="0.25">
      <c r="A182" s="164" t="s">
        <v>263</v>
      </c>
      <c r="B182" s="165">
        <f t="shared" si="127"/>
        <v>10006</v>
      </c>
      <c r="C182" s="165">
        <f t="shared" si="127"/>
        <v>10006</v>
      </c>
      <c r="D182" s="165">
        <f t="shared" si="127"/>
        <v>0</v>
      </c>
      <c r="E182" s="165"/>
      <c r="F182" s="165"/>
      <c r="G182" s="165">
        <f t="shared" si="67"/>
        <v>0</v>
      </c>
      <c r="H182" s="165"/>
      <c r="I182" s="165"/>
      <c r="J182" s="165">
        <f t="shared" si="68"/>
        <v>0</v>
      </c>
      <c r="K182" s="165"/>
      <c r="L182" s="165"/>
      <c r="M182" s="165">
        <f t="shared" si="69"/>
        <v>0</v>
      </c>
      <c r="N182" s="165"/>
      <c r="O182" s="165"/>
      <c r="P182" s="165">
        <f t="shared" si="70"/>
        <v>0</v>
      </c>
      <c r="Q182" s="165">
        <v>10006</v>
      </c>
      <c r="R182" s="165">
        <v>10006</v>
      </c>
      <c r="S182" s="165">
        <f t="shared" si="71"/>
        <v>0</v>
      </c>
      <c r="T182" s="165"/>
      <c r="U182" s="165"/>
      <c r="V182" s="165">
        <f t="shared" si="72"/>
        <v>0</v>
      </c>
      <c r="W182" s="165"/>
      <c r="X182" s="165"/>
      <c r="Y182" s="165">
        <f t="shared" si="73"/>
        <v>0</v>
      </c>
      <c r="Z182" s="165"/>
      <c r="AA182" s="165"/>
      <c r="AB182" s="165">
        <f t="shared" si="74"/>
        <v>0</v>
      </c>
    </row>
    <row r="183" spans="1:187" s="159" customFormat="1" ht="31.5" x14ac:dyDescent="0.25">
      <c r="A183" s="164" t="s">
        <v>264</v>
      </c>
      <c r="B183" s="165">
        <f t="shared" si="127"/>
        <v>4594</v>
      </c>
      <c r="C183" s="165">
        <f t="shared" si="127"/>
        <v>4594</v>
      </c>
      <c r="D183" s="165">
        <f t="shared" si="127"/>
        <v>0</v>
      </c>
      <c r="E183" s="165"/>
      <c r="F183" s="165"/>
      <c r="G183" s="165">
        <f t="shared" si="67"/>
        <v>0</v>
      </c>
      <c r="H183" s="165"/>
      <c r="I183" s="165"/>
      <c r="J183" s="165">
        <f t="shared" si="68"/>
        <v>0</v>
      </c>
      <c r="K183" s="165"/>
      <c r="L183" s="165"/>
      <c r="M183" s="165">
        <f t="shared" si="69"/>
        <v>0</v>
      </c>
      <c r="N183" s="165"/>
      <c r="O183" s="165"/>
      <c r="P183" s="165">
        <f t="shared" si="70"/>
        <v>0</v>
      </c>
      <c r="Q183" s="165">
        <v>4594</v>
      </c>
      <c r="R183" s="165">
        <v>4594</v>
      </c>
      <c r="S183" s="165">
        <f t="shared" si="71"/>
        <v>0</v>
      </c>
      <c r="T183" s="165"/>
      <c r="U183" s="165"/>
      <c r="V183" s="165">
        <f t="shared" si="72"/>
        <v>0</v>
      </c>
      <c r="W183" s="165"/>
      <c r="X183" s="165"/>
      <c r="Y183" s="165">
        <f t="shared" si="73"/>
        <v>0</v>
      </c>
      <c r="Z183" s="165"/>
      <c r="AA183" s="165"/>
      <c r="AB183" s="165">
        <f t="shared" si="74"/>
        <v>0</v>
      </c>
    </row>
    <row r="184" spans="1:187" s="159" customFormat="1" ht="31.5" x14ac:dyDescent="0.25">
      <c r="A184" s="164" t="s">
        <v>265</v>
      </c>
      <c r="B184" s="165">
        <f t="shared" si="127"/>
        <v>10006</v>
      </c>
      <c r="C184" s="165">
        <f t="shared" si="127"/>
        <v>10006</v>
      </c>
      <c r="D184" s="165">
        <f t="shared" si="127"/>
        <v>0</v>
      </c>
      <c r="E184" s="165"/>
      <c r="F184" s="165"/>
      <c r="G184" s="165">
        <f t="shared" si="67"/>
        <v>0</v>
      </c>
      <c r="H184" s="165"/>
      <c r="I184" s="165"/>
      <c r="J184" s="165">
        <f t="shared" si="68"/>
        <v>0</v>
      </c>
      <c r="K184" s="165"/>
      <c r="L184" s="165"/>
      <c r="M184" s="165">
        <f t="shared" si="69"/>
        <v>0</v>
      </c>
      <c r="N184" s="165"/>
      <c r="O184" s="165"/>
      <c r="P184" s="165">
        <f t="shared" si="70"/>
        <v>0</v>
      </c>
      <c r="Q184" s="165">
        <v>10006</v>
      </c>
      <c r="R184" s="165">
        <v>10006</v>
      </c>
      <c r="S184" s="165">
        <f t="shared" si="71"/>
        <v>0</v>
      </c>
      <c r="T184" s="165"/>
      <c r="U184" s="165"/>
      <c r="V184" s="165">
        <f t="shared" si="72"/>
        <v>0</v>
      </c>
      <c r="W184" s="165"/>
      <c r="X184" s="165"/>
      <c r="Y184" s="165">
        <f t="shared" si="73"/>
        <v>0</v>
      </c>
      <c r="Z184" s="165"/>
      <c r="AA184" s="165"/>
      <c r="AB184" s="165">
        <f t="shared" si="74"/>
        <v>0</v>
      </c>
    </row>
    <row r="185" spans="1:187" s="159" customFormat="1" ht="31.5" x14ac:dyDescent="0.25">
      <c r="A185" s="164" t="s">
        <v>266</v>
      </c>
      <c r="B185" s="165">
        <f t="shared" si="127"/>
        <v>6163</v>
      </c>
      <c r="C185" s="165">
        <f t="shared" si="127"/>
        <v>6163</v>
      </c>
      <c r="D185" s="165">
        <f t="shared" si="127"/>
        <v>0</v>
      </c>
      <c r="E185" s="165"/>
      <c r="F185" s="165"/>
      <c r="G185" s="165">
        <f t="shared" si="67"/>
        <v>0</v>
      </c>
      <c r="H185" s="165"/>
      <c r="I185" s="165"/>
      <c r="J185" s="165">
        <f t="shared" si="68"/>
        <v>0</v>
      </c>
      <c r="K185" s="165"/>
      <c r="L185" s="165"/>
      <c r="M185" s="165">
        <f t="shared" si="69"/>
        <v>0</v>
      </c>
      <c r="N185" s="165"/>
      <c r="O185" s="165"/>
      <c r="P185" s="165">
        <f t="shared" si="70"/>
        <v>0</v>
      </c>
      <c r="Q185" s="165">
        <v>6163</v>
      </c>
      <c r="R185" s="165">
        <v>6163</v>
      </c>
      <c r="S185" s="165">
        <f t="shared" si="71"/>
        <v>0</v>
      </c>
      <c r="T185" s="165"/>
      <c r="U185" s="165"/>
      <c r="V185" s="165">
        <f t="shared" si="72"/>
        <v>0</v>
      </c>
      <c r="W185" s="165"/>
      <c r="X185" s="165"/>
      <c r="Y185" s="165">
        <f t="shared" si="73"/>
        <v>0</v>
      </c>
      <c r="Z185" s="165"/>
      <c r="AA185" s="165"/>
      <c r="AB185" s="165">
        <f t="shared" si="74"/>
        <v>0</v>
      </c>
    </row>
    <row r="186" spans="1:187" s="159" customFormat="1" ht="31.5" x14ac:dyDescent="0.25">
      <c r="A186" s="157" t="s">
        <v>151</v>
      </c>
      <c r="B186" s="158">
        <f t="shared" si="127"/>
        <v>548040</v>
      </c>
      <c r="C186" s="158">
        <f t="shared" si="127"/>
        <v>586562</v>
      </c>
      <c r="D186" s="158">
        <f t="shared" si="127"/>
        <v>38522</v>
      </c>
      <c r="E186" s="158">
        <f t="shared" ref="E186:AB186" si="145">SUM(E187,E199,E219,E224,E232)</f>
        <v>0</v>
      </c>
      <c r="F186" s="158">
        <f t="shared" si="145"/>
        <v>0</v>
      </c>
      <c r="G186" s="158">
        <f t="shared" si="145"/>
        <v>0</v>
      </c>
      <c r="H186" s="158">
        <f t="shared" si="145"/>
        <v>0</v>
      </c>
      <c r="I186" s="158">
        <f t="shared" si="145"/>
        <v>0</v>
      </c>
      <c r="J186" s="158">
        <f t="shared" si="145"/>
        <v>0</v>
      </c>
      <c r="K186" s="158">
        <f t="shared" si="145"/>
        <v>0</v>
      </c>
      <c r="L186" s="158">
        <f t="shared" si="145"/>
        <v>2674</v>
      </c>
      <c r="M186" s="158">
        <f t="shared" si="145"/>
        <v>2674</v>
      </c>
      <c r="N186" s="158">
        <f t="shared" si="145"/>
        <v>271596</v>
      </c>
      <c r="O186" s="158">
        <f t="shared" si="145"/>
        <v>271596</v>
      </c>
      <c r="P186" s="158">
        <f t="shared" si="145"/>
        <v>0</v>
      </c>
      <c r="Q186" s="158">
        <f t="shared" si="145"/>
        <v>274178</v>
      </c>
      <c r="R186" s="158">
        <f t="shared" si="145"/>
        <v>310026</v>
      </c>
      <c r="S186" s="158">
        <f t="shared" si="145"/>
        <v>35848</v>
      </c>
      <c r="T186" s="158">
        <f t="shared" si="145"/>
        <v>0</v>
      </c>
      <c r="U186" s="158">
        <f t="shared" si="145"/>
        <v>0</v>
      </c>
      <c r="V186" s="158">
        <f t="shared" si="145"/>
        <v>0</v>
      </c>
      <c r="W186" s="158">
        <f t="shared" si="145"/>
        <v>2266</v>
      </c>
      <c r="X186" s="158">
        <f t="shared" si="145"/>
        <v>2266</v>
      </c>
      <c r="Y186" s="158">
        <f t="shared" si="145"/>
        <v>0</v>
      </c>
      <c r="Z186" s="158">
        <f t="shared" si="145"/>
        <v>0</v>
      </c>
      <c r="AA186" s="158">
        <f t="shared" si="145"/>
        <v>0</v>
      </c>
      <c r="AB186" s="158">
        <f t="shared" si="145"/>
        <v>0</v>
      </c>
    </row>
    <row r="187" spans="1:187" s="159" customFormat="1" x14ac:dyDescent="0.25">
      <c r="A187" s="157" t="s">
        <v>189</v>
      </c>
      <c r="B187" s="158">
        <f t="shared" si="127"/>
        <v>123469</v>
      </c>
      <c r="C187" s="158">
        <f t="shared" si="127"/>
        <v>123469</v>
      </c>
      <c r="D187" s="158">
        <f t="shared" si="127"/>
        <v>0</v>
      </c>
      <c r="E187" s="158">
        <f>SUM(E188:E198)</f>
        <v>0</v>
      </c>
      <c r="F187" s="158">
        <f>SUM(F188:F198)</f>
        <v>0</v>
      </c>
      <c r="G187" s="158">
        <f t="shared" si="67"/>
        <v>0</v>
      </c>
      <c r="H187" s="158">
        <f>SUM(H188:H198)</f>
        <v>0</v>
      </c>
      <c r="I187" s="158">
        <f>SUM(I188:I198)</f>
        <v>0</v>
      </c>
      <c r="J187" s="158">
        <f t="shared" si="68"/>
        <v>0</v>
      </c>
      <c r="K187" s="158">
        <f>SUM(K188:K198)</f>
        <v>0</v>
      </c>
      <c r="L187" s="158">
        <f>SUM(L188:L198)</f>
        <v>0</v>
      </c>
      <c r="M187" s="158">
        <f t="shared" si="69"/>
        <v>0</v>
      </c>
      <c r="N187" s="158">
        <f>SUM(N188:N198)</f>
        <v>104471</v>
      </c>
      <c r="O187" s="158">
        <f>SUM(O188:O198)</f>
        <v>104471</v>
      </c>
      <c r="P187" s="158">
        <f t="shared" si="70"/>
        <v>0</v>
      </c>
      <c r="Q187" s="158">
        <f>SUM(Q188:Q198)</f>
        <v>18998</v>
      </c>
      <c r="R187" s="158">
        <f>SUM(R188:R198)</f>
        <v>18998</v>
      </c>
      <c r="S187" s="158">
        <f t="shared" si="71"/>
        <v>0</v>
      </c>
      <c r="T187" s="158">
        <f>SUM(T188:T198)</f>
        <v>0</v>
      </c>
      <c r="U187" s="158">
        <f>SUM(U188:U198)</f>
        <v>0</v>
      </c>
      <c r="V187" s="158">
        <f t="shared" si="72"/>
        <v>0</v>
      </c>
      <c r="W187" s="158">
        <f>SUM(W188:W198)</f>
        <v>0</v>
      </c>
      <c r="X187" s="158">
        <f>SUM(X188:X198)</f>
        <v>0</v>
      </c>
      <c r="Y187" s="158">
        <f t="shared" si="73"/>
        <v>0</v>
      </c>
      <c r="Z187" s="158">
        <f>SUM(Z188:Z198)</f>
        <v>0</v>
      </c>
      <c r="AA187" s="158">
        <f>SUM(AA188:AA198)</f>
        <v>0</v>
      </c>
      <c r="AB187" s="158">
        <f t="shared" si="74"/>
        <v>0</v>
      </c>
      <c r="AC187" s="156"/>
      <c r="AD187" s="156"/>
      <c r="AE187" s="156"/>
      <c r="AF187" s="156"/>
      <c r="AG187" s="156"/>
      <c r="AH187" s="156"/>
      <c r="AI187" s="156"/>
      <c r="AJ187" s="156"/>
      <c r="AK187" s="156"/>
      <c r="AL187" s="156"/>
      <c r="AM187" s="156"/>
      <c r="AN187" s="156"/>
      <c r="AO187" s="156"/>
      <c r="AP187" s="156"/>
      <c r="AQ187" s="156"/>
      <c r="AR187" s="156"/>
      <c r="AS187" s="156"/>
      <c r="AT187" s="156"/>
      <c r="AU187" s="156"/>
      <c r="AV187" s="156"/>
      <c r="AW187" s="156"/>
      <c r="AX187" s="156"/>
      <c r="AY187" s="156"/>
      <c r="AZ187" s="156"/>
      <c r="BA187" s="156"/>
      <c r="BB187" s="156"/>
      <c r="BC187" s="156"/>
      <c r="BD187" s="156"/>
      <c r="BE187" s="156"/>
      <c r="BF187" s="156"/>
      <c r="BG187" s="156"/>
      <c r="BH187" s="156"/>
      <c r="BI187" s="156"/>
      <c r="BJ187" s="156"/>
      <c r="BK187" s="156"/>
      <c r="BL187" s="156"/>
      <c r="BM187" s="156"/>
      <c r="BN187" s="156"/>
      <c r="BO187" s="156"/>
      <c r="BP187" s="156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156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  <c r="CL187" s="156"/>
      <c r="CM187" s="156"/>
      <c r="CN187" s="156"/>
      <c r="CO187" s="156"/>
      <c r="CP187" s="156"/>
      <c r="CQ187" s="156"/>
      <c r="CR187" s="156"/>
      <c r="CS187" s="156"/>
      <c r="CT187" s="156"/>
      <c r="CU187" s="156"/>
      <c r="CV187" s="156"/>
      <c r="CW187" s="156"/>
      <c r="CX187" s="156"/>
      <c r="CY187" s="156"/>
      <c r="CZ187" s="156"/>
      <c r="DA187" s="156"/>
      <c r="DB187" s="156"/>
      <c r="DC187" s="156"/>
      <c r="DD187" s="156"/>
      <c r="DE187" s="156"/>
      <c r="DF187" s="156"/>
      <c r="DG187" s="156"/>
      <c r="DH187" s="156"/>
      <c r="DI187" s="156"/>
      <c r="DJ187" s="156"/>
      <c r="DK187" s="156"/>
      <c r="DL187" s="156"/>
      <c r="DM187" s="156"/>
      <c r="DN187" s="156"/>
      <c r="DO187" s="156"/>
      <c r="DP187" s="156"/>
      <c r="DQ187" s="156"/>
      <c r="DR187" s="156"/>
      <c r="DS187" s="156"/>
      <c r="DT187" s="156"/>
      <c r="DU187" s="156"/>
      <c r="DV187" s="156"/>
      <c r="DW187" s="156"/>
      <c r="DX187" s="156"/>
      <c r="DY187" s="156"/>
      <c r="DZ187" s="156"/>
      <c r="EA187" s="156"/>
      <c r="EB187" s="156"/>
      <c r="EC187" s="156"/>
      <c r="ED187" s="156"/>
      <c r="EE187" s="156"/>
      <c r="EF187" s="156"/>
      <c r="EG187" s="156"/>
      <c r="EH187" s="156"/>
      <c r="EI187" s="156"/>
      <c r="EJ187" s="156"/>
      <c r="EK187" s="156"/>
      <c r="EL187" s="156"/>
      <c r="EM187" s="156"/>
      <c r="EN187" s="156"/>
      <c r="EO187" s="156"/>
      <c r="EP187" s="156"/>
      <c r="EQ187" s="156"/>
      <c r="ER187" s="156"/>
      <c r="ES187" s="156"/>
      <c r="ET187" s="156"/>
      <c r="EU187" s="156"/>
      <c r="EV187" s="156"/>
      <c r="EW187" s="156"/>
      <c r="EX187" s="156"/>
      <c r="EY187" s="156"/>
      <c r="EZ187" s="156"/>
      <c r="FA187" s="156"/>
      <c r="FB187" s="156"/>
      <c r="FC187" s="156"/>
      <c r="FD187" s="156"/>
      <c r="FE187" s="156"/>
      <c r="FF187" s="156"/>
      <c r="FG187" s="156"/>
      <c r="FH187" s="156"/>
      <c r="FI187" s="156"/>
      <c r="FJ187" s="156"/>
      <c r="FK187" s="156"/>
      <c r="FL187" s="156"/>
      <c r="FM187" s="156"/>
      <c r="FN187" s="156"/>
      <c r="FO187" s="156"/>
      <c r="FP187" s="156"/>
      <c r="FQ187" s="156"/>
      <c r="FR187" s="156"/>
      <c r="FS187" s="156"/>
      <c r="FT187" s="156"/>
      <c r="FU187" s="156"/>
      <c r="FV187" s="156"/>
      <c r="FW187" s="156"/>
      <c r="FX187" s="156"/>
      <c r="FY187" s="156"/>
      <c r="FZ187" s="156"/>
      <c r="GA187" s="156"/>
      <c r="GB187" s="156"/>
      <c r="GC187" s="156"/>
      <c r="GD187" s="156"/>
      <c r="GE187" s="156"/>
    </row>
    <row r="188" spans="1:187" s="159" customFormat="1" x14ac:dyDescent="0.25">
      <c r="A188" s="164" t="s">
        <v>267</v>
      </c>
      <c r="B188" s="165">
        <f t="shared" si="127"/>
        <v>720</v>
      </c>
      <c r="C188" s="165">
        <f t="shared" si="127"/>
        <v>720</v>
      </c>
      <c r="D188" s="165">
        <f t="shared" si="127"/>
        <v>0</v>
      </c>
      <c r="E188" s="165"/>
      <c r="F188" s="165"/>
      <c r="G188" s="165">
        <f t="shared" ref="G188:G276" si="146">F188-E188</f>
        <v>0</v>
      </c>
      <c r="H188" s="165"/>
      <c r="I188" s="165"/>
      <c r="J188" s="165">
        <f t="shared" ref="J188:J276" si="147">I188-H188</f>
        <v>0</v>
      </c>
      <c r="K188" s="165">
        <v>0</v>
      </c>
      <c r="L188" s="165">
        <v>0</v>
      </c>
      <c r="M188" s="165">
        <f t="shared" ref="M188:M276" si="148">L188-K188</f>
        <v>0</v>
      </c>
      <c r="N188" s="165">
        <v>0</v>
      </c>
      <c r="O188" s="165">
        <v>0</v>
      </c>
      <c r="P188" s="165">
        <f t="shared" ref="P188:P276" si="149">O188-N188</f>
        <v>0</v>
      </c>
      <c r="Q188" s="165">
        <v>720</v>
      </c>
      <c r="R188" s="165">
        <v>720</v>
      </c>
      <c r="S188" s="165">
        <f t="shared" ref="S188:S276" si="150">R188-Q188</f>
        <v>0</v>
      </c>
      <c r="T188" s="165"/>
      <c r="U188" s="165"/>
      <c r="V188" s="165">
        <f t="shared" ref="V188:V276" si="151">U188-T188</f>
        <v>0</v>
      </c>
      <c r="W188" s="165"/>
      <c r="X188" s="165"/>
      <c r="Y188" s="165">
        <f t="shared" ref="Y188:Y276" si="152">X188-W188</f>
        <v>0</v>
      </c>
      <c r="Z188" s="165"/>
      <c r="AA188" s="165"/>
      <c r="AB188" s="165">
        <f t="shared" ref="AB188:AB276" si="153">AA188-Z188</f>
        <v>0</v>
      </c>
    </row>
    <row r="189" spans="1:187" s="156" customFormat="1" ht="31.5" x14ac:dyDescent="0.25">
      <c r="A189" s="167" t="s">
        <v>268</v>
      </c>
      <c r="B189" s="174">
        <f t="shared" si="127"/>
        <v>1320</v>
      </c>
      <c r="C189" s="174">
        <f t="shared" si="127"/>
        <v>1320</v>
      </c>
      <c r="D189" s="174">
        <f t="shared" si="127"/>
        <v>0</v>
      </c>
      <c r="E189" s="174"/>
      <c r="F189" s="174"/>
      <c r="G189" s="174">
        <f t="shared" si="146"/>
        <v>0</v>
      </c>
      <c r="H189" s="174"/>
      <c r="I189" s="174"/>
      <c r="J189" s="174">
        <f t="shared" si="147"/>
        <v>0</v>
      </c>
      <c r="K189" s="174">
        <v>0</v>
      </c>
      <c r="L189" s="174">
        <v>0</v>
      </c>
      <c r="M189" s="174">
        <f t="shared" si="148"/>
        <v>0</v>
      </c>
      <c r="N189" s="174">
        <v>0</v>
      </c>
      <c r="O189" s="174">
        <v>0</v>
      </c>
      <c r="P189" s="174">
        <f t="shared" si="149"/>
        <v>0</v>
      </c>
      <c r="Q189" s="174">
        <v>1320</v>
      </c>
      <c r="R189" s="174">
        <v>1320</v>
      </c>
      <c r="S189" s="174">
        <f t="shared" si="150"/>
        <v>0</v>
      </c>
      <c r="T189" s="174"/>
      <c r="U189" s="174"/>
      <c r="V189" s="174">
        <f t="shared" si="151"/>
        <v>0</v>
      </c>
      <c r="W189" s="174"/>
      <c r="X189" s="174"/>
      <c r="Y189" s="174">
        <f t="shared" si="152"/>
        <v>0</v>
      </c>
      <c r="Z189" s="174"/>
      <c r="AA189" s="174"/>
      <c r="AB189" s="174">
        <f t="shared" si="153"/>
        <v>0</v>
      </c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59"/>
      <c r="AV189" s="159"/>
      <c r="AW189" s="159"/>
      <c r="AX189" s="159"/>
      <c r="AY189" s="159"/>
      <c r="AZ189" s="159"/>
      <c r="BA189" s="159"/>
      <c r="BB189" s="159"/>
      <c r="BC189" s="159"/>
      <c r="BD189" s="159"/>
      <c r="BE189" s="159"/>
      <c r="BF189" s="159"/>
      <c r="BG189" s="159"/>
      <c r="BH189" s="159"/>
      <c r="BI189" s="159"/>
      <c r="BJ189" s="159"/>
      <c r="BK189" s="159"/>
      <c r="BL189" s="159"/>
      <c r="BM189" s="159"/>
      <c r="BN189" s="159"/>
      <c r="BO189" s="159"/>
      <c r="BP189" s="159"/>
      <c r="BQ189" s="159"/>
      <c r="BR189" s="159"/>
      <c r="BS189" s="159"/>
      <c r="BT189" s="159"/>
      <c r="BU189" s="159"/>
      <c r="BV189" s="159"/>
      <c r="BW189" s="159"/>
      <c r="BX189" s="159"/>
      <c r="BY189" s="159"/>
      <c r="BZ189" s="159"/>
      <c r="CA189" s="159"/>
      <c r="CB189" s="159"/>
      <c r="CC189" s="159"/>
      <c r="CD189" s="159"/>
      <c r="CE189" s="159"/>
      <c r="CF189" s="159"/>
      <c r="CG189" s="159"/>
      <c r="CH189" s="159"/>
      <c r="CI189" s="159"/>
      <c r="CJ189" s="159"/>
      <c r="CK189" s="159"/>
      <c r="CL189" s="159"/>
      <c r="CM189" s="159"/>
      <c r="CN189" s="159"/>
      <c r="CO189" s="159"/>
      <c r="CP189" s="159"/>
      <c r="CQ189" s="159"/>
      <c r="CR189" s="159"/>
      <c r="CS189" s="159"/>
      <c r="CT189" s="159"/>
      <c r="CU189" s="159"/>
      <c r="CV189" s="159"/>
      <c r="CW189" s="159"/>
      <c r="CX189" s="159"/>
      <c r="CY189" s="159"/>
      <c r="CZ189" s="159"/>
      <c r="DA189" s="159"/>
      <c r="DB189" s="159"/>
      <c r="DC189" s="159"/>
      <c r="DD189" s="159"/>
      <c r="DE189" s="159"/>
      <c r="DF189" s="159"/>
      <c r="DG189" s="159"/>
      <c r="DH189" s="159"/>
      <c r="DI189" s="159"/>
      <c r="DJ189" s="159"/>
      <c r="DK189" s="159"/>
      <c r="DL189" s="159"/>
      <c r="DM189" s="159"/>
      <c r="DN189" s="159"/>
      <c r="DO189" s="159"/>
      <c r="DP189" s="159"/>
      <c r="DQ189" s="159"/>
      <c r="DR189" s="159"/>
      <c r="DS189" s="159"/>
      <c r="DT189" s="159"/>
      <c r="DU189" s="159"/>
      <c r="DV189" s="159"/>
      <c r="DW189" s="159"/>
      <c r="DX189" s="159"/>
      <c r="DY189" s="159"/>
      <c r="DZ189" s="159"/>
      <c r="EA189" s="159"/>
      <c r="EB189" s="159"/>
      <c r="EC189" s="159"/>
      <c r="ED189" s="159"/>
      <c r="EE189" s="159"/>
      <c r="EF189" s="159"/>
      <c r="EG189" s="159"/>
      <c r="EH189" s="159"/>
      <c r="EI189" s="159"/>
      <c r="EJ189" s="159"/>
      <c r="EK189" s="159"/>
      <c r="EL189" s="159"/>
      <c r="EM189" s="159"/>
      <c r="EN189" s="159"/>
      <c r="EO189" s="159"/>
      <c r="EP189" s="159"/>
      <c r="EQ189" s="159"/>
      <c r="ER189" s="159"/>
      <c r="ES189" s="159"/>
      <c r="ET189" s="159"/>
      <c r="EU189" s="159"/>
      <c r="EV189" s="159"/>
      <c r="EW189" s="159"/>
      <c r="EX189" s="159"/>
      <c r="EY189" s="159"/>
      <c r="EZ189" s="159"/>
      <c r="FA189" s="159"/>
      <c r="FB189" s="159"/>
      <c r="FC189" s="159"/>
      <c r="FD189" s="159"/>
      <c r="FE189" s="159"/>
      <c r="FF189" s="159"/>
      <c r="FG189" s="159"/>
      <c r="FH189" s="159"/>
      <c r="FI189" s="159"/>
      <c r="FJ189" s="159"/>
      <c r="FK189" s="159"/>
      <c r="FL189" s="159"/>
      <c r="FM189" s="159"/>
      <c r="FN189" s="159"/>
      <c r="FO189" s="159"/>
      <c r="FP189" s="159"/>
      <c r="FQ189" s="159"/>
      <c r="FR189" s="159"/>
      <c r="FS189" s="159"/>
      <c r="FT189" s="159"/>
      <c r="FU189" s="159"/>
      <c r="FV189" s="159"/>
      <c r="FW189" s="159"/>
      <c r="FX189" s="159"/>
      <c r="FY189" s="159"/>
      <c r="FZ189" s="159"/>
      <c r="GA189" s="159"/>
      <c r="GB189" s="159"/>
      <c r="GC189" s="159"/>
      <c r="GD189" s="159"/>
      <c r="GE189" s="159"/>
    </row>
    <row r="190" spans="1:187" s="156" customFormat="1" ht="31.5" x14ac:dyDescent="0.25">
      <c r="A190" s="167" t="s">
        <v>269</v>
      </c>
      <c r="B190" s="174">
        <f t="shared" si="127"/>
        <v>720</v>
      </c>
      <c r="C190" s="174">
        <f t="shared" si="127"/>
        <v>720</v>
      </c>
      <c r="D190" s="174">
        <f t="shared" si="127"/>
        <v>0</v>
      </c>
      <c r="E190" s="174"/>
      <c r="F190" s="174"/>
      <c r="G190" s="174">
        <f t="shared" si="146"/>
        <v>0</v>
      </c>
      <c r="H190" s="174"/>
      <c r="I190" s="174"/>
      <c r="J190" s="174">
        <f t="shared" si="147"/>
        <v>0</v>
      </c>
      <c r="K190" s="174">
        <v>0</v>
      </c>
      <c r="L190" s="174">
        <v>0</v>
      </c>
      <c r="M190" s="174">
        <f t="shared" si="148"/>
        <v>0</v>
      </c>
      <c r="N190" s="174">
        <v>0</v>
      </c>
      <c r="O190" s="174">
        <v>0</v>
      </c>
      <c r="P190" s="174">
        <f t="shared" si="149"/>
        <v>0</v>
      </c>
      <c r="Q190" s="174">
        <v>720</v>
      </c>
      <c r="R190" s="174">
        <v>720</v>
      </c>
      <c r="S190" s="174">
        <f t="shared" si="150"/>
        <v>0</v>
      </c>
      <c r="T190" s="174"/>
      <c r="U190" s="174"/>
      <c r="V190" s="174">
        <f t="shared" si="151"/>
        <v>0</v>
      </c>
      <c r="W190" s="174"/>
      <c r="X190" s="174"/>
      <c r="Y190" s="174">
        <f t="shared" si="152"/>
        <v>0</v>
      </c>
      <c r="Z190" s="174"/>
      <c r="AA190" s="174"/>
      <c r="AB190" s="174">
        <f t="shared" si="153"/>
        <v>0</v>
      </c>
      <c r="AC190" s="159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59"/>
      <c r="AX190" s="159"/>
      <c r="AY190" s="159"/>
      <c r="AZ190" s="159"/>
      <c r="BA190" s="159"/>
      <c r="BB190" s="159"/>
      <c r="BC190" s="159"/>
      <c r="BD190" s="159"/>
      <c r="BE190" s="159"/>
      <c r="BF190" s="159"/>
      <c r="BG190" s="159"/>
      <c r="BH190" s="159"/>
      <c r="BI190" s="159"/>
      <c r="BJ190" s="159"/>
      <c r="BK190" s="159"/>
      <c r="BL190" s="159"/>
      <c r="BM190" s="159"/>
      <c r="BN190" s="159"/>
      <c r="BO190" s="159"/>
      <c r="BP190" s="159"/>
      <c r="BQ190" s="159"/>
      <c r="BR190" s="159"/>
      <c r="BS190" s="159"/>
      <c r="BT190" s="159"/>
      <c r="BU190" s="159"/>
      <c r="BV190" s="159"/>
      <c r="BW190" s="159"/>
      <c r="BX190" s="159"/>
      <c r="BY190" s="159"/>
      <c r="BZ190" s="159"/>
      <c r="CA190" s="159"/>
      <c r="CB190" s="159"/>
      <c r="CC190" s="159"/>
      <c r="CD190" s="159"/>
      <c r="CE190" s="159"/>
      <c r="CF190" s="159"/>
      <c r="CG190" s="159"/>
      <c r="CH190" s="159"/>
      <c r="CI190" s="159"/>
      <c r="CJ190" s="159"/>
      <c r="CK190" s="159"/>
      <c r="CL190" s="159"/>
      <c r="CM190" s="159"/>
      <c r="CN190" s="159"/>
      <c r="CO190" s="159"/>
      <c r="CP190" s="159"/>
      <c r="CQ190" s="159"/>
      <c r="CR190" s="159"/>
      <c r="CS190" s="159"/>
      <c r="CT190" s="159"/>
      <c r="CU190" s="159"/>
      <c r="CV190" s="159"/>
      <c r="CW190" s="159"/>
      <c r="CX190" s="159"/>
      <c r="CY190" s="159"/>
      <c r="CZ190" s="159"/>
      <c r="DA190" s="159"/>
      <c r="DB190" s="159"/>
      <c r="DC190" s="159"/>
      <c r="DD190" s="159"/>
      <c r="DE190" s="159"/>
      <c r="DF190" s="159"/>
      <c r="DG190" s="159"/>
      <c r="DH190" s="159"/>
      <c r="DI190" s="159"/>
      <c r="DJ190" s="159"/>
      <c r="DK190" s="159"/>
      <c r="DL190" s="159"/>
      <c r="DM190" s="159"/>
      <c r="DN190" s="159"/>
      <c r="DO190" s="159"/>
      <c r="DP190" s="159"/>
      <c r="DQ190" s="159"/>
      <c r="DR190" s="159"/>
      <c r="DS190" s="159"/>
      <c r="DT190" s="159"/>
      <c r="DU190" s="159"/>
      <c r="DV190" s="159"/>
      <c r="DW190" s="159"/>
      <c r="DX190" s="159"/>
      <c r="DY190" s="159"/>
      <c r="DZ190" s="159"/>
      <c r="EA190" s="159"/>
      <c r="EB190" s="159"/>
      <c r="EC190" s="159"/>
      <c r="ED190" s="159"/>
      <c r="EE190" s="159"/>
      <c r="EF190" s="159"/>
      <c r="EG190" s="159"/>
      <c r="EH190" s="159"/>
      <c r="EI190" s="159"/>
      <c r="EJ190" s="159"/>
      <c r="EK190" s="159"/>
      <c r="EL190" s="159"/>
      <c r="EM190" s="159"/>
      <c r="EN190" s="159"/>
      <c r="EO190" s="159"/>
      <c r="EP190" s="159"/>
      <c r="EQ190" s="159"/>
      <c r="ER190" s="159"/>
      <c r="ES190" s="159"/>
      <c r="ET190" s="159"/>
      <c r="EU190" s="159"/>
      <c r="EV190" s="159"/>
      <c r="EW190" s="159"/>
      <c r="EX190" s="159"/>
      <c r="EY190" s="159"/>
      <c r="EZ190" s="159"/>
      <c r="FA190" s="159"/>
      <c r="FB190" s="159"/>
      <c r="FC190" s="159"/>
      <c r="FD190" s="159"/>
      <c r="FE190" s="159"/>
      <c r="FF190" s="159"/>
      <c r="FG190" s="159"/>
      <c r="FH190" s="159"/>
      <c r="FI190" s="159"/>
      <c r="FJ190" s="159"/>
      <c r="FK190" s="159"/>
      <c r="FL190" s="159"/>
      <c r="FM190" s="159"/>
      <c r="FN190" s="159"/>
      <c r="FO190" s="159"/>
      <c r="FP190" s="159"/>
      <c r="FQ190" s="159"/>
      <c r="FR190" s="159"/>
      <c r="FS190" s="159"/>
      <c r="FT190" s="159"/>
      <c r="FU190" s="159"/>
      <c r="FV190" s="159"/>
      <c r="FW190" s="159"/>
      <c r="FX190" s="159"/>
      <c r="FY190" s="159"/>
      <c r="FZ190" s="159"/>
      <c r="GA190" s="159"/>
      <c r="GB190" s="159"/>
      <c r="GC190" s="159"/>
      <c r="GD190" s="159"/>
      <c r="GE190" s="159"/>
    </row>
    <row r="191" spans="1:187" s="156" customFormat="1" ht="31.5" x14ac:dyDescent="0.25">
      <c r="A191" s="167" t="s">
        <v>270</v>
      </c>
      <c r="B191" s="174">
        <f t="shared" si="127"/>
        <v>12355</v>
      </c>
      <c r="C191" s="174">
        <f t="shared" si="127"/>
        <v>12355</v>
      </c>
      <c r="D191" s="174">
        <f t="shared" si="127"/>
        <v>0</v>
      </c>
      <c r="E191" s="174"/>
      <c r="F191" s="174"/>
      <c r="G191" s="174">
        <f t="shared" si="146"/>
        <v>0</v>
      </c>
      <c r="H191" s="174"/>
      <c r="I191" s="174"/>
      <c r="J191" s="174">
        <f t="shared" si="147"/>
        <v>0</v>
      </c>
      <c r="K191" s="174">
        <v>0</v>
      </c>
      <c r="L191" s="174">
        <v>0</v>
      </c>
      <c r="M191" s="174">
        <f t="shared" si="148"/>
        <v>0</v>
      </c>
      <c r="N191" s="174">
        <v>0</v>
      </c>
      <c r="O191" s="174">
        <v>0</v>
      </c>
      <c r="P191" s="174">
        <f t="shared" si="149"/>
        <v>0</v>
      </c>
      <c r="Q191" s="174">
        <v>12355</v>
      </c>
      <c r="R191" s="174">
        <v>12355</v>
      </c>
      <c r="S191" s="174">
        <f t="shared" si="150"/>
        <v>0</v>
      </c>
      <c r="T191" s="174"/>
      <c r="U191" s="174"/>
      <c r="V191" s="174">
        <f t="shared" si="151"/>
        <v>0</v>
      </c>
      <c r="W191" s="174"/>
      <c r="X191" s="174"/>
      <c r="Y191" s="174">
        <f t="shared" si="152"/>
        <v>0</v>
      </c>
      <c r="Z191" s="174"/>
      <c r="AA191" s="174"/>
      <c r="AB191" s="174">
        <f t="shared" si="153"/>
        <v>0</v>
      </c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  <c r="AT191" s="159"/>
      <c r="AU191" s="159"/>
      <c r="AV191" s="159"/>
      <c r="AW191" s="159"/>
      <c r="AX191" s="159"/>
      <c r="AY191" s="159"/>
      <c r="AZ191" s="159"/>
      <c r="BA191" s="159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N191" s="159"/>
      <c r="BO191" s="159"/>
      <c r="BP191" s="159"/>
      <c r="BQ191" s="159"/>
      <c r="BR191" s="159"/>
      <c r="BS191" s="159"/>
      <c r="BT191" s="159"/>
      <c r="BU191" s="159"/>
      <c r="BV191" s="159"/>
      <c r="BW191" s="159"/>
      <c r="BX191" s="159"/>
      <c r="BY191" s="159"/>
      <c r="BZ191" s="159"/>
      <c r="CA191" s="159"/>
      <c r="CB191" s="159"/>
      <c r="CC191" s="159"/>
      <c r="CD191" s="159"/>
      <c r="CE191" s="159"/>
      <c r="CF191" s="159"/>
      <c r="CG191" s="159"/>
      <c r="CH191" s="159"/>
      <c r="CI191" s="159"/>
      <c r="CJ191" s="159"/>
      <c r="CK191" s="159"/>
      <c r="CL191" s="159"/>
      <c r="CM191" s="159"/>
      <c r="CN191" s="159"/>
      <c r="CO191" s="159"/>
      <c r="CP191" s="159"/>
      <c r="CQ191" s="159"/>
      <c r="CR191" s="159"/>
      <c r="CS191" s="159"/>
      <c r="CT191" s="159"/>
      <c r="CU191" s="159"/>
      <c r="CV191" s="159"/>
      <c r="CW191" s="159"/>
      <c r="CX191" s="159"/>
      <c r="CY191" s="159"/>
      <c r="CZ191" s="159"/>
      <c r="DA191" s="159"/>
      <c r="DB191" s="159"/>
      <c r="DC191" s="159"/>
      <c r="DD191" s="159"/>
      <c r="DE191" s="159"/>
      <c r="DF191" s="159"/>
      <c r="DG191" s="159"/>
      <c r="DH191" s="159"/>
      <c r="DI191" s="159"/>
      <c r="DJ191" s="159"/>
      <c r="DK191" s="159"/>
      <c r="DL191" s="159"/>
      <c r="DM191" s="159"/>
      <c r="DN191" s="159"/>
      <c r="DO191" s="159"/>
      <c r="DP191" s="159"/>
      <c r="DQ191" s="159"/>
      <c r="DR191" s="159"/>
      <c r="DS191" s="159"/>
      <c r="DT191" s="159"/>
      <c r="DU191" s="159"/>
      <c r="DV191" s="159"/>
      <c r="DW191" s="159"/>
      <c r="DX191" s="159"/>
      <c r="DY191" s="159"/>
      <c r="DZ191" s="159"/>
      <c r="EA191" s="159"/>
      <c r="EB191" s="159"/>
      <c r="EC191" s="159"/>
      <c r="ED191" s="159"/>
      <c r="EE191" s="159"/>
      <c r="EF191" s="159"/>
      <c r="EG191" s="159"/>
      <c r="EH191" s="159"/>
      <c r="EI191" s="159"/>
      <c r="EJ191" s="159"/>
      <c r="EK191" s="159"/>
      <c r="EL191" s="159"/>
      <c r="EM191" s="159"/>
      <c r="EN191" s="159"/>
      <c r="EO191" s="159"/>
      <c r="EP191" s="159"/>
      <c r="EQ191" s="159"/>
      <c r="ER191" s="159"/>
      <c r="ES191" s="159"/>
      <c r="ET191" s="159"/>
      <c r="EU191" s="159"/>
      <c r="EV191" s="159"/>
      <c r="EW191" s="159"/>
      <c r="EX191" s="159"/>
      <c r="EY191" s="159"/>
      <c r="EZ191" s="159"/>
      <c r="FA191" s="159"/>
      <c r="FB191" s="159"/>
      <c r="FC191" s="159"/>
      <c r="FD191" s="159"/>
      <c r="FE191" s="159"/>
      <c r="FF191" s="159"/>
      <c r="FG191" s="159"/>
      <c r="FH191" s="159"/>
      <c r="FI191" s="159"/>
      <c r="FJ191" s="159"/>
      <c r="FK191" s="159"/>
      <c r="FL191" s="159"/>
      <c r="FM191" s="159"/>
      <c r="FN191" s="159"/>
      <c r="FO191" s="159"/>
      <c r="FP191" s="159"/>
      <c r="FQ191" s="159"/>
      <c r="FR191" s="159"/>
      <c r="FS191" s="159"/>
      <c r="FT191" s="159"/>
      <c r="FU191" s="159"/>
      <c r="FV191" s="159"/>
      <c r="FW191" s="159"/>
      <c r="FX191" s="159"/>
      <c r="FY191" s="159"/>
      <c r="FZ191" s="159"/>
      <c r="GA191" s="159"/>
      <c r="GB191" s="159"/>
      <c r="GC191" s="159"/>
      <c r="GD191" s="159"/>
      <c r="GE191" s="159"/>
    </row>
    <row r="192" spans="1:187" s="156" customFormat="1" ht="47.25" x14ac:dyDescent="0.25">
      <c r="A192" s="167" t="s">
        <v>271</v>
      </c>
      <c r="B192" s="174">
        <f t="shared" si="127"/>
        <v>1889</v>
      </c>
      <c r="C192" s="174">
        <f t="shared" si="127"/>
        <v>1889</v>
      </c>
      <c r="D192" s="174">
        <f t="shared" si="127"/>
        <v>0</v>
      </c>
      <c r="E192" s="174"/>
      <c r="F192" s="174"/>
      <c r="G192" s="174">
        <f t="shared" si="146"/>
        <v>0</v>
      </c>
      <c r="H192" s="174"/>
      <c r="I192" s="174"/>
      <c r="J192" s="174">
        <f t="shared" si="147"/>
        <v>0</v>
      </c>
      <c r="K192" s="174">
        <v>0</v>
      </c>
      <c r="L192" s="174">
        <v>0</v>
      </c>
      <c r="M192" s="174">
        <f t="shared" si="148"/>
        <v>0</v>
      </c>
      <c r="N192" s="174">
        <v>0</v>
      </c>
      <c r="O192" s="174">
        <v>0</v>
      </c>
      <c r="P192" s="174">
        <f t="shared" si="149"/>
        <v>0</v>
      </c>
      <c r="Q192" s="174">
        <f>929+960</f>
        <v>1889</v>
      </c>
      <c r="R192" s="174">
        <f>929+960</f>
        <v>1889</v>
      </c>
      <c r="S192" s="174">
        <f t="shared" si="150"/>
        <v>0</v>
      </c>
      <c r="T192" s="174"/>
      <c r="U192" s="174"/>
      <c r="V192" s="174">
        <f t="shared" si="151"/>
        <v>0</v>
      </c>
      <c r="W192" s="174"/>
      <c r="X192" s="174"/>
      <c r="Y192" s="174">
        <f t="shared" si="152"/>
        <v>0</v>
      </c>
      <c r="Z192" s="174"/>
      <c r="AA192" s="174"/>
      <c r="AB192" s="174">
        <f t="shared" si="153"/>
        <v>0</v>
      </c>
      <c r="AC192" s="159"/>
      <c r="AD192" s="159"/>
      <c r="AE192" s="159"/>
      <c r="AF192" s="159"/>
      <c r="AG192" s="159"/>
      <c r="AH192" s="159"/>
      <c r="AI192" s="159"/>
      <c r="AJ192" s="159"/>
      <c r="AK192" s="159"/>
      <c r="AL192" s="159"/>
      <c r="AM192" s="159"/>
      <c r="AN192" s="159"/>
      <c r="AO192" s="159"/>
      <c r="AP192" s="159"/>
      <c r="AQ192" s="159"/>
      <c r="AR192" s="159"/>
      <c r="AS192" s="159"/>
      <c r="AT192" s="159"/>
      <c r="AU192" s="159"/>
      <c r="AV192" s="159"/>
      <c r="AW192" s="159"/>
      <c r="AX192" s="159"/>
      <c r="AY192" s="159"/>
      <c r="AZ192" s="159"/>
      <c r="BA192" s="159"/>
      <c r="BB192" s="159"/>
      <c r="BC192" s="159"/>
      <c r="BD192" s="159"/>
      <c r="BE192" s="159"/>
      <c r="BF192" s="159"/>
      <c r="BG192" s="159"/>
      <c r="BH192" s="159"/>
      <c r="BI192" s="159"/>
      <c r="BJ192" s="159"/>
      <c r="BK192" s="159"/>
      <c r="BL192" s="159"/>
      <c r="BM192" s="159"/>
      <c r="BN192" s="159"/>
      <c r="BO192" s="159"/>
      <c r="BP192" s="159"/>
      <c r="BQ192" s="159"/>
      <c r="BR192" s="159"/>
      <c r="BS192" s="159"/>
      <c r="BT192" s="159"/>
      <c r="BU192" s="159"/>
      <c r="BV192" s="159"/>
      <c r="BW192" s="159"/>
      <c r="BX192" s="159"/>
      <c r="BY192" s="159"/>
      <c r="BZ192" s="159"/>
      <c r="CA192" s="159"/>
      <c r="CB192" s="159"/>
      <c r="CC192" s="159"/>
      <c r="CD192" s="159"/>
      <c r="CE192" s="159"/>
      <c r="CF192" s="159"/>
      <c r="CG192" s="159"/>
      <c r="CH192" s="159"/>
      <c r="CI192" s="159"/>
      <c r="CJ192" s="159"/>
      <c r="CK192" s="159"/>
      <c r="CL192" s="159"/>
      <c r="CM192" s="159"/>
      <c r="CN192" s="159"/>
      <c r="CO192" s="159"/>
      <c r="CP192" s="159"/>
      <c r="CQ192" s="159"/>
      <c r="CR192" s="159"/>
      <c r="CS192" s="159"/>
      <c r="CT192" s="159"/>
      <c r="CU192" s="159"/>
      <c r="CV192" s="159"/>
      <c r="CW192" s="159"/>
      <c r="CX192" s="159"/>
      <c r="CY192" s="159"/>
      <c r="CZ192" s="159"/>
      <c r="DA192" s="159"/>
      <c r="DB192" s="159"/>
      <c r="DC192" s="159"/>
      <c r="DD192" s="159"/>
      <c r="DE192" s="159"/>
      <c r="DF192" s="159"/>
      <c r="DG192" s="159"/>
      <c r="DH192" s="159"/>
      <c r="DI192" s="159"/>
      <c r="DJ192" s="159"/>
      <c r="DK192" s="159"/>
      <c r="DL192" s="159"/>
      <c r="DM192" s="159"/>
      <c r="DN192" s="159"/>
      <c r="DO192" s="159"/>
      <c r="DP192" s="159"/>
      <c r="DQ192" s="159"/>
      <c r="DR192" s="159"/>
      <c r="DS192" s="159"/>
      <c r="DT192" s="159"/>
      <c r="DU192" s="159"/>
      <c r="DV192" s="159"/>
      <c r="DW192" s="159"/>
      <c r="DX192" s="159"/>
      <c r="DY192" s="159"/>
      <c r="DZ192" s="159"/>
      <c r="EA192" s="159"/>
      <c r="EB192" s="159"/>
      <c r="EC192" s="159"/>
      <c r="ED192" s="159"/>
      <c r="EE192" s="159"/>
      <c r="EF192" s="159"/>
      <c r="EG192" s="159"/>
      <c r="EH192" s="159"/>
      <c r="EI192" s="159"/>
      <c r="EJ192" s="159"/>
      <c r="EK192" s="159"/>
      <c r="EL192" s="159"/>
      <c r="EM192" s="159"/>
      <c r="EN192" s="159"/>
      <c r="EO192" s="159"/>
      <c r="EP192" s="159"/>
      <c r="EQ192" s="159"/>
      <c r="ER192" s="159"/>
      <c r="ES192" s="159"/>
      <c r="ET192" s="159"/>
      <c r="EU192" s="159"/>
      <c r="EV192" s="159"/>
      <c r="EW192" s="159"/>
      <c r="EX192" s="159"/>
      <c r="EY192" s="159"/>
      <c r="EZ192" s="159"/>
      <c r="FA192" s="159"/>
      <c r="FB192" s="159"/>
      <c r="FC192" s="159"/>
      <c r="FD192" s="159"/>
      <c r="FE192" s="159"/>
      <c r="FF192" s="159"/>
      <c r="FG192" s="159"/>
      <c r="FH192" s="159"/>
      <c r="FI192" s="159"/>
      <c r="FJ192" s="159"/>
      <c r="FK192" s="159"/>
      <c r="FL192" s="159"/>
      <c r="FM192" s="159"/>
      <c r="FN192" s="159"/>
      <c r="FO192" s="159"/>
      <c r="FP192" s="159"/>
      <c r="FQ192" s="159"/>
      <c r="FR192" s="159"/>
      <c r="FS192" s="159"/>
      <c r="FT192" s="159"/>
      <c r="FU192" s="159"/>
      <c r="FV192" s="159"/>
      <c r="FW192" s="159"/>
      <c r="FX192" s="159"/>
      <c r="FY192" s="159"/>
      <c r="FZ192" s="159"/>
      <c r="GA192" s="159"/>
      <c r="GB192" s="159"/>
      <c r="GC192" s="159"/>
      <c r="GD192" s="159"/>
      <c r="GE192" s="159"/>
    </row>
    <row r="193" spans="1:187" s="156" customFormat="1" ht="31.5" x14ac:dyDescent="0.25">
      <c r="A193" s="167" t="s">
        <v>272</v>
      </c>
      <c r="B193" s="174">
        <f t="shared" si="127"/>
        <v>1994</v>
      </c>
      <c r="C193" s="174">
        <f t="shared" si="127"/>
        <v>1994</v>
      </c>
      <c r="D193" s="174">
        <f t="shared" si="127"/>
        <v>0</v>
      </c>
      <c r="E193" s="174"/>
      <c r="F193" s="174"/>
      <c r="G193" s="174">
        <f t="shared" si="146"/>
        <v>0</v>
      </c>
      <c r="H193" s="174"/>
      <c r="I193" s="174"/>
      <c r="J193" s="174">
        <f t="shared" si="147"/>
        <v>0</v>
      </c>
      <c r="K193" s="174">
        <v>0</v>
      </c>
      <c r="L193" s="174">
        <v>0</v>
      </c>
      <c r="M193" s="174">
        <f t="shared" si="148"/>
        <v>0</v>
      </c>
      <c r="N193" s="174">
        <v>0</v>
      </c>
      <c r="O193" s="174">
        <v>0</v>
      </c>
      <c r="P193" s="174">
        <f t="shared" si="149"/>
        <v>0</v>
      </c>
      <c r="Q193" s="174">
        <v>1994</v>
      </c>
      <c r="R193" s="174">
        <v>1994</v>
      </c>
      <c r="S193" s="174">
        <f t="shared" si="150"/>
        <v>0</v>
      </c>
      <c r="T193" s="174"/>
      <c r="U193" s="174"/>
      <c r="V193" s="174">
        <f t="shared" si="151"/>
        <v>0</v>
      </c>
      <c r="W193" s="174"/>
      <c r="X193" s="174"/>
      <c r="Y193" s="174">
        <f t="shared" si="152"/>
        <v>0</v>
      </c>
      <c r="Z193" s="174"/>
      <c r="AA193" s="174"/>
      <c r="AB193" s="174">
        <f t="shared" si="153"/>
        <v>0</v>
      </c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59"/>
      <c r="AT193" s="159"/>
      <c r="AU193" s="159"/>
      <c r="AV193" s="159"/>
      <c r="AW193" s="159"/>
      <c r="AX193" s="159"/>
      <c r="AY193" s="159"/>
      <c r="AZ193" s="159"/>
      <c r="BA193" s="159"/>
      <c r="BB193" s="159"/>
      <c r="BC193" s="159"/>
      <c r="BD193" s="159"/>
      <c r="BE193" s="159"/>
      <c r="BF193" s="159"/>
      <c r="BG193" s="159"/>
      <c r="BH193" s="159"/>
      <c r="BI193" s="159"/>
      <c r="BJ193" s="159"/>
      <c r="BK193" s="159"/>
      <c r="BL193" s="159"/>
      <c r="BM193" s="159"/>
      <c r="BN193" s="159"/>
      <c r="BO193" s="159"/>
      <c r="BP193" s="159"/>
      <c r="BQ193" s="159"/>
      <c r="BR193" s="159"/>
      <c r="BS193" s="159"/>
      <c r="BT193" s="159"/>
      <c r="BU193" s="159"/>
      <c r="BV193" s="159"/>
      <c r="BW193" s="159"/>
      <c r="BX193" s="159"/>
      <c r="BY193" s="159"/>
      <c r="BZ193" s="159"/>
      <c r="CA193" s="159"/>
      <c r="CB193" s="159"/>
      <c r="CC193" s="159"/>
      <c r="CD193" s="159"/>
      <c r="CE193" s="159"/>
      <c r="CF193" s="159"/>
      <c r="CG193" s="159"/>
      <c r="CH193" s="159"/>
      <c r="CI193" s="159"/>
      <c r="CJ193" s="159"/>
      <c r="CK193" s="159"/>
      <c r="CL193" s="159"/>
      <c r="CM193" s="159"/>
      <c r="CN193" s="159"/>
      <c r="CO193" s="159"/>
      <c r="CP193" s="159"/>
      <c r="CQ193" s="159"/>
      <c r="CR193" s="159"/>
      <c r="CS193" s="159"/>
      <c r="CT193" s="159"/>
      <c r="CU193" s="159"/>
      <c r="CV193" s="159"/>
      <c r="CW193" s="159"/>
      <c r="CX193" s="159"/>
      <c r="CY193" s="159"/>
      <c r="CZ193" s="159"/>
      <c r="DA193" s="159"/>
      <c r="DB193" s="159"/>
      <c r="DC193" s="159"/>
      <c r="DD193" s="159"/>
      <c r="DE193" s="159"/>
      <c r="DF193" s="159"/>
      <c r="DG193" s="159"/>
      <c r="DH193" s="159"/>
      <c r="DI193" s="159"/>
      <c r="DJ193" s="159"/>
      <c r="DK193" s="159"/>
      <c r="DL193" s="159"/>
      <c r="DM193" s="159"/>
      <c r="DN193" s="159"/>
      <c r="DO193" s="159"/>
      <c r="DP193" s="159"/>
      <c r="DQ193" s="159"/>
      <c r="DR193" s="159"/>
      <c r="DS193" s="159"/>
      <c r="DT193" s="159"/>
      <c r="DU193" s="159"/>
      <c r="DV193" s="159"/>
      <c r="DW193" s="159"/>
      <c r="DX193" s="159"/>
      <c r="DY193" s="159"/>
      <c r="DZ193" s="159"/>
      <c r="EA193" s="159"/>
      <c r="EB193" s="159"/>
      <c r="EC193" s="159"/>
      <c r="ED193" s="159"/>
      <c r="EE193" s="159"/>
      <c r="EF193" s="159"/>
      <c r="EG193" s="159"/>
      <c r="EH193" s="159"/>
      <c r="EI193" s="159"/>
      <c r="EJ193" s="159"/>
      <c r="EK193" s="159"/>
      <c r="EL193" s="159"/>
      <c r="EM193" s="159"/>
      <c r="EN193" s="159"/>
      <c r="EO193" s="159"/>
      <c r="EP193" s="159"/>
      <c r="EQ193" s="159"/>
      <c r="ER193" s="159"/>
      <c r="ES193" s="159"/>
      <c r="ET193" s="159"/>
      <c r="EU193" s="159"/>
      <c r="EV193" s="159"/>
      <c r="EW193" s="159"/>
      <c r="EX193" s="159"/>
      <c r="EY193" s="159"/>
      <c r="EZ193" s="159"/>
      <c r="FA193" s="159"/>
      <c r="FB193" s="159"/>
      <c r="FC193" s="159"/>
      <c r="FD193" s="159"/>
      <c r="FE193" s="159"/>
      <c r="FF193" s="159"/>
      <c r="FG193" s="159"/>
      <c r="FH193" s="159"/>
      <c r="FI193" s="159"/>
      <c r="FJ193" s="159"/>
      <c r="FK193" s="159"/>
      <c r="FL193" s="159"/>
      <c r="FM193" s="159"/>
      <c r="FN193" s="159"/>
      <c r="FO193" s="159"/>
      <c r="FP193" s="159"/>
      <c r="FQ193" s="159"/>
      <c r="FR193" s="159"/>
      <c r="FS193" s="159"/>
      <c r="FT193" s="159"/>
      <c r="FU193" s="159"/>
      <c r="FV193" s="159"/>
      <c r="FW193" s="159"/>
      <c r="FX193" s="159"/>
      <c r="FY193" s="159"/>
      <c r="FZ193" s="159"/>
      <c r="GA193" s="159"/>
      <c r="GB193" s="159"/>
      <c r="GC193" s="159"/>
      <c r="GD193" s="159"/>
      <c r="GE193" s="159"/>
    </row>
    <row r="194" spans="1:187" s="159" customFormat="1" ht="47.25" x14ac:dyDescent="0.25">
      <c r="A194" s="167" t="s">
        <v>273</v>
      </c>
      <c r="B194" s="162">
        <f t="shared" si="127"/>
        <v>30000</v>
      </c>
      <c r="C194" s="162">
        <f t="shared" si="127"/>
        <v>30000</v>
      </c>
      <c r="D194" s="162">
        <f t="shared" si="127"/>
        <v>0</v>
      </c>
      <c r="E194" s="162"/>
      <c r="F194" s="162"/>
      <c r="G194" s="162">
        <f t="shared" si="146"/>
        <v>0</v>
      </c>
      <c r="H194" s="162"/>
      <c r="I194" s="162"/>
      <c r="J194" s="162">
        <f t="shared" si="147"/>
        <v>0</v>
      </c>
      <c r="K194" s="162">
        <v>0</v>
      </c>
      <c r="L194" s="162">
        <v>0</v>
      </c>
      <c r="M194" s="162">
        <f t="shared" si="148"/>
        <v>0</v>
      </c>
      <c r="N194" s="162">
        <v>30000</v>
      </c>
      <c r="O194" s="162">
        <v>30000</v>
      </c>
      <c r="P194" s="162">
        <f t="shared" si="149"/>
        <v>0</v>
      </c>
      <c r="Q194" s="162">
        <v>0</v>
      </c>
      <c r="R194" s="162">
        <v>0</v>
      </c>
      <c r="S194" s="162">
        <f t="shared" si="150"/>
        <v>0</v>
      </c>
      <c r="T194" s="162"/>
      <c r="U194" s="162"/>
      <c r="V194" s="162">
        <f t="shared" si="151"/>
        <v>0</v>
      </c>
      <c r="W194" s="162"/>
      <c r="X194" s="162"/>
      <c r="Y194" s="162">
        <f t="shared" si="152"/>
        <v>0</v>
      </c>
      <c r="Z194" s="162"/>
      <c r="AA194" s="162"/>
      <c r="AB194" s="162">
        <f t="shared" si="153"/>
        <v>0</v>
      </c>
    </row>
    <row r="195" spans="1:187" s="159" customFormat="1" ht="52.5" customHeight="1" x14ac:dyDescent="0.25">
      <c r="A195" s="167" t="s">
        <v>274</v>
      </c>
      <c r="B195" s="162">
        <f t="shared" si="127"/>
        <v>52246</v>
      </c>
      <c r="C195" s="162">
        <f t="shared" si="127"/>
        <v>52246</v>
      </c>
      <c r="D195" s="162">
        <f t="shared" si="127"/>
        <v>0</v>
      </c>
      <c r="E195" s="162"/>
      <c r="F195" s="162"/>
      <c r="G195" s="162">
        <f t="shared" si="146"/>
        <v>0</v>
      </c>
      <c r="H195" s="162"/>
      <c r="I195" s="162"/>
      <c r="J195" s="162">
        <f t="shared" si="147"/>
        <v>0</v>
      </c>
      <c r="K195" s="162">
        <v>0</v>
      </c>
      <c r="L195" s="162">
        <v>0</v>
      </c>
      <c r="M195" s="162">
        <f t="shared" si="148"/>
        <v>0</v>
      </c>
      <c r="N195" s="162">
        <v>52246</v>
      </c>
      <c r="O195" s="162">
        <v>52246</v>
      </c>
      <c r="P195" s="162">
        <f t="shared" si="149"/>
        <v>0</v>
      </c>
      <c r="Q195" s="162">
        <v>0</v>
      </c>
      <c r="R195" s="162">
        <v>0</v>
      </c>
      <c r="S195" s="162">
        <f t="shared" si="150"/>
        <v>0</v>
      </c>
      <c r="T195" s="162"/>
      <c r="U195" s="162"/>
      <c r="V195" s="162">
        <f t="shared" si="151"/>
        <v>0</v>
      </c>
      <c r="W195" s="162"/>
      <c r="X195" s="162"/>
      <c r="Y195" s="162">
        <f t="shared" si="152"/>
        <v>0</v>
      </c>
      <c r="Z195" s="162"/>
      <c r="AA195" s="162"/>
      <c r="AB195" s="162">
        <f t="shared" si="153"/>
        <v>0</v>
      </c>
    </row>
    <row r="196" spans="1:187" s="159" customFormat="1" ht="78.75" x14ac:dyDescent="0.25">
      <c r="A196" s="167" t="s">
        <v>275</v>
      </c>
      <c r="B196" s="162">
        <f t="shared" si="127"/>
        <v>9000</v>
      </c>
      <c r="C196" s="162">
        <f t="shared" si="127"/>
        <v>9000</v>
      </c>
      <c r="D196" s="162">
        <f t="shared" si="127"/>
        <v>0</v>
      </c>
      <c r="E196" s="162"/>
      <c r="F196" s="162"/>
      <c r="G196" s="162">
        <f t="shared" si="146"/>
        <v>0</v>
      </c>
      <c r="H196" s="162"/>
      <c r="I196" s="162"/>
      <c r="J196" s="162">
        <f t="shared" si="147"/>
        <v>0</v>
      </c>
      <c r="K196" s="162">
        <v>0</v>
      </c>
      <c r="L196" s="162">
        <v>0</v>
      </c>
      <c r="M196" s="162">
        <f t="shared" si="148"/>
        <v>0</v>
      </c>
      <c r="N196" s="162">
        <v>9000</v>
      </c>
      <c r="O196" s="162">
        <v>9000</v>
      </c>
      <c r="P196" s="162">
        <f t="shared" si="149"/>
        <v>0</v>
      </c>
      <c r="Q196" s="162">
        <v>0</v>
      </c>
      <c r="R196" s="162">
        <v>0</v>
      </c>
      <c r="S196" s="162">
        <f t="shared" si="150"/>
        <v>0</v>
      </c>
      <c r="T196" s="162"/>
      <c r="U196" s="162"/>
      <c r="V196" s="162">
        <f t="shared" si="151"/>
        <v>0</v>
      </c>
      <c r="W196" s="162"/>
      <c r="X196" s="162"/>
      <c r="Y196" s="162">
        <f t="shared" si="152"/>
        <v>0</v>
      </c>
      <c r="Z196" s="162"/>
      <c r="AA196" s="162"/>
      <c r="AB196" s="162">
        <f t="shared" si="153"/>
        <v>0</v>
      </c>
    </row>
    <row r="197" spans="1:187" s="159" customFormat="1" ht="78.75" x14ac:dyDescent="0.25">
      <c r="A197" s="167" t="s">
        <v>276</v>
      </c>
      <c r="B197" s="162">
        <f t="shared" si="127"/>
        <v>2000</v>
      </c>
      <c r="C197" s="162">
        <f t="shared" si="127"/>
        <v>2000</v>
      </c>
      <c r="D197" s="162">
        <f t="shared" si="127"/>
        <v>0</v>
      </c>
      <c r="E197" s="162"/>
      <c r="F197" s="162"/>
      <c r="G197" s="162">
        <f t="shared" si="146"/>
        <v>0</v>
      </c>
      <c r="H197" s="162"/>
      <c r="I197" s="162"/>
      <c r="J197" s="162">
        <f t="shared" si="147"/>
        <v>0</v>
      </c>
      <c r="K197" s="162">
        <v>0</v>
      </c>
      <c r="L197" s="162">
        <v>0</v>
      </c>
      <c r="M197" s="162">
        <f t="shared" si="148"/>
        <v>0</v>
      </c>
      <c r="N197" s="162">
        <v>2000</v>
      </c>
      <c r="O197" s="162">
        <v>2000</v>
      </c>
      <c r="P197" s="162">
        <f t="shared" si="149"/>
        <v>0</v>
      </c>
      <c r="Q197" s="162">
        <v>0</v>
      </c>
      <c r="R197" s="162">
        <v>0</v>
      </c>
      <c r="S197" s="162">
        <f t="shared" si="150"/>
        <v>0</v>
      </c>
      <c r="T197" s="162"/>
      <c r="U197" s="162"/>
      <c r="V197" s="162">
        <f t="shared" si="151"/>
        <v>0</v>
      </c>
      <c r="W197" s="162"/>
      <c r="X197" s="162"/>
      <c r="Y197" s="162">
        <f t="shared" si="152"/>
        <v>0</v>
      </c>
      <c r="Z197" s="162"/>
      <c r="AA197" s="162"/>
      <c r="AB197" s="162">
        <f t="shared" si="153"/>
        <v>0</v>
      </c>
    </row>
    <row r="198" spans="1:187" s="159" customFormat="1" ht="94.5" x14ac:dyDescent="0.25">
      <c r="A198" s="167" t="s">
        <v>277</v>
      </c>
      <c r="B198" s="162">
        <f t="shared" si="127"/>
        <v>11225</v>
      </c>
      <c r="C198" s="162">
        <f t="shared" si="127"/>
        <v>11225</v>
      </c>
      <c r="D198" s="162">
        <f t="shared" si="127"/>
        <v>0</v>
      </c>
      <c r="E198" s="162"/>
      <c r="F198" s="162"/>
      <c r="G198" s="162">
        <f t="shared" si="146"/>
        <v>0</v>
      </c>
      <c r="H198" s="162"/>
      <c r="I198" s="162"/>
      <c r="J198" s="162">
        <f t="shared" si="147"/>
        <v>0</v>
      </c>
      <c r="K198" s="162">
        <v>0</v>
      </c>
      <c r="L198" s="162">
        <v>0</v>
      </c>
      <c r="M198" s="162">
        <f t="shared" si="148"/>
        <v>0</v>
      </c>
      <c r="N198" s="162">
        <v>11225</v>
      </c>
      <c r="O198" s="162">
        <v>11225</v>
      </c>
      <c r="P198" s="162">
        <f t="shared" si="149"/>
        <v>0</v>
      </c>
      <c r="Q198" s="162">
        <v>0</v>
      </c>
      <c r="R198" s="162">
        <v>0</v>
      </c>
      <c r="S198" s="162">
        <f t="shared" si="150"/>
        <v>0</v>
      </c>
      <c r="T198" s="162"/>
      <c r="U198" s="162"/>
      <c r="V198" s="162">
        <f t="shared" si="151"/>
        <v>0</v>
      </c>
      <c r="W198" s="162"/>
      <c r="X198" s="162"/>
      <c r="Y198" s="162">
        <f t="shared" si="152"/>
        <v>0</v>
      </c>
      <c r="Z198" s="162"/>
      <c r="AA198" s="162"/>
      <c r="AB198" s="162">
        <f t="shared" si="153"/>
        <v>0</v>
      </c>
    </row>
    <row r="199" spans="1:187" s="159" customFormat="1" ht="31.5" x14ac:dyDescent="0.25">
      <c r="A199" s="157" t="s">
        <v>195</v>
      </c>
      <c r="B199" s="158">
        <f t="shared" si="127"/>
        <v>122469</v>
      </c>
      <c r="C199" s="158">
        <f t="shared" si="127"/>
        <v>160991</v>
      </c>
      <c r="D199" s="158">
        <f t="shared" si="127"/>
        <v>38522</v>
      </c>
      <c r="E199" s="158">
        <f>SUM(E200:E218)</f>
        <v>0</v>
      </c>
      <c r="F199" s="158">
        <f>SUM(F200:F218)</f>
        <v>0</v>
      </c>
      <c r="G199" s="158">
        <f t="shared" si="146"/>
        <v>0</v>
      </c>
      <c r="H199" s="158">
        <f>SUM(H200:H218)</f>
        <v>0</v>
      </c>
      <c r="I199" s="158">
        <f>SUM(I200:I218)</f>
        <v>0</v>
      </c>
      <c r="J199" s="158">
        <f t="shared" si="147"/>
        <v>0</v>
      </c>
      <c r="K199" s="158">
        <f>SUM(K200:K218)</f>
        <v>0</v>
      </c>
      <c r="L199" s="158">
        <f>SUM(L200:L218)</f>
        <v>2674</v>
      </c>
      <c r="M199" s="158">
        <f t="shared" si="148"/>
        <v>2674</v>
      </c>
      <c r="N199" s="158">
        <f>SUM(N200:N218)</f>
        <v>36327</v>
      </c>
      <c r="O199" s="158">
        <f>SUM(O200:O218)</f>
        <v>36327</v>
      </c>
      <c r="P199" s="158">
        <f t="shared" si="149"/>
        <v>0</v>
      </c>
      <c r="Q199" s="158">
        <f>SUM(Q200:Q218)</f>
        <v>83876</v>
      </c>
      <c r="R199" s="158">
        <f>SUM(R200:R218)</f>
        <v>119724</v>
      </c>
      <c r="S199" s="158">
        <f t="shared" si="150"/>
        <v>35848</v>
      </c>
      <c r="T199" s="158">
        <f>SUM(T200:T218)</f>
        <v>0</v>
      </c>
      <c r="U199" s="158">
        <f>SUM(U200:U218)</f>
        <v>0</v>
      </c>
      <c r="V199" s="158">
        <f t="shared" si="151"/>
        <v>0</v>
      </c>
      <c r="W199" s="158">
        <f>SUM(W200:W218)</f>
        <v>2266</v>
      </c>
      <c r="X199" s="158">
        <f>SUM(X200:X218)</f>
        <v>2266</v>
      </c>
      <c r="Y199" s="158">
        <f t="shared" si="152"/>
        <v>0</v>
      </c>
      <c r="Z199" s="158">
        <f>SUM(Z200:Z218)</f>
        <v>0</v>
      </c>
      <c r="AA199" s="158">
        <f>SUM(AA200:AA218)</f>
        <v>0</v>
      </c>
      <c r="AB199" s="158">
        <f t="shared" si="153"/>
        <v>0</v>
      </c>
    </row>
    <row r="200" spans="1:187" s="159" customFormat="1" ht="94.5" x14ac:dyDescent="0.25">
      <c r="A200" s="167" t="s">
        <v>278</v>
      </c>
      <c r="B200" s="162">
        <f t="shared" si="127"/>
        <v>4684</v>
      </c>
      <c r="C200" s="162">
        <f t="shared" si="127"/>
        <v>4684</v>
      </c>
      <c r="D200" s="162">
        <f t="shared" si="127"/>
        <v>0</v>
      </c>
      <c r="E200" s="162"/>
      <c r="F200" s="162"/>
      <c r="G200" s="162">
        <f t="shared" si="146"/>
        <v>0</v>
      </c>
      <c r="H200" s="162"/>
      <c r="I200" s="162"/>
      <c r="J200" s="162">
        <f t="shared" si="147"/>
        <v>0</v>
      </c>
      <c r="K200" s="162"/>
      <c r="L200" s="162"/>
      <c r="M200" s="162">
        <f t="shared" si="148"/>
        <v>0</v>
      </c>
      <c r="N200" s="162">
        <v>4684</v>
      </c>
      <c r="O200" s="162">
        <v>4684</v>
      </c>
      <c r="P200" s="162">
        <f t="shared" si="149"/>
        <v>0</v>
      </c>
      <c r="Q200" s="162">
        <v>0</v>
      </c>
      <c r="R200" s="162">
        <v>0</v>
      </c>
      <c r="S200" s="162">
        <f t="shared" si="150"/>
        <v>0</v>
      </c>
      <c r="T200" s="162"/>
      <c r="U200" s="162"/>
      <c r="V200" s="162">
        <f t="shared" si="151"/>
        <v>0</v>
      </c>
      <c r="W200" s="162"/>
      <c r="X200" s="162"/>
      <c r="Y200" s="162">
        <f t="shared" si="152"/>
        <v>0</v>
      </c>
      <c r="Z200" s="162"/>
      <c r="AA200" s="162"/>
      <c r="AB200" s="162">
        <f t="shared" si="153"/>
        <v>0</v>
      </c>
    </row>
    <row r="201" spans="1:187" s="159" customFormat="1" ht="94.5" x14ac:dyDescent="0.25">
      <c r="A201" s="167" t="s">
        <v>279</v>
      </c>
      <c r="B201" s="162">
        <f t="shared" si="127"/>
        <v>18000</v>
      </c>
      <c r="C201" s="162">
        <f t="shared" si="127"/>
        <v>18000</v>
      </c>
      <c r="D201" s="162">
        <f t="shared" si="127"/>
        <v>0</v>
      </c>
      <c r="E201" s="162"/>
      <c r="F201" s="162"/>
      <c r="G201" s="162">
        <f t="shared" si="146"/>
        <v>0</v>
      </c>
      <c r="H201" s="162"/>
      <c r="I201" s="162"/>
      <c r="J201" s="162">
        <f t="shared" si="147"/>
        <v>0</v>
      </c>
      <c r="K201" s="162"/>
      <c r="L201" s="162"/>
      <c r="M201" s="162">
        <f t="shared" si="148"/>
        <v>0</v>
      </c>
      <c r="N201" s="162">
        <v>18000</v>
      </c>
      <c r="O201" s="162">
        <v>18000</v>
      </c>
      <c r="P201" s="162">
        <f t="shared" si="149"/>
        <v>0</v>
      </c>
      <c r="Q201" s="162">
        <v>0</v>
      </c>
      <c r="R201" s="162">
        <v>0</v>
      </c>
      <c r="S201" s="162">
        <f t="shared" si="150"/>
        <v>0</v>
      </c>
      <c r="T201" s="162"/>
      <c r="U201" s="162"/>
      <c r="V201" s="162">
        <f t="shared" si="151"/>
        <v>0</v>
      </c>
      <c r="W201" s="162"/>
      <c r="X201" s="162"/>
      <c r="Y201" s="162">
        <f t="shared" si="152"/>
        <v>0</v>
      </c>
      <c r="Z201" s="162"/>
      <c r="AA201" s="162"/>
      <c r="AB201" s="162">
        <f t="shared" si="153"/>
        <v>0</v>
      </c>
    </row>
    <row r="202" spans="1:187" s="159" customFormat="1" ht="47.25" x14ac:dyDescent="0.25">
      <c r="A202" s="167" t="s">
        <v>280</v>
      </c>
      <c r="B202" s="162">
        <f t="shared" si="127"/>
        <v>2395</v>
      </c>
      <c r="C202" s="162">
        <f t="shared" si="127"/>
        <v>2395</v>
      </c>
      <c r="D202" s="162">
        <f t="shared" si="127"/>
        <v>0</v>
      </c>
      <c r="E202" s="162"/>
      <c r="F202" s="162"/>
      <c r="G202" s="162">
        <f t="shared" si="146"/>
        <v>0</v>
      </c>
      <c r="H202" s="162"/>
      <c r="I202" s="162"/>
      <c r="J202" s="162">
        <f t="shared" si="147"/>
        <v>0</v>
      </c>
      <c r="K202" s="162"/>
      <c r="L202" s="162"/>
      <c r="M202" s="162">
        <f t="shared" si="148"/>
        <v>0</v>
      </c>
      <c r="N202" s="162">
        <f>1500+895</f>
        <v>2395</v>
      </c>
      <c r="O202" s="162">
        <f>1500+895</f>
        <v>2395</v>
      </c>
      <c r="P202" s="162">
        <f t="shared" si="149"/>
        <v>0</v>
      </c>
      <c r="Q202" s="162"/>
      <c r="R202" s="162"/>
      <c r="S202" s="162">
        <f t="shared" si="150"/>
        <v>0</v>
      </c>
      <c r="T202" s="162"/>
      <c r="U202" s="162"/>
      <c r="V202" s="162">
        <f t="shared" si="151"/>
        <v>0</v>
      </c>
      <c r="W202" s="162"/>
      <c r="X202" s="162"/>
      <c r="Y202" s="162">
        <f t="shared" si="152"/>
        <v>0</v>
      </c>
      <c r="Z202" s="162"/>
      <c r="AA202" s="162"/>
      <c r="AB202" s="162">
        <f t="shared" si="153"/>
        <v>0</v>
      </c>
    </row>
    <row r="203" spans="1:187" s="159" customFormat="1" ht="78.75" x14ac:dyDescent="0.25">
      <c r="A203" s="167" t="s">
        <v>281</v>
      </c>
      <c r="B203" s="162">
        <f t="shared" si="127"/>
        <v>7500</v>
      </c>
      <c r="C203" s="162">
        <f t="shared" si="127"/>
        <v>7500</v>
      </c>
      <c r="D203" s="162">
        <f t="shared" si="127"/>
        <v>0</v>
      </c>
      <c r="E203" s="162"/>
      <c r="F203" s="162"/>
      <c r="G203" s="162">
        <f t="shared" si="146"/>
        <v>0</v>
      </c>
      <c r="H203" s="162"/>
      <c r="I203" s="162"/>
      <c r="J203" s="162">
        <f t="shared" si="147"/>
        <v>0</v>
      </c>
      <c r="K203" s="162">
        <v>0</v>
      </c>
      <c r="L203" s="162">
        <v>0</v>
      </c>
      <c r="M203" s="162">
        <f t="shared" si="148"/>
        <v>0</v>
      </c>
      <c r="N203" s="162">
        <v>7500</v>
      </c>
      <c r="O203" s="162">
        <v>7500</v>
      </c>
      <c r="P203" s="162">
        <f t="shared" si="149"/>
        <v>0</v>
      </c>
      <c r="Q203" s="162">
        <v>0</v>
      </c>
      <c r="R203" s="162">
        <v>0</v>
      </c>
      <c r="S203" s="162">
        <f t="shared" si="150"/>
        <v>0</v>
      </c>
      <c r="T203" s="162"/>
      <c r="U203" s="162"/>
      <c r="V203" s="162">
        <f t="shared" si="151"/>
        <v>0</v>
      </c>
      <c r="W203" s="162"/>
      <c r="X203" s="162"/>
      <c r="Y203" s="162">
        <f t="shared" si="152"/>
        <v>0</v>
      </c>
      <c r="Z203" s="162"/>
      <c r="AA203" s="162"/>
      <c r="AB203" s="162">
        <f t="shared" si="153"/>
        <v>0</v>
      </c>
    </row>
    <row r="204" spans="1:187" s="156" customFormat="1" ht="63" x14ac:dyDescent="0.25">
      <c r="A204" s="167" t="s">
        <v>282</v>
      </c>
      <c r="B204" s="174">
        <f t="shared" si="127"/>
        <v>3748</v>
      </c>
      <c r="C204" s="174">
        <f t="shared" si="127"/>
        <v>3748</v>
      </c>
      <c r="D204" s="174">
        <f t="shared" si="127"/>
        <v>0</v>
      </c>
      <c r="E204" s="174"/>
      <c r="F204" s="174"/>
      <c r="G204" s="174">
        <f t="shared" si="146"/>
        <v>0</v>
      </c>
      <c r="H204" s="174"/>
      <c r="I204" s="174"/>
      <c r="J204" s="174">
        <f t="shared" si="147"/>
        <v>0</v>
      </c>
      <c r="K204" s="174"/>
      <c r="L204" s="174"/>
      <c r="M204" s="174">
        <f t="shared" si="148"/>
        <v>0</v>
      </c>
      <c r="N204" s="174">
        <v>3748</v>
      </c>
      <c r="O204" s="174">
        <v>3748</v>
      </c>
      <c r="P204" s="174">
        <f t="shared" si="149"/>
        <v>0</v>
      </c>
      <c r="Q204" s="174">
        <v>0</v>
      </c>
      <c r="R204" s="174">
        <v>0</v>
      </c>
      <c r="S204" s="174">
        <f t="shared" si="150"/>
        <v>0</v>
      </c>
      <c r="T204" s="174"/>
      <c r="U204" s="174"/>
      <c r="V204" s="174">
        <f t="shared" si="151"/>
        <v>0</v>
      </c>
      <c r="W204" s="174"/>
      <c r="X204" s="174"/>
      <c r="Y204" s="174">
        <f t="shared" si="152"/>
        <v>0</v>
      </c>
      <c r="Z204" s="174"/>
      <c r="AA204" s="174"/>
      <c r="AB204" s="174">
        <f t="shared" si="153"/>
        <v>0</v>
      </c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59"/>
      <c r="AT204" s="159"/>
      <c r="AU204" s="159"/>
      <c r="AV204" s="159"/>
      <c r="AW204" s="159"/>
      <c r="AX204" s="159"/>
      <c r="AY204" s="159"/>
      <c r="AZ204" s="159"/>
      <c r="BA204" s="159"/>
      <c r="BB204" s="159"/>
      <c r="BC204" s="159"/>
      <c r="BD204" s="159"/>
      <c r="BE204" s="159"/>
      <c r="BF204" s="159"/>
      <c r="BG204" s="159"/>
      <c r="BH204" s="159"/>
      <c r="BI204" s="159"/>
      <c r="BJ204" s="159"/>
      <c r="BK204" s="159"/>
      <c r="BL204" s="159"/>
      <c r="BM204" s="159"/>
      <c r="BN204" s="159"/>
      <c r="BO204" s="159"/>
      <c r="BP204" s="159"/>
      <c r="BQ204" s="159"/>
      <c r="BR204" s="159"/>
      <c r="BS204" s="159"/>
      <c r="BT204" s="159"/>
      <c r="BU204" s="159"/>
      <c r="BV204" s="159"/>
      <c r="BW204" s="159"/>
      <c r="BX204" s="159"/>
      <c r="BY204" s="159"/>
      <c r="BZ204" s="159"/>
      <c r="CA204" s="159"/>
      <c r="CB204" s="159"/>
      <c r="CC204" s="159"/>
      <c r="CD204" s="159"/>
      <c r="CE204" s="159"/>
      <c r="CF204" s="159"/>
      <c r="CG204" s="159"/>
      <c r="CH204" s="159"/>
      <c r="CI204" s="159"/>
      <c r="CJ204" s="159"/>
      <c r="CK204" s="159"/>
      <c r="CL204" s="159"/>
      <c r="CM204" s="159"/>
      <c r="CN204" s="159"/>
      <c r="CO204" s="159"/>
      <c r="CP204" s="159"/>
      <c r="CQ204" s="159"/>
      <c r="CR204" s="159"/>
      <c r="CS204" s="159"/>
      <c r="CT204" s="159"/>
      <c r="CU204" s="159"/>
      <c r="CV204" s="159"/>
      <c r="CW204" s="159"/>
      <c r="CX204" s="159"/>
      <c r="CY204" s="159"/>
      <c r="CZ204" s="159"/>
      <c r="DA204" s="159"/>
      <c r="DB204" s="159"/>
      <c r="DC204" s="159"/>
      <c r="DD204" s="159"/>
      <c r="DE204" s="159"/>
      <c r="DF204" s="159"/>
      <c r="DG204" s="159"/>
      <c r="DH204" s="159"/>
      <c r="DI204" s="159"/>
      <c r="DJ204" s="159"/>
      <c r="DK204" s="159"/>
      <c r="DL204" s="159"/>
      <c r="DM204" s="159"/>
      <c r="DN204" s="159"/>
      <c r="DO204" s="159"/>
      <c r="DP204" s="159"/>
      <c r="DQ204" s="159"/>
      <c r="DR204" s="159"/>
      <c r="DS204" s="159"/>
      <c r="DT204" s="159"/>
      <c r="DU204" s="159"/>
      <c r="DV204" s="159"/>
      <c r="DW204" s="159"/>
      <c r="DX204" s="159"/>
      <c r="DY204" s="159"/>
      <c r="DZ204" s="159"/>
      <c r="EA204" s="159"/>
      <c r="EB204" s="159"/>
      <c r="EC204" s="159"/>
      <c r="ED204" s="159"/>
      <c r="EE204" s="159"/>
      <c r="EF204" s="159"/>
      <c r="EG204" s="159"/>
      <c r="EH204" s="159"/>
      <c r="EI204" s="159"/>
      <c r="EJ204" s="159"/>
      <c r="EK204" s="159"/>
      <c r="EL204" s="159"/>
      <c r="EM204" s="159"/>
      <c r="EN204" s="159"/>
      <c r="EO204" s="159"/>
      <c r="EP204" s="159"/>
      <c r="EQ204" s="159"/>
      <c r="ER204" s="159"/>
      <c r="ES204" s="159"/>
      <c r="ET204" s="159"/>
      <c r="EU204" s="159"/>
      <c r="EV204" s="159"/>
      <c r="EW204" s="159"/>
      <c r="EX204" s="159"/>
      <c r="EY204" s="159"/>
      <c r="EZ204" s="159"/>
      <c r="FA204" s="159"/>
      <c r="FB204" s="159"/>
      <c r="FC204" s="159"/>
      <c r="FD204" s="159"/>
      <c r="FE204" s="159"/>
      <c r="FF204" s="159"/>
      <c r="FG204" s="159"/>
      <c r="FH204" s="159"/>
      <c r="FI204" s="159"/>
      <c r="FJ204" s="159"/>
      <c r="FK204" s="159"/>
      <c r="FL204" s="159"/>
      <c r="FM204" s="159"/>
      <c r="FN204" s="159"/>
      <c r="FO204" s="159"/>
      <c r="FP204" s="159"/>
      <c r="FQ204" s="159"/>
      <c r="FR204" s="159"/>
      <c r="FS204" s="159"/>
      <c r="FT204" s="159"/>
      <c r="FU204" s="159"/>
      <c r="FV204" s="159"/>
      <c r="FW204" s="159"/>
      <c r="FX204" s="159"/>
      <c r="FY204" s="159"/>
      <c r="FZ204" s="159"/>
      <c r="GA204" s="159"/>
      <c r="GB204" s="159"/>
      <c r="GC204" s="159"/>
      <c r="GD204" s="159"/>
      <c r="GE204" s="159"/>
    </row>
    <row r="205" spans="1:187" s="156" customFormat="1" x14ac:dyDescent="0.25">
      <c r="A205" s="167" t="s">
        <v>283</v>
      </c>
      <c r="B205" s="174">
        <f t="shared" si="127"/>
        <v>0</v>
      </c>
      <c r="C205" s="174">
        <f t="shared" si="127"/>
        <v>2674</v>
      </c>
      <c r="D205" s="174">
        <f t="shared" si="127"/>
        <v>2674</v>
      </c>
      <c r="E205" s="174"/>
      <c r="F205" s="174"/>
      <c r="G205" s="174">
        <f t="shared" si="146"/>
        <v>0</v>
      </c>
      <c r="H205" s="174"/>
      <c r="I205" s="174"/>
      <c r="J205" s="174">
        <f t="shared" si="147"/>
        <v>0</v>
      </c>
      <c r="K205" s="174">
        <v>0</v>
      </c>
      <c r="L205" s="174">
        <v>2674</v>
      </c>
      <c r="M205" s="174">
        <f t="shared" si="148"/>
        <v>2674</v>
      </c>
      <c r="N205" s="174"/>
      <c r="O205" s="174"/>
      <c r="P205" s="174">
        <f t="shared" si="149"/>
        <v>0</v>
      </c>
      <c r="Q205" s="174"/>
      <c r="R205" s="174"/>
      <c r="S205" s="174">
        <f t="shared" si="150"/>
        <v>0</v>
      </c>
      <c r="T205" s="174"/>
      <c r="U205" s="174"/>
      <c r="V205" s="174">
        <f t="shared" si="151"/>
        <v>0</v>
      </c>
      <c r="W205" s="174"/>
      <c r="X205" s="174"/>
      <c r="Y205" s="174">
        <f t="shared" si="152"/>
        <v>0</v>
      </c>
      <c r="Z205" s="174"/>
      <c r="AA205" s="174"/>
      <c r="AB205" s="174">
        <f t="shared" si="153"/>
        <v>0</v>
      </c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59"/>
      <c r="AT205" s="159"/>
      <c r="AU205" s="159"/>
      <c r="AV205" s="159"/>
      <c r="AW205" s="159"/>
      <c r="AX205" s="159"/>
      <c r="AY205" s="159"/>
      <c r="AZ205" s="159"/>
      <c r="BA205" s="159"/>
      <c r="BB205" s="159"/>
      <c r="BC205" s="159"/>
      <c r="BD205" s="159"/>
      <c r="BE205" s="159"/>
      <c r="BF205" s="159"/>
      <c r="BG205" s="159"/>
      <c r="BH205" s="159"/>
      <c r="BI205" s="159"/>
      <c r="BJ205" s="159"/>
      <c r="BK205" s="159"/>
      <c r="BL205" s="159"/>
      <c r="BM205" s="159"/>
      <c r="BN205" s="159"/>
      <c r="BO205" s="159"/>
      <c r="BP205" s="159"/>
      <c r="BQ205" s="159"/>
      <c r="BR205" s="159"/>
      <c r="BS205" s="159"/>
      <c r="BT205" s="159"/>
      <c r="BU205" s="159"/>
      <c r="BV205" s="159"/>
      <c r="BW205" s="159"/>
      <c r="BX205" s="159"/>
      <c r="BY205" s="159"/>
      <c r="BZ205" s="159"/>
      <c r="CA205" s="159"/>
      <c r="CB205" s="159"/>
      <c r="CC205" s="159"/>
      <c r="CD205" s="159"/>
      <c r="CE205" s="159"/>
      <c r="CF205" s="159"/>
      <c r="CG205" s="159"/>
      <c r="CH205" s="159"/>
      <c r="CI205" s="159"/>
      <c r="CJ205" s="159"/>
      <c r="CK205" s="159"/>
      <c r="CL205" s="159"/>
      <c r="CM205" s="159"/>
      <c r="CN205" s="159"/>
      <c r="CO205" s="159"/>
      <c r="CP205" s="159"/>
      <c r="CQ205" s="159"/>
      <c r="CR205" s="159"/>
      <c r="CS205" s="159"/>
      <c r="CT205" s="159"/>
      <c r="CU205" s="159"/>
      <c r="CV205" s="159"/>
      <c r="CW205" s="159"/>
      <c r="CX205" s="159"/>
      <c r="CY205" s="159"/>
      <c r="CZ205" s="159"/>
      <c r="DA205" s="159"/>
      <c r="DB205" s="159"/>
      <c r="DC205" s="159"/>
      <c r="DD205" s="159"/>
      <c r="DE205" s="159"/>
      <c r="DF205" s="159"/>
      <c r="DG205" s="159"/>
      <c r="DH205" s="159"/>
      <c r="DI205" s="159"/>
      <c r="DJ205" s="159"/>
      <c r="DK205" s="159"/>
      <c r="DL205" s="159"/>
      <c r="DM205" s="159"/>
      <c r="DN205" s="159"/>
      <c r="DO205" s="159"/>
      <c r="DP205" s="159"/>
      <c r="DQ205" s="159"/>
      <c r="DR205" s="159"/>
      <c r="DS205" s="159"/>
      <c r="DT205" s="159"/>
      <c r="DU205" s="159"/>
      <c r="DV205" s="159"/>
      <c r="DW205" s="159"/>
      <c r="DX205" s="159"/>
      <c r="DY205" s="159"/>
      <c r="DZ205" s="159"/>
      <c r="EA205" s="159"/>
      <c r="EB205" s="159"/>
      <c r="EC205" s="159"/>
      <c r="ED205" s="159"/>
      <c r="EE205" s="159"/>
      <c r="EF205" s="159"/>
      <c r="EG205" s="159"/>
      <c r="EH205" s="159"/>
      <c r="EI205" s="159"/>
      <c r="EJ205" s="159"/>
      <c r="EK205" s="159"/>
      <c r="EL205" s="159"/>
      <c r="EM205" s="159"/>
      <c r="EN205" s="159"/>
      <c r="EO205" s="159"/>
      <c r="EP205" s="159"/>
      <c r="EQ205" s="159"/>
      <c r="ER205" s="159"/>
      <c r="ES205" s="159"/>
      <c r="ET205" s="159"/>
      <c r="EU205" s="159"/>
      <c r="EV205" s="159"/>
      <c r="EW205" s="159"/>
      <c r="EX205" s="159"/>
      <c r="EY205" s="159"/>
      <c r="EZ205" s="159"/>
      <c r="FA205" s="159"/>
      <c r="FB205" s="159"/>
      <c r="FC205" s="159"/>
      <c r="FD205" s="159"/>
      <c r="FE205" s="159"/>
      <c r="FF205" s="159"/>
      <c r="FG205" s="159"/>
      <c r="FH205" s="159"/>
      <c r="FI205" s="159"/>
      <c r="FJ205" s="159"/>
      <c r="FK205" s="159"/>
      <c r="FL205" s="159"/>
      <c r="FM205" s="159"/>
      <c r="FN205" s="159"/>
      <c r="FO205" s="159"/>
      <c r="FP205" s="159"/>
      <c r="FQ205" s="159"/>
      <c r="FR205" s="159"/>
      <c r="FS205" s="159"/>
      <c r="FT205" s="159"/>
      <c r="FU205" s="159"/>
      <c r="FV205" s="159"/>
      <c r="FW205" s="159"/>
      <c r="FX205" s="159"/>
      <c r="FY205" s="159"/>
      <c r="FZ205" s="159"/>
      <c r="GA205" s="159"/>
      <c r="GB205" s="159"/>
      <c r="GC205" s="159"/>
      <c r="GD205" s="159"/>
      <c r="GE205" s="159"/>
    </row>
    <row r="206" spans="1:187" s="156" customFormat="1" ht="31.5" x14ac:dyDescent="0.25">
      <c r="A206" s="167" t="s">
        <v>284</v>
      </c>
      <c r="B206" s="174">
        <f t="shared" si="127"/>
        <v>3500</v>
      </c>
      <c r="C206" s="174">
        <f t="shared" si="127"/>
        <v>3500</v>
      </c>
      <c r="D206" s="174">
        <f t="shared" si="127"/>
        <v>0</v>
      </c>
      <c r="E206" s="174"/>
      <c r="F206" s="174"/>
      <c r="G206" s="174">
        <f t="shared" si="146"/>
        <v>0</v>
      </c>
      <c r="H206" s="174"/>
      <c r="I206" s="174"/>
      <c r="J206" s="174">
        <f t="shared" si="147"/>
        <v>0</v>
      </c>
      <c r="K206" s="174">
        <v>0</v>
      </c>
      <c r="L206" s="174">
        <v>0</v>
      </c>
      <c r="M206" s="174">
        <f t="shared" si="148"/>
        <v>0</v>
      </c>
      <c r="N206" s="174"/>
      <c r="O206" s="174"/>
      <c r="P206" s="174">
        <f t="shared" si="149"/>
        <v>0</v>
      </c>
      <c r="Q206" s="174">
        <v>3500</v>
      </c>
      <c r="R206" s="174">
        <v>3500</v>
      </c>
      <c r="S206" s="174">
        <f t="shared" si="150"/>
        <v>0</v>
      </c>
      <c r="T206" s="174"/>
      <c r="U206" s="174"/>
      <c r="V206" s="174">
        <f t="shared" si="151"/>
        <v>0</v>
      </c>
      <c r="W206" s="174"/>
      <c r="X206" s="174"/>
      <c r="Y206" s="174">
        <f t="shared" si="152"/>
        <v>0</v>
      </c>
      <c r="Z206" s="174"/>
      <c r="AA206" s="174"/>
      <c r="AB206" s="174">
        <f t="shared" si="153"/>
        <v>0</v>
      </c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  <c r="AQ206" s="159"/>
      <c r="AR206" s="159"/>
      <c r="AS206" s="159"/>
      <c r="AT206" s="159"/>
      <c r="AU206" s="159"/>
      <c r="AV206" s="159"/>
      <c r="AW206" s="159"/>
      <c r="AX206" s="159"/>
      <c r="AY206" s="159"/>
      <c r="AZ206" s="159"/>
      <c r="BA206" s="159"/>
      <c r="BB206" s="159"/>
      <c r="BC206" s="159"/>
      <c r="BD206" s="159"/>
      <c r="BE206" s="159"/>
      <c r="BF206" s="159"/>
      <c r="BG206" s="159"/>
      <c r="BH206" s="159"/>
      <c r="BI206" s="159"/>
      <c r="BJ206" s="159"/>
      <c r="BK206" s="159"/>
      <c r="BL206" s="159"/>
      <c r="BM206" s="159"/>
      <c r="BN206" s="159"/>
      <c r="BO206" s="159"/>
      <c r="BP206" s="159"/>
      <c r="BQ206" s="159"/>
      <c r="BR206" s="159"/>
      <c r="BS206" s="159"/>
      <c r="BT206" s="159"/>
      <c r="BU206" s="159"/>
      <c r="BV206" s="159"/>
      <c r="BW206" s="159"/>
      <c r="BX206" s="159"/>
      <c r="BY206" s="159"/>
      <c r="BZ206" s="159"/>
      <c r="CA206" s="159"/>
      <c r="CB206" s="159"/>
      <c r="CC206" s="159"/>
      <c r="CD206" s="159"/>
      <c r="CE206" s="159"/>
      <c r="CF206" s="159"/>
      <c r="CG206" s="159"/>
      <c r="CH206" s="159"/>
      <c r="CI206" s="159"/>
      <c r="CJ206" s="159"/>
      <c r="CK206" s="159"/>
      <c r="CL206" s="159"/>
      <c r="CM206" s="159"/>
      <c r="CN206" s="159"/>
      <c r="CO206" s="159"/>
      <c r="CP206" s="159"/>
      <c r="CQ206" s="159"/>
      <c r="CR206" s="159"/>
      <c r="CS206" s="159"/>
      <c r="CT206" s="159"/>
      <c r="CU206" s="159"/>
      <c r="CV206" s="159"/>
      <c r="CW206" s="159"/>
      <c r="CX206" s="159"/>
      <c r="CY206" s="159"/>
      <c r="CZ206" s="159"/>
      <c r="DA206" s="159"/>
      <c r="DB206" s="159"/>
      <c r="DC206" s="159"/>
      <c r="DD206" s="159"/>
      <c r="DE206" s="159"/>
      <c r="DF206" s="159"/>
      <c r="DG206" s="159"/>
      <c r="DH206" s="159"/>
      <c r="DI206" s="159"/>
      <c r="DJ206" s="159"/>
      <c r="DK206" s="159"/>
      <c r="DL206" s="159"/>
      <c r="DM206" s="159"/>
      <c r="DN206" s="159"/>
      <c r="DO206" s="159"/>
      <c r="DP206" s="159"/>
      <c r="DQ206" s="159"/>
      <c r="DR206" s="159"/>
      <c r="DS206" s="159"/>
      <c r="DT206" s="159"/>
      <c r="DU206" s="159"/>
      <c r="DV206" s="159"/>
      <c r="DW206" s="159"/>
      <c r="DX206" s="159"/>
      <c r="DY206" s="159"/>
      <c r="DZ206" s="159"/>
      <c r="EA206" s="159"/>
      <c r="EB206" s="159"/>
      <c r="EC206" s="159"/>
      <c r="ED206" s="159"/>
      <c r="EE206" s="159"/>
      <c r="EF206" s="159"/>
      <c r="EG206" s="159"/>
      <c r="EH206" s="159"/>
      <c r="EI206" s="159"/>
      <c r="EJ206" s="159"/>
      <c r="EK206" s="159"/>
      <c r="EL206" s="159"/>
      <c r="EM206" s="159"/>
      <c r="EN206" s="159"/>
      <c r="EO206" s="159"/>
      <c r="EP206" s="159"/>
      <c r="EQ206" s="159"/>
      <c r="ER206" s="159"/>
      <c r="ES206" s="159"/>
      <c r="ET206" s="159"/>
      <c r="EU206" s="159"/>
      <c r="EV206" s="159"/>
      <c r="EW206" s="159"/>
      <c r="EX206" s="159"/>
      <c r="EY206" s="159"/>
      <c r="EZ206" s="159"/>
      <c r="FA206" s="159"/>
      <c r="FB206" s="159"/>
      <c r="FC206" s="159"/>
      <c r="FD206" s="159"/>
      <c r="FE206" s="159"/>
      <c r="FF206" s="159"/>
      <c r="FG206" s="159"/>
      <c r="FH206" s="159"/>
      <c r="FI206" s="159"/>
      <c r="FJ206" s="159"/>
      <c r="FK206" s="159"/>
      <c r="FL206" s="159"/>
      <c r="FM206" s="159"/>
      <c r="FN206" s="159"/>
      <c r="FO206" s="159"/>
      <c r="FP206" s="159"/>
      <c r="FQ206" s="159"/>
      <c r="FR206" s="159"/>
      <c r="FS206" s="159"/>
      <c r="FT206" s="159"/>
      <c r="FU206" s="159"/>
      <c r="FV206" s="159"/>
      <c r="FW206" s="159"/>
      <c r="FX206" s="159"/>
      <c r="FY206" s="159"/>
      <c r="FZ206" s="159"/>
      <c r="GA206" s="159"/>
      <c r="GB206" s="159"/>
      <c r="GC206" s="159"/>
      <c r="GD206" s="159"/>
      <c r="GE206" s="159"/>
    </row>
    <row r="207" spans="1:187" s="176" customFormat="1" ht="31.5" x14ac:dyDescent="0.25">
      <c r="A207" s="177" t="s">
        <v>285</v>
      </c>
      <c r="B207" s="178">
        <f t="shared" si="127"/>
        <v>4442</v>
      </c>
      <c r="C207" s="178">
        <f t="shared" si="127"/>
        <v>4442</v>
      </c>
      <c r="D207" s="178">
        <f t="shared" si="127"/>
        <v>0</v>
      </c>
      <c r="E207" s="178"/>
      <c r="F207" s="178"/>
      <c r="G207" s="178">
        <f t="shared" si="146"/>
        <v>0</v>
      </c>
      <c r="H207" s="178"/>
      <c r="I207" s="178"/>
      <c r="J207" s="178">
        <f t="shared" si="147"/>
        <v>0</v>
      </c>
      <c r="K207" s="178">
        <v>0</v>
      </c>
      <c r="L207" s="178">
        <v>0</v>
      </c>
      <c r="M207" s="178">
        <f t="shared" si="148"/>
        <v>0</v>
      </c>
      <c r="N207" s="178"/>
      <c r="O207" s="178"/>
      <c r="P207" s="178">
        <f t="shared" si="149"/>
        <v>0</v>
      </c>
      <c r="Q207" s="178">
        <f>3360+1082</f>
        <v>4442</v>
      </c>
      <c r="R207" s="178">
        <f>3360+1082</f>
        <v>4442</v>
      </c>
      <c r="S207" s="178">
        <f t="shared" si="150"/>
        <v>0</v>
      </c>
      <c r="T207" s="178"/>
      <c r="U207" s="178"/>
      <c r="V207" s="178">
        <f t="shared" si="151"/>
        <v>0</v>
      </c>
      <c r="W207" s="178"/>
      <c r="X207" s="178"/>
      <c r="Y207" s="178">
        <f t="shared" si="152"/>
        <v>0</v>
      </c>
      <c r="Z207" s="178"/>
      <c r="AA207" s="178"/>
      <c r="AB207" s="178">
        <f t="shared" si="153"/>
        <v>0</v>
      </c>
      <c r="AC207" s="171"/>
      <c r="AD207" s="171"/>
      <c r="AE207" s="171"/>
      <c r="AF207" s="171"/>
      <c r="AG207" s="171"/>
      <c r="AH207" s="171"/>
      <c r="AI207" s="171"/>
      <c r="AJ207" s="171"/>
      <c r="AK207" s="171"/>
      <c r="AL207" s="171"/>
      <c r="AM207" s="171"/>
      <c r="AN207" s="171"/>
      <c r="AO207" s="171"/>
      <c r="AP207" s="171"/>
      <c r="AQ207" s="171"/>
      <c r="AR207" s="171"/>
      <c r="AS207" s="171"/>
      <c r="AT207" s="171"/>
      <c r="AU207" s="171"/>
      <c r="AV207" s="171"/>
      <c r="AW207" s="171"/>
      <c r="AX207" s="171"/>
      <c r="AY207" s="171"/>
      <c r="AZ207" s="171"/>
      <c r="BA207" s="171"/>
      <c r="BB207" s="171"/>
      <c r="BC207" s="171"/>
      <c r="BD207" s="171"/>
      <c r="BE207" s="171"/>
      <c r="BF207" s="171"/>
      <c r="BG207" s="171"/>
      <c r="BH207" s="171"/>
      <c r="BI207" s="171"/>
      <c r="BJ207" s="171"/>
      <c r="BK207" s="171"/>
      <c r="BL207" s="171"/>
      <c r="BM207" s="171"/>
      <c r="BN207" s="171"/>
      <c r="BO207" s="171"/>
      <c r="BP207" s="171"/>
      <c r="BQ207" s="171"/>
      <c r="BR207" s="171"/>
      <c r="BS207" s="171"/>
      <c r="BT207" s="171"/>
      <c r="BU207" s="171"/>
      <c r="BV207" s="171"/>
      <c r="BW207" s="171"/>
      <c r="BX207" s="171"/>
      <c r="BY207" s="171"/>
      <c r="BZ207" s="171"/>
      <c r="CA207" s="171"/>
      <c r="CB207" s="171"/>
      <c r="CC207" s="171"/>
      <c r="CD207" s="171"/>
      <c r="CE207" s="171"/>
      <c r="CF207" s="171"/>
      <c r="CG207" s="171"/>
      <c r="CH207" s="171"/>
      <c r="CI207" s="171"/>
      <c r="CJ207" s="171"/>
      <c r="CK207" s="171"/>
      <c r="CL207" s="171"/>
      <c r="CM207" s="171"/>
      <c r="CN207" s="171"/>
      <c r="CO207" s="171"/>
      <c r="CP207" s="171"/>
      <c r="CQ207" s="171"/>
      <c r="CR207" s="171"/>
      <c r="CS207" s="171"/>
      <c r="CT207" s="171"/>
      <c r="CU207" s="171"/>
      <c r="CV207" s="171"/>
      <c r="CW207" s="171"/>
      <c r="CX207" s="171"/>
      <c r="CY207" s="171"/>
      <c r="CZ207" s="171"/>
      <c r="DA207" s="171"/>
      <c r="DB207" s="171"/>
      <c r="DC207" s="171"/>
      <c r="DD207" s="171"/>
      <c r="DE207" s="171"/>
      <c r="DF207" s="171"/>
      <c r="DG207" s="171"/>
      <c r="DH207" s="171"/>
      <c r="DI207" s="171"/>
      <c r="DJ207" s="171"/>
      <c r="DK207" s="171"/>
      <c r="DL207" s="171"/>
      <c r="DM207" s="171"/>
      <c r="DN207" s="171"/>
      <c r="DO207" s="171"/>
      <c r="DP207" s="171"/>
      <c r="DQ207" s="171"/>
      <c r="DR207" s="171"/>
      <c r="DS207" s="171"/>
      <c r="DT207" s="171"/>
      <c r="DU207" s="171"/>
      <c r="DV207" s="171"/>
      <c r="DW207" s="171"/>
      <c r="DX207" s="171"/>
      <c r="DY207" s="171"/>
      <c r="DZ207" s="171"/>
      <c r="EA207" s="171"/>
      <c r="EB207" s="171"/>
      <c r="EC207" s="171"/>
      <c r="ED207" s="171"/>
      <c r="EE207" s="171"/>
      <c r="EF207" s="171"/>
      <c r="EG207" s="171"/>
      <c r="EH207" s="171"/>
      <c r="EI207" s="171"/>
      <c r="EJ207" s="171"/>
      <c r="EK207" s="171"/>
      <c r="EL207" s="171"/>
      <c r="EM207" s="171"/>
      <c r="EN207" s="171"/>
      <c r="EO207" s="171"/>
      <c r="EP207" s="171"/>
      <c r="EQ207" s="171"/>
      <c r="ER207" s="171"/>
      <c r="ES207" s="171"/>
      <c r="ET207" s="171"/>
      <c r="EU207" s="171"/>
      <c r="EV207" s="171"/>
      <c r="EW207" s="171"/>
      <c r="EX207" s="171"/>
      <c r="EY207" s="171"/>
      <c r="EZ207" s="171"/>
      <c r="FA207" s="171"/>
      <c r="FB207" s="171"/>
      <c r="FC207" s="171"/>
      <c r="FD207" s="171"/>
      <c r="FE207" s="171"/>
      <c r="FF207" s="171"/>
      <c r="FG207" s="171"/>
      <c r="FH207" s="171"/>
      <c r="FI207" s="171"/>
      <c r="FJ207" s="171"/>
      <c r="FK207" s="171"/>
      <c r="FL207" s="171"/>
      <c r="FM207" s="171"/>
      <c r="FN207" s="171"/>
      <c r="FO207" s="171"/>
      <c r="FP207" s="171"/>
      <c r="FQ207" s="171"/>
      <c r="FR207" s="171"/>
      <c r="FS207" s="171"/>
      <c r="FT207" s="171"/>
      <c r="FU207" s="171"/>
      <c r="FV207" s="171"/>
      <c r="FW207" s="171"/>
      <c r="FX207" s="171"/>
      <c r="FY207" s="171"/>
      <c r="FZ207" s="171"/>
      <c r="GA207" s="171"/>
      <c r="GB207" s="171"/>
      <c r="GC207" s="171"/>
      <c r="GD207" s="171"/>
      <c r="GE207" s="171"/>
    </row>
    <row r="208" spans="1:187" s="156" customFormat="1" ht="31.5" x14ac:dyDescent="0.25">
      <c r="A208" s="167" t="s">
        <v>286</v>
      </c>
      <c r="B208" s="174">
        <f t="shared" si="127"/>
        <v>3816</v>
      </c>
      <c r="C208" s="174">
        <f t="shared" si="127"/>
        <v>3816</v>
      </c>
      <c r="D208" s="174">
        <f t="shared" si="127"/>
        <v>0</v>
      </c>
      <c r="E208" s="174"/>
      <c r="F208" s="174"/>
      <c r="G208" s="174">
        <f t="shared" si="146"/>
        <v>0</v>
      </c>
      <c r="H208" s="174"/>
      <c r="I208" s="174"/>
      <c r="J208" s="174">
        <f t="shared" si="147"/>
        <v>0</v>
      </c>
      <c r="K208" s="174">
        <v>0</v>
      </c>
      <c r="L208" s="174">
        <v>0</v>
      </c>
      <c r="M208" s="174">
        <f t="shared" si="148"/>
        <v>0</v>
      </c>
      <c r="N208" s="174"/>
      <c r="O208" s="174"/>
      <c r="P208" s="174">
        <f t="shared" si="149"/>
        <v>0</v>
      </c>
      <c r="Q208" s="174">
        <v>3816</v>
      </c>
      <c r="R208" s="174">
        <v>3816</v>
      </c>
      <c r="S208" s="174">
        <f t="shared" si="150"/>
        <v>0</v>
      </c>
      <c r="T208" s="174"/>
      <c r="U208" s="174"/>
      <c r="V208" s="174">
        <f t="shared" si="151"/>
        <v>0</v>
      </c>
      <c r="W208" s="174"/>
      <c r="X208" s="174"/>
      <c r="Y208" s="174">
        <f t="shared" si="152"/>
        <v>0</v>
      </c>
      <c r="Z208" s="174"/>
      <c r="AA208" s="174"/>
      <c r="AB208" s="174">
        <f t="shared" si="153"/>
        <v>0</v>
      </c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59"/>
      <c r="AX208" s="159"/>
      <c r="AY208" s="159"/>
      <c r="AZ208" s="159"/>
      <c r="BA208" s="159"/>
      <c r="BB208" s="159"/>
      <c r="BC208" s="159"/>
      <c r="BD208" s="159"/>
      <c r="BE208" s="159"/>
      <c r="BF208" s="159"/>
      <c r="BG208" s="159"/>
      <c r="BH208" s="159"/>
      <c r="BI208" s="159"/>
      <c r="BJ208" s="159"/>
      <c r="BK208" s="159"/>
      <c r="BL208" s="159"/>
      <c r="BM208" s="159"/>
      <c r="BN208" s="159"/>
      <c r="BO208" s="159"/>
      <c r="BP208" s="159"/>
      <c r="BQ208" s="159"/>
      <c r="BR208" s="159"/>
      <c r="BS208" s="159"/>
      <c r="BT208" s="159"/>
      <c r="BU208" s="159"/>
      <c r="BV208" s="159"/>
      <c r="BW208" s="159"/>
      <c r="BX208" s="159"/>
      <c r="BY208" s="159"/>
      <c r="BZ208" s="159"/>
      <c r="CA208" s="159"/>
      <c r="CB208" s="159"/>
      <c r="CC208" s="159"/>
      <c r="CD208" s="159"/>
      <c r="CE208" s="159"/>
      <c r="CF208" s="159"/>
      <c r="CG208" s="159"/>
      <c r="CH208" s="159"/>
      <c r="CI208" s="159"/>
      <c r="CJ208" s="159"/>
      <c r="CK208" s="159"/>
      <c r="CL208" s="159"/>
      <c r="CM208" s="159"/>
      <c r="CN208" s="159"/>
      <c r="CO208" s="159"/>
      <c r="CP208" s="159"/>
      <c r="CQ208" s="159"/>
      <c r="CR208" s="159"/>
      <c r="CS208" s="159"/>
      <c r="CT208" s="159"/>
      <c r="CU208" s="159"/>
      <c r="CV208" s="159"/>
      <c r="CW208" s="159"/>
      <c r="CX208" s="159"/>
      <c r="CY208" s="159"/>
      <c r="CZ208" s="159"/>
      <c r="DA208" s="159"/>
      <c r="DB208" s="159"/>
      <c r="DC208" s="159"/>
      <c r="DD208" s="159"/>
      <c r="DE208" s="159"/>
      <c r="DF208" s="159"/>
      <c r="DG208" s="159"/>
      <c r="DH208" s="159"/>
      <c r="DI208" s="159"/>
      <c r="DJ208" s="159"/>
      <c r="DK208" s="159"/>
      <c r="DL208" s="159"/>
      <c r="DM208" s="159"/>
      <c r="DN208" s="159"/>
      <c r="DO208" s="159"/>
      <c r="DP208" s="159"/>
      <c r="DQ208" s="159"/>
      <c r="DR208" s="159"/>
      <c r="DS208" s="159"/>
      <c r="DT208" s="159"/>
      <c r="DU208" s="159"/>
      <c r="DV208" s="159"/>
      <c r="DW208" s="159"/>
      <c r="DX208" s="159"/>
      <c r="DY208" s="159"/>
      <c r="DZ208" s="159"/>
      <c r="EA208" s="159"/>
      <c r="EB208" s="159"/>
      <c r="EC208" s="159"/>
      <c r="ED208" s="159"/>
      <c r="EE208" s="159"/>
      <c r="EF208" s="159"/>
      <c r="EG208" s="159"/>
      <c r="EH208" s="159"/>
      <c r="EI208" s="159"/>
      <c r="EJ208" s="159"/>
      <c r="EK208" s="159"/>
      <c r="EL208" s="159"/>
      <c r="EM208" s="159"/>
      <c r="EN208" s="159"/>
      <c r="EO208" s="159"/>
      <c r="EP208" s="159"/>
      <c r="EQ208" s="159"/>
      <c r="ER208" s="159"/>
      <c r="ES208" s="159"/>
      <c r="ET208" s="159"/>
      <c r="EU208" s="159"/>
      <c r="EV208" s="159"/>
      <c r="EW208" s="159"/>
      <c r="EX208" s="159"/>
      <c r="EY208" s="159"/>
      <c r="EZ208" s="159"/>
      <c r="FA208" s="159"/>
      <c r="FB208" s="159"/>
      <c r="FC208" s="159"/>
      <c r="FD208" s="159"/>
      <c r="FE208" s="159"/>
      <c r="FF208" s="159"/>
      <c r="FG208" s="159"/>
      <c r="FH208" s="159"/>
      <c r="FI208" s="159"/>
      <c r="FJ208" s="159"/>
      <c r="FK208" s="159"/>
      <c r="FL208" s="159"/>
      <c r="FM208" s="159"/>
      <c r="FN208" s="159"/>
      <c r="FO208" s="159"/>
      <c r="FP208" s="159"/>
      <c r="FQ208" s="159"/>
      <c r="FR208" s="159"/>
      <c r="FS208" s="159"/>
      <c r="FT208" s="159"/>
      <c r="FU208" s="159"/>
      <c r="FV208" s="159"/>
      <c r="FW208" s="159"/>
      <c r="FX208" s="159"/>
      <c r="FY208" s="159"/>
      <c r="FZ208" s="159"/>
      <c r="GA208" s="159"/>
      <c r="GB208" s="159"/>
      <c r="GC208" s="159"/>
      <c r="GD208" s="159"/>
      <c r="GE208" s="159"/>
    </row>
    <row r="209" spans="1:187" s="176" customFormat="1" ht="31.5" x14ac:dyDescent="0.25">
      <c r="A209" s="177" t="s">
        <v>287</v>
      </c>
      <c r="B209" s="178">
        <f t="shared" si="127"/>
        <v>2635</v>
      </c>
      <c r="C209" s="178">
        <f t="shared" si="127"/>
        <v>26022</v>
      </c>
      <c r="D209" s="178">
        <f t="shared" si="127"/>
        <v>23387</v>
      </c>
      <c r="E209" s="178"/>
      <c r="F209" s="178"/>
      <c r="G209" s="178">
        <f t="shared" si="146"/>
        <v>0</v>
      </c>
      <c r="H209" s="178"/>
      <c r="I209" s="178"/>
      <c r="J209" s="178">
        <f t="shared" si="147"/>
        <v>0</v>
      </c>
      <c r="K209" s="178">
        <v>0</v>
      </c>
      <c r="L209" s="178">
        <v>0</v>
      </c>
      <c r="M209" s="178">
        <f t="shared" si="148"/>
        <v>0</v>
      </c>
      <c r="N209" s="178"/>
      <c r="O209" s="178"/>
      <c r="P209" s="178">
        <f t="shared" si="149"/>
        <v>0</v>
      </c>
      <c r="Q209" s="178">
        <v>2635</v>
      </c>
      <c r="R209" s="178">
        <f>2635+23387</f>
        <v>26022</v>
      </c>
      <c r="S209" s="178">
        <f t="shared" si="150"/>
        <v>23387</v>
      </c>
      <c r="T209" s="178"/>
      <c r="U209" s="178"/>
      <c r="V209" s="178">
        <f t="shared" si="151"/>
        <v>0</v>
      </c>
      <c r="W209" s="178"/>
      <c r="X209" s="178"/>
      <c r="Y209" s="178">
        <f t="shared" si="152"/>
        <v>0</v>
      </c>
      <c r="Z209" s="178"/>
      <c r="AA209" s="178"/>
      <c r="AB209" s="178">
        <f t="shared" si="153"/>
        <v>0</v>
      </c>
      <c r="AC209" s="171"/>
      <c r="AD209" s="171"/>
      <c r="AE209" s="171"/>
      <c r="AF209" s="171"/>
      <c r="AG209" s="171"/>
      <c r="AH209" s="171"/>
      <c r="AI209" s="171"/>
      <c r="AJ209" s="171"/>
      <c r="AK209" s="171"/>
      <c r="AL209" s="171"/>
      <c r="AM209" s="171"/>
      <c r="AN209" s="171"/>
      <c r="AO209" s="171"/>
      <c r="AP209" s="171"/>
      <c r="AQ209" s="171"/>
      <c r="AR209" s="171"/>
      <c r="AS209" s="171"/>
      <c r="AT209" s="171"/>
      <c r="AU209" s="171"/>
      <c r="AV209" s="171"/>
      <c r="AW209" s="171"/>
      <c r="AX209" s="171"/>
      <c r="AY209" s="171"/>
      <c r="AZ209" s="171"/>
      <c r="BA209" s="171"/>
      <c r="BB209" s="171"/>
      <c r="BC209" s="171"/>
      <c r="BD209" s="171"/>
      <c r="BE209" s="171"/>
      <c r="BF209" s="171"/>
      <c r="BG209" s="171"/>
      <c r="BH209" s="171"/>
      <c r="BI209" s="171"/>
      <c r="BJ209" s="171"/>
      <c r="BK209" s="171"/>
      <c r="BL209" s="171"/>
      <c r="BM209" s="171"/>
      <c r="BN209" s="171"/>
      <c r="BO209" s="171"/>
      <c r="BP209" s="171"/>
      <c r="BQ209" s="171"/>
      <c r="BR209" s="171"/>
      <c r="BS209" s="171"/>
      <c r="BT209" s="171"/>
      <c r="BU209" s="171"/>
      <c r="BV209" s="171"/>
      <c r="BW209" s="171"/>
      <c r="BX209" s="171"/>
      <c r="BY209" s="171"/>
      <c r="BZ209" s="171"/>
      <c r="CA209" s="171"/>
      <c r="CB209" s="171"/>
      <c r="CC209" s="171"/>
      <c r="CD209" s="171"/>
      <c r="CE209" s="171"/>
      <c r="CF209" s="171"/>
      <c r="CG209" s="171"/>
      <c r="CH209" s="171"/>
      <c r="CI209" s="171"/>
      <c r="CJ209" s="171"/>
      <c r="CK209" s="171"/>
      <c r="CL209" s="171"/>
      <c r="CM209" s="171"/>
      <c r="CN209" s="171"/>
      <c r="CO209" s="171"/>
      <c r="CP209" s="171"/>
      <c r="CQ209" s="171"/>
      <c r="CR209" s="171"/>
      <c r="CS209" s="171"/>
      <c r="CT209" s="171"/>
      <c r="CU209" s="171"/>
      <c r="CV209" s="171"/>
      <c r="CW209" s="171"/>
      <c r="CX209" s="171"/>
      <c r="CY209" s="171"/>
      <c r="CZ209" s="171"/>
      <c r="DA209" s="171"/>
      <c r="DB209" s="171"/>
      <c r="DC209" s="171"/>
      <c r="DD209" s="171"/>
      <c r="DE209" s="171"/>
      <c r="DF209" s="171"/>
      <c r="DG209" s="171"/>
      <c r="DH209" s="171"/>
      <c r="DI209" s="171"/>
      <c r="DJ209" s="171"/>
      <c r="DK209" s="171"/>
      <c r="DL209" s="171"/>
      <c r="DM209" s="171"/>
      <c r="DN209" s="171"/>
      <c r="DO209" s="171"/>
      <c r="DP209" s="171"/>
      <c r="DQ209" s="171"/>
      <c r="DR209" s="171"/>
      <c r="DS209" s="171"/>
      <c r="DT209" s="171"/>
      <c r="DU209" s="171"/>
      <c r="DV209" s="171"/>
      <c r="DW209" s="171"/>
      <c r="DX209" s="171"/>
      <c r="DY209" s="171"/>
      <c r="DZ209" s="171"/>
      <c r="EA209" s="171"/>
      <c r="EB209" s="171"/>
      <c r="EC209" s="171"/>
      <c r="ED209" s="171"/>
      <c r="EE209" s="171"/>
      <c r="EF209" s="171"/>
      <c r="EG209" s="171"/>
      <c r="EH209" s="171"/>
      <c r="EI209" s="171"/>
      <c r="EJ209" s="171"/>
      <c r="EK209" s="171"/>
      <c r="EL209" s="171"/>
      <c r="EM209" s="171"/>
      <c r="EN209" s="171"/>
      <c r="EO209" s="171"/>
      <c r="EP209" s="171"/>
      <c r="EQ209" s="171"/>
      <c r="ER209" s="171"/>
      <c r="ES209" s="171"/>
      <c r="ET209" s="171"/>
      <c r="EU209" s="171"/>
      <c r="EV209" s="171"/>
      <c r="EW209" s="171"/>
      <c r="EX209" s="171"/>
      <c r="EY209" s="171"/>
      <c r="EZ209" s="171"/>
      <c r="FA209" s="171"/>
      <c r="FB209" s="171"/>
      <c r="FC209" s="171"/>
      <c r="FD209" s="171"/>
      <c r="FE209" s="171"/>
      <c r="FF209" s="171"/>
      <c r="FG209" s="171"/>
      <c r="FH209" s="171"/>
      <c r="FI209" s="171"/>
      <c r="FJ209" s="171"/>
      <c r="FK209" s="171"/>
      <c r="FL209" s="171"/>
      <c r="FM209" s="171"/>
      <c r="FN209" s="171"/>
      <c r="FO209" s="171"/>
      <c r="FP209" s="171"/>
      <c r="FQ209" s="171"/>
      <c r="FR209" s="171"/>
      <c r="FS209" s="171"/>
      <c r="FT209" s="171"/>
      <c r="FU209" s="171"/>
      <c r="FV209" s="171"/>
      <c r="FW209" s="171"/>
      <c r="FX209" s="171"/>
      <c r="FY209" s="171"/>
      <c r="FZ209" s="171"/>
      <c r="GA209" s="171"/>
      <c r="GB209" s="171"/>
      <c r="GC209" s="171"/>
      <c r="GD209" s="171"/>
      <c r="GE209" s="171"/>
    </row>
    <row r="210" spans="1:187" s="176" customFormat="1" ht="31.5" x14ac:dyDescent="0.25">
      <c r="A210" s="177" t="s">
        <v>288</v>
      </c>
      <c r="B210" s="178">
        <f t="shared" si="127"/>
        <v>3976</v>
      </c>
      <c r="C210" s="178">
        <f t="shared" si="127"/>
        <v>3976</v>
      </c>
      <c r="D210" s="178">
        <f t="shared" si="127"/>
        <v>0</v>
      </c>
      <c r="E210" s="178"/>
      <c r="F210" s="178"/>
      <c r="G210" s="178">
        <f t="shared" si="146"/>
        <v>0</v>
      </c>
      <c r="H210" s="178"/>
      <c r="I210" s="178"/>
      <c r="J210" s="178">
        <f t="shared" si="147"/>
        <v>0</v>
      </c>
      <c r="K210" s="178">
        <v>0</v>
      </c>
      <c r="L210" s="178">
        <v>0</v>
      </c>
      <c r="M210" s="178">
        <f t="shared" si="148"/>
        <v>0</v>
      </c>
      <c r="N210" s="178"/>
      <c r="O210" s="178"/>
      <c r="P210" s="178">
        <f t="shared" si="149"/>
        <v>0</v>
      </c>
      <c r="Q210" s="178">
        <v>3976</v>
      </c>
      <c r="R210" s="178">
        <v>3976</v>
      </c>
      <c r="S210" s="178">
        <f t="shared" si="150"/>
        <v>0</v>
      </c>
      <c r="T210" s="178"/>
      <c r="U210" s="178"/>
      <c r="V210" s="178">
        <f t="shared" si="151"/>
        <v>0</v>
      </c>
      <c r="W210" s="178"/>
      <c r="X210" s="178"/>
      <c r="Y210" s="178">
        <f t="shared" si="152"/>
        <v>0</v>
      </c>
      <c r="Z210" s="178"/>
      <c r="AA210" s="178"/>
      <c r="AB210" s="178">
        <f t="shared" si="153"/>
        <v>0</v>
      </c>
      <c r="AC210" s="171"/>
      <c r="AD210" s="171"/>
      <c r="AE210" s="171"/>
      <c r="AF210" s="171"/>
      <c r="AG210" s="171"/>
      <c r="AH210" s="171"/>
      <c r="AI210" s="171"/>
      <c r="AJ210" s="171"/>
      <c r="AK210" s="171"/>
      <c r="AL210" s="171"/>
      <c r="AM210" s="171"/>
      <c r="AN210" s="171"/>
      <c r="AO210" s="171"/>
      <c r="AP210" s="171"/>
      <c r="AQ210" s="171"/>
      <c r="AR210" s="171"/>
      <c r="AS210" s="171"/>
      <c r="AT210" s="171"/>
      <c r="AU210" s="171"/>
      <c r="AV210" s="171"/>
      <c r="AW210" s="171"/>
      <c r="AX210" s="171"/>
      <c r="AY210" s="171"/>
      <c r="AZ210" s="171"/>
      <c r="BA210" s="171"/>
      <c r="BB210" s="171"/>
      <c r="BC210" s="171"/>
      <c r="BD210" s="171"/>
      <c r="BE210" s="171"/>
      <c r="BF210" s="171"/>
      <c r="BG210" s="171"/>
      <c r="BH210" s="171"/>
      <c r="BI210" s="171"/>
      <c r="BJ210" s="171"/>
      <c r="BK210" s="171"/>
      <c r="BL210" s="171"/>
      <c r="BM210" s="171"/>
      <c r="BN210" s="171"/>
      <c r="BO210" s="171"/>
      <c r="BP210" s="171"/>
      <c r="BQ210" s="171"/>
      <c r="BR210" s="171"/>
      <c r="BS210" s="171"/>
      <c r="BT210" s="171"/>
      <c r="BU210" s="171"/>
      <c r="BV210" s="171"/>
      <c r="BW210" s="171"/>
      <c r="BX210" s="171"/>
      <c r="BY210" s="171"/>
      <c r="BZ210" s="171"/>
      <c r="CA210" s="171"/>
      <c r="CB210" s="171"/>
      <c r="CC210" s="171"/>
      <c r="CD210" s="171"/>
      <c r="CE210" s="171"/>
      <c r="CF210" s="171"/>
      <c r="CG210" s="171"/>
      <c r="CH210" s="171"/>
      <c r="CI210" s="171"/>
      <c r="CJ210" s="171"/>
      <c r="CK210" s="171"/>
      <c r="CL210" s="171"/>
      <c r="CM210" s="171"/>
      <c r="CN210" s="171"/>
      <c r="CO210" s="171"/>
      <c r="CP210" s="171"/>
      <c r="CQ210" s="171"/>
      <c r="CR210" s="171"/>
      <c r="CS210" s="171"/>
      <c r="CT210" s="171"/>
      <c r="CU210" s="171"/>
      <c r="CV210" s="171"/>
      <c r="CW210" s="171"/>
      <c r="CX210" s="171"/>
      <c r="CY210" s="171"/>
      <c r="CZ210" s="171"/>
      <c r="DA210" s="171"/>
      <c r="DB210" s="171"/>
      <c r="DC210" s="171"/>
      <c r="DD210" s="171"/>
      <c r="DE210" s="171"/>
      <c r="DF210" s="171"/>
      <c r="DG210" s="171"/>
      <c r="DH210" s="171"/>
      <c r="DI210" s="171"/>
      <c r="DJ210" s="171"/>
      <c r="DK210" s="171"/>
      <c r="DL210" s="171"/>
      <c r="DM210" s="171"/>
      <c r="DN210" s="171"/>
      <c r="DO210" s="171"/>
      <c r="DP210" s="171"/>
      <c r="DQ210" s="171"/>
      <c r="DR210" s="171"/>
      <c r="DS210" s="171"/>
      <c r="DT210" s="171"/>
      <c r="DU210" s="171"/>
      <c r="DV210" s="171"/>
      <c r="DW210" s="171"/>
      <c r="DX210" s="171"/>
      <c r="DY210" s="171"/>
      <c r="DZ210" s="171"/>
      <c r="EA210" s="171"/>
      <c r="EB210" s="171"/>
      <c r="EC210" s="171"/>
      <c r="ED210" s="171"/>
      <c r="EE210" s="171"/>
      <c r="EF210" s="171"/>
      <c r="EG210" s="171"/>
      <c r="EH210" s="171"/>
      <c r="EI210" s="171"/>
      <c r="EJ210" s="171"/>
      <c r="EK210" s="171"/>
      <c r="EL210" s="171"/>
      <c r="EM210" s="171"/>
      <c r="EN210" s="171"/>
      <c r="EO210" s="171"/>
      <c r="EP210" s="171"/>
      <c r="EQ210" s="171"/>
      <c r="ER210" s="171"/>
      <c r="ES210" s="171"/>
      <c r="ET210" s="171"/>
      <c r="EU210" s="171"/>
      <c r="EV210" s="171"/>
      <c r="EW210" s="171"/>
      <c r="EX210" s="171"/>
      <c r="EY210" s="171"/>
      <c r="EZ210" s="171"/>
      <c r="FA210" s="171"/>
      <c r="FB210" s="171"/>
      <c r="FC210" s="171"/>
      <c r="FD210" s="171"/>
      <c r="FE210" s="171"/>
      <c r="FF210" s="171"/>
      <c r="FG210" s="171"/>
      <c r="FH210" s="171"/>
      <c r="FI210" s="171"/>
      <c r="FJ210" s="171"/>
      <c r="FK210" s="171"/>
      <c r="FL210" s="171"/>
      <c r="FM210" s="171"/>
      <c r="FN210" s="171"/>
      <c r="FO210" s="171"/>
      <c r="FP210" s="171"/>
      <c r="FQ210" s="171"/>
      <c r="FR210" s="171"/>
      <c r="FS210" s="171"/>
      <c r="FT210" s="171"/>
      <c r="FU210" s="171"/>
      <c r="FV210" s="171"/>
      <c r="FW210" s="171"/>
      <c r="FX210" s="171"/>
      <c r="FY210" s="171"/>
      <c r="FZ210" s="171"/>
      <c r="GA210" s="171"/>
      <c r="GB210" s="171"/>
      <c r="GC210" s="171"/>
      <c r="GD210" s="171"/>
      <c r="GE210" s="171"/>
    </row>
    <row r="211" spans="1:187" s="176" customFormat="1" ht="29.25" customHeight="1" x14ac:dyDescent="0.25">
      <c r="A211" s="177" t="s">
        <v>289</v>
      </c>
      <c r="B211" s="178">
        <f t="shared" si="127"/>
        <v>2266</v>
      </c>
      <c r="C211" s="178">
        <f t="shared" si="127"/>
        <v>2266</v>
      </c>
      <c r="D211" s="178">
        <f t="shared" si="127"/>
        <v>0</v>
      </c>
      <c r="E211" s="178"/>
      <c r="F211" s="178"/>
      <c r="G211" s="178">
        <f t="shared" si="146"/>
        <v>0</v>
      </c>
      <c r="H211" s="178"/>
      <c r="I211" s="178"/>
      <c r="J211" s="178">
        <f t="shared" si="147"/>
        <v>0</v>
      </c>
      <c r="K211" s="178">
        <v>0</v>
      </c>
      <c r="L211" s="178">
        <v>0</v>
      </c>
      <c r="M211" s="178">
        <f t="shared" si="148"/>
        <v>0</v>
      </c>
      <c r="N211" s="178"/>
      <c r="O211" s="178"/>
      <c r="P211" s="178">
        <f t="shared" si="149"/>
        <v>0</v>
      </c>
      <c r="Q211" s="178">
        <v>0</v>
      </c>
      <c r="R211" s="178">
        <v>0</v>
      </c>
      <c r="S211" s="178">
        <f t="shared" si="150"/>
        <v>0</v>
      </c>
      <c r="T211" s="178"/>
      <c r="U211" s="178"/>
      <c r="V211" s="178">
        <f t="shared" si="151"/>
        <v>0</v>
      </c>
      <c r="W211" s="178">
        <v>2266</v>
      </c>
      <c r="X211" s="178">
        <v>2266</v>
      </c>
      <c r="Y211" s="178">
        <f t="shared" si="152"/>
        <v>0</v>
      </c>
      <c r="Z211" s="178"/>
      <c r="AA211" s="178"/>
      <c r="AB211" s="178">
        <f t="shared" si="153"/>
        <v>0</v>
      </c>
      <c r="AC211" s="171"/>
      <c r="AD211" s="171"/>
      <c r="AE211" s="171"/>
      <c r="AF211" s="171"/>
      <c r="AG211" s="171"/>
      <c r="AH211" s="171"/>
      <c r="AI211" s="171"/>
      <c r="AJ211" s="171"/>
      <c r="AK211" s="171"/>
      <c r="AL211" s="171"/>
      <c r="AM211" s="171"/>
      <c r="AN211" s="171"/>
      <c r="AO211" s="171"/>
      <c r="AP211" s="171"/>
      <c r="AQ211" s="171"/>
      <c r="AR211" s="171"/>
      <c r="AS211" s="171"/>
      <c r="AT211" s="171"/>
      <c r="AU211" s="171"/>
      <c r="AV211" s="171"/>
      <c r="AW211" s="171"/>
      <c r="AX211" s="171"/>
      <c r="AY211" s="171"/>
      <c r="AZ211" s="171"/>
      <c r="BA211" s="171"/>
      <c r="BB211" s="171"/>
      <c r="BC211" s="171"/>
      <c r="BD211" s="171"/>
      <c r="BE211" s="171"/>
      <c r="BF211" s="171"/>
      <c r="BG211" s="171"/>
      <c r="BH211" s="171"/>
      <c r="BI211" s="171"/>
      <c r="BJ211" s="171"/>
      <c r="BK211" s="171"/>
      <c r="BL211" s="171"/>
      <c r="BM211" s="171"/>
      <c r="BN211" s="171"/>
      <c r="BO211" s="171"/>
      <c r="BP211" s="171"/>
      <c r="BQ211" s="171"/>
      <c r="BR211" s="171"/>
      <c r="BS211" s="171"/>
      <c r="BT211" s="171"/>
      <c r="BU211" s="171"/>
      <c r="BV211" s="171"/>
      <c r="BW211" s="171"/>
      <c r="BX211" s="171"/>
      <c r="BY211" s="171"/>
      <c r="BZ211" s="171"/>
      <c r="CA211" s="171"/>
      <c r="CB211" s="171"/>
      <c r="CC211" s="171"/>
      <c r="CD211" s="171"/>
      <c r="CE211" s="171"/>
      <c r="CF211" s="171"/>
      <c r="CG211" s="171"/>
      <c r="CH211" s="171"/>
      <c r="CI211" s="171"/>
      <c r="CJ211" s="171"/>
      <c r="CK211" s="171"/>
      <c r="CL211" s="171"/>
      <c r="CM211" s="171"/>
      <c r="CN211" s="171"/>
      <c r="CO211" s="171"/>
      <c r="CP211" s="171"/>
      <c r="CQ211" s="171"/>
      <c r="CR211" s="171"/>
      <c r="CS211" s="171"/>
      <c r="CT211" s="171"/>
      <c r="CU211" s="171"/>
      <c r="CV211" s="171"/>
      <c r="CW211" s="171"/>
      <c r="CX211" s="171"/>
      <c r="CY211" s="171"/>
      <c r="CZ211" s="171"/>
      <c r="DA211" s="171"/>
      <c r="DB211" s="171"/>
      <c r="DC211" s="171"/>
      <c r="DD211" s="171"/>
      <c r="DE211" s="171"/>
      <c r="DF211" s="171"/>
      <c r="DG211" s="171"/>
      <c r="DH211" s="171"/>
      <c r="DI211" s="171"/>
      <c r="DJ211" s="171"/>
      <c r="DK211" s="171"/>
      <c r="DL211" s="171"/>
      <c r="DM211" s="171"/>
      <c r="DN211" s="171"/>
      <c r="DO211" s="171"/>
      <c r="DP211" s="171"/>
      <c r="DQ211" s="171"/>
      <c r="DR211" s="171"/>
      <c r="DS211" s="171"/>
      <c r="DT211" s="171"/>
      <c r="DU211" s="171"/>
      <c r="DV211" s="171"/>
      <c r="DW211" s="171"/>
      <c r="DX211" s="171"/>
      <c r="DY211" s="171"/>
      <c r="DZ211" s="171"/>
      <c r="EA211" s="171"/>
      <c r="EB211" s="171"/>
      <c r="EC211" s="171"/>
      <c r="ED211" s="171"/>
      <c r="EE211" s="171"/>
      <c r="EF211" s="171"/>
      <c r="EG211" s="171"/>
      <c r="EH211" s="171"/>
      <c r="EI211" s="171"/>
      <c r="EJ211" s="171"/>
      <c r="EK211" s="171"/>
      <c r="EL211" s="171"/>
      <c r="EM211" s="171"/>
      <c r="EN211" s="171"/>
      <c r="EO211" s="171"/>
      <c r="EP211" s="171"/>
      <c r="EQ211" s="171"/>
      <c r="ER211" s="171"/>
      <c r="ES211" s="171"/>
      <c r="ET211" s="171"/>
      <c r="EU211" s="171"/>
      <c r="EV211" s="171"/>
      <c r="EW211" s="171"/>
      <c r="EX211" s="171"/>
      <c r="EY211" s="171"/>
      <c r="EZ211" s="171"/>
      <c r="FA211" s="171"/>
      <c r="FB211" s="171"/>
      <c r="FC211" s="171"/>
      <c r="FD211" s="171"/>
      <c r="FE211" s="171"/>
      <c r="FF211" s="171"/>
      <c r="FG211" s="171"/>
      <c r="FH211" s="171"/>
      <c r="FI211" s="171"/>
      <c r="FJ211" s="171"/>
      <c r="FK211" s="171"/>
      <c r="FL211" s="171"/>
      <c r="FM211" s="171"/>
      <c r="FN211" s="171"/>
      <c r="FO211" s="171"/>
      <c r="FP211" s="171"/>
      <c r="FQ211" s="171"/>
      <c r="FR211" s="171"/>
      <c r="FS211" s="171"/>
      <c r="FT211" s="171"/>
      <c r="FU211" s="171"/>
      <c r="FV211" s="171"/>
      <c r="FW211" s="171"/>
      <c r="FX211" s="171"/>
      <c r="FY211" s="171"/>
      <c r="FZ211" s="171"/>
      <c r="GA211" s="171"/>
      <c r="GB211" s="171"/>
      <c r="GC211" s="171"/>
      <c r="GD211" s="171"/>
      <c r="GE211" s="171"/>
    </row>
    <row r="212" spans="1:187" s="156" customFormat="1" ht="47.25" x14ac:dyDescent="0.25">
      <c r="A212" s="167" t="s">
        <v>290</v>
      </c>
      <c r="B212" s="174">
        <f t="shared" si="127"/>
        <v>5843</v>
      </c>
      <c r="C212" s="174">
        <f t="shared" si="127"/>
        <v>5843</v>
      </c>
      <c r="D212" s="174">
        <f t="shared" si="127"/>
        <v>0</v>
      </c>
      <c r="E212" s="174"/>
      <c r="F212" s="174"/>
      <c r="G212" s="174">
        <f t="shared" si="146"/>
        <v>0</v>
      </c>
      <c r="H212" s="174"/>
      <c r="I212" s="174"/>
      <c r="J212" s="174">
        <f t="shared" si="147"/>
        <v>0</v>
      </c>
      <c r="K212" s="174">
        <v>0</v>
      </c>
      <c r="L212" s="174">
        <v>0</v>
      </c>
      <c r="M212" s="174">
        <f t="shared" si="148"/>
        <v>0</v>
      </c>
      <c r="N212" s="174"/>
      <c r="O212" s="174"/>
      <c r="P212" s="174">
        <f t="shared" si="149"/>
        <v>0</v>
      </c>
      <c r="Q212" s="174">
        <v>5843</v>
      </c>
      <c r="R212" s="174">
        <v>5843</v>
      </c>
      <c r="S212" s="174">
        <f t="shared" si="150"/>
        <v>0</v>
      </c>
      <c r="T212" s="174"/>
      <c r="U212" s="174"/>
      <c r="V212" s="174">
        <f t="shared" si="151"/>
        <v>0</v>
      </c>
      <c r="W212" s="174"/>
      <c r="X212" s="174"/>
      <c r="Y212" s="174">
        <f t="shared" si="152"/>
        <v>0</v>
      </c>
      <c r="Z212" s="174"/>
      <c r="AA212" s="174"/>
      <c r="AB212" s="174">
        <f t="shared" si="153"/>
        <v>0</v>
      </c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9"/>
      <c r="AY212" s="159"/>
      <c r="AZ212" s="159"/>
      <c r="BA212" s="159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9"/>
      <c r="BM212" s="159"/>
      <c r="BN212" s="159"/>
      <c r="BO212" s="159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9"/>
      <c r="CA212" s="159"/>
      <c r="CB212" s="159"/>
      <c r="CC212" s="159"/>
      <c r="CD212" s="159"/>
      <c r="CE212" s="159"/>
      <c r="CF212" s="159"/>
      <c r="CG212" s="159"/>
      <c r="CH212" s="159"/>
      <c r="CI212" s="159"/>
      <c r="CJ212" s="159"/>
      <c r="CK212" s="159"/>
      <c r="CL212" s="159"/>
      <c r="CM212" s="159"/>
      <c r="CN212" s="159"/>
      <c r="CO212" s="159"/>
      <c r="CP212" s="159"/>
      <c r="CQ212" s="159"/>
      <c r="CR212" s="159"/>
      <c r="CS212" s="159"/>
      <c r="CT212" s="159"/>
      <c r="CU212" s="159"/>
      <c r="CV212" s="159"/>
      <c r="CW212" s="159"/>
      <c r="CX212" s="159"/>
      <c r="CY212" s="159"/>
      <c r="CZ212" s="159"/>
      <c r="DA212" s="159"/>
      <c r="DB212" s="159"/>
      <c r="DC212" s="159"/>
      <c r="DD212" s="159"/>
      <c r="DE212" s="159"/>
      <c r="DF212" s="159"/>
      <c r="DG212" s="159"/>
      <c r="DH212" s="159"/>
      <c r="DI212" s="159"/>
      <c r="DJ212" s="159"/>
      <c r="DK212" s="159"/>
      <c r="DL212" s="159"/>
      <c r="DM212" s="159"/>
      <c r="DN212" s="159"/>
      <c r="DO212" s="159"/>
      <c r="DP212" s="159"/>
      <c r="DQ212" s="159"/>
      <c r="DR212" s="159"/>
      <c r="DS212" s="159"/>
      <c r="DT212" s="159"/>
      <c r="DU212" s="159"/>
      <c r="DV212" s="159"/>
      <c r="DW212" s="159"/>
      <c r="DX212" s="159"/>
      <c r="DY212" s="159"/>
      <c r="DZ212" s="159"/>
      <c r="EA212" s="159"/>
      <c r="EB212" s="159"/>
      <c r="EC212" s="159"/>
      <c r="ED212" s="159"/>
      <c r="EE212" s="159"/>
      <c r="EF212" s="159"/>
      <c r="EG212" s="159"/>
      <c r="EH212" s="159"/>
      <c r="EI212" s="159"/>
      <c r="EJ212" s="159"/>
      <c r="EK212" s="159"/>
      <c r="EL212" s="159"/>
      <c r="EM212" s="159"/>
      <c r="EN212" s="159"/>
      <c r="EO212" s="159"/>
      <c r="EP212" s="159"/>
      <c r="EQ212" s="159"/>
      <c r="ER212" s="159"/>
      <c r="ES212" s="159"/>
      <c r="ET212" s="159"/>
      <c r="EU212" s="159"/>
      <c r="EV212" s="159"/>
      <c r="EW212" s="159"/>
      <c r="EX212" s="159"/>
      <c r="EY212" s="159"/>
      <c r="EZ212" s="159"/>
      <c r="FA212" s="159"/>
      <c r="FB212" s="159"/>
      <c r="FC212" s="159"/>
      <c r="FD212" s="159"/>
      <c r="FE212" s="159"/>
      <c r="FF212" s="159"/>
      <c r="FG212" s="159"/>
      <c r="FH212" s="159"/>
      <c r="FI212" s="159"/>
      <c r="FJ212" s="159"/>
      <c r="FK212" s="159"/>
      <c r="FL212" s="159"/>
      <c r="FM212" s="159"/>
      <c r="FN212" s="159"/>
      <c r="FO212" s="159"/>
      <c r="FP212" s="159"/>
      <c r="FQ212" s="159"/>
      <c r="FR212" s="159"/>
      <c r="FS212" s="159"/>
      <c r="FT212" s="159"/>
      <c r="FU212" s="159"/>
      <c r="FV212" s="159"/>
      <c r="FW212" s="159"/>
      <c r="FX212" s="159"/>
      <c r="FY212" s="159"/>
      <c r="FZ212" s="159"/>
      <c r="GA212" s="159"/>
      <c r="GB212" s="159"/>
      <c r="GC212" s="159"/>
      <c r="GD212" s="159"/>
      <c r="GE212" s="159"/>
    </row>
    <row r="213" spans="1:187" s="156" customFormat="1" ht="31.5" x14ac:dyDescent="0.25">
      <c r="A213" s="167" t="s">
        <v>291</v>
      </c>
      <c r="B213" s="174">
        <f t="shared" si="127"/>
        <v>2400</v>
      </c>
      <c r="C213" s="174">
        <f t="shared" si="127"/>
        <v>2400</v>
      </c>
      <c r="D213" s="174">
        <f t="shared" si="127"/>
        <v>0</v>
      </c>
      <c r="E213" s="174"/>
      <c r="F213" s="174"/>
      <c r="G213" s="174">
        <f t="shared" si="146"/>
        <v>0</v>
      </c>
      <c r="H213" s="174"/>
      <c r="I213" s="174"/>
      <c r="J213" s="174">
        <f t="shared" si="147"/>
        <v>0</v>
      </c>
      <c r="K213" s="174">
        <v>0</v>
      </c>
      <c r="L213" s="174">
        <v>0</v>
      </c>
      <c r="M213" s="174">
        <f t="shared" si="148"/>
        <v>0</v>
      </c>
      <c r="N213" s="174"/>
      <c r="O213" s="174"/>
      <c r="P213" s="174">
        <f t="shared" si="149"/>
        <v>0</v>
      </c>
      <c r="Q213" s="174">
        <v>2400</v>
      </c>
      <c r="R213" s="174">
        <v>2400</v>
      </c>
      <c r="S213" s="174">
        <f t="shared" si="150"/>
        <v>0</v>
      </c>
      <c r="T213" s="174"/>
      <c r="U213" s="174"/>
      <c r="V213" s="174">
        <f t="shared" si="151"/>
        <v>0</v>
      </c>
      <c r="W213" s="174"/>
      <c r="X213" s="174"/>
      <c r="Y213" s="174">
        <f t="shared" si="152"/>
        <v>0</v>
      </c>
      <c r="Z213" s="174"/>
      <c r="AA213" s="174"/>
      <c r="AB213" s="174">
        <f t="shared" si="153"/>
        <v>0</v>
      </c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9"/>
      <c r="BM213" s="159"/>
      <c r="BN213" s="159"/>
      <c r="BO213" s="159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9"/>
      <c r="CA213" s="159"/>
      <c r="CB213" s="159"/>
      <c r="CC213" s="159"/>
      <c r="CD213" s="159"/>
      <c r="CE213" s="159"/>
      <c r="CF213" s="159"/>
      <c r="CG213" s="159"/>
      <c r="CH213" s="159"/>
      <c r="CI213" s="159"/>
      <c r="CJ213" s="159"/>
      <c r="CK213" s="159"/>
      <c r="CL213" s="159"/>
      <c r="CM213" s="159"/>
      <c r="CN213" s="159"/>
      <c r="CO213" s="159"/>
      <c r="CP213" s="159"/>
      <c r="CQ213" s="159"/>
      <c r="CR213" s="159"/>
      <c r="CS213" s="159"/>
      <c r="CT213" s="159"/>
      <c r="CU213" s="159"/>
      <c r="CV213" s="159"/>
      <c r="CW213" s="159"/>
      <c r="CX213" s="159"/>
      <c r="CY213" s="159"/>
      <c r="CZ213" s="159"/>
      <c r="DA213" s="159"/>
      <c r="DB213" s="159"/>
      <c r="DC213" s="159"/>
      <c r="DD213" s="159"/>
      <c r="DE213" s="159"/>
      <c r="DF213" s="159"/>
      <c r="DG213" s="159"/>
      <c r="DH213" s="159"/>
      <c r="DI213" s="159"/>
      <c r="DJ213" s="159"/>
      <c r="DK213" s="159"/>
      <c r="DL213" s="159"/>
      <c r="DM213" s="159"/>
      <c r="DN213" s="159"/>
      <c r="DO213" s="159"/>
      <c r="DP213" s="159"/>
      <c r="DQ213" s="159"/>
      <c r="DR213" s="159"/>
      <c r="DS213" s="159"/>
      <c r="DT213" s="159"/>
      <c r="DU213" s="159"/>
      <c r="DV213" s="159"/>
      <c r="DW213" s="159"/>
      <c r="DX213" s="159"/>
      <c r="DY213" s="159"/>
      <c r="DZ213" s="159"/>
      <c r="EA213" s="159"/>
      <c r="EB213" s="159"/>
      <c r="EC213" s="159"/>
      <c r="ED213" s="159"/>
      <c r="EE213" s="159"/>
      <c r="EF213" s="159"/>
      <c r="EG213" s="159"/>
      <c r="EH213" s="159"/>
      <c r="EI213" s="159"/>
      <c r="EJ213" s="159"/>
      <c r="EK213" s="159"/>
      <c r="EL213" s="159"/>
      <c r="EM213" s="159"/>
      <c r="EN213" s="159"/>
      <c r="EO213" s="159"/>
      <c r="EP213" s="159"/>
      <c r="EQ213" s="159"/>
      <c r="ER213" s="159"/>
      <c r="ES213" s="159"/>
      <c r="ET213" s="159"/>
      <c r="EU213" s="159"/>
      <c r="EV213" s="159"/>
      <c r="EW213" s="159"/>
      <c r="EX213" s="159"/>
      <c r="EY213" s="159"/>
      <c r="EZ213" s="159"/>
      <c r="FA213" s="159"/>
      <c r="FB213" s="159"/>
      <c r="FC213" s="159"/>
      <c r="FD213" s="159"/>
      <c r="FE213" s="159"/>
      <c r="FF213" s="159"/>
      <c r="FG213" s="159"/>
      <c r="FH213" s="159"/>
      <c r="FI213" s="159"/>
      <c r="FJ213" s="159"/>
      <c r="FK213" s="159"/>
      <c r="FL213" s="159"/>
      <c r="FM213" s="159"/>
      <c r="FN213" s="159"/>
      <c r="FO213" s="159"/>
      <c r="FP213" s="159"/>
      <c r="FQ213" s="159"/>
      <c r="FR213" s="159"/>
      <c r="FS213" s="159"/>
      <c r="FT213" s="159"/>
      <c r="FU213" s="159"/>
      <c r="FV213" s="159"/>
      <c r="FW213" s="159"/>
      <c r="FX213" s="159"/>
      <c r="FY213" s="159"/>
      <c r="FZ213" s="159"/>
      <c r="GA213" s="159"/>
      <c r="GB213" s="159"/>
      <c r="GC213" s="159"/>
      <c r="GD213" s="159"/>
      <c r="GE213" s="159"/>
    </row>
    <row r="214" spans="1:187" s="159" customFormat="1" ht="47.25" x14ac:dyDescent="0.25">
      <c r="A214" s="164" t="s">
        <v>292</v>
      </c>
      <c r="B214" s="165">
        <f t="shared" si="127"/>
        <v>7113</v>
      </c>
      <c r="C214" s="165">
        <f t="shared" si="127"/>
        <v>7113</v>
      </c>
      <c r="D214" s="165">
        <f t="shared" si="127"/>
        <v>0</v>
      </c>
      <c r="E214" s="165"/>
      <c r="F214" s="165"/>
      <c r="G214" s="165">
        <f t="shared" si="146"/>
        <v>0</v>
      </c>
      <c r="H214" s="165"/>
      <c r="I214" s="165"/>
      <c r="J214" s="165">
        <f t="shared" si="147"/>
        <v>0</v>
      </c>
      <c r="K214" s="165"/>
      <c r="L214" s="165"/>
      <c r="M214" s="165">
        <f t="shared" si="148"/>
        <v>0</v>
      </c>
      <c r="N214" s="165">
        <v>0</v>
      </c>
      <c r="O214" s="165">
        <v>0</v>
      </c>
      <c r="P214" s="165">
        <f t="shared" si="149"/>
        <v>0</v>
      </c>
      <c r="Q214" s="165">
        <f>6414+699</f>
        <v>7113</v>
      </c>
      <c r="R214" s="165">
        <f>6414+699</f>
        <v>7113</v>
      </c>
      <c r="S214" s="165">
        <f t="shared" si="150"/>
        <v>0</v>
      </c>
      <c r="T214" s="165"/>
      <c r="U214" s="165"/>
      <c r="V214" s="165">
        <f t="shared" si="151"/>
        <v>0</v>
      </c>
      <c r="W214" s="165"/>
      <c r="X214" s="165"/>
      <c r="Y214" s="165">
        <f t="shared" si="152"/>
        <v>0</v>
      </c>
      <c r="Z214" s="165"/>
      <c r="AA214" s="165"/>
      <c r="AB214" s="165">
        <f t="shared" si="153"/>
        <v>0</v>
      </c>
    </row>
    <row r="215" spans="1:187" s="159" customFormat="1" ht="31.5" x14ac:dyDescent="0.25">
      <c r="A215" s="167" t="s">
        <v>293</v>
      </c>
      <c r="B215" s="162">
        <f t="shared" si="127"/>
        <v>14998</v>
      </c>
      <c r="C215" s="162">
        <f t="shared" si="127"/>
        <v>14998</v>
      </c>
      <c r="D215" s="162">
        <f t="shared" si="127"/>
        <v>0</v>
      </c>
      <c r="E215" s="162"/>
      <c r="F215" s="162"/>
      <c r="G215" s="162">
        <f t="shared" si="146"/>
        <v>0</v>
      </c>
      <c r="H215" s="162"/>
      <c r="I215" s="162"/>
      <c r="J215" s="162">
        <f t="shared" si="147"/>
        <v>0</v>
      </c>
      <c r="K215" s="162"/>
      <c r="L215" s="162"/>
      <c r="M215" s="162">
        <f t="shared" si="148"/>
        <v>0</v>
      </c>
      <c r="N215" s="162">
        <v>0</v>
      </c>
      <c r="O215" s="162">
        <v>0</v>
      </c>
      <c r="P215" s="162">
        <f t="shared" si="149"/>
        <v>0</v>
      </c>
      <c r="Q215" s="162">
        <v>14998</v>
      </c>
      <c r="R215" s="162">
        <v>14998</v>
      </c>
      <c r="S215" s="162">
        <f t="shared" si="150"/>
        <v>0</v>
      </c>
      <c r="T215" s="162"/>
      <c r="U215" s="162"/>
      <c r="V215" s="162">
        <f t="shared" si="151"/>
        <v>0</v>
      </c>
      <c r="W215" s="162"/>
      <c r="X215" s="162"/>
      <c r="Y215" s="162">
        <f t="shared" si="152"/>
        <v>0</v>
      </c>
      <c r="Z215" s="162"/>
      <c r="AA215" s="162"/>
      <c r="AB215" s="162">
        <f t="shared" si="153"/>
        <v>0</v>
      </c>
    </row>
    <row r="216" spans="1:187" s="159" customFormat="1" x14ac:dyDescent="0.25">
      <c r="A216" s="167" t="s">
        <v>294</v>
      </c>
      <c r="B216" s="162">
        <f t="shared" si="127"/>
        <v>0</v>
      </c>
      <c r="C216" s="162">
        <f t="shared" si="127"/>
        <v>12461</v>
      </c>
      <c r="D216" s="162">
        <f t="shared" si="127"/>
        <v>12461</v>
      </c>
      <c r="E216" s="162"/>
      <c r="F216" s="162"/>
      <c r="G216" s="162">
        <f t="shared" si="146"/>
        <v>0</v>
      </c>
      <c r="H216" s="162"/>
      <c r="I216" s="162"/>
      <c r="J216" s="162">
        <f t="shared" si="147"/>
        <v>0</v>
      </c>
      <c r="K216" s="162"/>
      <c r="L216" s="162"/>
      <c r="M216" s="162">
        <f t="shared" si="148"/>
        <v>0</v>
      </c>
      <c r="N216" s="162">
        <v>0</v>
      </c>
      <c r="O216" s="162">
        <v>0</v>
      </c>
      <c r="P216" s="162">
        <f t="shared" si="149"/>
        <v>0</v>
      </c>
      <c r="Q216" s="162">
        <v>0</v>
      </c>
      <c r="R216" s="162">
        <v>12461</v>
      </c>
      <c r="S216" s="162">
        <f t="shared" si="150"/>
        <v>12461</v>
      </c>
      <c r="T216" s="162"/>
      <c r="U216" s="162"/>
      <c r="V216" s="162">
        <f t="shared" si="151"/>
        <v>0</v>
      </c>
      <c r="W216" s="162"/>
      <c r="X216" s="162"/>
      <c r="Y216" s="162">
        <f t="shared" si="152"/>
        <v>0</v>
      </c>
      <c r="Z216" s="162"/>
      <c r="AA216" s="162"/>
      <c r="AB216" s="162">
        <f t="shared" si="153"/>
        <v>0</v>
      </c>
    </row>
    <row r="217" spans="1:187" s="159" customFormat="1" ht="63" x14ac:dyDescent="0.25">
      <c r="A217" s="164" t="s">
        <v>295</v>
      </c>
      <c r="B217" s="165">
        <f t="shared" si="127"/>
        <v>23826</v>
      </c>
      <c r="C217" s="165">
        <f t="shared" si="127"/>
        <v>23826</v>
      </c>
      <c r="D217" s="165">
        <f t="shared" si="127"/>
        <v>0</v>
      </c>
      <c r="E217" s="165">
        <v>0</v>
      </c>
      <c r="F217" s="165">
        <v>0</v>
      </c>
      <c r="G217" s="165">
        <f t="shared" si="146"/>
        <v>0</v>
      </c>
      <c r="H217" s="165"/>
      <c r="I217" s="165"/>
      <c r="J217" s="165">
        <f t="shared" si="147"/>
        <v>0</v>
      </c>
      <c r="K217" s="165"/>
      <c r="L217" s="165"/>
      <c r="M217" s="165">
        <f t="shared" si="148"/>
        <v>0</v>
      </c>
      <c r="N217" s="165"/>
      <c r="O217" s="165"/>
      <c r="P217" s="165">
        <f t="shared" si="149"/>
        <v>0</v>
      </c>
      <c r="Q217" s="165">
        <f>3605+20221</f>
        <v>23826</v>
      </c>
      <c r="R217" s="165">
        <f>3605+20221</f>
        <v>23826</v>
      </c>
      <c r="S217" s="165">
        <f t="shared" si="150"/>
        <v>0</v>
      </c>
      <c r="T217" s="165"/>
      <c r="U217" s="165"/>
      <c r="V217" s="165">
        <f t="shared" si="151"/>
        <v>0</v>
      </c>
      <c r="W217" s="165"/>
      <c r="X217" s="165"/>
      <c r="Y217" s="165">
        <f t="shared" si="152"/>
        <v>0</v>
      </c>
      <c r="Z217" s="165"/>
      <c r="AA217" s="165"/>
      <c r="AB217" s="165">
        <f t="shared" si="153"/>
        <v>0</v>
      </c>
    </row>
    <row r="218" spans="1:187" s="171" customFormat="1" x14ac:dyDescent="0.25">
      <c r="A218" s="175" t="s">
        <v>296</v>
      </c>
      <c r="B218" s="170">
        <f t="shared" si="127"/>
        <v>11327</v>
      </c>
      <c r="C218" s="170">
        <f t="shared" si="127"/>
        <v>11327</v>
      </c>
      <c r="D218" s="170">
        <f t="shared" si="127"/>
        <v>0</v>
      </c>
      <c r="E218" s="170"/>
      <c r="F218" s="170"/>
      <c r="G218" s="170">
        <f t="shared" si="146"/>
        <v>0</v>
      </c>
      <c r="H218" s="170"/>
      <c r="I218" s="170"/>
      <c r="J218" s="170">
        <f t="shared" si="147"/>
        <v>0</v>
      </c>
      <c r="K218" s="170"/>
      <c r="L218" s="170"/>
      <c r="M218" s="170">
        <f t="shared" si="148"/>
        <v>0</v>
      </c>
      <c r="N218" s="170">
        <v>0</v>
      </c>
      <c r="O218" s="170">
        <v>0</v>
      </c>
      <c r="P218" s="170">
        <f t="shared" si="149"/>
        <v>0</v>
      </c>
      <c r="Q218" s="170">
        <f>11806-479</f>
        <v>11327</v>
      </c>
      <c r="R218" s="170">
        <f>11806-479</f>
        <v>11327</v>
      </c>
      <c r="S218" s="170">
        <f t="shared" si="150"/>
        <v>0</v>
      </c>
      <c r="T218" s="170"/>
      <c r="U218" s="170"/>
      <c r="V218" s="170">
        <f t="shared" si="151"/>
        <v>0</v>
      </c>
      <c r="W218" s="170"/>
      <c r="X218" s="170"/>
      <c r="Y218" s="170">
        <f t="shared" si="152"/>
        <v>0</v>
      </c>
      <c r="Z218" s="170"/>
      <c r="AA218" s="170"/>
      <c r="AB218" s="170">
        <f t="shared" si="153"/>
        <v>0</v>
      </c>
    </row>
    <row r="219" spans="1:187" s="159" customFormat="1" x14ac:dyDescent="0.25">
      <c r="A219" s="157" t="s">
        <v>199</v>
      </c>
      <c r="B219" s="158">
        <f t="shared" si="127"/>
        <v>189988</v>
      </c>
      <c r="C219" s="158">
        <f t="shared" si="127"/>
        <v>189988</v>
      </c>
      <c r="D219" s="158">
        <f t="shared" si="127"/>
        <v>0</v>
      </c>
      <c r="E219" s="158">
        <f t="shared" ref="E219:AA219" si="154">SUM(E220:E223)</f>
        <v>0</v>
      </c>
      <c r="F219" s="158">
        <f t="shared" si="154"/>
        <v>0</v>
      </c>
      <c r="G219" s="158">
        <f t="shared" si="146"/>
        <v>0</v>
      </c>
      <c r="H219" s="158">
        <f t="shared" ref="H219" si="155">SUM(H220:H223)</f>
        <v>0</v>
      </c>
      <c r="I219" s="158">
        <f t="shared" si="154"/>
        <v>0</v>
      </c>
      <c r="J219" s="158">
        <f t="shared" si="147"/>
        <v>0</v>
      </c>
      <c r="K219" s="158">
        <f t="shared" ref="K219" si="156">SUM(K220:K223)</f>
        <v>0</v>
      </c>
      <c r="L219" s="158">
        <f t="shared" si="154"/>
        <v>0</v>
      </c>
      <c r="M219" s="158">
        <f t="shared" si="148"/>
        <v>0</v>
      </c>
      <c r="N219" s="158">
        <f>SUM(N220:N223)</f>
        <v>119488</v>
      </c>
      <c r="O219" s="158">
        <f>SUM(O220:O223)</f>
        <v>119488</v>
      </c>
      <c r="P219" s="158">
        <f t="shared" si="149"/>
        <v>0</v>
      </c>
      <c r="Q219" s="158">
        <f t="shared" ref="Q219" si="157">SUM(Q220:Q223)</f>
        <v>70500</v>
      </c>
      <c r="R219" s="158">
        <f t="shared" si="154"/>
        <v>70500</v>
      </c>
      <c r="S219" s="158">
        <f t="shared" si="150"/>
        <v>0</v>
      </c>
      <c r="T219" s="158">
        <f t="shared" ref="T219" si="158">SUM(T220:T223)</f>
        <v>0</v>
      </c>
      <c r="U219" s="158">
        <f t="shared" si="154"/>
        <v>0</v>
      </c>
      <c r="V219" s="158">
        <f t="shared" si="151"/>
        <v>0</v>
      </c>
      <c r="W219" s="158">
        <f t="shared" ref="W219" si="159">SUM(W220:W223)</f>
        <v>0</v>
      </c>
      <c r="X219" s="158">
        <f t="shared" si="154"/>
        <v>0</v>
      </c>
      <c r="Y219" s="158">
        <f t="shared" si="152"/>
        <v>0</v>
      </c>
      <c r="Z219" s="158">
        <f t="shared" ref="Z219" si="160">SUM(Z220:Z223)</f>
        <v>0</v>
      </c>
      <c r="AA219" s="158">
        <f t="shared" si="154"/>
        <v>0</v>
      </c>
      <c r="AB219" s="158">
        <f t="shared" si="153"/>
        <v>0</v>
      </c>
    </row>
    <row r="220" spans="1:187" s="156" customFormat="1" ht="31.5" x14ac:dyDescent="0.25">
      <c r="A220" s="167" t="s">
        <v>297</v>
      </c>
      <c r="B220" s="174">
        <f t="shared" si="127"/>
        <v>70500</v>
      </c>
      <c r="C220" s="174">
        <f t="shared" si="127"/>
        <v>70500</v>
      </c>
      <c r="D220" s="174">
        <f t="shared" si="127"/>
        <v>0</v>
      </c>
      <c r="E220" s="174"/>
      <c r="F220" s="174"/>
      <c r="G220" s="174">
        <f t="shared" si="146"/>
        <v>0</v>
      </c>
      <c r="H220" s="174"/>
      <c r="I220" s="174"/>
      <c r="J220" s="174">
        <f t="shared" si="147"/>
        <v>0</v>
      </c>
      <c r="K220" s="174">
        <v>0</v>
      </c>
      <c r="L220" s="174">
        <v>0</v>
      </c>
      <c r="M220" s="174">
        <f t="shared" si="148"/>
        <v>0</v>
      </c>
      <c r="N220" s="174"/>
      <c r="O220" s="174"/>
      <c r="P220" s="174">
        <f t="shared" si="149"/>
        <v>0</v>
      </c>
      <c r="Q220" s="174">
        <v>70500</v>
      </c>
      <c r="R220" s="174">
        <v>70500</v>
      </c>
      <c r="S220" s="174">
        <f t="shared" si="150"/>
        <v>0</v>
      </c>
      <c r="T220" s="174"/>
      <c r="U220" s="174"/>
      <c r="V220" s="174">
        <f t="shared" si="151"/>
        <v>0</v>
      </c>
      <c r="W220" s="174"/>
      <c r="X220" s="174"/>
      <c r="Y220" s="174">
        <f t="shared" si="152"/>
        <v>0</v>
      </c>
      <c r="Z220" s="174"/>
      <c r="AA220" s="174"/>
      <c r="AB220" s="174">
        <f t="shared" si="153"/>
        <v>0</v>
      </c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9"/>
      <c r="AY220" s="159"/>
      <c r="AZ220" s="159"/>
      <c r="BA220" s="159"/>
      <c r="BB220" s="159"/>
      <c r="BC220" s="159"/>
      <c r="BD220" s="159"/>
      <c r="BE220" s="159"/>
      <c r="BF220" s="159"/>
      <c r="BG220" s="159"/>
      <c r="BH220" s="159"/>
      <c r="BI220" s="159"/>
      <c r="BJ220" s="159"/>
      <c r="BK220" s="159"/>
      <c r="BL220" s="159"/>
      <c r="BM220" s="159"/>
      <c r="BN220" s="159"/>
      <c r="BO220" s="159"/>
      <c r="BP220" s="159"/>
      <c r="BQ220" s="159"/>
      <c r="BR220" s="159"/>
      <c r="BS220" s="159"/>
      <c r="BT220" s="159"/>
      <c r="BU220" s="159"/>
      <c r="BV220" s="159"/>
      <c r="BW220" s="159"/>
      <c r="BX220" s="159"/>
      <c r="BY220" s="159"/>
      <c r="BZ220" s="159"/>
      <c r="CA220" s="159"/>
      <c r="CB220" s="159"/>
      <c r="CC220" s="159"/>
      <c r="CD220" s="159"/>
      <c r="CE220" s="159"/>
      <c r="CF220" s="159"/>
      <c r="CG220" s="159"/>
      <c r="CH220" s="159"/>
      <c r="CI220" s="159"/>
      <c r="CJ220" s="159"/>
      <c r="CK220" s="159"/>
      <c r="CL220" s="159"/>
      <c r="CM220" s="159"/>
      <c r="CN220" s="159"/>
      <c r="CO220" s="159"/>
      <c r="CP220" s="159"/>
      <c r="CQ220" s="159"/>
      <c r="CR220" s="159"/>
      <c r="CS220" s="159"/>
      <c r="CT220" s="159"/>
      <c r="CU220" s="159"/>
      <c r="CV220" s="159"/>
      <c r="CW220" s="159"/>
      <c r="CX220" s="159"/>
      <c r="CY220" s="159"/>
      <c r="CZ220" s="159"/>
      <c r="DA220" s="159"/>
      <c r="DB220" s="159"/>
      <c r="DC220" s="159"/>
      <c r="DD220" s="159"/>
      <c r="DE220" s="159"/>
      <c r="DF220" s="159"/>
      <c r="DG220" s="159"/>
      <c r="DH220" s="159"/>
      <c r="DI220" s="159"/>
      <c r="DJ220" s="159"/>
      <c r="DK220" s="159"/>
      <c r="DL220" s="159"/>
      <c r="DM220" s="159"/>
      <c r="DN220" s="159"/>
      <c r="DO220" s="159"/>
      <c r="DP220" s="159"/>
      <c r="DQ220" s="159"/>
      <c r="DR220" s="159"/>
      <c r="DS220" s="159"/>
      <c r="DT220" s="159"/>
      <c r="DU220" s="159"/>
      <c r="DV220" s="159"/>
      <c r="DW220" s="159"/>
      <c r="DX220" s="159"/>
      <c r="DY220" s="159"/>
      <c r="DZ220" s="159"/>
      <c r="EA220" s="159"/>
      <c r="EB220" s="159"/>
      <c r="EC220" s="159"/>
      <c r="ED220" s="159"/>
      <c r="EE220" s="159"/>
      <c r="EF220" s="159"/>
      <c r="EG220" s="159"/>
      <c r="EH220" s="159"/>
      <c r="EI220" s="159"/>
      <c r="EJ220" s="159"/>
      <c r="EK220" s="159"/>
      <c r="EL220" s="159"/>
      <c r="EM220" s="159"/>
      <c r="EN220" s="159"/>
      <c r="EO220" s="159"/>
      <c r="EP220" s="159"/>
      <c r="EQ220" s="159"/>
      <c r="ER220" s="159"/>
      <c r="ES220" s="159"/>
      <c r="ET220" s="159"/>
      <c r="EU220" s="159"/>
      <c r="EV220" s="159"/>
      <c r="EW220" s="159"/>
      <c r="EX220" s="159"/>
      <c r="EY220" s="159"/>
      <c r="EZ220" s="159"/>
      <c r="FA220" s="159"/>
      <c r="FB220" s="159"/>
      <c r="FC220" s="159"/>
      <c r="FD220" s="159"/>
      <c r="FE220" s="159"/>
      <c r="FF220" s="159"/>
      <c r="FG220" s="159"/>
      <c r="FH220" s="159"/>
      <c r="FI220" s="159"/>
      <c r="FJ220" s="159"/>
      <c r="FK220" s="159"/>
      <c r="FL220" s="159"/>
      <c r="FM220" s="159"/>
      <c r="FN220" s="159"/>
      <c r="FO220" s="159"/>
      <c r="FP220" s="159"/>
      <c r="FQ220" s="159"/>
      <c r="FR220" s="159"/>
      <c r="FS220" s="159"/>
      <c r="FT220" s="159"/>
      <c r="FU220" s="159"/>
      <c r="FV220" s="159"/>
      <c r="FW220" s="159"/>
      <c r="FX220" s="159"/>
      <c r="FY220" s="159"/>
      <c r="FZ220" s="159"/>
      <c r="GA220" s="159"/>
      <c r="GB220" s="159"/>
      <c r="GC220" s="159"/>
      <c r="GD220" s="159"/>
      <c r="GE220" s="159"/>
    </row>
    <row r="221" spans="1:187" s="159" customFormat="1" ht="94.5" x14ac:dyDescent="0.25">
      <c r="A221" s="167" t="s">
        <v>298</v>
      </c>
      <c r="B221" s="162">
        <f t="shared" si="127"/>
        <v>77500</v>
      </c>
      <c r="C221" s="162">
        <f t="shared" si="127"/>
        <v>77500</v>
      </c>
      <c r="D221" s="162">
        <f t="shared" si="127"/>
        <v>0</v>
      </c>
      <c r="E221" s="162"/>
      <c r="F221" s="162"/>
      <c r="G221" s="162">
        <f t="shared" si="146"/>
        <v>0</v>
      </c>
      <c r="H221" s="162"/>
      <c r="I221" s="162"/>
      <c r="J221" s="162">
        <f t="shared" si="147"/>
        <v>0</v>
      </c>
      <c r="K221" s="162">
        <v>0</v>
      </c>
      <c r="L221" s="162">
        <v>0</v>
      </c>
      <c r="M221" s="162">
        <f t="shared" si="148"/>
        <v>0</v>
      </c>
      <c r="N221" s="162">
        <v>77500</v>
      </c>
      <c r="O221" s="162">
        <v>77500</v>
      </c>
      <c r="P221" s="162">
        <f t="shared" si="149"/>
        <v>0</v>
      </c>
      <c r="Q221" s="162"/>
      <c r="R221" s="162"/>
      <c r="S221" s="162">
        <f t="shared" si="150"/>
        <v>0</v>
      </c>
      <c r="T221" s="162"/>
      <c r="U221" s="162"/>
      <c r="V221" s="162">
        <f t="shared" si="151"/>
        <v>0</v>
      </c>
      <c r="W221" s="162"/>
      <c r="X221" s="162"/>
      <c r="Y221" s="162">
        <f t="shared" si="152"/>
        <v>0</v>
      </c>
      <c r="Z221" s="162"/>
      <c r="AA221" s="162"/>
      <c r="AB221" s="162">
        <f t="shared" si="153"/>
        <v>0</v>
      </c>
    </row>
    <row r="222" spans="1:187" s="159" customFormat="1" ht="78.75" x14ac:dyDescent="0.25">
      <c r="A222" s="167" t="s">
        <v>299</v>
      </c>
      <c r="B222" s="162">
        <f t="shared" si="127"/>
        <v>41988</v>
      </c>
      <c r="C222" s="162">
        <f t="shared" si="127"/>
        <v>41988</v>
      </c>
      <c r="D222" s="162">
        <f t="shared" si="127"/>
        <v>0</v>
      </c>
      <c r="E222" s="162"/>
      <c r="F222" s="162"/>
      <c r="G222" s="162">
        <f t="shared" si="146"/>
        <v>0</v>
      </c>
      <c r="H222" s="162"/>
      <c r="I222" s="162"/>
      <c r="J222" s="162">
        <f t="shared" si="147"/>
        <v>0</v>
      </c>
      <c r="K222" s="162">
        <v>0</v>
      </c>
      <c r="L222" s="162">
        <v>0</v>
      </c>
      <c r="M222" s="162">
        <f t="shared" si="148"/>
        <v>0</v>
      </c>
      <c r="N222" s="162">
        <f>29988+6000+6000</f>
        <v>41988</v>
      </c>
      <c r="O222" s="162">
        <f>29988+6000+6000</f>
        <v>41988</v>
      </c>
      <c r="P222" s="162">
        <f t="shared" si="149"/>
        <v>0</v>
      </c>
      <c r="Q222" s="162"/>
      <c r="R222" s="162"/>
      <c r="S222" s="162">
        <f t="shared" si="150"/>
        <v>0</v>
      </c>
      <c r="T222" s="162"/>
      <c r="U222" s="162"/>
      <c r="V222" s="162">
        <f t="shared" si="151"/>
        <v>0</v>
      </c>
      <c r="W222" s="162"/>
      <c r="X222" s="162"/>
      <c r="Y222" s="162">
        <f t="shared" si="152"/>
        <v>0</v>
      </c>
      <c r="Z222" s="162"/>
      <c r="AA222" s="162"/>
      <c r="AB222" s="162">
        <f t="shared" si="153"/>
        <v>0</v>
      </c>
    </row>
    <row r="223" spans="1:187" s="156" customFormat="1" x14ac:dyDescent="0.25">
      <c r="A223" s="167"/>
      <c r="B223" s="174">
        <f t="shared" si="127"/>
        <v>0</v>
      </c>
      <c r="C223" s="174">
        <f t="shared" si="127"/>
        <v>0</v>
      </c>
      <c r="D223" s="174">
        <f t="shared" si="127"/>
        <v>0</v>
      </c>
      <c r="E223" s="174"/>
      <c r="F223" s="174"/>
      <c r="G223" s="174">
        <f t="shared" si="146"/>
        <v>0</v>
      </c>
      <c r="H223" s="174"/>
      <c r="I223" s="174"/>
      <c r="J223" s="174">
        <f t="shared" si="147"/>
        <v>0</v>
      </c>
      <c r="K223" s="174">
        <v>0</v>
      </c>
      <c r="L223" s="174">
        <v>0</v>
      </c>
      <c r="M223" s="174">
        <f t="shared" si="148"/>
        <v>0</v>
      </c>
      <c r="N223" s="174"/>
      <c r="O223" s="174"/>
      <c r="P223" s="174">
        <f t="shared" si="149"/>
        <v>0</v>
      </c>
      <c r="Q223" s="174"/>
      <c r="R223" s="174"/>
      <c r="S223" s="174">
        <f t="shared" si="150"/>
        <v>0</v>
      </c>
      <c r="T223" s="174"/>
      <c r="U223" s="174"/>
      <c r="V223" s="174">
        <f t="shared" si="151"/>
        <v>0</v>
      </c>
      <c r="W223" s="174"/>
      <c r="X223" s="174"/>
      <c r="Y223" s="174">
        <f t="shared" si="152"/>
        <v>0</v>
      </c>
      <c r="Z223" s="174"/>
      <c r="AA223" s="174"/>
      <c r="AB223" s="174">
        <f t="shared" si="153"/>
        <v>0</v>
      </c>
      <c r="AC223" s="159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9"/>
      <c r="AY223" s="159"/>
      <c r="AZ223" s="159"/>
      <c r="BA223" s="159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9"/>
      <c r="BM223" s="159"/>
      <c r="BN223" s="159"/>
      <c r="BO223" s="159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9"/>
      <c r="CA223" s="159"/>
      <c r="CB223" s="159"/>
      <c r="CC223" s="159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9"/>
      <c r="CO223" s="159"/>
      <c r="CP223" s="159"/>
      <c r="CQ223" s="159"/>
      <c r="CR223" s="159"/>
      <c r="CS223" s="159"/>
      <c r="CT223" s="159"/>
      <c r="CU223" s="159"/>
      <c r="CV223" s="159"/>
      <c r="CW223" s="159"/>
      <c r="CX223" s="159"/>
      <c r="CY223" s="159"/>
      <c r="CZ223" s="159"/>
      <c r="DA223" s="159"/>
      <c r="DB223" s="159"/>
      <c r="DC223" s="159"/>
      <c r="DD223" s="159"/>
      <c r="DE223" s="159"/>
      <c r="DF223" s="159"/>
      <c r="DG223" s="159"/>
      <c r="DH223" s="159"/>
      <c r="DI223" s="159"/>
      <c r="DJ223" s="159"/>
      <c r="DK223" s="159"/>
      <c r="DL223" s="159"/>
      <c r="DM223" s="159"/>
      <c r="DN223" s="159"/>
      <c r="DO223" s="159"/>
      <c r="DP223" s="159"/>
      <c r="DQ223" s="159"/>
      <c r="DR223" s="159"/>
      <c r="DS223" s="159"/>
      <c r="DT223" s="159"/>
      <c r="DU223" s="159"/>
      <c r="DV223" s="159"/>
      <c r="DW223" s="159"/>
      <c r="DX223" s="159"/>
      <c r="DY223" s="159"/>
      <c r="DZ223" s="159"/>
      <c r="EA223" s="159"/>
      <c r="EB223" s="159"/>
      <c r="EC223" s="159"/>
      <c r="ED223" s="159"/>
      <c r="EE223" s="159"/>
      <c r="EF223" s="159"/>
      <c r="EG223" s="159"/>
      <c r="EH223" s="159"/>
      <c r="EI223" s="159"/>
      <c r="EJ223" s="159"/>
      <c r="EK223" s="159"/>
      <c r="EL223" s="159"/>
      <c r="EM223" s="159"/>
      <c r="EN223" s="159"/>
      <c r="EO223" s="159"/>
      <c r="EP223" s="159"/>
      <c r="EQ223" s="159"/>
      <c r="ER223" s="159"/>
      <c r="ES223" s="159"/>
      <c r="ET223" s="159"/>
      <c r="EU223" s="159"/>
      <c r="EV223" s="159"/>
      <c r="EW223" s="159"/>
      <c r="EX223" s="159"/>
      <c r="EY223" s="159"/>
      <c r="EZ223" s="159"/>
      <c r="FA223" s="159"/>
      <c r="FB223" s="159"/>
      <c r="FC223" s="159"/>
      <c r="FD223" s="159"/>
      <c r="FE223" s="159"/>
      <c r="FF223" s="159"/>
      <c r="FG223" s="159"/>
      <c r="FH223" s="159"/>
      <c r="FI223" s="159"/>
      <c r="FJ223" s="159"/>
      <c r="FK223" s="159"/>
      <c r="FL223" s="159"/>
      <c r="FM223" s="159"/>
      <c r="FN223" s="159"/>
      <c r="FO223" s="159"/>
      <c r="FP223" s="159"/>
      <c r="FQ223" s="159"/>
      <c r="FR223" s="159"/>
      <c r="FS223" s="159"/>
      <c r="FT223" s="159"/>
      <c r="FU223" s="159"/>
      <c r="FV223" s="159"/>
      <c r="FW223" s="159"/>
      <c r="FX223" s="159"/>
      <c r="FY223" s="159"/>
      <c r="FZ223" s="159"/>
      <c r="GA223" s="159"/>
      <c r="GB223" s="159"/>
      <c r="GC223" s="159"/>
      <c r="GD223" s="159"/>
      <c r="GE223" s="159"/>
    </row>
    <row r="224" spans="1:187" s="159" customFormat="1" x14ac:dyDescent="0.25">
      <c r="A224" s="157" t="s">
        <v>244</v>
      </c>
      <c r="B224" s="158">
        <f t="shared" si="127"/>
        <v>51580</v>
      </c>
      <c r="C224" s="158">
        <f t="shared" si="127"/>
        <v>51580</v>
      </c>
      <c r="D224" s="158">
        <f t="shared" si="127"/>
        <v>0</v>
      </c>
      <c r="E224" s="158">
        <f t="shared" ref="E224:AA224" si="161">SUM(E225:E231)</f>
        <v>0</v>
      </c>
      <c r="F224" s="158">
        <f t="shared" si="161"/>
        <v>0</v>
      </c>
      <c r="G224" s="158">
        <f t="shared" si="146"/>
        <v>0</v>
      </c>
      <c r="H224" s="158">
        <f t="shared" ref="H224" si="162">SUM(H225:H231)</f>
        <v>0</v>
      </c>
      <c r="I224" s="158">
        <f t="shared" si="161"/>
        <v>0</v>
      </c>
      <c r="J224" s="158">
        <f t="shared" si="147"/>
        <v>0</v>
      </c>
      <c r="K224" s="158">
        <f t="shared" ref="K224" si="163">SUM(K225:K231)</f>
        <v>0</v>
      </c>
      <c r="L224" s="158">
        <f t="shared" si="161"/>
        <v>0</v>
      </c>
      <c r="M224" s="158">
        <f t="shared" si="148"/>
        <v>0</v>
      </c>
      <c r="N224" s="158">
        <f t="shared" ref="N224" si="164">SUM(N225:N231)</f>
        <v>11310</v>
      </c>
      <c r="O224" s="158">
        <f t="shared" si="161"/>
        <v>11310</v>
      </c>
      <c r="P224" s="158">
        <f t="shared" si="149"/>
        <v>0</v>
      </c>
      <c r="Q224" s="158">
        <f t="shared" ref="Q224" si="165">SUM(Q225:Q231)</f>
        <v>40270</v>
      </c>
      <c r="R224" s="158">
        <f t="shared" si="161"/>
        <v>40270</v>
      </c>
      <c r="S224" s="158">
        <f t="shared" si="150"/>
        <v>0</v>
      </c>
      <c r="T224" s="158">
        <f t="shared" ref="T224" si="166">SUM(T225:T231)</f>
        <v>0</v>
      </c>
      <c r="U224" s="158">
        <f t="shared" si="161"/>
        <v>0</v>
      </c>
      <c r="V224" s="158">
        <f t="shared" si="151"/>
        <v>0</v>
      </c>
      <c r="W224" s="158">
        <f t="shared" ref="W224" si="167">SUM(W225:W231)</f>
        <v>0</v>
      </c>
      <c r="X224" s="158">
        <f t="shared" si="161"/>
        <v>0</v>
      </c>
      <c r="Y224" s="158">
        <f t="shared" si="152"/>
        <v>0</v>
      </c>
      <c r="Z224" s="158">
        <f t="shared" ref="Z224" si="168">SUM(Z225:Z231)</f>
        <v>0</v>
      </c>
      <c r="AA224" s="158">
        <f t="shared" si="161"/>
        <v>0</v>
      </c>
      <c r="AB224" s="158">
        <f t="shared" si="153"/>
        <v>0</v>
      </c>
      <c r="AC224" s="156"/>
      <c r="AD224" s="156"/>
      <c r="AE224" s="156"/>
      <c r="AF224" s="156"/>
      <c r="AG224" s="156"/>
      <c r="AH224" s="156"/>
      <c r="AI224" s="156"/>
      <c r="AJ224" s="156"/>
      <c r="AK224" s="156"/>
      <c r="AL224" s="156"/>
      <c r="AM224" s="156"/>
      <c r="AN224" s="156"/>
      <c r="AO224" s="156"/>
      <c r="AP224" s="156"/>
      <c r="AQ224" s="156"/>
      <c r="AR224" s="156"/>
      <c r="AS224" s="156"/>
      <c r="AT224" s="156"/>
      <c r="AU224" s="156"/>
      <c r="AV224" s="156"/>
      <c r="AW224" s="156"/>
      <c r="AX224" s="156"/>
      <c r="AY224" s="156"/>
      <c r="AZ224" s="156"/>
      <c r="BA224" s="156"/>
      <c r="BB224" s="156"/>
      <c r="BC224" s="156"/>
      <c r="BD224" s="156"/>
      <c r="BE224" s="156"/>
      <c r="BF224" s="156"/>
      <c r="BG224" s="156"/>
      <c r="BH224" s="156"/>
      <c r="BI224" s="156"/>
      <c r="BJ224" s="156"/>
      <c r="BK224" s="156"/>
      <c r="BL224" s="156"/>
      <c r="BM224" s="156"/>
      <c r="BN224" s="156"/>
      <c r="BO224" s="156"/>
      <c r="BP224" s="156"/>
      <c r="BQ224" s="156"/>
      <c r="BR224" s="156"/>
      <c r="BS224" s="156"/>
      <c r="BT224" s="156"/>
      <c r="BU224" s="156"/>
      <c r="BV224" s="156"/>
      <c r="BW224" s="156"/>
      <c r="BX224" s="156"/>
      <c r="BY224" s="156"/>
      <c r="BZ224" s="156"/>
      <c r="CA224" s="156"/>
      <c r="CB224" s="156"/>
      <c r="CC224" s="156"/>
      <c r="CD224" s="156"/>
      <c r="CE224" s="156"/>
      <c r="CF224" s="156"/>
      <c r="CG224" s="156"/>
      <c r="CH224" s="156"/>
      <c r="CI224" s="156"/>
      <c r="CJ224" s="156"/>
      <c r="CK224" s="156"/>
      <c r="CL224" s="156"/>
      <c r="CM224" s="156"/>
      <c r="CN224" s="156"/>
      <c r="CO224" s="156"/>
      <c r="CP224" s="156"/>
      <c r="CQ224" s="156"/>
      <c r="CR224" s="156"/>
      <c r="CS224" s="156"/>
      <c r="CT224" s="156"/>
      <c r="CU224" s="156"/>
      <c r="CV224" s="156"/>
      <c r="CW224" s="156"/>
      <c r="CX224" s="156"/>
      <c r="CY224" s="156"/>
      <c r="CZ224" s="156"/>
      <c r="DA224" s="156"/>
      <c r="DB224" s="156"/>
      <c r="DC224" s="156"/>
      <c r="DD224" s="156"/>
      <c r="DE224" s="156"/>
      <c r="DF224" s="156"/>
      <c r="DG224" s="156"/>
      <c r="DH224" s="156"/>
      <c r="DI224" s="156"/>
      <c r="DJ224" s="156"/>
      <c r="DK224" s="156"/>
      <c r="DL224" s="156"/>
      <c r="DM224" s="156"/>
      <c r="DN224" s="156"/>
      <c r="DO224" s="156"/>
      <c r="DP224" s="156"/>
      <c r="DQ224" s="156"/>
      <c r="DR224" s="156"/>
      <c r="DS224" s="156"/>
      <c r="DT224" s="156"/>
      <c r="DU224" s="156"/>
      <c r="DV224" s="156"/>
      <c r="DW224" s="156"/>
      <c r="DX224" s="156"/>
      <c r="DY224" s="156"/>
      <c r="DZ224" s="156"/>
      <c r="EA224" s="156"/>
      <c r="EB224" s="156"/>
      <c r="EC224" s="156"/>
      <c r="ED224" s="156"/>
      <c r="EE224" s="156"/>
      <c r="EF224" s="156"/>
      <c r="EG224" s="156"/>
      <c r="EH224" s="156"/>
      <c r="EI224" s="156"/>
      <c r="EJ224" s="156"/>
      <c r="EK224" s="156"/>
      <c r="EL224" s="156"/>
      <c r="EM224" s="156"/>
      <c r="EN224" s="156"/>
      <c r="EO224" s="156"/>
      <c r="EP224" s="156"/>
      <c r="EQ224" s="156"/>
      <c r="ER224" s="156"/>
      <c r="ES224" s="156"/>
      <c r="ET224" s="156"/>
      <c r="EU224" s="156"/>
      <c r="EV224" s="156"/>
      <c r="EW224" s="156"/>
      <c r="EX224" s="156"/>
      <c r="EY224" s="156"/>
      <c r="EZ224" s="156"/>
      <c r="FA224" s="156"/>
      <c r="FB224" s="156"/>
      <c r="FC224" s="156"/>
      <c r="FD224" s="156"/>
      <c r="FE224" s="156"/>
      <c r="FF224" s="156"/>
      <c r="FG224" s="156"/>
      <c r="FH224" s="156"/>
      <c r="FI224" s="156"/>
      <c r="FJ224" s="156"/>
      <c r="FK224" s="156"/>
      <c r="FL224" s="156"/>
      <c r="FM224" s="156"/>
      <c r="FN224" s="156"/>
      <c r="FO224" s="156"/>
      <c r="FP224" s="156"/>
      <c r="FQ224" s="156"/>
      <c r="FR224" s="156"/>
      <c r="FS224" s="156"/>
      <c r="FT224" s="156"/>
      <c r="FU224" s="156"/>
      <c r="FV224" s="156"/>
      <c r="FW224" s="156"/>
      <c r="FX224" s="156"/>
      <c r="FY224" s="156"/>
      <c r="FZ224" s="156"/>
      <c r="GA224" s="156"/>
      <c r="GB224" s="156"/>
      <c r="GC224" s="156"/>
      <c r="GD224" s="156"/>
      <c r="GE224" s="156"/>
    </row>
    <row r="225" spans="1:187" s="159" customFormat="1" ht="47.25" x14ac:dyDescent="0.25">
      <c r="A225" s="166" t="s">
        <v>300</v>
      </c>
      <c r="B225" s="165">
        <f t="shared" si="127"/>
        <v>6802</v>
      </c>
      <c r="C225" s="165">
        <f t="shared" si="127"/>
        <v>6802</v>
      </c>
      <c r="D225" s="165">
        <f t="shared" si="127"/>
        <v>0</v>
      </c>
      <c r="E225" s="165"/>
      <c r="F225" s="165"/>
      <c r="G225" s="165">
        <f t="shared" si="146"/>
        <v>0</v>
      </c>
      <c r="H225" s="165"/>
      <c r="I225" s="165"/>
      <c r="J225" s="165">
        <f t="shared" si="147"/>
        <v>0</v>
      </c>
      <c r="K225" s="165"/>
      <c r="L225" s="165"/>
      <c r="M225" s="165">
        <f t="shared" si="148"/>
        <v>0</v>
      </c>
      <c r="N225" s="165">
        <v>0</v>
      </c>
      <c r="O225" s="165">
        <v>0</v>
      </c>
      <c r="P225" s="165">
        <f t="shared" si="149"/>
        <v>0</v>
      </c>
      <c r="Q225" s="165">
        <f>7405-603</f>
        <v>6802</v>
      </c>
      <c r="R225" s="165">
        <f>7405-603</f>
        <v>6802</v>
      </c>
      <c r="S225" s="165">
        <f t="shared" si="150"/>
        <v>0</v>
      </c>
      <c r="T225" s="165"/>
      <c r="U225" s="165"/>
      <c r="V225" s="165">
        <f t="shared" si="151"/>
        <v>0</v>
      </c>
      <c r="W225" s="165"/>
      <c r="X225" s="165"/>
      <c r="Y225" s="165">
        <f t="shared" si="152"/>
        <v>0</v>
      </c>
      <c r="Z225" s="165"/>
      <c r="AA225" s="165"/>
      <c r="AB225" s="165">
        <f t="shared" si="153"/>
        <v>0</v>
      </c>
    </row>
    <row r="226" spans="1:187" s="159" customFormat="1" ht="31.5" x14ac:dyDescent="0.25">
      <c r="A226" s="167" t="s">
        <v>301</v>
      </c>
      <c r="B226" s="162">
        <f t="shared" si="127"/>
        <v>6024</v>
      </c>
      <c r="C226" s="162">
        <f t="shared" si="127"/>
        <v>6024</v>
      </c>
      <c r="D226" s="162">
        <f t="shared" si="127"/>
        <v>0</v>
      </c>
      <c r="E226" s="162"/>
      <c r="F226" s="162"/>
      <c r="G226" s="162">
        <f t="shared" si="146"/>
        <v>0</v>
      </c>
      <c r="H226" s="162"/>
      <c r="I226" s="162"/>
      <c r="J226" s="162">
        <f t="shared" si="147"/>
        <v>0</v>
      </c>
      <c r="K226" s="162"/>
      <c r="L226" s="162"/>
      <c r="M226" s="162">
        <f t="shared" si="148"/>
        <v>0</v>
      </c>
      <c r="N226" s="162">
        <v>0</v>
      </c>
      <c r="O226" s="162">
        <v>0</v>
      </c>
      <c r="P226" s="162">
        <f t="shared" si="149"/>
        <v>0</v>
      </c>
      <c r="Q226" s="162">
        <v>6024</v>
      </c>
      <c r="R226" s="162">
        <v>6024</v>
      </c>
      <c r="S226" s="162">
        <f t="shared" si="150"/>
        <v>0</v>
      </c>
      <c r="T226" s="162"/>
      <c r="U226" s="162"/>
      <c r="V226" s="162">
        <f t="shared" si="151"/>
        <v>0</v>
      </c>
      <c r="W226" s="162"/>
      <c r="X226" s="162"/>
      <c r="Y226" s="162">
        <f t="shared" si="152"/>
        <v>0</v>
      </c>
      <c r="Z226" s="162"/>
      <c r="AA226" s="162"/>
      <c r="AB226" s="162">
        <f t="shared" si="153"/>
        <v>0</v>
      </c>
    </row>
    <row r="227" spans="1:187" s="159" customFormat="1" ht="47.25" x14ac:dyDescent="0.25">
      <c r="A227" s="167" t="s">
        <v>302</v>
      </c>
      <c r="B227" s="162">
        <f t="shared" si="127"/>
        <v>19988</v>
      </c>
      <c r="C227" s="162">
        <f t="shared" si="127"/>
        <v>19988</v>
      </c>
      <c r="D227" s="162">
        <f t="shared" si="127"/>
        <v>0</v>
      </c>
      <c r="E227" s="162"/>
      <c r="F227" s="162"/>
      <c r="G227" s="162">
        <f t="shared" si="146"/>
        <v>0</v>
      </c>
      <c r="H227" s="162"/>
      <c r="I227" s="162"/>
      <c r="J227" s="162">
        <f t="shared" si="147"/>
        <v>0</v>
      </c>
      <c r="K227" s="162"/>
      <c r="L227" s="162"/>
      <c r="M227" s="162">
        <f t="shared" si="148"/>
        <v>0</v>
      </c>
      <c r="N227" s="162">
        <v>0</v>
      </c>
      <c r="O227" s="162">
        <v>0</v>
      </c>
      <c r="P227" s="162">
        <f t="shared" si="149"/>
        <v>0</v>
      </c>
      <c r="Q227" s="162">
        <v>19988</v>
      </c>
      <c r="R227" s="162">
        <v>19988</v>
      </c>
      <c r="S227" s="162">
        <f t="shared" si="150"/>
        <v>0</v>
      </c>
      <c r="T227" s="162"/>
      <c r="U227" s="162"/>
      <c r="V227" s="162">
        <f t="shared" si="151"/>
        <v>0</v>
      </c>
      <c r="W227" s="162"/>
      <c r="X227" s="162"/>
      <c r="Y227" s="162">
        <f t="shared" si="152"/>
        <v>0</v>
      </c>
      <c r="Z227" s="162"/>
      <c r="AA227" s="162"/>
      <c r="AB227" s="162">
        <f t="shared" si="153"/>
        <v>0</v>
      </c>
    </row>
    <row r="228" spans="1:187" s="159" customFormat="1" ht="31.5" x14ac:dyDescent="0.25">
      <c r="A228" s="167" t="s">
        <v>303</v>
      </c>
      <c r="B228" s="162">
        <f t="shared" si="127"/>
        <v>7456</v>
      </c>
      <c r="C228" s="162">
        <f t="shared" si="127"/>
        <v>7456</v>
      </c>
      <c r="D228" s="162">
        <f t="shared" si="127"/>
        <v>0</v>
      </c>
      <c r="E228" s="162"/>
      <c r="F228" s="162"/>
      <c r="G228" s="162">
        <f t="shared" si="146"/>
        <v>0</v>
      </c>
      <c r="H228" s="162"/>
      <c r="I228" s="162"/>
      <c r="J228" s="162">
        <f t="shared" si="147"/>
        <v>0</v>
      </c>
      <c r="K228" s="162"/>
      <c r="L228" s="162"/>
      <c r="M228" s="162">
        <f t="shared" si="148"/>
        <v>0</v>
      </c>
      <c r="N228" s="162">
        <v>0</v>
      </c>
      <c r="O228" s="162">
        <v>0</v>
      </c>
      <c r="P228" s="162">
        <f t="shared" si="149"/>
        <v>0</v>
      </c>
      <c r="Q228" s="162">
        <v>7456</v>
      </c>
      <c r="R228" s="162">
        <v>7456</v>
      </c>
      <c r="S228" s="162">
        <f t="shared" si="150"/>
        <v>0</v>
      </c>
      <c r="T228" s="162"/>
      <c r="U228" s="162"/>
      <c r="V228" s="162">
        <f t="shared" si="151"/>
        <v>0</v>
      </c>
      <c r="W228" s="162"/>
      <c r="X228" s="162"/>
      <c r="Y228" s="162">
        <f t="shared" si="152"/>
        <v>0</v>
      </c>
      <c r="Z228" s="162"/>
      <c r="AA228" s="162"/>
      <c r="AB228" s="162">
        <f t="shared" si="153"/>
        <v>0</v>
      </c>
    </row>
    <row r="229" spans="1:187" s="159" customFormat="1" ht="78.75" x14ac:dyDescent="0.25">
      <c r="A229" s="167" t="s">
        <v>304</v>
      </c>
      <c r="B229" s="162">
        <f t="shared" si="127"/>
        <v>5000</v>
      </c>
      <c r="C229" s="162">
        <f t="shared" si="127"/>
        <v>5000</v>
      </c>
      <c r="D229" s="162">
        <f t="shared" si="127"/>
        <v>0</v>
      </c>
      <c r="E229" s="162"/>
      <c r="F229" s="162"/>
      <c r="G229" s="162">
        <f t="shared" si="146"/>
        <v>0</v>
      </c>
      <c r="H229" s="162"/>
      <c r="I229" s="162"/>
      <c r="J229" s="162">
        <f t="shared" si="147"/>
        <v>0</v>
      </c>
      <c r="K229" s="162">
        <v>0</v>
      </c>
      <c r="L229" s="162">
        <v>0</v>
      </c>
      <c r="M229" s="162">
        <f t="shared" si="148"/>
        <v>0</v>
      </c>
      <c r="N229" s="162">
        <v>5000</v>
      </c>
      <c r="O229" s="162">
        <v>5000</v>
      </c>
      <c r="P229" s="162">
        <f t="shared" si="149"/>
        <v>0</v>
      </c>
      <c r="Q229" s="162">
        <v>0</v>
      </c>
      <c r="R229" s="162">
        <v>0</v>
      </c>
      <c r="S229" s="162">
        <f t="shared" si="150"/>
        <v>0</v>
      </c>
      <c r="T229" s="162"/>
      <c r="U229" s="162"/>
      <c r="V229" s="162">
        <f t="shared" si="151"/>
        <v>0</v>
      </c>
      <c r="W229" s="162"/>
      <c r="X229" s="162"/>
      <c r="Y229" s="162">
        <f t="shared" si="152"/>
        <v>0</v>
      </c>
      <c r="Z229" s="162"/>
      <c r="AA229" s="162"/>
      <c r="AB229" s="162">
        <f t="shared" si="153"/>
        <v>0</v>
      </c>
    </row>
    <row r="230" spans="1:187" s="159" customFormat="1" ht="94.5" x14ac:dyDescent="0.25">
      <c r="A230" s="167" t="s">
        <v>305</v>
      </c>
      <c r="B230" s="162">
        <f t="shared" si="127"/>
        <v>5000</v>
      </c>
      <c r="C230" s="162">
        <f t="shared" si="127"/>
        <v>5000</v>
      </c>
      <c r="D230" s="162">
        <f t="shared" si="127"/>
        <v>0</v>
      </c>
      <c r="E230" s="162"/>
      <c r="F230" s="162"/>
      <c r="G230" s="162">
        <f t="shared" si="146"/>
        <v>0</v>
      </c>
      <c r="H230" s="162"/>
      <c r="I230" s="162"/>
      <c r="J230" s="162">
        <f t="shared" si="147"/>
        <v>0</v>
      </c>
      <c r="K230" s="162">
        <v>0</v>
      </c>
      <c r="L230" s="162">
        <v>0</v>
      </c>
      <c r="M230" s="162">
        <f t="shared" si="148"/>
        <v>0</v>
      </c>
      <c r="N230" s="162">
        <v>5000</v>
      </c>
      <c r="O230" s="162">
        <v>5000</v>
      </c>
      <c r="P230" s="162">
        <f t="shared" si="149"/>
        <v>0</v>
      </c>
      <c r="Q230" s="162"/>
      <c r="R230" s="162"/>
      <c r="S230" s="162">
        <f t="shared" si="150"/>
        <v>0</v>
      </c>
      <c r="T230" s="162"/>
      <c r="U230" s="162"/>
      <c r="V230" s="162">
        <f t="shared" si="151"/>
        <v>0</v>
      </c>
      <c r="W230" s="162"/>
      <c r="X230" s="162"/>
      <c r="Y230" s="162">
        <f t="shared" si="152"/>
        <v>0</v>
      </c>
      <c r="Z230" s="162"/>
      <c r="AA230" s="162"/>
      <c r="AB230" s="162">
        <f t="shared" si="153"/>
        <v>0</v>
      </c>
    </row>
    <row r="231" spans="1:187" s="159" customFormat="1" ht="94.5" x14ac:dyDescent="0.25">
      <c r="A231" s="167" t="s">
        <v>306</v>
      </c>
      <c r="B231" s="162">
        <f t="shared" si="127"/>
        <v>1310</v>
      </c>
      <c r="C231" s="162">
        <f t="shared" si="127"/>
        <v>1310</v>
      </c>
      <c r="D231" s="162">
        <f t="shared" si="127"/>
        <v>0</v>
      </c>
      <c r="E231" s="162"/>
      <c r="F231" s="162"/>
      <c r="G231" s="162">
        <f t="shared" si="146"/>
        <v>0</v>
      </c>
      <c r="H231" s="162"/>
      <c r="I231" s="162"/>
      <c r="J231" s="162">
        <f t="shared" si="147"/>
        <v>0</v>
      </c>
      <c r="K231" s="162"/>
      <c r="L231" s="162"/>
      <c r="M231" s="162">
        <f t="shared" si="148"/>
        <v>0</v>
      </c>
      <c r="N231" s="162">
        <v>1310</v>
      </c>
      <c r="O231" s="162">
        <v>1310</v>
      </c>
      <c r="P231" s="162">
        <f t="shared" si="149"/>
        <v>0</v>
      </c>
      <c r="Q231" s="162">
        <v>0</v>
      </c>
      <c r="R231" s="162">
        <v>0</v>
      </c>
      <c r="S231" s="162">
        <f t="shared" si="150"/>
        <v>0</v>
      </c>
      <c r="T231" s="162"/>
      <c r="U231" s="162"/>
      <c r="V231" s="162">
        <f t="shared" si="151"/>
        <v>0</v>
      </c>
      <c r="W231" s="162"/>
      <c r="X231" s="162"/>
      <c r="Y231" s="162">
        <f t="shared" si="152"/>
        <v>0</v>
      </c>
      <c r="Z231" s="162"/>
      <c r="AA231" s="162"/>
      <c r="AB231" s="162">
        <f t="shared" si="153"/>
        <v>0</v>
      </c>
    </row>
    <row r="232" spans="1:187" s="159" customFormat="1" x14ac:dyDescent="0.25">
      <c r="A232" s="157" t="s">
        <v>206</v>
      </c>
      <c r="B232" s="158">
        <f t="shared" si="127"/>
        <v>60534</v>
      </c>
      <c r="C232" s="158">
        <f t="shared" si="127"/>
        <v>60534</v>
      </c>
      <c r="D232" s="158">
        <f t="shared" si="127"/>
        <v>0</v>
      </c>
      <c r="E232" s="158">
        <f>SUM(E233)</f>
        <v>0</v>
      </c>
      <c r="F232" s="158">
        <f>SUM(F233)</f>
        <v>0</v>
      </c>
      <c r="G232" s="158">
        <f t="shared" si="146"/>
        <v>0</v>
      </c>
      <c r="H232" s="158">
        <f t="shared" ref="H232:I232" si="169">SUM(H233)</f>
        <v>0</v>
      </c>
      <c r="I232" s="158">
        <f t="shared" si="169"/>
        <v>0</v>
      </c>
      <c r="J232" s="158">
        <f t="shared" si="147"/>
        <v>0</v>
      </c>
      <c r="K232" s="158">
        <f t="shared" ref="K232:L232" si="170">SUM(K233)</f>
        <v>0</v>
      </c>
      <c r="L232" s="158">
        <f t="shared" si="170"/>
        <v>0</v>
      </c>
      <c r="M232" s="158">
        <f t="shared" si="148"/>
        <v>0</v>
      </c>
      <c r="N232" s="158">
        <f t="shared" ref="N232:O232" si="171">SUM(N233)</f>
        <v>0</v>
      </c>
      <c r="O232" s="158">
        <f t="shared" si="171"/>
        <v>0</v>
      </c>
      <c r="P232" s="158">
        <f t="shared" si="149"/>
        <v>0</v>
      </c>
      <c r="Q232" s="158">
        <f t="shared" ref="Q232:R232" si="172">SUM(Q233)</f>
        <v>60534</v>
      </c>
      <c r="R232" s="158">
        <f t="shared" si="172"/>
        <v>60534</v>
      </c>
      <c r="S232" s="158">
        <f t="shared" si="150"/>
        <v>0</v>
      </c>
      <c r="T232" s="158">
        <f t="shared" ref="T232:U232" si="173">SUM(T233)</f>
        <v>0</v>
      </c>
      <c r="U232" s="158">
        <f t="shared" si="173"/>
        <v>0</v>
      </c>
      <c r="V232" s="158">
        <f t="shared" si="151"/>
        <v>0</v>
      </c>
      <c r="W232" s="158">
        <f t="shared" ref="W232:X232" si="174">SUM(W233)</f>
        <v>0</v>
      </c>
      <c r="X232" s="158">
        <f t="shared" si="174"/>
        <v>0</v>
      </c>
      <c r="Y232" s="158">
        <f t="shared" si="152"/>
        <v>0</v>
      </c>
      <c r="Z232" s="158">
        <f t="shared" ref="Z232:AA232" si="175">SUM(Z233)</f>
        <v>0</v>
      </c>
      <c r="AA232" s="158">
        <f t="shared" si="175"/>
        <v>0</v>
      </c>
      <c r="AB232" s="158">
        <f t="shared" si="153"/>
        <v>0</v>
      </c>
    </row>
    <row r="233" spans="1:187" s="159" customFormat="1" ht="63" x14ac:dyDescent="0.25">
      <c r="A233" s="164" t="s">
        <v>307</v>
      </c>
      <c r="B233" s="165">
        <f t="shared" si="127"/>
        <v>60534</v>
      </c>
      <c r="C233" s="165">
        <f t="shared" si="127"/>
        <v>60534</v>
      </c>
      <c r="D233" s="165">
        <f t="shared" si="127"/>
        <v>0</v>
      </c>
      <c r="E233" s="165"/>
      <c r="F233" s="165"/>
      <c r="G233" s="165">
        <f t="shared" si="146"/>
        <v>0</v>
      </c>
      <c r="H233" s="165"/>
      <c r="I233" s="165"/>
      <c r="J233" s="165">
        <f t="shared" si="147"/>
        <v>0</v>
      </c>
      <c r="K233" s="165">
        <v>0</v>
      </c>
      <c r="L233" s="165">
        <v>0</v>
      </c>
      <c r="M233" s="165">
        <f t="shared" si="148"/>
        <v>0</v>
      </c>
      <c r="N233" s="165"/>
      <c r="O233" s="165"/>
      <c r="P233" s="165">
        <f t="shared" si="149"/>
        <v>0</v>
      </c>
      <c r="Q233" s="165">
        <v>60534</v>
      </c>
      <c r="R233" s="165">
        <v>60534</v>
      </c>
      <c r="S233" s="165">
        <f t="shared" si="150"/>
        <v>0</v>
      </c>
      <c r="T233" s="165"/>
      <c r="U233" s="165"/>
      <c r="V233" s="165">
        <f t="shared" si="151"/>
        <v>0</v>
      </c>
      <c r="W233" s="165">
        <v>0</v>
      </c>
      <c r="X233" s="165">
        <v>0</v>
      </c>
      <c r="Y233" s="165">
        <f t="shared" si="152"/>
        <v>0</v>
      </c>
      <c r="Z233" s="165"/>
      <c r="AA233" s="165"/>
      <c r="AB233" s="165">
        <f t="shared" si="153"/>
        <v>0</v>
      </c>
    </row>
    <row r="234" spans="1:187" s="159" customFormat="1" ht="31.5" x14ac:dyDescent="0.25">
      <c r="A234" s="157" t="s">
        <v>158</v>
      </c>
      <c r="B234" s="158">
        <f t="shared" si="127"/>
        <v>13729505</v>
      </c>
      <c r="C234" s="158">
        <f t="shared" si="127"/>
        <v>13786795</v>
      </c>
      <c r="D234" s="158">
        <f t="shared" si="127"/>
        <v>57290</v>
      </c>
      <c r="E234" s="158">
        <f>SUM(E237,E241,E251,E245,E235)</f>
        <v>152495</v>
      </c>
      <c r="F234" s="158">
        <f>SUM(F237,F241,F251,F245,F235)</f>
        <v>152495</v>
      </c>
      <c r="G234" s="158">
        <f t="shared" si="146"/>
        <v>0</v>
      </c>
      <c r="H234" s="158">
        <f t="shared" ref="H234:I234" si="176">SUM(H237,H241,H251,H245,H235)</f>
        <v>25276</v>
      </c>
      <c r="I234" s="158">
        <f t="shared" si="176"/>
        <v>25276</v>
      </c>
      <c r="J234" s="158">
        <f t="shared" si="147"/>
        <v>0</v>
      </c>
      <c r="K234" s="158">
        <f t="shared" ref="K234:L234" si="177">SUM(K237,K241,K251,K245,K235)</f>
        <v>682272</v>
      </c>
      <c r="L234" s="158">
        <f t="shared" si="177"/>
        <v>704203</v>
      </c>
      <c r="M234" s="158">
        <f t="shared" si="148"/>
        <v>21931</v>
      </c>
      <c r="N234" s="158">
        <f t="shared" ref="N234:O234" si="178">SUM(N237,N241,N251,N245,N235)</f>
        <v>7417574</v>
      </c>
      <c r="O234" s="158">
        <f t="shared" si="178"/>
        <v>7418605</v>
      </c>
      <c r="P234" s="158">
        <f t="shared" si="149"/>
        <v>1031</v>
      </c>
      <c r="Q234" s="158">
        <f t="shared" ref="Q234:R234" si="179">SUM(Q237,Q241,Q251,Q245,Q235)</f>
        <v>0</v>
      </c>
      <c r="R234" s="158">
        <f t="shared" si="179"/>
        <v>0</v>
      </c>
      <c r="S234" s="158">
        <f t="shared" si="150"/>
        <v>0</v>
      </c>
      <c r="T234" s="158">
        <f t="shared" ref="T234:U234" si="180">SUM(T237,T241,T251,T245,T235)</f>
        <v>4851888</v>
      </c>
      <c r="U234" s="158">
        <f t="shared" si="180"/>
        <v>4886216</v>
      </c>
      <c r="V234" s="158">
        <f t="shared" si="151"/>
        <v>34328</v>
      </c>
      <c r="W234" s="158">
        <f t="shared" ref="W234:X234" si="181">SUM(W237,W241,W251,W245,W235)</f>
        <v>0</v>
      </c>
      <c r="X234" s="158">
        <f t="shared" si="181"/>
        <v>0</v>
      </c>
      <c r="Y234" s="158">
        <f t="shared" si="152"/>
        <v>0</v>
      </c>
      <c r="Z234" s="158">
        <f t="shared" ref="Z234:AA234" si="182">SUM(Z237,Z241,Z251,Z245,Z235)</f>
        <v>600000</v>
      </c>
      <c r="AA234" s="158">
        <f t="shared" si="182"/>
        <v>600000</v>
      </c>
      <c r="AB234" s="158">
        <f t="shared" si="153"/>
        <v>0</v>
      </c>
    </row>
    <row r="235" spans="1:187" s="159" customFormat="1" x14ac:dyDescent="0.25">
      <c r="A235" s="157" t="s">
        <v>189</v>
      </c>
      <c r="B235" s="158">
        <f t="shared" si="127"/>
        <v>0</v>
      </c>
      <c r="C235" s="158">
        <f t="shared" si="127"/>
        <v>1031</v>
      </c>
      <c r="D235" s="158">
        <f t="shared" si="127"/>
        <v>1031</v>
      </c>
      <c r="E235" s="158">
        <f>SUM(E236)</f>
        <v>0</v>
      </c>
      <c r="F235" s="158">
        <f>SUM(F236)</f>
        <v>0</v>
      </c>
      <c r="G235" s="158">
        <f t="shared" si="146"/>
        <v>0</v>
      </c>
      <c r="H235" s="158">
        <f t="shared" ref="H235:I235" si="183">SUM(H236)</f>
        <v>0</v>
      </c>
      <c r="I235" s="158">
        <f t="shared" si="183"/>
        <v>0</v>
      </c>
      <c r="J235" s="158">
        <f t="shared" si="147"/>
        <v>0</v>
      </c>
      <c r="K235" s="158">
        <f t="shared" ref="K235:L235" si="184">SUM(K236)</f>
        <v>0</v>
      </c>
      <c r="L235" s="158">
        <f t="shared" si="184"/>
        <v>0</v>
      </c>
      <c r="M235" s="158">
        <f t="shared" si="148"/>
        <v>0</v>
      </c>
      <c r="N235" s="158">
        <f t="shared" ref="N235:O235" si="185">SUM(N236)</f>
        <v>0</v>
      </c>
      <c r="O235" s="158">
        <f t="shared" si="185"/>
        <v>1031</v>
      </c>
      <c r="P235" s="158">
        <f t="shared" si="149"/>
        <v>1031</v>
      </c>
      <c r="Q235" s="158">
        <f t="shared" ref="Q235:R235" si="186">SUM(Q236)</f>
        <v>0</v>
      </c>
      <c r="R235" s="158">
        <f t="shared" si="186"/>
        <v>0</v>
      </c>
      <c r="S235" s="158">
        <f t="shared" si="150"/>
        <v>0</v>
      </c>
      <c r="T235" s="158">
        <f t="shared" ref="T235:U235" si="187">SUM(T236)</f>
        <v>0</v>
      </c>
      <c r="U235" s="158">
        <f t="shared" si="187"/>
        <v>0</v>
      </c>
      <c r="V235" s="158">
        <f t="shared" si="151"/>
        <v>0</v>
      </c>
      <c r="W235" s="158">
        <f t="shared" ref="W235:X235" si="188">SUM(W236)</f>
        <v>0</v>
      </c>
      <c r="X235" s="158">
        <f t="shared" si="188"/>
        <v>0</v>
      </c>
      <c r="Y235" s="158">
        <f t="shared" si="152"/>
        <v>0</v>
      </c>
      <c r="Z235" s="158">
        <f t="shared" ref="Z235:AA235" si="189">SUM(Z236)</f>
        <v>0</v>
      </c>
      <c r="AA235" s="158">
        <f t="shared" si="189"/>
        <v>0</v>
      </c>
      <c r="AB235" s="158">
        <f t="shared" si="153"/>
        <v>0</v>
      </c>
      <c r="AC235" s="156"/>
      <c r="AD235" s="156"/>
      <c r="AE235" s="156"/>
      <c r="AF235" s="156"/>
      <c r="AG235" s="156"/>
      <c r="AH235" s="156"/>
      <c r="AI235" s="156"/>
      <c r="AJ235" s="156"/>
      <c r="AK235" s="156"/>
      <c r="AL235" s="156"/>
      <c r="AM235" s="156"/>
      <c r="AN235" s="156"/>
      <c r="AO235" s="156"/>
      <c r="AP235" s="156"/>
      <c r="AQ235" s="156"/>
      <c r="AR235" s="156"/>
      <c r="AS235" s="156"/>
      <c r="AT235" s="156"/>
      <c r="AU235" s="156"/>
      <c r="AV235" s="156"/>
      <c r="AW235" s="156"/>
      <c r="AX235" s="156"/>
      <c r="AY235" s="156"/>
      <c r="AZ235" s="156"/>
      <c r="BA235" s="156"/>
      <c r="BB235" s="156"/>
      <c r="BC235" s="156"/>
      <c r="BD235" s="156"/>
      <c r="BE235" s="156"/>
      <c r="BF235" s="156"/>
      <c r="BG235" s="156"/>
      <c r="BH235" s="156"/>
      <c r="BI235" s="156"/>
      <c r="BJ235" s="156"/>
      <c r="BK235" s="156"/>
      <c r="BL235" s="156"/>
      <c r="BM235" s="156"/>
      <c r="BN235" s="156"/>
      <c r="BO235" s="156"/>
      <c r="BP235" s="156"/>
      <c r="BQ235" s="156"/>
      <c r="BR235" s="156"/>
      <c r="BS235" s="156"/>
      <c r="BT235" s="156"/>
      <c r="BU235" s="156"/>
      <c r="BV235" s="156"/>
      <c r="BW235" s="156"/>
      <c r="BX235" s="156"/>
      <c r="BY235" s="156"/>
      <c r="BZ235" s="156"/>
      <c r="CA235" s="156"/>
      <c r="CB235" s="156"/>
      <c r="CC235" s="156"/>
      <c r="CD235" s="156"/>
      <c r="CE235" s="156"/>
      <c r="CF235" s="156"/>
      <c r="CG235" s="156"/>
      <c r="CH235" s="156"/>
      <c r="CI235" s="156"/>
      <c r="CJ235" s="156"/>
      <c r="CK235" s="156"/>
      <c r="CL235" s="156"/>
      <c r="CM235" s="156"/>
      <c r="CN235" s="156"/>
      <c r="CO235" s="156"/>
      <c r="CP235" s="156"/>
      <c r="CQ235" s="156"/>
      <c r="CR235" s="156"/>
      <c r="CS235" s="156"/>
      <c r="CT235" s="156"/>
      <c r="CU235" s="156"/>
      <c r="CV235" s="156"/>
      <c r="CW235" s="156"/>
      <c r="CX235" s="156"/>
      <c r="CY235" s="156"/>
      <c r="CZ235" s="156"/>
      <c r="DA235" s="156"/>
      <c r="DB235" s="156"/>
      <c r="DC235" s="156"/>
      <c r="DD235" s="156"/>
      <c r="DE235" s="156"/>
      <c r="DF235" s="156"/>
      <c r="DG235" s="156"/>
      <c r="DH235" s="156"/>
      <c r="DI235" s="156"/>
      <c r="DJ235" s="156"/>
      <c r="DK235" s="156"/>
      <c r="DL235" s="156"/>
      <c r="DM235" s="156"/>
      <c r="DN235" s="156"/>
      <c r="DO235" s="156"/>
      <c r="DP235" s="156"/>
      <c r="DQ235" s="156"/>
      <c r="DR235" s="156"/>
      <c r="DS235" s="156"/>
      <c r="DT235" s="156"/>
      <c r="DU235" s="156"/>
      <c r="DV235" s="156"/>
      <c r="DW235" s="156"/>
      <c r="DX235" s="156"/>
      <c r="DY235" s="156"/>
      <c r="DZ235" s="156"/>
      <c r="EA235" s="156"/>
      <c r="EB235" s="156"/>
      <c r="EC235" s="156"/>
      <c r="ED235" s="156"/>
      <c r="EE235" s="156"/>
      <c r="EF235" s="156"/>
      <c r="EG235" s="156"/>
      <c r="EH235" s="156"/>
      <c r="EI235" s="156"/>
      <c r="EJ235" s="156"/>
      <c r="EK235" s="156"/>
      <c r="EL235" s="156"/>
      <c r="EM235" s="156"/>
      <c r="EN235" s="156"/>
      <c r="EO235" s="156"/>
      <c r="EP235" s="156"/>
      <c r="EQ235" s="156"/>
      <c r="ER235" s="156"/>
      <c r="ES235" s="156"/>
      <c r="ET235" s="156"/>
      <c r="EU235" s="156"/>
      <c r="EV235" s="156"/>
      <c r="EW235" s="156"/>
      <c r="EX235" s="156"/>
      <c r="EY235" s="156"/>
      <c r="EZ235" s="156"/>
      <c r="FA235" s="156"/>
      <c r="FB235" s="156"/>
      <c r="FC235" s="156"/>
      <c r="FD235" s="156"/>
      <c r="FE235" s="156"/>
      <c r="FF235" s="156"/>
      <c r="FG235" s="156"/>
      <c r="FH235" s="156"/>
      <c r="FI235" s="156"/>
      <c r="FJ235" s="156"/>
      <c r="FK235" s="156"/>
      <c r="FL235" s="156"/>
      <c r="FM235" s="156"/>
      <c r="FN235" s="156"/>
      <c r="FO235" s="156"/>
      <c r="FP235" s="156"/>
      <c r="FQ235" s="156"/>
      <c r="FR235" s="156"/>
      <c r="FS235" s="156"/>
      <c r="FT235" s="156"/>
      <c r="FU235" s="156"/>
      <c r="FV235" s="156"/>
      <c r="FW235" s="156"/>
      <c r="FX235" s="156"/>
      <c r="FY235" s="156"/>
      <c r="FZ235" s="156"/>
      <c r="GA235" s="156"/>
      <c r="GB235" s="156"/>
      <c r="GC235" s="156"/>
      <c r="GD235" s="156"/>
      <c r="GE235" s="156"/>
    </row>
    <row r="236" spans="1:187" s="159" customFormat="1" ht="78.75" x14ac:dyDescent="0.25">
      <c r="A236" s="166" t="s">
        <v>308</v>
      </c>
      <c r="B236" s="165">
        <f t="shared" si="127"/>
        <v>0</v>
      </c>
      <c r="C236" s="165">
        <f t="shared" si="127"/>
        <v>1031</v>
      </c>
      <c r="D236" s="165">
        <f t="shared" si="127"/>
        <v>1031</v>
      </c>
      <c r="E236" s="165"/>
      <c r="F236" s="165"/>
      <c r="G236" s="165">
        <f t="shared" si="146"/>
        <v>0</v>
      </c>
      <c r="H236" s="165"/>
      <c r="I236" s="165"/>
      <c r="J236" s="165">
        <f t="shared" si="147"/>
        <v>0</v>
      </c>
      <c r="K236" s="165">
        <v>0</v>
      </c>
      <c r="L236" s="165">
        <v>0</v>
      </c>
      <c r="M236" s="165">
        <f t="shared" si="148"/>
        <v>0</v>
      </c>
      <c r="N236" s="165"/>
      <c r="O236" s="165">
        <v>1031</v>
      </c>
      <c r="P236" s="165">
        <f t="shared" si="149"/>
        <v>1031</v>
      </c>
      <c r="Q236" s="165"/>
      <c r="R236" s="165"/>
      <c r="S236" s="165">
        <f t="shared" si="150"/>
        <v>0</v>
      </c>
      <c r="T236" s="165"/>
      <c r="U236" s="165"/>
      <c r="V236" s="165">
        <f t="shared" si="151"/>
        <v>0</v>
      </c>
      <c r="W236" s="165"/>
      <c r="X236" s="165"/>
      <c r="Y236" s="165">
        <f t="shared" si="152"/>
        <v>0</v>
      </c>
      <c r="Z236" s="165"/>
      <c r="AA236" s="165"/>
      <c r="AB236" s="165">
        <f t="shared" si="153"/>
        <v>0</v>
      </c>
    </row>
    <row r="237" spans="1:187" s="156" customFormat="1" ht="31.5" x14ac:dyDescent="0.25">
      <c r="A237" s="157" t="s">
        <v>195</v>
      </c>
      <c r="B237" s="158">
        <f t="shared" si="127"/>
        <v>1214545</v>
      </c>
      <c r="C237" s="158">
        <f t="shared" si="127"/>
        <v>1214545</v>
      </c>
      <c r="D237" s="158">
        <f t="shared" si="127"/>
        <v>0</v>
      </c>
      <c r="E237" s="158">
        <f t="shared" ref="E237:AA237" si="190">SUM(E238:E240)</f>
        <v>0</v>
      </c>
      <c r="F237" s="158">
        <f t="shared" si="190"/>
        <v>0</v>
      </c>
      <c r="G237" s="158">
        <f t="shared" si="146"/>
        <v>0</v>
      </c>
      <c r="H237" s="158">
        <f t="shared" ref="H237" si="191">SUM(H238:H240)</f>
        <v>0</v>
      </c>
      <c r="I237" s="158">
        <f t="shared" si="190"/>
        <v>0</v>
      </c>
      <c r="J237" s="158">
        <f t="shared" si="147"/>
        <v>0</v>
      </c>
      <c r="K237" s="158">
        <f t="shared" ref="K237" si="192">SUM(K238:K240)</f>
        <v>13345</v>
      </c>
      <c r="L237" s="158">
        <f t="shared" si="190"/>
        <v>13345</v>
      </c>
      <c r="M237" s="158">
        <f t="shared" si="148"/>
        <v>0</v>
      </c>
      <c r="N237" s="158">
        <f>SUM(N238:N240)</f>
        <v>1201200</v>
      </c>
      <c r="O237" s="158">
        <f>SUM(O238:O240)</f>
        <v>1201200</v>
      </c>
      <c r="P237" s="158">
        <f t="shared" si="149"/>
        <v>0</v>
      </c>
      <c r="Q237" s="158">
        <f t="shared" ref="Q237" si="193">SUM(Q238:Q240)</f>
        <v>0</v>
      </c>
      <c r="R237" s="158">
        <f t="shared" si="190"/>
        <v>0</v>
      </c>
      <c r="S237" s="158">
        <f t="shared" si="150"/>
        <v>0</v>
      </c>
      <c r="T237" s="158">
        <f t="shared" ref="T237" si="194">SUM(T238:T240)</f>
        <v>0</v>
      </c>
      <c r="U237" s="158">
        <f t="shared" si="190"/>
        <v>0</v>
      </c>
      <c r="V237" s="158">
        <f t="shared" si="151"/>
        <v>0</v>
      </c>
      <c r="W237" s="158">
        <f t="shared" ref="W237" si="195">SUM(W238:W240)</f>
        <v>0</v>
      </c>
      <c r="X237" s="158">
        <f t="shared" si="190"/>
        <v>0</v>
      </c>
      <c r="Y237" s="158">
        <f t="shared" si="152"/>
        <v>0</v>
      </c>
      <c r="Z237" s="158">
        <f t="shared" ref="Z237" si="196">SUM(Z238:Z240)</f>
        <v>0</v>
      </c>
      <c r="AA237" s="158">
        <f t="shared" si="190"/>
        <v>0</v>
      </c>
      <c r="AB237" s="158">
        <f t="shared" si="153"/>
        <v>0</v>
      </c>
      <c r="AC237" s="159"/>
      <c r="AD237" s="159"/>
      <c r="AE237" s="159"/>
      <c r="AF237" s="159"/>
      <c r="AG237" s="159"/>
      <c r="AH237" s="159"/>
      <c r="AI237" s="159"/>
      <c r="AJ237" s="159"/>
      <c r="AK237" s="159"/>
      <c r="AL237" s="159"/>
      <c r="AM237" s="159"/>
      <c r="AN237" s="159"/>
      <c r="AO237" s="159"/>
      <c r="AP237" s="159"/>
      <c r="AQ237" s="159"/>
      <c r="AR237" s="159"/>
      <c r="AS237" s="159"/>
      <c r="AT237" s="159"/>
      <c r="AU237" s="159"/>
      <c r="AV237" s="159"/>
      <c r="AW237" s="159"/>
      <c r="AX237" s="159"/>
      <c r="AY237" s="159"/>
      <c r="AZ237" s="159"/>
      <c r="BA237" s="159"/>
      <c r="BB237" s="159"/>
      <c r="BC237" s="159"/>
      <c r="BD237" s="159"/>
      <c r="BE237" s="159"/>
      <c r="BF237" s="159"/>
      <c r="BG237" s="159"/>
      <c r="BH237" s="159"/>
      <c r="BI237" s="159"/>
      <c r="BJ237" s="159"/>
      <c r="BK237" s="159"/>
      <c r="BL237" s="159"/>
      <c r="BM237" s="159"/>
      <c r="BN237" s="159"/>
      <c r="BO237" s="159"/>
      <c r="BP237" s="159"/>
      <c r="BQ237" s="159"/>
      <c r="BR237" s="159"/>
      <c r="BS237" s="159"/>
      <c r="BT237" s="159"/>
      <c r="BU237" s="159"/>
      <c r="BV237" s="159"/>
      <c r="BW237" s="159"/>
      <c r="BX237" s="159"/>
      <c r="BY237" s="159"/>
      <c r="BZ237" s="159"/>
      <c r="CA237" s="159"/>
      <c r="CB237" s="159"/>
      <c r="CC237" s="159"/>
      <c r="CD237" s="159"/>
      <c r="CE237" s="159"/>
      <c r="CF237" s="159"/>
      <c r="CG237" s="159"/>
      <c r="CH237" s="159"/>
      <c r="CI237" s="159"/>
      <c r="CJ237" s="159"/>
      <c r="CK237" s="159"/>
      <c r="CL237" s="159"/>
      <c r="CM237" s="159"/>
      <c r="CN237" s="159"/>
      <c r="CO237" s="159"/>
      <c r="CP237" s="159"/>
      <c r="CQ237" s="159"/>
      <c r="CR237" s="159"/>
      <c r="CS237" s="159"/>
      <c r="CT237" s="159"/>
      <c r="CU237" s="159"/>
      <c r="CV237" s="159"/>
      <c r="CW237" s="159"/>
      <c r="CX237" s="159"/>
      <c r="CY237" s="159"/>
      <c r="CZ237" s="159"/>
      <c r="DA237" s="159"/>
      <c r="DB237" s="159"/>
      <c r="DC237" s="159"/>
      <c r="DD237" s="159"/>
      <c r="DE237" s="159"/>
      <c r="DF237" s="159"/>
      <c r="DG237" s="159"/>
      <c r="DH237" s="159"/>
      <c r="DI237" s="159"/>
      <c r="DJ237" s="159"/>
      <c r="DK237" s="159"/>
      <c r="DL237" s="159"/>
      <c r="DM237" s="159"/>
      <c r="DN237" s="159"/>
      <c r="DO237" s="159"/>
      <c r="DP237" s="159"/>
      <c r="DQ237" s="159"/>
      <c r="DR237" s="159"/>
      <c r="DS237" s="159"/>
      <c r="DT237" s="159"/>
      <c r="DU237" s="159"/>
      <c r="DV237" s="159"/>
      <c r="DW237" s="159"/>
      <c r="DX237" s="159"/>
      <c r="DY237" s="159"/>
      <c r="DZ237" s="159"/>
      <c r="EA237" s="159"/>
      <c r="EB237" s="159"/>
      <c r="EC237" s="159"/>
      <c r="ED237" s="159"/>
      <c r="EE237" s="159"/>
      <c r="EF237" s="159"/>
      <c r="EG237" s="159"/>
      <c r="EH237" s="159"/>
      <c r="EI237" s="159"/>
      <c r="EJ237" s="159"/>
      <c r="EK237" s="159"/>
      <c r="EL237" s="159"/>
      <c r="EM237" s="159"/>
      <c r="EN237" s="159"/>
      <c r="EO237" s="159"/>
      <c r="EP237" s="159"/>
      <c r="EQ237" s="159"/>
      <c r="ER237" s="159"/>
      <c r="ES237" s="159"/>
      <c r="ET237" s="159"/>
      <c r="EU237" s="159"/>
      <c r="EV237" s="159"/>
      <c r="EW237" s="159"/>
      <c r="EX237" s="159"/>
      <c r="EY237" s="159"/>
      <c r="EZ237" s="159"/>
      <c r="FA237" s="159"/>
      <c r="FB237" s="159"/>
      <c r="FC237" s="159"/>
      <c r="FD237" s="159"/>
      <c r="FE237" s="159"/>
      <c r="FF237" s="159"/>
      <c r="FG237" s="159"/>
      <c r="FH237" s="159"/>
      <c r="FI237" s="159"/>
      <c r="FJ237" s="159"/>
      <c r="FK237" s="159"/>
      <c r="FL237" s="159"/>
      <c r="FM237" s="159"/>
      <c r="FN237" s="159"/>
      <c r="FO237" s="159"/>
      <c r="FP237" s="159"/>
      <c r="FQ237" s="159"/>
      <c r="FR237" s="159"/>
      <c r="FS237" s="159"/>
      <c r="FT237" s="159"/>
      <c r="FU237" s="159"/>
      <c r="FV237" s="159"/>
      <c r="FW237" s="159"/>
      <c r="FX237" s="159"/>
      <c r="FY237" s="159"/>
      <c r="FZ237" s="159"/>
      <c r="GA237" s="159"/>
      <c r="GB237" s="159"/>
      <c r="GC237" s="159"/>
      <c r="GD237" s="159"/>
      <c r="GE237" s="159"/>
    </row>
    <row r="238" spans="1:187" s="159" customFormat="1" ht="63" x14ac:dyDescent="0.25">
      <c r="A238" s="167" t="s">
        <v>309</v>
      </c>
      <c r="B238" s="165">
        <f t="shared" si="127"/>
        <v>1200</v>
      </c>
      <c r="C238" s="165">
        <f t="shared" si="127"/>
        <v>1200</v>
      </c>
      <c r="D238" s="165">
        <f t="shared" si="127"/>
        <v>0</v>
      </c>
      <c r="E238" s="165">
        <v>0</v>
      </c>
      <c r="F238" s="165">
        <v>0</v>
      </c>
      <c r="G238" s="165">
        <f t="shared" si="146"/>
        <v>0</v>
      </c>
      <c r="H238" s="165"/>
      <c r="I238" s="165"/>
      <c r="J238" s="165">
        <f t="shared" si="147"/>
        <v>0</v>
      </c>
      <c r="K238" s="165">
        <v>0</v>
      </c>
      <c r="L238" s="165">
        <v>0</v>
      </c>
      <c r="M238" s="165">
        <f t="shared" si="148"/>
        <v>0</v>
      </c>
      <c r="N238" s="165">
        <v>1200</v>
      </c>
      <c r="O238" s="165">
        <v>1200</v>
      </c>
      <c r="P238" s="165">
        <f t="shared" si="149"/>
        <v>0</v>
      </c>
      <c r="Q238" s="165"/>
      <c r="R238" s="165"/>
      <c r="S238" s="165">
        <f t="shared" si="150"/>
        <v>0</v>
      </c>
      <c r="T238" s="165"/>
      <c r="U238" s="165"/>
      <c r="V238" s="165">
        <f t="shared" si="151"/>
        <v>0</v>
      </c>
      <c r="W238" s="165"/>
      <c r="X238" s="165"/>
      <c r="Y238" s="165">
        <f t="shared" si="152"/>
        <v>0</v>
      </c>
      <c r="Z238" s="165"/>
      <c r="AA238" s="165"/>
      <c r="AB238" s="165">
        <f t="shared" si="153"/>
        <v>0</v>
      </c>
    </row>
    <row r="239" spans="1:187" s="159" customFormat="1" ht="31.5" x14ac:dyDescent="0.25">
      <c r="A239" s="167" t="s">
        <v>310</v>
      </c>
      <c r="B239" s="165">
        <f t="shared" si="127"/>
        <v>13345</v>
      </c>
      <c r="C239" s="165">
        <f t="shared" si="127"/>
        <v>13345</v>
      </c>
      <c r="D239" s="165">
        <f t="shared" si="127"/>
        <v>0</v>
      </c>
      <c r="E239" s="165">
        <v>0</v>
      </c>
      <c r="F239" s="165">
        <v>0</v>
      </c>
      <c r="G239" s="165">
        <f t="shared" si="146"/>
        <v>0</v>
      </c>
      <c r="H239" s="165"/>
      <c r="I239" s="165"/>
      <c r="J239" s="165">
        <f t="shared" si="147"/>
        <v>0</v>
      </c>
      <c r="K239" s="165">
        <v>13345</v>
      </c>
      <c r="L239" s="165">
        <v>13345</v>
      </c>
      <c r="M239" s="165">
        <f t="shared" si="148"/>
        <v>0</v>
      </c>
      <c r="N239" s="165"/>
      <c r="O239" s="165"/>
      <c r="P239" s="165">
        <f t="shared" si="149"/>
        <v>0</v>
      </c>
      <c r="Q239" s="165"/>
      <c r="R239" s="165"/>
      <c r="S239" s="165">
        <f t="shared" si="150"/>
        <v>0</v>
      </c>
      <c r="T239" s="165"/>
      <c r="U239" s="165"/>
      <c r="V239" s="165">
        <f t="shared" si="151"/>
        <v>0</v>
      </c>
      <c r="W239" s="165"/>
      <c r="X239" s="165"/>
      <c r="Y239" s="165">
        <f t="shared" si="152"/>
        <v>0</v>
      </c>
      <c r="Z239" s="165"/>
      <c r="AA239" s="165"/>
      <c r="AB239" s="165">
        <f t="shared" si="153"/>
        <v>0</v>
      </c>
    </row>
    <row r="240" spans="1:187" s="159" customFormat="1" ht="78.75" x14ac:dyDescent="0.25">
      <c r="A240" s="166" t="s">
        <v>311</v>
      </c>
      <c r="B240" s="165">
        <f t="shared" si="127"/>
        <v>1200000</v>
      </c>
      <c r="C240" s="165">
        <f t="shared" si="127"/>
        <v>1200000</v>
      </c>
      <c r="D240" s="165">
        <f t="shared" si="127"/>
        <v>0</v>
      </c>
      <c r="E240" s="165"/>
      <c r="F240" s="165"/>
      <c r="G240" s="165">
        <f t="shared" si="146"/>
        <v>0</v>
      </c>
      <c r="H240" s="165"/>
      <c r="I240" s="165"/>
      <c r="J240" s="165">
        <f t="shared" si="147"/>
        <v>0</v>
      </c>
      <c r="K240" s="165">
        <v>0</v>
      </c>
      <c r="L240" s="165">
        <v>0</v>
      </c>
      <c r="M240" s="165">
        <f t="shared" si="148"/>
        <v>0</v>
      </c>
      <c r="N240" s="165">
        <v>1200000</v>
      </c>
      <c r="O240" s="165">
        <v>1200000</v>
      </c>
      <c r="P240" s="165">
        <f t="shared" si="149"/>
        <v>0</v>
      </c>
      <c r="Q240" s="165"/>
      <c r="R240" s="165"/>
      <c r="S240" s="165">
        <f t="shared" si="150"/>
        <v>0</v>
      </c>
      <c r="T240" s="165"/>
      <c r="U240" s="165"/>
      <c r="V240" s="165">
        <f t="shared" si="151"/>
        <v>0</v>
      </c>
      <c r="W240" s="165"/>
      <c r="X240" s="165"/>
      <c r="Y240" s="165">
        <f t="shared" si="152"/>
        <v>0</v>
      </c>
      <c r="Z240" s="165"/>
      <c r="AA240" s="165"/>
      <c r="AB240" s="165">
        <f t="shared" si="153"/>
        <v>0</v>
      </c>
    </row>
    <row r="241" spans="1:28" s="159" customFormat="1" x14ac:dyDescent="0.25">
      <c r="A241" s="157" t="s">
        <v>199</v>
      </c>
      <c r="B241" s="158">
        <f t="shared" si="127"/>
        <v>468000</v>
      </c>
      <c r="C241" s="158">
        <f t="shared" si="127"/>
        <v>468000</v>
      </c>
      <c r="D241" s="158">
        <f t="shared" si="127"/>
        <v>0</v>
      </c>
      <c r="E241" s="158">
        <f t="shared" ref="E241:AA241" si="197">SUM(E242:E244)</f>
        <v>0</v>
      </c>
      <c r="F241" s="158">
        <f t="shared" si="197"/>
        <v>0</v>
      </c>
      <c r="G241" s="158">
        <f t="shared" si="146"/>
        <v>0</v>
      </c>
      <c r="H241" s="158">
        <f t="shared" ref="H241" si="198">SUM(H242:H244)</f>
        <v>0</v>
      </c>
      <c r="I241" s="158">
        <f t="shared" si="197"/>
        <v>0</v>
      </c>
      <c r="J241" s="158">
        <f t="shared" si="147"/>
        <v>0</v>
      </c>
      <c r="K241" s="158">
        <f t="shared" ref="K241" si="199">SUM(K242:K244)</f>
        <v>468000</v>
      </c>
      <c r="L241" s="158">
        <f t="shared" si="197"/>
        <v>468000</v>
      </c>
      <c r="M241" s="158">
        <f t="shared" si="148"/>
        <v>0</v>
      </c>
      <c r="N241" s="158">
        <f t="shared" ref="N241" si="200">SUM(N242:N244)</f>
        <v>0</v>
      </c>
      <c r="O241" s="158">
        <f t="shared" si="197"/>
        <v>0</v>
      </c>
      <c r="P241" s="158">
        <f t="shared" si="149"/>
        <v>0</v>
      </c>
      <c r="Q241" s="158">
        <f t="shared" ref="Q241" si="201">SUM(Q242:Q244)</f>
        <v>0</v>
      </c>
      <c r="R241" s="158">
        <f t="shared" si="197"/>
        <v>0</v>
      </c>
      <c r="S241" s="158">
        <f t="shared" si="150"/>
        <v>0</v>
      </c>
      <c r="T241" s="158">
        <f t="shared" ref="T241" si="202">SUM(T242:T244)</f>
        <v>0</v>
      </c>
      <c r="U241" s="158">
        <f t="shared" si="197"/>
        <v>0</v>
      </c>
      <c r="V241" s="158">
        <f t="shared" si="151"/>
        <v>0</v>
      </c>
      <c r="W241" s="158">
        <f t="shared" ref="W241" si="203">SUM(W242:W244)</f>
        <v>0</v>
      </c>
      <c r="X241" s="158">
        <f t="shared" si="197"/>
        <v>0</v>
      </c>
      <c r="Y241" s="158">
        <f t="shared" si="152"/>
        <v>0</v>
      </c>
      <c r="Z241" s="158">
        <f t="shared" ref="Z241" si="204">SUM(Z242:Z244)</f>
        <v>0</v>
      </c>
      <c r="AA241" s="158">
        <f t="shared" si="197"/>
        <v>0</v>
      </c>
      <c r="AB241" s="158">
        <f t="shared" si="153"/>
        <v>0</v>
      </c>
    </row>
    <row r="242" spans="1:28" s="159" customFormat="1" x14ac:dyDescent="0.25">
      <c r="A242" s="166" t="s">
        <v>312</v>
      </c>
      <c r="B242" s="165">
        <f t="shared" si="127"/>
        <v>186000</v>
      </c>
      <c r="C242" s="165">
        <f t="shared" si="127"/>
        <v>186000</v>
      </c>
      <c r="D242" s="165">
        <f t="shared" si="127"/>
        <v>0</v>
      </c>
      <c r="E242" s="165"/>
      <c r="F242" s="165"/>
      <c r="G242" s="165">
        <f t="shared" si="146"/>
        <v>0</v>
      </c>
      <c r="H242" s="165"/>
      <c r="I242" s="165"/>
      <c r="J242" s="165">
        <f t="shared" si="147"/>
        <v>0</v>
      </c>
      <c r="K242" s="165">
        <v>186000</v>
      </c>
      <c r="L242" s="165">
        <v>186000</v>
      </c>
      <c r="M242" s="165">
        <f t="shared" si="148"/>
        <v>0</v>
      </c>
      <c r="N242" s="165"/>
      <c r="O242" s="165"/>
      <c r="P242" s="165">
        <f t="shared" si="149"/>
        <v>0</v>
      </c>
      <c r="Q242" s="165"/>
      <c r="R242" s="165"/>
      <c r="S242" s="165">
        <f t="shared" si="150"/>
        <v>0</v>
      </c>
      <c r="T242" s="165"/>
      <c r="U242" s="165"/>
      <c r="V242" s="165">
        <f t="shared" si="151"/>
        <v>0</v>
      </c>
      <c r="W242" s="165"/>
      <c r="X242" s="165"/>
      <c r="Y242" s="165">
        <f t="shared" si="152"/>
        <v>0</v>
      </c>
      <c r="Z242" s="165"/>
      <c r="AA242" s="165"/>
      <c r="AB242" s="165">
        <f t="shared" si="153"/>
        <v>0</v>
      </c>
    </row>
    <row r="243" spans="1:28" s="159" customFormat="1" ht="31.5" x14ac:dyDescent="0.25">
      <c r="A243" s="166" t="s">
        <v>313</v>
      </c>
      <c r="B243" s="165">
        <f t="shared" si="127"/>
        <v>222000</v>
      </c>
      <c r="C243" s="165">
        <f t="shared" si="127"/>
        <v>222000</v>
      </c>
      <c r="D243" s="165">
        <f t="shared" si="127"/>
        <v>0</v>
      </c>
      <c r="E243" s="165"/>
      <c r="F243" s="165"/>
      <c r="G243" s="165">
        <f t="shared" si="146"/>
        <v>0</v>
      </c>
      <c r="H243" s="165"/>
      <c r="I243" s="165"/>
      <c r="J243" s="165">
        <f t="shared" si="147"/>
        <v>0</v>
      </c>
      <c r="K243" s="165">
        <v>222000</v>
      </c>
      <c r="L243" s="165">
        <v>222000</v>
      </c>
      <c r="M243" s="165">
        <f t="shared" si="148"/>
        <v>0</v>
      </c>
      <c r="N243" s="165"/>
      <c r="O243" s="165"/>
      <c r="P243" s="165">
        <f t="shared" si="149"/>
        <v>0</v>
      </c>
      <c r="Q243" s="165"/>
      <c r="R243" s="165"/>
      <c r="S243" s="165">
        <f t="shared" si="150"/>
        <v>0</v>
      </c>
      <c r="T243" s="165"/>
      <c r="U243" s="165"/>
      <c r="V243" s="165">
        <f t="shared" si="151"/>
        <v>0</v>
      </c>
      <c r="W243" s="165"/>
      <c r="X243" s="165"/>
      <c r="Y243" s="165">
        <f t="shared" si="152"/>
        <v>0</v>
      </c>
      <c r="Z243" s="165"/>
      <c r="AA243" s="165"/>
      <c r="AB243" s="165">
        <f t="shared" si="153"/>
        <v>0</v>
      </c>
    </row>
    <row r="244" spans="1:28" s="159" customFormat="1" x14ac:dyDescent="0.25">
      <c r="A244" s="166" t="s">
        <v>314</v>
      </c>
      <c r="B244" s="165">
        <f t="shared" si="127"/>
        <v>60000</v>
      </c>
      <c r="C244" s="165">
        <f t="shared" si="127"/>
        <v>60000</v>
      </c>
      <c r="D244" s="165">
        <f t="shared" si="127"/>
        <v>0</v>
      </c>
      <c r="E244" s="165"/>
      <c r="F244" s="165"/>
      <c r="G244" s="165">
        <f t="shared" si="146"/>
        <v>0</v>
      </c>
      <c r="H244" s="165"/>
      <c r="I244" s="165"/>
      <c r="J244" s="165">
        <f t="shared" si="147"/>
        <v>0</v>
      </c>
      <c r="K244" s="165">
        <v>60000</v>
      </c>
      <c r="L244" s="165">
        <v>60000</v>
      </c>
      <c r="M244" s="165">
        <f t="shared" si="148"/>
        <v>0</v>
      </c>
      <c r="N244" s="165"/>
      <c r="O244" s="165"/>
      <c r="P244" s="165">
        <f t="shared" si="149"/>
        <v>0</v>
      </c>
      <c r="Q244" s="165"/>
      <c r="R244" s="165"/>
      <c r="S244" s="165">
        <f t="shared" si="150"/>
        <v>0</v>
      </c>
      <c r="T244" s="165"/>
      <c r="U244" s="165"/>
      <c r="V244" s="165">
        <f t="shared" si="151"/>
        <v>0</v>
      </c>
      <c r="W244" s="165"/>
      <c r="X244" s="165"/>
      <c r="Y244" s="165">
        <f t="shared" si="152"/>
        <v>0</v>
      </c>
      <c r="Z244" s="165"/>
      <c r="AA244" s="165"/>
      <c r="AB244" s="165">
        <f t="shared" si="153"/>
        <v>0</v>
      </c>
    </row>
    <row r="245" spans="1:28" s="159" customFormat="1" x14ac:dyDescent="0.25">
      <c r="A245" s="157" t="s">
        <v>244</v>
      </c>
      <c r="B245" s="158">
        <f t="shared" si="127"/>
        <v>11751</v>
      </c>
      <c r="C245" s="158">
        <f t="shared" si="127"/>
        <v>33682</v>
      </c>
      <c r="D245" s="158">
        <f t="shared" si="127"/>
        <v>21931</v>
      </c>
      <c r="E245" s="158">
        <f>SUM(E246:E250)</f>
        <v>0</v>
      </c>
      <c r="F245" s="158">
        <f>SUM(F246:F250)</f>
        <v>0</v>
      </c>
      <c r="G245" s="158">
        <f t="shared" si="146"/>
        <v>0</v>
      </c>
      <c r="H245" s="158">
        <f t="shared" ref="H245:I245" si="205">SUM(H246:H250)</f>
        <v>0</v>
      </c>
      <c r="I245" s="158">
        <f t="shared" si="205"/>
        <v>0</v>
      </c>
      <c r="J245" s="158">
        <f t="shared" si="147"/>
        <v>0</v>
      </c>
      <c r="K245" s="158">
        <f t="shared" ref="K245:L245" si="206">SUM(K246:K250)</f>
        <v>11751</v>
      </c>
      <c r="L245" s="158">
        <f t="shared" si="206"/>
        <v>33682</v>
      </c>
      <c r="M245" s="158">
        <f t="shared" si="148"/>
        <v>21931</v>
      </c>
      <c r="N245" s="158">
        <f t="shared" ref="N245:O245" si="207">SUM(N246:N250)</f>
        <v>0</v>
      </c>
      <c r="O245" s="158">
        <f t="shared" si="207"/>
        <v>0</v>
      </c>
      <c r="P245" s="158">
        <f t="shared" si="149"/>
        <v>0</v>
      </c>
      <c r="Q245" s="158">
        <f t="shared" ref="Q245:R245" si="208">SUM(Q246:Q250)</f>
        <v>0</v>
      </c>
      <c r="R245" s="158">
        <f t="shared" si="208"/>
        <v>0</v>
      </c>
      <c r="S245" s="158">
        <f t="shared" si="150"/>
        <v>0</v>
      </c>
      <c r="T245" s="158">
        <f t="shared" ref="T245:U245" si="209">SUM(T246:T250)</f>
        <v>0</v>
      </c>
      <c r="U245" s="158">
        <f t="shared" si="209"/>
        <v>0</v>
      </c>
      <c r="V245" s="158">
        <f t="shared" si="151"/>
        <v>0</v>
      </c>
      <c r="W245" s="158">
        <f t="shared" ref="W245:X245" si="210">SUM(W246:W250)</f>
        <v>0</v>
      </c>
      <c r="X245" s="158">
        <f t="shared" si="210"/>
        <v>0</v>
      </c>
      <c r="Y245" s="158">
        <f t="shared" si="152"/>
        <v>0</v>
      </c>
      <c r="Z245" s="158">
        <f t="shared" ref="Z245:AA245" si="211">SUM(Z246:Z250)</f>
        <v>0</v>
      </c>
      <c r="AA245" s="158">
        <f t="shared" si="211"/>
        <v>0</v>
      </c>
      <c r="AB245" s="158">
        <f t="shared" si="153"/>
        <v>0</v>
      </c>
    </row>
    <row r="246" spans="1:28" s="159" customFormat="1" ht="31.5" x14ac:dyDescent="0.25">
      <c r="A246" s="166" t="s">
        <v>315</v>
      </c>
      <c r="B246" s="165">
        <f t="shared" si="127"/>
        <v>8719</v>
      </c>
      <c r="C246" s="165">
        <f t="shared" si="127"/>
        <v>8719</v>
      </c>
      <c r="D246" s="165">
        <f t="shared" si="127"/>
        <v>0</v>
      </c>
      <c r="E246" s="165"/>
      <c r="F246" s="165"/>
      <c r="G246" s="165">
        <f t="shared" si="146"/>
        <v>0</v>
      </c>
      <c r="H246" s="165"/>
      <c r="I246" s="165"/>
      <c r="J246" s="165">
        <f t="shared" si="147"/>
        <v>0</v>
      </c>
      <c r="K246" s="165">
        <v>8719</v>
      </c>
      <c r="L246" s="165">
        <v>8719</v>
      </c>
      <c r="M246" s="165">
        <f t="shared" si="148"/>
        <v>0</v>
      </c>
      <c r="N246" s="165"/>
      <c r="O246" s="165"/>
      <c r="P246" s="165">
        <f t="shared" si="149"/>
        <v>0</v>
      </c>
      <c r="Q246" s="165"/>
      <c r="R246" s="165"/>
      <c r="S246" s="165">
        <f t="shared" si="150"/>
        <v>0</v>
      </c>
      <c r="T246" s="165"/>
      <c r="U246" s="165"/>
      <c r="V246" s="165">
        <f t="shared" si="151"/>
        <v>0</v>
      </c>
      <c r="W246" s="165"/>
      <c r="X246" s="165"/>
      <c r="Y246" s="165">
        <f t="shared" si="152"/>
        <v>0</v>
      </c>
      <c r="Z246" s="165"/>
      <c r="AA246" s="165"/>
      <c r="AB246" s="165">
        <f t="shared" si="153"/>
        <v>0</v>
      </c>
    </row>
    <row r="247" spans="1:28" s="159" customFormat="1" ht="47.25" x14ac:dyDescent="0.25">
      <c r="A247" s="166" t="s">
        <v>316</v>
      </c>
      <c r="B247" s="165">
        <f t="shared" si="127"/>
        <v>0</v>
      </c>
      <c r="C247" s="165">
        <f t="shared" si="127"/>
        <v>9971</v>
      </c>
      <c r="D247" s="165">
        <f t="shared" si="127"/>
        <v>9971</v>
      </c>
      <c r="E247" s="165"/>
      <c r="F247" s="165"/>
      <c r="G247" s="165">
        <f t="shared" si="146"/>
        <v>0</v>
      </c>
      <c r="H247" s="165"/>
      <c r="I247" s="165"/>
      <c r="J247" s="165">
        <f t="shared" si="147"/>
        <v>0</v>
      </c>
      <c r="K247" s="165"/>
      <c r="L247" s="165">
        <v>9971</v>
      </c>
      <c r="M247" s="165">
        <f t="shared" si="148"/>
        <v>9971</v>
      </c>
      <c r="N247" s="165"/>
      <c r="O247" s="165"/>
      <c r="P247" s="165">
        <f t="shared" si="149"/>
        <v>0</v>
      </c>
      <c r="Q247" s="165"/>
      <c r="R247" s="165"/>
      <c r="S247" s="165">
        <f t="shared" si="150"/>
        <v>0</v>
      </c>
      <c r="T247" s="165"/>
      <c r="U247" s="165"/>
      <c r="V247" s="165">
        <f t="shared" si="151"/>
        <v>0</v>
      </c>
      <c r="W247" s="165"/>
      <c r="X247" s="165"/>
      <c r="Y247" s="165">
        <f t="shared" si="152"/>
        <v>0</v>
      </c>
      <c r="Z247" s="165"/>
      <c r="AA247" s="165"/>
      <c r="AB247" s="165">
        <f t="shared" si="153"/>
        <v>0</v>
      </c>
    </row>
    <row r="248" spans="1:28" s="159" customFormat="1" ht="31.5" x14ac:dyDescent="0.25">
      <c r="A248" s="166" t="s">
        <v>317</v>
      </c>
      <c r="B248" s="165">
        <f t="shared" si="127"/>
        <v>0</v>
      </c>
      <c r="C248" s="165">
        <f t="shared" si="127"/>
        <v>11960</v>
      </c>
      <c r="D248" s="165">
        <f t="shared" si="127"/>
        <v>11960</v>
      </c>
      <c r="E248" s="165"/>
      <c r="F248" s="165"/>
      <c r="G248" s="165">
        <f t="shared" si="146"/>
        <v>0</v>
      </c>
      <c r="H248" s="165"/>
      <c r="I248" s="165"/>
      <c r="J248" s="165">
        <f t="shared" si="147"/>
        <v>0</v>
      </c>
      <c r="K248" s="165"/>
      <c r="L248" s="165">
        <v>11960</v>
      </c>
      <c r="M248" s="165">
        <f t="shared" si="148"/>
        <v>11960</v>
      </c>
      <c r="N248" s="165"/>
      <c r="O248" s="165"/>
      <c r="P248" s="165">
        <f t="shared" si="149"/>
        <v>0</v>
      </c>
      <c r="Q248" s="165"/>
      <c r="R248" s="165"/>
      <c r="S248" s="165">
        <f t="shared" si="150"/>
        <v>0</v>
      </c>
      <c r="T248" s="165"/>
      <c r="U248" s="165"/>
      <c r="V248" s="165">
        <f t="shared" si="151"/>
        <v>0</v>
      </c>
      <c r="W248" s="165"/>
      <c r="X248" s="165"/>
      <c r="Y248" s="165">
        <f t="shared" si="152"/>
        <v>0</v>
      </c>
      <c r="Z248" s="165"/>
      <c r="AA248" s="165"/>
      <c r="AB248" s="165">
        <f t="shared" si="153"/>
        <v>0</v>
      </c>
    </row>
    <row r="249" spans="1:28" s="159" customFormat="1" x14ac:dyDescent="0.25">
      <c r="A249" s="166" t="s">
        <v>318</v>
      </c>
      <c r="B249" s="165">
        <f t="shared" si="127"/>
        <v>1367</v>
      </c>
      <c r="C249" s="165">
        <f t="shared" si="127"/>
        <v>1367</v>
      </c>
      <c r="D249" s="165">
        <f t="shared" si="127"/>
        <v>0</v>
      </c>
      <c r="E249" s="165"/>
      <c r="F249" s="165"/>
      <c r="G249" s="165">
        <f t="shared" si="146"/>
        <v>0</v>
      </c>
      <c r="H249" s="165"/>
      <c r="I249" s="165"/>
      <c r="J249" s="165">
        <f t="shared" si="147"/>
        <v>0</v>
      </c>
      <c r="K249" s="165">
        <v>1367</v>
      </c>
      <c r="L249" s="165">
        <v>1367</v>
      </c>
      <c r="M249" s="165">
        <f t="shared" si="148"/>
        <v>0</v>
      </c>
      <c r="N249" s="165"/>
      <c r="O249" s="165"/>
      <c r="P249" s="165">
        <f t="shared" si="149"/>
        <v>0</v>
      </c>
      <c r="Q249" s="165"/>
      <c r="R249" s="165"/>
      <c r="S249" s="165">
        <f t="shared" si="150"/>
        <v>0</v>
      </c>
      <c r="T249" s="165"/>
      <c r="U249" s="165"/>
      <c r="V249" s="165">
        <f t="shared" si="151"/>
        <v>0</v>
      </c>
      <c r="W249" s="165"/>
      <c r="X249" s="165"/>
      <c r="Y249" s="165">
        <f t="shared" si="152"/>
        <v>0</v>
      </c>
      <c r="Z249" s="165"/>
      <c r="AA249" s="165"/>
      <c r="AB249" s="165">
        <f t="shared" si="153"/>
        <v>0</v>
      </c>
    </row>
    <row r="250" spans="1:28" s="159" customFormat="1" x14ac:dyDescent="0.25">
      <c r="A250" s="166" t="s">
        <v>319</v>
      </c>
      <c r="B250" s="165">
        <f t="shared" si="127"/>
        <v>1665</v>
      </c>
      <c r="C250" s="165">
        <f t="shared" si="127"/>
        <v>1665</v>
      </c>
      <c r="D250" s="165">
        <f t="shared" si="127"/>
        <v>0</v>
      </c>
      <c r="E250" s="165"/>
      <c r="F250" s="165"/>
      <c r="G250" s="165">
        <f t="shared" si="146"/>
        <v>0</v>
      </c>
      <c r="H250" s="165"/>
      <c r="I250" s="165"/>
      <c r="J250" s="165">
        <f t="shared" si="147"/>
        <v>0</v>
      </c>
      <c r="K250" s="165">
        <v>1665</v>
      </c>
      <c r="L250" s="165">
        <v>1665</v>
      </c>
      <c r="M250" s="165">
        <f t="shared" si="148"/>
        <v>0</v>
      </c>
      <c r="N250" s="165"/>
      <c r="O250" s="165"/>
      <c r="P250" s="165">
        <f t="shared" si="149"/>
        <v>0</v>
      </c>
      <c r="Q250" s="165"/>
      <c r="R250" s="165"/>
      <c r="S250" s="165">
        <f t="shared" si="150"/>
        <v>0</v>
      </c>
      <c r="T250" s="165"/>
      <c r="U250" s="165"/>
      <c r="V250" s="165">
        <f t="shared" si="151"/>
        <v>0</v>
      </c>
      <c r="W250" s="165"/>
      <c r="X250" s="165"/>
      <c r="Y250" s="165">
        <f t="shared" si="152"/>
        <v>0</v>
      </c>
      <c r="Z250" s="165"/>
      <c r="AA250" s="165"/>
      <c r="AB250" s="165">
        <f t="shared" si="153"/>
        <v>0</v>
      </c>
    </row>
    <row r="251" spans="1:28" s="159" customFormat="1" x14ac:dyDescent="0.25">
      <c r="A251" s="157" t="s">
        <v>206</v>
      </c>
      <c r="B251" s="158">
        <f t="shared" si="127"/>
        <v>12035209</v>
      </c>
      <c r="C251" s="158">
        <f t="shared" si="127"/>
        <v>12069537</v>
      </c>
      <c r="D251" s="158">
        <f t="shared" si="127"/>
        <v>34328</v>
      </c>
      <c r="E251" s="158">
        <f t="shared" ref="E251:AA251" si="212">SUM(E252:E268)</f>
        <v>152495</v>
      </c>
      <c r="F251" s="158">
        <f t="shared" si="212"/>
        <v>152495</v>
      </c>
      <c r="G251" s="158">
        <f t="shared" si="146"/>
        <v>0</v>
      </c>
      <c r="H251" s="158">
        <f t="shared" ref="H251" si="213">SUM(H252:H268)</f>
        <v>25276</v>
      </c>
      <c r="I251" s="158">
        <f t="shared" si="212"/>
        <v>25276</v>
      </c>
      <c r="J251" s="158">
        <f t="shared" si="147"/>
        <v>0</v>
      </c>
      <c r="K251" s="158">
        <f t="shared" ref="K251" si="214">SUM(K252:K268)</f>
        <v>189176</v>
      </c>
      <c r="L251" s="158">
        <f t="shared" si="212"/>
        <v>189176</v>
      </c>
      <c r="M251" s="158">
        <f t="shared" si="148"/>
        <v>0</v>
      </c>
      <c r="N251" s="158">
        <f>SUM(N252:N268)</f>
        <v>6216374</v>
      </c>
      <c r="O251" s="158">
        <f>SUM(O252:O268)</f>
        <v>6216374</v>
      </c>
      <c r="P251" s="158">
        <f t="shared" si="149"/>
        <v>0</v>
      </c>
      <c r="Q251" s="158">
        <f t="shared" ref="Q251" si="215">SUM(Q252:Q268)</f>
        <v>0</v>
      </c>
      <c r="R251" s="158">
        <f t="shared" si="212"/>
        <v>0</v>
      </c>
      <c r="S251" s="158">
        <f t="shared" si="150"/>
        <v>0</v>
      </c>
      <c r="T251" s="158">
        <f t="shared" ref="T251" si="216">SUM(T252:T268)</f>
        <v>4851888</v>
      </c>
      <c r="U251" s="158">
        <f t="shared" si="212"/>
        <v>4886216</v>
      </c>
      <c r="V251" s="158">
        <f t="shared" si="151"/>
        <v>34328</v>
      </c>
      <c r="W251" s="158">
        <f t="shared" ref="W251" si="217">SUM(W252:W268)</f>
        <v>0</v>
      </c>
      <c r="X251" s="158">
        <f t="shared" si="212"/>
        <v>0</v>
      </c>
      <c r="Y251" s="158">
        <f t="shared" si="152"/>
        <v>0</v>
      </c>
      <c r="Z251" s="158">
        <f t="shared" ref="Z251" si="218">SUM(Z252:Z268)</f>
        <v>600000</v>
      </c>
      <c r="AA251" s="158">
        <f t="shared" si="212"/>
        <v>600000</v>
      </c>
      <c r="AB251" s="158">
        <f t="shared" si="153"/>
        <v>0</v>
      </c>
    </row>
    <row r="252" spans="1:28" s="159" customFormat="1" x14ac:dyDescent="0.25">
      <c r="A252" s="164" t="s">
        <v>320</v>
      </c>
      <c r="B252" s="165">
        <f t="shared" si="127"/>
        <v>4053</v>
      </c>
      <c r="C252" s="165">
        <f t="shared" si="127"/>
        <v>4053</v>
      </c>
      <c r="D252" s="165">
        <f t="shared" si="127"/>
        <v>0</v>
      </c>
      <c r="E252" s="165"/>
      <c r="F252" s="165"/>
      <c r="G252" s="165">
        <f t="shared" si="146"/>
        <v>0</v>
      </c>
      <c r="H252" s="165">
        <v>4053</v>
      </c>
      <c r="I252" s="165">
        <v>4053</v>
      </c>
      <c r="J252" s="165">
        <f t="shared" si="147"/>
        <v>0</v>
      </c>
      <c r="K252" s="165">
        <v>0</v>
      </c>
      <c r="L252" s="165">
        <v>0</v>
      </c>
      <c r="M252" s="165">
        <f t="shared" si="148"/>
        <v>0</v>
      </c>
      <c r="N252" s="165"/>
      <c r="O252" s="165"/>
      <c r="P252" s="165">
        <f t="shared" si="149"/>
        <v>0</v>
      </c>
      <c r="Q252" s="165"/>
      <c r="R252" s="165"/>
      <c r="S252" s="165">
        <f t="shared" si="150"/>
        <v>0</v>
      </c>
      <c r="T252" s="165"/>
      <c r="U252" s="165"/>
      <c r="V252" s="165">
        <f t="shared" si="151"/>
        <v>0</v>
      </c>
      <c r="W252" s="165">
        <v>0</v>
      </c>
      <c r="X252" s="165">
        <v>0</v>
      </c>
      <c r="Y252" s="165">
        <f t="shared" si="152"/>
        <v>0</v>
      </c>
      <c r="Z252" s="165"/>
      <c r="AA252" s="165"/>
      <c r="AB252" s="165">
        <f t="shared" si="153"/>
        <v>0</v>
      </c>
    </row>
    <row r="253" spans="1:28" s="159" customFormat="1" ht="31.5" x14ac:dyDescent="0.25">
      <c r="A253" s="164" t="s">
        <v>321</v>
      </c>
      <c r="B253" s="165">
        <f t="shared" si="127"/>
        <v>4086</v>
      </c>
      <c r="C253" s="165">
        <f t="shared" si="127"/>
        <v>4086</v>
      </c>
      <c r="D253" s="165">
        <f t="shared" si="127"/>
        <v>0</v>
      </c>
      <c r="E253" s="165"/>
      <c r="F253" s="165"/>
      <c r="G253" s="165">
        <f t="shared" si="146"/>
        <v>0</v>
      </c>
      <c r="H253" s="165"/>
      <c r="I253" s="165"/>
      <c r="J253" s="165">
        <f t="shared" si="147"/>
        <v>0</v>
      </c>
      <c r="K253" s="165">
        <v>4086</v>
      </c>
      <c r="L253" s="165">
        <v>4086</v>
      </c>
      <c r="M253" s="165">
        <f t="shared" si="148"/>
        <v>0</v>
      </c>
      <c r="N253" s="165"/>
      <c r="O253" s="165"/>
      <c r="P253" s="165">
        <f t="shared" si="149"/>
        <v>0</v>
      </c>
      <c r="Q253" s="165"/>
      <c r="R253" s="165"/>
      <c r="S253" s="165">
        <f t="shared" si="150"/>
        <v>0</v>
      </c>
      <c r="T253" s="165"/>
      <c r="U253" s="165"/>
      <c r="V253" s="165">
        <f t="shared" si="151"/>
        <v>0</v>
      </c>
      <c r="W253" s="165">
        <v>0</v>
      </c>
      <c r="X253" s="165">
        <v>0</v>
      </c>
      <c r="Y253" s="165">
        <f t="shared" si="152"/>
        <v>0</v>
      </c>
      <c r="Z253" s="165"/>
      <c r="AA253" s="165"/>
      <c r="AB253" s="165">
        <f t="shared" si="153"/>
        <v>0</v>
      </c>
    </row>
    <row r="254" spans="1:28" s="159" customFormat="1" ht="31.5" x14ac:dyDescent="0.25">
      <c r="A254" s="164" t="s">
        <v>322</v>
      </c>
      <c r="B254" s="165">
        <f t="shared" si="127"/>
        <v>37768</v>
      </c>
      <c r="C254" s="165">
        <f t="shared" si="127"/>
        <v>37768</v>
      </c>
      <c r="D254" s="165">
        <f t="shared" si="127"/>
        <v>0</v>
      </c>
      <c r="E254" s="165"/>
      <c r="F254" s="165"/>
      <c r="G254" s="165">
        <f t="shared" si="146"/>
        <v>0</v>
      </c>
      <c r="H254" s="165"/>
      <c r="I254" s="165"/>
      <c r="J254" s="165">
        <f t="shared" si="147"/>
        <v>0</v>
      </c>
      <c r="K254" s="165">
        <v>37768</v>
      </c>
      <c r="L254" s="165">
        <v>37768</v>
      </c>
      <c r="M254" s="165">
        <f t="shared" si="148"/>
        <v>0</v>
      </c>
      <c r="N254" s="165"/>
      <c r="O254" s="165"/>
      <c r="P254" s="165">
        <f t="shared" si="149"/>
        <v>0</v>
      </c>
      <c r="Q254" s="165"/>
      <c r="R254" s="165"/>
      <c r="S254" s="165">
        <f t="shared" si="150"/>
        <v>0</v>
      </c>
      <c r="T254" s="165"/>
      <c r="U254" s="165"/>
      <c r="V254" s="165">
        <f t="shared" si="151"/>
        <v>0</v>
      </c>
      <c r="W254" s="165">
        <v>0</v>
      </c>
      <c r="X254" s="165">
        <v>0</v>
      </c>
      <c r="Y254" s="165">
        <f t="shared" si="152"/>
        <v>0</v>
      </c>
      <c r="Z254" s="165"/>
      <c r="AA254" s="165"/>
      <c r="AB254" s="165">
        <f t="shared" si="153"/>
        <v>0</v>
      </c>
    </row>
    <row r="255" spans="1:28" s="159" customFormat="1" ht="31.5" x14ac:dyDescent="0.25">
      <c r="A255" s="164" t="s">
        <v>323</v>
      </c>
      <c r="B255" s="165">
        <f t="shared" si="127"/>
        <v>25000</v>
      </c>
      <c r="C255" s="165">
        <f t="shared" si="127"/>
        <v>25000</v>
      </c>
      <c r="D255" s="165">
        <f t="shared" ref="B255:D328" si="219">G255+J255+M255+P255+S255+V255+Y255+AB255</f>
        <v>0</v>
      </c>
      <c r="E255" s="165"/>
      <c r="F255" s="165"/>
      <c r="G255" s="165">
        <f t="shared" si="146"/>
        <v>0</v>
      </c>
      <c r="H255" s="165"/>
      <c r="I255" s="165"/>
      <c r="J255" s="165">
        <f t="shared" si="147"/>
        <v>0</v>
      </c>
      <c r="K255" s="165">
        <v>25000</v>
      </c>
      <c r="L255" s="165">
        <v>25000</v>
      </c>
      <c r="M255" s="165">
        <f t="shared" si="148"/>
        <v>0</v>
      </c>
      <c r="N255" s="165"/>
      <c r="O255" s="165"/>
      <c r="P255" s="165">
        <f t="shared" si="149"/>
        <v>0</v>
      </c>
      <c r="Q255" s="165"/>
      <c r="R255" s="165"/>
      <c r="S255" s="165">
        <f t="shared" si="150"/>
        <v>0</v>
      </c>
      <c r="T255" s="165"/>
      <c r="U255" s="165"/>
      <c r="V255" s="165">
        <f t="shared" si="151"/>
        <v>0</v>
      </c>
      <c r="W255" s="165">
        <v>0</v>
      </c>
      <c r="X255" s="165">
        <v>0</v>
      </c>
      <c r="Y255" s="165">
        <f t="shared" si="152"/>
        <v>0</v>
      </c>
      <c r="Z255" s="165"/>
      <c r="AA255" s="165"/>
      <c r="AB255" s="165">
        <f t="shared" si="153"/>
        <v>0</v>
      </c>
    </row>
    <row r="256" spans="1:28" s="159" customFormat="1" x14ac:dyDescent="0.25">
      <c r="A256" s="166" t="s">
        <v>324</v>
      </c>
      <c r="B256" s="165">
        <f t="shared" si="219"/>
        <v>4196</v>
      </c>
      <c r="C256" s="165">
        <f t="shared" si="219"/>
        <v>38524</v>
      </c>
      <c r="D256" s="165">
        <f t="shared" si="219"/>
        <v>34328</v>
      </c>
      <c r="E256" s="165">
        <f>130942-130942</f>
        <v>0</v>
      </c>
      <c r="F256" s="165">
        <f>130942-130942</f>
        <v>0</v>
      </c>
      <c r="G256" s="165">
        <f t="shared" si="146"/>
        <v>0</v>
      </c>
      <c r="H256" s="165"/>
      <c r="I256" s="165"/>
      <c r="J256" s="165">
        <f t="shared" si="147"/>
        <v>0</v>
      </c>
      <c r="K256" s="165">
        <v>0</v>
      </c>
      <c r="L256" s="165">
        <v>0</v>
      </c>
      <c r="M256" s="165">
        <f t="shared" si="148"/>
        <v>0</v>
      </c>
      <c r="N256" s="165"/>
      <c r="O256" s="165"/>
      <c r="P256" s="165">
        <f t="shared" si="149"/>
        <v>0</v>
      </c>
      <c r="Q256" s="165"/>
      <c r="R256" s="165"/>
      <c r="S256" s="165">
        <f t="shared" si="150"/>
        <v>0</v>
      </c>
      <c r="T256" s="165">
        <v>4196</v>
      </c>
      <c r="U256" s="165">
        <f>4196+34328</f>
        <v>38524</v>
      </c>
      <c r="V256" s="165">
        <f t="shared" si="151"/>
        <v>34328</v>
      </c>
      <c r="W256" s="165"/>
      <c r="X256" s="165"/>
      <c r="Y256" s="165">
        <f t="shared" si="152"/>
        <v>0</v>
      </c>
      <c r="Z256" s="165"/>
      <c r="AA256" s="165"/>
      <c r="AB256" s="165">
        <f t="shared" si="153"/>
        <v>0</v>
      </c>
    </row>
    <row r="257" spans="1:187" s="159" customFormat="1" ht="94.5" x14ac:dyDescent="0.25">
      <c r="A257" s="164" t="s">
        <v>325</v>
      </c>
      <c r="B257" s="165">
        <f t="shared" si="219"/>
        <v>1850000</v>
      </c>
      <c r="C257" s="165">
        <f t="shared" si="219"/>
        <v>1850000</v>
      </c>
      <c r="D257" s="165">
        <f t="shared" si="219"/>
        <v>0</v>
      </c>
      <c r="E257" s="165"/>
      <c r="F257" s="165"/>
      <c r="G257" s="165">
        <f t="shared" si="146"/>
        <v>0</v>
      </c>
      <c r="H257" s="165"/>
      <c r="I257" s="165"/>
      <c r="J257" s="165">
        <f t="shared" si="147"/>
        <v>0</v>
      </c>
      <c r="K257" s="165">
        <v>0</v>
      </c>
      <c r="L257" s="165">
        <v>0</v>
      </c>
      <c r="M257" s="165">
        <f t="shared" si="148"/>
        <v>0</v>
      </c>
      <c r="N257" s="165"/>
      <c r="O257" s="165"/>
      <c r="P257" s="165">
        <f t="shared" si="149"/>
        <v>0</v>
      </c>
      <c r="Q257" s="165"/>
      <c r="R257" s="165"/>
      <c r="S257" s="165">
        <f t="shared" si="150"/>
        <v>0</v>
      </c>
      <c r="T257" s="165">
        <f>1290000</f>
        <v>1290000</v>
      </c>
      <c r="U257" s="165">
        <f>1290000</f>
        <v>1290000</v>
      </c>
      <c r="V257" s="165">
        <f t="shared" si="151"/>
        <v>0</v>
      </c>
      <c r="W257" s="165">
        <f>1290000-1290000</f>
        <v>0</v>
      </c>
      <c r="X257" s="165">
        <f>1290000-1290000</f>
        <v>0</v>
      </c>
      <c r="Y257" s="165">
        <f t="shared" si="152"/>
        <v>0</v>
      </c>
      <c r="Z257" s="165">
        <v>560000</v>
      </c>
      <c r="AA257" s="165">
        <v>560000</v>
      </c>
      <c r="AB257" s="165">
        <f t="shared" si="153"/>
        <v>0</v>
      </c>
    </row>
    <row r="258" spans="1:187" s="159" customFormat="1" ht="110.25" x14ac:dyDescent="0.25">
      <c r="A258" s="161" t="s">
        <v>326</v>
      </c>
      <c r="B258" s="165">
        <f t="shared" si="219"/>
        <v>33634</v>
      </c>
      <c r="C258" s="165">
        <f t="shared" si="219"/>
        <v>33634</v>
      </c>
      <c r="D258" s="165">
        <f t="shared" si="219"/>
        <v>0</v>
      </c>
      <c r="E258" s="165"/>
      <c r="F258" s="165"/>
      <c r="G258" s="165">
        <f t="shared" si="146"/>
        <v>0</v>
      </c>
      <c r="H258" s="165"/>
      <c r="I258" s="165"/>
      <c r="J258" s="165">
        <f t="shared" si="147"/>
        <v>0</v>
      </c>
      <c r="K258" s="165">
        <v>0</v>
      </c>
      <c r="L258" s="165">
        <v>0</v>
      </c>
      <c r="M258" s="165">
        <f t="shared" si="148"/>
        <v>0</v>
      </c>
      <c r="N258" s="165"/>
      <c r="O258" s="165"/>
      <c r="P258" s="165">
        <f t="shared" si="149"/>
        <v>0</v>
      </c>
      <c r="Q258" s="165"/>
      <c r="R258" s="165"/>
      <c r="S258" s="165">
        <f t="shared" si="150"/>
        <v>0</v>
      </c>
      <c r="T258" s="165">
        <v>33634</v>
      </c>
      <c r="U258" s="165">
        <v>33634</v>
      </c>
      <c r="V258" s="165">
        <f t="shared" si="151"/>
        <v>0</v>
      </c>
      <c r="W258" s="165">
        <v>0</v>
      </c>
      <c r="X258" s="165">
        <v>0</v>
      </c>
      <c r="Y258" s="165">
        <f t="shared" si="152"/>
        <v>0</v>
      </c>
      <c r="Z258" s="165"/>
      <c r="AA258" s="165"/>
      <c r="AB258" s="165">
        <f t="shared" si="153"/>
        <v>0</v>
      </c>
    </row>
    <row r="259" spans="1:187" s="159" customFormat="1" ht="47.25" x14ac:dyDescent="0.25">
      <c r="A259" s="161" t="s">
        <v>327</v>
      </c>
      <c r="B259" s="165">
        <f t="shared" si="219"/>
        <v>18646</v>
      </c>
      <c r="C259" s="165">
        <f t="shared" si="219"/>
        <v>18646</v>
      </c>
      <c r="D259" s="165">
        <f t="shared" si="219"/>
        <v>0</v>
      </c>
      <c r="E259" s="165">
        <f>15000-15000</f>
        <v>0</v>
      </c>
      <c r="F259" s="165">
        <f>15000-15000</f>
        <v>0</v>
      </c>
      <c r="G259" s="165">
        <f t="shared" si="146"/>
        <v>0</v>
      </c>
      <c r="H259" s="165"/>
      <c r="I259" s="165"/>
      <c r="J259" s="165">
        <f t="shared" si="147"/>
        <v>0</v>
      </c>
      <c r="K259" s="165">
        <v>0</v>
      </c>
      <c r="L259" s="165">
        <v>0</v>
      </c>
      <c r="M259" s="165">
        <f t="shared" si="148"/>
        <v>0</v>
      </c>
      <c r="N259" s="165"/>
      <c r="O259" s="165"/>
      <c r="P259" s="165">
        <f t="shared" si="149"/>
        <v>0</v>
      </c>
      <c r="Q259" s="165"/>
      <c r="R259" s="165"/>
      <c r="S259" s="165">
        <f t="shared" si="150"/>
        <v>0</v>
      </c>
      <c r="T259" s="165">
        <f>3646+15000</f>
        <v>18646</v>
      </c>
      <c r="U259" s="165">
        <f>3646+15000</f>
        <v>18646</v>
      </c>
      <c r="V259" s="165">
        <f t="shared" si="151"/>
        <v>0</v>
      </c>
      <c r="W259" s="165">
        <v>0</v>
      </c>
      <c r="X259" s="165">
        <v>0</v>
      </c>
      <c r="Y259" s="165">
        <f t="shared" si="152"/>
        <v>0</v>
      </c>
      <c r="Z259" s="165"/>
      <c r="AA259" s="165"/>
      <c r="AB259" s="165">
        <f t="shared" si="153"/>
        <v>0</v>
      </c>
    </row>
    <row r="260" spans="1:187" s="159" customFormat="1" ht="110.25" x14ac:dyDescent="0.25">
      <c r="A260" s="161" t="s">
        <v>328</v>
      </c>
      <c r="B260" s="165">
        <f t="shared" si="219"/>
        <v>3412885</v>
      </c>
      <c r="C260" s="165">
        <f t="shared" si="219"/>
        <v>3412885</v>
      </c>
      <c r="D260" s="165">
        <f t="shared" si="219"/>
        <v>0</v>
      </c>
      <c r="E260" s="165"/>
      <c r="F260" s="165"/>
      <c r="G260" s="165">
        <f t="shared" si="146"/>
        <v>0</v>
      </c>
      <c r="H260" s="165"/>
      <c r="I260" s="165"/>
      <c r="J260" s="165">
        <f t="shared" si="147"/>
        <v>0</v>
      </c>
      <c r="K260" s="165">
        <v>0</v>
      </c>
      <c r="L260" s="165">
        <v>0</v>
      </c>
      <c r="M260" s="165">
        <f t="shared" si="148"/>
        <v>0</v>
      </c>
      <c r="N260" s="165"/>
      <c r="O260" s="165"/>
      <c r="P260" s="165">
        <f t="shared" si="149"/>
        <v>0</v>
      </c>
      <c r="Q260" s="165"/>
      <c r="R260" s="165"/>
      <c r="S260" s="165">
        <f t="shared" si="150"/>
        <v>0</v>
      </c>
      <c r="T260" s="165">
        <v>3412885</v>
      </c>
      <c r="U260" s="165">
        <v>3412885</v>
      </c>
      <c r="V260" s="165">
        <f t="shared" si="151"/>
        <v>0</v>
      </c>
      <c r="W260" s="165">
        <v>0</v>
      </c>
      <c r="X260" s="165">
        <v>0</v>
      </c>
      <c r="Y260" s="165">
        <f t="shared" si="152"/>
        <v>0</v>
      </c>
      <c r="Z260" s="165"/>
      <c r="AA260" s="165"/>
      <c r="AB260" s="165">
        <f t="shared" si="153"/>
        <v>0</v>
      </c>
    </row>
    <row r="261" spans="1:187" s="159" customFormat="1" ht="110.25" x14ac:dyDescent="0.25">
      <c r="A261" s="161" t="s">
        <v>329</v>
      </c>
      <c r="B261" s="165">
        <f t="shared" si="219"/>
        <v>100017</v>
      </c>
      <c r="C261" s="165">
        <f t="shared" si="219"/>
        <v>100017</v>
      </c>
      <c r="D261" s="165">
        <f t="shared" si="219"/>
        <v>0</v>
      </c>
      <c r="E261" s="165"/>
      <c r="F261" s="165"/>
      <c r="G261" s="165">
        <f t="shared" si="146"/>
        <v>0</v>
      </c>
      <c r="H261" s="165">
        <f>21223</f>
        <v>21223</v>
      </c>
      <c r="I261" s="165">
        <f>21223</f>
        <v>21223</v>
      </c>
      <c r="J261" s="165">
        <f t="shared" si="147"/>
        <v>0</v>
      </c>
      <c r="K261" s="165">
        <f>60017-21223</f>
        <v>38794</v>
      </c>
      <c r="L261" s="165">
        <f>60017-21223</f>
        <v>38794</v>
      </c>
      <c r="M261" s="165">
        <f t="shared" si="148"/>
        <v>0</v>
      </c>
      <c r="N261" s="165"/>
      <c r="O261" s="165"/>
      <c r="P261" s="165">
        <f t="shared" si="149"/>
        <v>0</v>
      </c>
      <c r="Q261" s="165"/>
      <c r="R261" s="165"/>
      <c r="S261" s="165">
        <f t="shared" si="150"/>
        <v>0</v>
      </c>
      <c r="T261" s="165">
        <v>0</v>
      </c>
      <c r="U261" s="165">
        <v>0</v>
      </c>
      <c r="V261" s="165">
        <f t="shared" si="151"/>
        <v>0</v>
      </c>
      <c r="W261" s="165">
        <v>0</v>
      </c>
      <c r="X261" s="165">
        <v>0</v>
      </c>
      <c r="Y261" s="165">
        <f t="shared" si="152"/>
        <v>0</v>
      </c>
      <c r="Z261" s="165">
        <v>40000</v>
      </c>
      <c r="AA261" s="165">
        <v>40000</v>
      </c>
      <c r="AB261" s="165">
        <f t="shared" si="153"/>
        <v>0</v>
      </c>
    </row>
    <row r="262" spans="1:187" s="159" customFormat="1" ht="31.5" x14ac:dyDescent="0.25">
      <c r="A262" s="161" t="s">
        <v>330</v>
      </c>
      <c r="B262" s="165">
        <f t="shared" si="219"/>
        <v>6839</v>
      </c>
      <c r="C262" s="165">
        <f t="shared" si="219"/>
        <v>6839</v>
      </c>
      <c r="D262" s="165">
        <f t="shared" si="219"/>
        <v>0</v>
      </c>
      <c r="E262" s="165"/>
      <c r="F262" s="165"/>
      <c r="G262" s="165">
        <f t="shared" si="146"/>
        <v>0</v>
      </c>
      <c r="H262" s="165">
        <v>0</v>
      </c>
      <c r="I262" s="165">
        <v>0</v>
      </c>
      <c r="J262" s="165">
        <f t="shared" si="147"/>
        <v>0</v>
      </c>
      <c r="K262" s="165">
        <v>6839</v>
      </c>
      <c r="L262" s="165">
        <v>6839</v>
      </c>
      <c r="M262" s="165">
        <f t="shared" si="148"/>
        <v>0</v>
      </c>
      <c r="N262" s="165"/>
      <c r="O262" s="165"/>
      <c r="P262" s="165">
        <f t="shared" si="149"/>
        <v>0</v>
      </c>
      <c r="Q262" s="165"/>
      <c r="R262" s="165"/>
      <c r="S262" s="165">
        <f t="shared" si="150"/>
        <v>0</v>
      </c>
      <c r="T262" s="165">
        <v>0</v>
      </c>
      <c r="U262" s="165">
        <v>0</v>
      </c>
      <c r="V262" s="165">
        <f t="shared" si="151"/>
        <v>0</v>
      </c>
      <c r="W262" s="165">
        <v>0</v>
      </c>
      <c r="X262" s="165">
        <v>0</v>
      </c>
      <c r="Y262" s="165">
        <f t="shared" si="152"/>
        <v>0</v>
      </c>
      <c r="Z262" s="165"/>
      <c r="AA262" s="165"/>
      <c r="AB262" s="165">
        <f t="shared" si="153"/>
        <v>0</v>
      </c>
    </row>
    <row r="263" spans="1:187" s="159" customFormat="1" ht="31.5" x14ac:dyDescent="0.25">
      <c r="A263" s="161" t="s">
        <v>331</v>
      </c>
      <c r="B263" s="165">
        <f t="shared" si="219"/>
        <v>142441</v>
      </c>
      <c r="C263" s="165">
        <f t="shared" si="219"/>
        <v>142441</v>
      </c>
      <c r="D263" s="165">
        <f t="shared" si="219"/>
        <v>0</v>
      </c>
      <c r="E263" s="165">
        <v>49914</v>
      </c>
      <c r="F263" s="165">
        <v>49914</v>
      </c>
      <c r="G263" s="165">
        <f t="shared" si="146"/>
        <v>0</v>
      </c>
      <c r="H263" s="165"/>
      <c r="I263" s="165"/>
      <c r="J263" s="165">
        <f t="shared" si="147"/>
        <v>0</v>
      </c>
      <c r="K263" s="165">
        <v>0</v>
      </c>
      <c r="L263" s="165">
        <v>0</v>
      </c>
      <c r="M263" s="165">
        <f t="shared" si="148"/>
        <v>0</v>
      </c>
      <c r="N263" s="165"/>
      <c r="O263" s="165"/>
      <c r="P263" s="165">
        <f t="shared" si="149"/>
        <v>0</v>
      </c>
      <c r="Q263" s="165"/>
      <c r="R263" s="165"/>
      <c r="S263" s="165">
        <f t="shared" si="150"/>
        <v>0</v>
      </c>
      <c r="T263" s="165">
        <f>72177+20350</f>
        <v>92527</v>
      </c>
      <c r="U263" s="165">
        <f>72177+20350</f>
        <v>92527</v>
      </c>
      <c r="V263" s="165">
        <f t="shared" si="151"/>
        <v>0</v>
      </c>
      <c r="W263" s="165">
        <v>0</v>
      </c>
      <c r="X263" s="165">
        <v>0</v>
      </c>
      <c r="Y263" s="165">
        <f t="shared" si="152"/>
        <v>0</v>
      </c>
      <c r="Z263" s="165"/>
      <c r="AA263" s="165"/>
      <c r="AB263" s="165">
        <f t="shared" si="153"/>
        <v>0</v>
      </c>
    </row>
    <row r="264" spans="1:187" s="159" customFormat="1" ht="94.5" x14ac:dyDescent="0.25">
      <c r="A264" s="161" t="s">
        <v>332</v>
      </c>
      <c r="B264" s="165">
        <f t="shared" si="219"/>
        <v>6216374</v>
      </c>
      <c r="C264" s="165">
        <f t="shared" si="219"/>
        <v>6216374</v>
      </c>
      <c r="D264" s="165">
        <f t="shared" si="219"/>
        <v>0</v>
      </c>
      <c r="E264" s="165"/>
      <c r="F264" s="165"/>
      <c r="G264" s="165">
        <f t="shared" si="146"/>
        <v>0</v>
      </c>
      <c r="H264" s="165">
        <v>0</v>
      </c>
      <c r="I264" s="165">
        <v>0</v>
      </c>
      <c r="J264" s="165">
        <f t="shared" si="147"/>
        <v>0</v>
      </c>
      <c r="K264" s="165">
        <v>0</v>
      </c>
      <c r="L264" s="165">
        <v>0</v>
      </c>
      <c r="M264" s="165">
        <f t="shared" si="148"/>
        <v>0</v>
      </c>
      <c r="N264" s="165">
        <v>6216374</v>
      </c>
      <c r="O264" s="165">
        <v>6216374</v>
      </c>
      <c r="P264" s="165">
        <f t="shared" si="149"/>
        <v>0</v>
      </c>
      <c r="Q264" s="165"/>
      <c r="R264" s="165"/>
      <c r="S264" s="165">
        <f t="shared" si="150"/>
        <v>0</v>
      </c>
      <c r="T264" s="165">
        <v>0</v>
      </c>
      <c r="U264" s="165">
        <v>0</v>
      </c>
      <c r="V264" s="165">
        <f t="shared" si="151"/>
        <v>0</v>
      </c>
      <c r="W264" s="165">
        <v>0</v>
      </c>
      <c r="X264" s="165">
        <v>0</v>
      </c>
      <c r="Y264" s="165">
        <f t="shared" si="152"/>
        <v>0</v>
      </c>
      <c r="Z264" s="165"/>
      <c r="AA264" s="165"/>
      <c r="AB264" s="165">
        <f t="shared" si="153"/>
        <v>0</v>
      </c>
    </row>
    <row r="265" spans="1:187" s="159" customFormat="1" ht="63" x14ac:dyDescent="0.25">
      <c r="A265" s="164" t="s">
        <v>333</v>
      </c>
      <c r="B265" s="165">
        <f t="shared" si="219"/>
        <v>55085</v>
      </c>
      <c r="C265" s="165">
        <f t="shared" si="219"/>
        <v>55085</v>
      </c>
      <c r="D265" s="165">
        <f t="shared" si="219"/>
        <v>0</v>
      </c>
      <c r="E265" s="165">
        <v>55085</v>
      </c>
      <c r="F265" s="165">
        <v>55085</v>
      </c>
      <c r="G265" s="165">
        <f t="shared" si="146"/>
        <v>0</v>
      </c>
      <c r="H265" s="165"/>
      <c r="I265" s="165"/>
      <c r="J265" s="165">
        <f t="shared" si="147"/>
        <v>0</v>
      </c>
      <c r="K265" s="165"/>
      <c r="L265" s="165"/>
      <c r="M265" s="165">
        <f t="shared" si="148"/>
        <v>0</v>
      </c>
      <c r="N265" s="165"/>
      <c r="O265" s="165"/>
      <c r="P265" s="165">
        <f t="shared" si="149"/>
        <v>0</v>
      </c>
      <c r="Q265" s="165"/>
      <c r="R265" s="165"/>
      <c r="S265" s="165">
        <f t="shared" si="150"/>
        <v>0</v>
      </c>
      <c r="T265" s="165">
        <v>0</v>
      </c>
      <c r="U265" s="165">
        <v>0</v>
      </c>
      <c r="V265" s="165">
        <f t="shared" si="151"/>
        <v>0</v>
      </c>
      <c r="W265" s="165">
        <v>0</v>
      </c>
      <c r="X265" s="165">
        <v>0</v>
      </c>
      <c r="Y265" s="165">
        <f t="shared" si="152"/>
        <v>0</v>
      </c>
      <c r="Z265" s="165">
        <f>37665-37665</f>
        <v>0</v>
      </c>
      <c r="AA265" s="165">
        <f>37665-37665</f>
        <v>0</v>
      </c>
      <c r="AB265" s="165">
        <f t="shared" si="153"/>
        <v>0</v>
      </c>
    </row>
    <row r="266" spans="1:187" s="159" customFormat="1" ht="31.5" x14ac:dyDescent="0.25">
      <c r="A266" s="164" t="s">
        <v>334</v>
      </c>
      <c r="B266" s="165">
        <f t="shared" si="219"/>
        <v>63574</v>
      </c>
      <c r="C266" s="165">
        <f t="shared" si="219"/>
        <v>63574</v>
      </c>
      <c r="D266" s="165">
        <f t="shared" si="219"/>
        <v>0</v>
      </c>
      <c r="E266" s="165">
        <f>63574-16078</f>
        <v>47496</v>
      </c>
      <c r="F266" s="165">
        <f>63574-16078</f>
        <v>47496</v>
      </c>
      <c r="G266" s="165">
        <f t="shared" si="146"/>
        <v>0</v>
      </c>
      <c r="H266" s="165"/>
      <c r="I266" s="165"/>
      <c r="J266" s="165">
        <f t="shared" si="147"/>
        <v>0</v>
      </c>
      <c r="K266" s="165">
        <v>16078</v>
      </c>
      <c r="L266" s="165">
        <v>16078</v>
      </c>
      <c r="M266" s="165">
        <f t="shared" si="148"/>
        <v>0</v>
      </c>
      <c r="N266" s="165"/>
      <c r="O266" s="165"/>
      <c r="P266" s="165">
        <f t="shared" si="149"/>
        <v>0</v>
      </c>
      <c r="Q266" s="165"/>
      <c r="R266" s="165"/>
      <c r="S266" s="165">
        <f t="shared" si="150"/>
        <v>0</v>
      </c>
      <c r="T266" s="165">
        <v>0</v>
      </c>
      <c r="U266" s="165">
        <v>0</v>
      </c>
      <c r="V266" s="165">
        <f t="shared" si="151"/>
        <v>0</v>
      </c>
      <c r="W266" s="165">
        <v>0</v>
      </c>
      <c r="X266" s="165">
        <v>0</v>
      </c>
      <c r="Y266" s="165">
        <f t="shared" si="152"/>
        <v>0</v>
      </c>
      <c r="Z266" s="165"/>
      <c r="AA266" s="165"/>
      <c r="AB266" s="165">
        <f t="shared" si="153"/>
        <v>0</v>
      </c>
    </row>
    <row r="267" spans="1:187" s="159" customFormat="1" ht="31.5" x14ac:dyDescent="0.25">
      <c r="A267" s="164" t="s">
        <v>335</v>
      </c>
      <c r="B267" s="165">
        <f t="shared" si="219"/>
        <v>42285</v>
      </c>
      <c r="C267" s="165">
        <f t="shared" si="219"/>
        <v>42285</v>
      </c>
      <c r="D267" s="165">
        <f t="shared" si="219"/>
        <v>0</v>
      </c>
      <c r="E267" s="165">
        <v>0</v>
      </c>
      <c r="F267" s="165">
        <v>0</v>
      </c>
      <c r="G267" s="165">
        <f t="shared" si="146"/>
        <v>0</v>
      </c>
      <c r="H267" s="165"/>
      <c r="I267" s="165"/>
      <c r="J267" s="165">
        <f t="shared" si="147"/>
        <v>0</v>
      </c>
      <c r="K267" s="165">
        <v>42285</v>
      </c>
      <c r="L267" s="165">
        <v>42285</v>
      </c>
      <c r="M267" s="165">
        <f t="shared" si="148"/>
        <v>0</v>
      </c>
      <c r="N267" s="165"/>
      <c r="O267" s="165"/>
      <c r="P267" s="165">
        <f t="shared" si="149"/>
        <v>0</v>
      </c>
      <c r="Q267" s="165"/>
      <c r="R267" s="165"/>
      <c r="S267" s="165">
        <f t="shared" si="150"/>
        <v>0</v>
      </c>
      <c r="T267" s="165">
        <v>0</v>
      </c>
      <c r="U267" s="165">
        <v>0</v>
      </c>
      <c r="V267" s="165">
        <f t="shared" si="151"/>
        <v>0</v>
      </c>
      <c r="W267" s="165">
        <v>0</v>
      </c>
      <c r="X267" s="165">
        <v>0</v>
      </c>
      <c r="Y267" s="165">
        <f t="shared" si="152"/>
        <v>0</v>
      </c>
      <c r="Z267" s="165"/>
      <c r="AA267" s="165"/>
      <c r="AB267" s="165">
        <f t="shared" si="153"/>
        <v>0</v>
      </c>
    </row>
    <row r="268" spans="1:187" s="159" customFormat="1" ht="31.5" x14ac:dyDescent="0.25">
      <c r="A268" s="164" t="s">
        <v>336</v>
      </c>
      <c r="B268" s="165">
        <f t="shared" si="219"/>
        <v>18326</v>
      </c>
      <c r="C268" s="165">
        <f t="shared" si="219"/>
        <v>18326</v>
      </c>
      <c r="D268" s="165">
        <f t="shared" si="219"/>
        <v>0</v>
      </c>
      <c r="E268" s="165">
        <v>0</v>
      </c>
      <c r="F268" s="165">
        <v>0</v>
      </c>
      <c r="G268" s="165">
        <f t="shared" si="146"/>
        <v>0</v>
      </c>
      <c r="H268" s="165"/>
      <c r="I268" s="165"/>
      <c r="J268" s="165">
        <f t="shared" si="147"/>
        <v>0</v>
      </c>
      <c r="K268" s="165">
        <v>18326</v>
      </c>
      <c r="L268" s="165">
        <v>18326</v>
      </c>
      <c r="M268" s="165">
        <f t="shared" si="148"/>
        <v>0</v>
      </c>
      <c r="N268" s="165"/>
      <c r="O268" s="165"/>
      <c r="P268" s="165">
        <f t="shared" si="149"/>
        <v>0</v>
      </c>
      <c r="Q268" s="165"/>
      <c r="R268" s="165"/>
      <c r="S268" s="165">
        <f t="shared" si="150"/>
        <v>0</v>
      </c>
      <c r="T268" s="165">
        <v>0</v>
      </c>
      <c r="U268" s="165">
        <v>0</v>
      </c>
      <c r="V268" s="165">
        <f t="shared" si="151"/>
        <v>0</v>
      </c>
      <c r="W268" s="165">
        <v>0</v>
      </c>
      <c r="X268" s="165">
        <v>0</v>
      </c>
      <c r="Y268" s="165">
        <f t="shared" si="152"/>
        <v>0</v>
      </c>
      <c r="Z268" s="165"/>
      <c r="AA268" s="165"/>
      <c r="AB268" s="165">
        <f t="shared" si="153"/>
        <v>0</v>
      </c>
    </row>
    <row r="269" spans="1:187" s="159" customFormat="1" ht="31.5" x14ac:dyDescent="0.25">
      <c r="A269" s="157" t="s">
        <v>173</v>
      </c>
      <c r="B269" s="158">
        <f t="shared" si="219"/>
        <v>1192316</v>
      </c>
      <c r="C269" s="158">
        <f t="shared" si="219"/>
        <v>1196112</v>
      </c>
      <c r="D269" s="158">
        <f t="shared" si="219"/>
        <v>3796</v>
      </c>
      <c r="E269" s="158">
        <f>SUM(E275,E288,E285,E270,E292)</f>
        <v>181890</v>
      </c>
      <c r="F269" s="158">
        <f>SUM(F275,F288,F285,F270,F292)</f>
        <v>181890</v>
      </c>
      <c r="G269" s="158">
        <f t="shared" si="146"/>
        <v>0</v>
      </c>
      <c r="H269" s="158">
        <f>SUM(H275,H288,H285,H270,H292)</f>
        <v>0</v>
      </c>
      <c r="I269" s="158">
        <f>SUM(I275,I288,I285,I270,I292)</f>
        <v>0</v>
      </c>
      <c r="J269" s="158">
        <f t="shared" si="147"/>
        <v>0</v>
      </c>
      <c r="K269" s="158">
        <f>SUM(K275,K288,K285,K270,K292)</f>
        <v>244986</v>
      </c>
      <c r="L269" s="158">
        <f>SUM(L275,L288,L285,L270,L292)</f>
        <v>248782</v>
      </c>
      <c r="M269" s="158">
        <f t="shared" si="148"/>
        <v>3796</v>
      </c>
      <c r="N269" s="158">
        <f>SUM(N275,N288,N285,N270,N292)</f>
        <v>560880</v>
      </c>
      <c r="O269" s="158">
        <f>SUM(O275,O288,O285,O270,O292)</f>
        <v>560880</v>
      </c>
      <c r="P269" s="158">
        <f t="shared" si="149"/>
        <v>0</v>
      </c>
      <c r="Q269" s="158">
        <f>SUM(Q275,Q288,Q285,Q270,Q292)</f>
        <v>27560</v>
      </c>
      <c r="R269" s="158">
        <f>SUM(R275,R288,R285,R270,R292)</f>
        <v>27560</v>
      </c>
      <c r="S269" s="158">
        <f t="shared" si="150"/>
        <v>0</v>
      </c>
      <c r="T269" s="158">
        <f>SUM(T275,T288,T285,T270,T292)</f>
        <v>177000</v>
      </c>
      <c r="U269" s="158">
        <f>SUM(U275,U288,U285,U270,U292)</f>
        <v>177000</v>
      </c>
      <c r="V269" s="158">
        <f t="shared" si="151"/>
        <v>0</v>
      </c>
      <c r="W269" s="158">
        <f>SUM(W275,W288,W285,W270,W292)</f>
        <v>0</v>
      </c>
      <c r="X269" s="158">
        <f>SUM(X275,X288,X285,X270,X292)</f>
        <v>0</v>
      </c>
      <c r="Y269" s="158">
        <f t="shared" si="152"/>
        <v>0</v>
      </c>
      <c r="Z269" s="158">
        <f>SUM(Z275,Z288,Z285,Z270,Z292)</f>
        <v>0</v>
      </c>
      <c r="AA269" s="158">
        <f>SUM(AA275,AA288,AA285,AA270,AA292)</f>
        <v>0</v>
      </c>
      <c r="AB269" s="158">
        <f t="shared" si="153"/>
        <v>0</v>
      </c>
      <c r="AC269" s="156"/>
      <c r="AD269" s="156"/>
      <c r="AE269" s="156"/>
      <c r="AF269" s="156"/>
      <c r="AG269" s="156"/>
      <c r="AH269" s="156"/>
      <c r="AI269" s="156"/>
      <c r="AJ269" s="156"/>
      <c r="AK269" s="156"/>
      <c r="AL269" s="156"/>
      <c r="AM269" s="156"/>
      <c r="AN269" s="156"/>
      <c r="AO269" s="156"/>
      <c r="AP269" s="156"/>
      <c r="AQ269" s="156"/>
      <c r="AR269" s="156"/>
      <c r="AS269" s="156"/>
      <c r="AT269" s="156"/>
      <c r="AU269" s="156"/>
      <c r="AV269" s="156"/>
      <c r="AW269" s="156"/>
      <c r="AX269" s="156"/>
      <c r="AY269" s="156"/>
      <c r="AZ269" s="156"/>
      <c r="BA269" s="156"/>
      <c r="BB269" s="156"/>
      <c r="BC269" s="156"/>
      <c r="BD269" s="156"/>
      <c r="BE269" s="156"/>
      <c r="BF269" s="156"/>
      <c r="BG269" s="156"/>
      <c r="BH269" s="156"/>
      <c r="BI269" s="156"/>
      <c r="BJ269" s="156"/>
      <c r="BK269" s="156"/>
      <c r="BL269" s="156"/>
      <c r="BM269" s="156"/>
      <c r="BN269" s="156"/>
      <c r="BO269" s="156"/>
      <c r="BP269" s="156"/>
      <c r="BQ269" s="156"/>
      <c r="BR269" s="156"/>
      <c r="BS269" s="156"/>
      <c r="BT269" s="156"/>
      <c r="BU269" s="156"/>
      <c r="BV269" s="156"/>
      <c r="BW269" s="156"/>
      <c r="BX269" s="156"/>
      <c r="BY269" s="156"/>
      <c r="BZ269" s="156"/>
      <c r="CA269" s="156"/>
      <c r="CB269" s="156"/>
      <c r="CC269" s="156"/>
      <c r="CD269" s="156"/>
      <c r="CE269" s="156"/>
      <c r="CF269" s="156"/>
      <c r="CG269" s="156"/>
      <c r="CH269" s="156"/>
      <c r="CI269" s="156"/>
      <c r="CJ269" s="156"/>
      <c r="CK269" s="156"/>
      <c r="CL269" s="156"/>
      <c r="CM269" s="156"/>
      <c r="CN269" s="156"/>
      <c r="CO269" s="156"/>
      <c r="CP269" s="156"/>
      <c r="CQ269" s="156"/>
      <c r="CR269" s="156"/>
      <c r="CS269" s="156"/>
      <c r="CT269" s="156"/>
      <c r="CU269" s="156"/>
      <c r="CV269" s="156"/>
      <c r="CW269" s="156"/>
      <c r="CX269" s="156"/>
      <c r="CY269" s="156"/>
      <c r="CZ269" s="156"/>
      <c r="DA269" s="156"/>
      <c r="DB269" s="156"/>
      <c r="DC269" s="156"/>
      <c r="DD269" s="156"/>
      <c r="DE269" s="156"/>
      <c r="DF269" s="156"/>
      <c r="DG269" s="156"/>
      <c r="DH269" s="156"/>
      <c r="DI269" s="156"/>
      <c r="DJ269" s="156"/>
      <c r="DK269" s="156"/>
      <c r="DL269" s="156"/>
      <c r="DM269" s="156"/>
      <c r="DN269" s="156"/>
      <c r="DO269" s="156"/>
      <c r="DP269" s="156"/>
      <c r="DQ269" s="156"/>
      <c r="DR269" s="156"/>
      <c r="DS269" s="156"/>
      <c r="DT269" s="156"/>
      <c r="DU269" s="156"/>
      <c r="DV269" s="156"/>
      <c r="DW269" s="156"/>
      <c r="DX269" s="156"/>
      <c r="DY269" s="156"/>
      <c r="DZ269" s="156"/>
      <c r="EA269" s="156"/>
      <c r="EB269" s="156"/>
      <c r="EC269" s="156"/>
      <c r="ED269" s="156"/>
      <c r="EE269" s="156"/>
      <c r="EF269" s="156"/>
      <c r="EG269" s="156"/>
      <c r="EH269" s="156"/>
      <c r="EI269" s="156"/>
      <c r="EJ269" s="156"/>
      <c r="EK269" s="156"/>
      <c r="EL269" s="156"/>
      <c r="EM269" s="156"/>
      <c r="EN269" s="156"/>
      <c r="EO269" s="156"/>
      <c r="EP269" s="156"/>
      <c r="EQ269" s="156"/>
      <c r="ER269" s="156"/>
      <c r="ES269" s="156"/>
      <c r="ET269" s="156"/>
      <c r="EU269" s="156"/>
      <c r="EV269" s="156"/>
      <c r="EW269" s="156"/>
      <c r="EX269" s="156"/>
      <c r="EY269" s="156"/>
      <c r="EZ269" s="156"/>
      <c r="FA269" s="156"/>
      <c r="FB269" s="156"/>
      <c r="FC269" s="156"/>
      <c r="FD269" s="156"/>
      <c r="FE269" s="156"/>
      <c r="FF269" s="156"/>
      <c r="FG269" s="156"/>
      <c r="FH269" s="156"/>
      <c r="FI269" s="156"/>
      <c r="FJ269" s="156"/>
      <c r="FK269" s="156"/>
      <c r="FL269" s="156"/>
      <c r="FM269" s="156"/>
      <c r="FN269" s="156"/>
      <c r="FO269" s="156"/>
      <c r="FP269" s="156"/>
      <c r="FQ269" s="156"/>
      <c r="FR269" s="156"/>
      <c r="FS269" s="156"/>
      <c r="FT269" s="156"/>
      <c r="FU269" s="156"/>
      <c r="FV269" s="156"/>
      <c r="FW269" s="156"/>
      <c r="FX269" s="156"/>
      <c r="FY269" s="156"/>
      <c r="FZ269" s="156"/>
      <c r="GA269" s="156"/>
      <c r="GB269" s="156"/>
      <c r="GC269" s="156"/>
      <c r="GD269" s="156"/>
      <c r="GE269" s="156"/>
    </row>
    <row r="270" spans="1:187" s="159" customFormat="1" x14ac:dyDescent="0.25">
      <c r="A270" s="157" t="s">
        <v>189</v>
      </c>
      <c r="B270" s="158">
        <f t="shared" si="219"/>
        <v>35445</v>
      </c>
      <c r="C270" s="158">
        <f t="shared" si="219"/>
        <v>35445</v>
      </c>
      <c r="D270" s="158">
        <f t="shared" si="219"/>
        <v>0</v>
      </c>
      <c r="E270" s="158">
        <f t="shared" ref="E270" si="220">SUM(E271:E274)</f>
        <v>0</v>
      </c>
      <c r="F270" s="158">
        <f t="shared" ref="F270:AA270" si="221">SUM(F271:F274)</f>
        <v>0</v>
      </c>
      <c r="G270" s="158">
        <f t="shared" si="146"/>
        <v>0</v>
      </c>
      <c r="H270" s="158">
        <f t="shared" ref="H270" si="222">SUM(H271:H274)</f>
        <v>0</v>
      </c>
      <c r="I270" s="158">
        <f t="shared" si="221"/>
        <v>0</v>
      </c>
      <c r="J270" s="158">
        <f t="shared" si="147"/>
        <v>0</v>
      </c>
      <c r="K270" s="158">
        <f t="shared" ref="K270" si="223">SUM(K271:K274)</f>
        <v>4542</v>
      </c>
      <c r="L270" s="158">
        <f t="shared" si="221"/>
        <v>4542</v>
      </c>
      <c r="M270" s="158">
        <f t="shared" si="148"/>
        <v>0</v>
      </c>
      <c r="N270" s="158">
        <f>SUM(N271:N274)</f>
        <v>5343</v>
      </c>
      <c r="O270" s="158">
        <f>SUM(O271:O274)</f>
        <v>5343</v>
      </c>
      <c r="P270" s="158">
        <f t="shared" si="149"/>
        <v>0</v>
      </c>
      <c r="Q270" s="158">
        <f t="shared" ref="Q270" si="224">SUM(Q271:Q274)</f>
        <v>25560</v>
      </c>
      <c r="R270" s="158">
        <f t="shared" si="221"/>
        <v>25560</v>
      </c>
      <c r="S270" s="158">
        <f t="shared" si="150"/>
        <v>0</v>
      </c>
      <c r="T270" s="158">
        <f t="shared" ref="T270" si="225">SUM(T271:T274)</f>
        <v>0</v>
      </c>
      <c r="U270" s="158">
        <f t="shared" si="221"/>
        <v>0</v>
      </c>
      <c r="V270" s="158">
        <f t="shared" si="151"/>
        <v>0</v>
      </c>
      <c r="W270" s="158">
        <f t="shared" ref="W270" si="226">SUM(W271:W274)</f>
        <v>0</v>
      </c>
      <c r="X270" s="158">
        <f t="shared" si="221"/>
        <v>0</v>
      </c>
      <c r="Y270" s="158">
        <f t="shared" si="152"/>
        <v>0</v>
      </c>
      <c r="Z270" s="158">
        <f t="shared" ref="Z270" si="227">SUM(Z271:Z274)</f>
        <v>0</v>
      </c>
      <c r="AA270" s="158">
        <f t="shared" si="221"/>
        <v>0</v>
      </c>
      <c r="AB270" s="158">
        <f t="shared" si="153"/>
        <v>0</v>
      </c>
      <c r="AC270" s="156"/>
      <c r="AD270" s="156"/>
      <c r="AE270" s="156"/>
      <c r="AF270" s="156"/>
      <c r="AG270" s="156"/>
      <c r="AH270" s="156"/>
      <c r="AI270" s="156"/>
      <c r="AJ270" s="156"/>
      <c r="AK270" s="156"/>
      <c r="AL270" s="156"/>
      <c r="AM270" s="156"/>
      <c r="AN270" s="156"/>
      <c r="AO270" s="156"/>
      <c r="AP270" s="156"/>
      <c r="AQ270" s="156"/>
      <c r="AR270" s="156"/>
      <c r="AS270" s="156"/>
      <c r="AT270" s="156"/>
      <c r="AU270" s="156"/>
      <c r="AV270" s="156"/>
      <c r="AW270" s="156"/>
      <c r="AX270" s="156"/>
      <c r="AY270" s="156"/>
      <c r="AZ270" s="156"/>
      <c r="BA270" s="156"/>
      <c r="BB270" s="156"/>
      <c r="BC270" s="156"/>
      <c r="BD270" s="156"/>
      <c r="BE270" s="156"/>
      <c r="BF270" s="156"/>
      <c r="BG270" s="156"/>
      <c r="BH270" s="156"/>
      <c r="BI270" s="156"/>
      <c r="BJ270" s="156"/>
      <c r="BK270" s="156"/>
      <c r="BL270" s="156"/>
      <c r="BM270" s="156"/>
      <c r="BN270" s="156"/>
      <c r="BO270" s="156"/>
      <c r="BP270" s="156"/>
      <c r="BQ270" s="156"/>
      <c r="BR270" s="156"/>
      <c r="BS270" s="156"/>
      <c r="BT270" s="156"/>
      <c r="BU270" s="156"/>
      <c r="BV270" s="156"/>
      <c r="BW270" s="156"/>
      <c r="BX270" s="156"/>
      <c r="BY270" s="156"/>
      <c r="BZ270" s="156"/>
      <c r="CA270" s="156"/>
      <c r="CB270" s="156"/>
      <c r="CC270" s="156"/>
      <c r="CD270" s="156"/>
      <c r="CE270" s="156"/>
      <c r="CF270" s="156"/>
      <c r="CG270" s="156"/>
      <c r="CH270" s="156"/>
      <c r="CI270" s="156"/>
      <c r="CJ270" s="156"/>
      <c r="CK270" s="156"/>
      <c r="CL270" s="156"/>
      <c r="CM270" s="156"/>
      <c r="CN270" s="156"/>
      <c r="CO270" s="156"/>
      <c r="CP270" s="156"/>
      <c r="CQ270" s="156"/>
      <c r="CR270" s="156"/>
      <c r="CS270" s="156"/>
      <c r="CT270" s="156"/>
      <c r="CU270" s="156"/>
      <c r="CV270" s="156"/>
      <c r="CW270" s="156"/>
      <c r="CX270" s="156"/>
      <c r="CY270" s="156"/>
      <c r="CZ270" s="156"/>
      <c r="DA270" s="156"/>
      <c r="DB270" s="156"/>
      <c r="DC270" s="156"/>
      <c r="DD270" s="156"/>
      <c r="DE270" s="156"/>
      <c r="DF270" s="156"/>
      <c r="DG270" s="156"/>
      <c r="DH270" s="156"/>
      <c r="DI270" s="156"/>
      <c r="DJ270" s="156"/>
      <c r="DK270" s="156"/>
      <c r="DL270" s="156"/>
      <c r="DM270" s="156"/>
      <c r="DN270" s="156"/>
      <c r="DO270" s="156"/>
      <c r="DP270" s="156"/>
      <c r="DQ270" s="156"/>
      <c r="DR270" s="156"/>
      <c r="DS270" s="156"/>
      <c r="DT270" s="156"/>
      <c r="DU270" s="156"/>
      <c r="DV270" s="156"/>
      <c r="DW270" s="156"/>
      <c r="DX270" s="156"/>
      <c r="DY270" s="156"/>
      <c r="DZ270" s="156"/>
      <c r="EA270" s="156"/>
      <c r="EB270" s="156"/>
      <c r="EC270" s="156"/>
      <c r="ED270" s="156"/>
      <c r="EE270" s="156"/>
      <c r="EF270" s="156"/>
      <c r="EG270" s="156"/>
      <c r="EH270" s="156"/>
      <c r="EI270" s="156"/>
      <c r="EJ270" s="156"/>
      <c r="EK270" s="156"/>
      <c r="EL270" s="156"/>
      <c r="EM270" s="156"/>
      <c r="EN270" s="156"/>
      <c r="EO270" s="156"/>
      <c r="EP270" s="156"/>
      <c r="EQ270" s="156"/>
      <c r="ER270" s="156"/>
      <c r="ES270" s="156"/>
      <c r="ET270" s="156"/>
      <c r="EU270" s="156"/>
      <c r="EV270" s="156"/>
      <c r="EW270" s="156"/>
      <c r="EX270" s="156"/>
      <c r="EY270" s="156"/>
      <c r="EZ270" s="156"/>
      <c r="FA270" s="156"/>
      <c r="FB270" s="156"/>
      <c r="FC270" s="156"/>
      <c r="FD270" s="156"/>
      <c r="FE270" s="156"/>
      <c r="FF270" s="156"/>
      <c r="FG270" s="156"/>
      <c r="FH270" s="156"/>
      <c r="FI270" s="156"/>
      <c r="FJ270" s="156"/>
      <c r="FK270" s="156"/>
      <c r="FL270" s="156"/>
      <c r="FM270" s="156"/>
      <c r="FN270" s="156"/>
      <c r="FO270" s="156"/>
      <c r="FP270" s="156"/>
      <c r="FQ270" s="156"/>
      <c r="FR270" s="156"/>
      <c r="FS270" s="156"/>
      <c r="FT270" s="156"/>
      <c r="FU270" s="156"/>
      <c r="FV270" s="156"/>
      <c r="FW270" s="156"/>
      <c r="FX270" s="156"/>
      <c r="FY270" s="156"/>
      <c r="FZ270" s="156"/>
      <c r="GA270" s="156"/>
      <c r="GB270" s="156"/>
      <c r="GC270" s="156"/>
      <c r="GD270" s="156"/>
      <c r="GE270" s="156"/>
    </row>
    <row r="271" spans="1:187" s="159" customFormat="1" ht="63" x14ac:dyDescent="0.25">
      <c r="A271" s="161" t="s">
        <v>337</v>
      </c>
      <c r="B271" s="165">
        <f t="shared" si="219"/>
        <v>5343</v>
      </c>
      <c r="C271" s="165">
        <f t="shared" si="219"/>
        <v>5343</v>
      </c>
      <c r="D271" s="165">
        <f t="shared" si="219"/>
        <v>0</v>
      </c>
      <c r="E271" s="165"/>
      <c r="F271" s="165"/>
      <c r="G271" s="165">
        <f t="shared" si="146"/>
        <v>0</v>
      </c>
      <c r="H271" s="165"/>
      <c r="I271" s="165"/>
      <c r="J271" s="165">
        <f t="shared" si="147"/>
        <v>0</v>
      </c>
      <c r="K271" s="165"/>
      <c r="L271" s="165"/>
      <c r="M271" s="165">
        <f t="shared" si="148"/>
        <v>0</v>
      </c>
      <c r="N271" s="165">
        <v>5343</v>
      </c>
      <c r="O271" s="165">
        <v>5343</v>
      </c>
      <c r="P271" s="165">
        <f t="shared" si="149"/>
        <v>0</v>
      </c>
      <c r="Q271" s="165"/>
      <c r="R271" s="165"/>
      <c r="S271" s="165">
        <f t="shared" si="150"/>
        <v>0</v>
      </c>
      <c r="T271" s="165"/>
      <c r="U271" s="165"/>
      <c r="V271" s="165">
        <f t="shared" si="151"/>
        <v>0</v>
      </c>
      <c r="W271" s="165"/>
      <c r="X271" s="165"/>
      <c r="Y271" s="165">
        <f t="shared" si="152"/>
        <v>0</v>
      </c>
      <c r="Z271" s="165"/>
      <c r="AA271" s="165"/>
      <c r="AB271" s="165">
        <f t="shared" si="153"/>
        <v>0</v>
      </c>
    </row>
    <row r="272" spans="1:187" s="159" customFormat="1" ht="31.5" x14ac:dyDescent="0.25">
      <c r="A272" s="161" t="s">
        <v>338</v>
      </c>
      <c r="B272" s="165">
        <f t="shared" si="219"/>
        <v>15060</v>
      </c>
      <c r="C272" s="165">
        <f t="shared" si="219"/>
        <v>15060</v>
      </c>
      <c r="D272" s="165">
        <f t="shared" si="219"/>
        <v>0</v>
      </c>
      <c r="E272" s="165"/>
      <c r="F272" s="165"/>
      <c r="G272" s="165">
        <f t="shared" si="146"/>
        <v>0</v>
      </c>
      <c r="H272" s="165"/>
      <c r="I272" s="165"/>
      <c r="J272" s="165">
        <f t="shared" si="147"/>
        <v>0</v>
      </c>
      <c r="K272" s="165"/>
      <c r="L272" s="165"/>
      <c r="M272" s="165">
        <f t="shared" si="148"/>
        <v>0</v>
      </c>
      <c r="N272" s="165"/>
      <c r="O272" s="165"/>
      <c r="P272" s="165">
        <f t="shared" si="149"/>
        <v>0</v>
      </c>
      <c r="Q272" s="165">
        <v>15060</v>
      </c>
      <c r="R272" s="165">
        <v>15060</v>
      </c>
      <c r="S272" s="165">
        <f t="shared" si="150"/>
        <v>0</v>
      </c>
      <c r="T272" s="165"/>
      <c r="U272" s="165"/>
      <c r="V272" s="165">
        <f t="shared" si="151"/>
        <v>0</v>
      </c>
      <c r="W272" s="165"/>
      <c r="X272" s="165"/>
      <c r="Y272" s="165">
        <f t="shared" si="152"/>
        <v>0</v>
      </c>
      <c r="Z272" s="165"/>
      <c r="AA272" s="165"/>
      <c r="AB272" s="165">
        <f t="shared" si="153"/>
        <v>0</v>
      </c>
    </row>
    <row r="273" spans="1:187" s="171" customFormat="1" ht="31.5" x14ac:dyDescent="0.25">
      <c r="A273" s="179" t="s">
        <v>339</v>
      </c>
      <c r="B273" s="170">
        <f t="shared" si="219"/>
        <v>4542</v>
      </c>
      <c r="C273" s="170">
        <f t="shared" si="219"/>
        <v>4542</v>
      </c>
      <c r="D273" s="170">
        <f t="shared" si="219"/>
        <v>0</v>
      </c>
      <c r="E273" s="170"/>
      <c r="F273" s="170"/>
      <c r="G273" s="170">
        <f t="shared" si="146"/>
        <v>0</v>
      </c>
      <c r="H273" s="170"/>
      <c r="I273" s="170"/>
      <c r="J273" s="170">
        <f t="shared" si="147"/>
        <v>0</v>
      </c>
      <c r="K273" s="170">
        <f>3822+720</f>
        <v>4542</v>
      </c>
      <c r="L273" s="170">
        <f>3822+720</f>
        <v>4542</v>
      </c>
      <c r="M273" s="170">
        <f t="shared" si="148"/>
        <v>0</v>
      </c>
      <c r="N273" s="170"/>
      <c r="O273" s="170"/>
      <c r="P273" s="170">
        <f t="shared" si="149"/>
        <v>0</v>
      </c>
      <c r="Q273" s="170">
        <v>0</v>
      </c>
      <c r="R273" s="170">
        <v>0</v>
      </c>
      <c r="S273" s="170">
        <f t="shared" si="150"/>
        <v>0</v>
      </c>
      <c r="T273" s="170"/>
      <c r="U273" s="170"/>
      <c r="V273" s="170">
        <f t="shared" si="151"/>
        <v>0</v>
      </c>
      <c r="W273" s="170"/>
      <c r="X273" s="170"/>
      <c r="Y273" s="170">
        <f t="shared" si="152"/>
        <v>0</v>
      </c>
      <c r="Z273" s="170"/>
      <c r="AA273" s="170"/>
      <c r="AB273" s="170">
        <f t="shared" si="153"/>
        <v>0</v>
      </c>
    </row>
    <row r="274" spans="1:187" s="159" customFormat="1" ht="31.5" x14ac:dyDescent="0.25">
      <c r="A274" s="161" t="s">
        <v>340</v>
      </c>
      <c r="B274" s="165">
        <f t="shared" si="219"/>
        <v>10500</v>
      </c>
      <c r="C274" s="165">
        <f t="shared" si="219"/>
        <v>10500</v>
      </c>
      <c r="D274" s="165">
        <f t="shared" si="219"/>
        <v>0</v>
      </c>
      <c r="E274" s="165"/>
      <c r="F274" s="165"/>
      <c r="G274" s="165">
        <f t="shared" si="146"/>
        <v>0</v>
      </c>
      <c r="H274" s="165"/>
      <c r="I274" s="165"/>
      <c r="J274" s="165">
        <f t="shared" si="147"/>
        <v>0</v>
      </c>
      <c r="K274" s="165"/>
      <c r="L274" s="165"/>
      <c r="M274" s="165">
        <f t="shared" si="148"/>
        <v>0</v>
      </c>
      <c r="N274" s="165"/>
      <c r="O274" s="165"/>
      <c r="P274" s="165">
        <f t="shared" si="149"/>
        <v>0</v>
      </c>
      <c r="Q274" s="165">
        <v>10500</v>
      </c>
      <c r="R274" s="165">
        <v>10500</v>
      </c>
      <c r="S274" s="165">
        <f t="shared" si="150"/>
        <v>0</v>
      </c>
      <c r="T274" s="165"/>
      <c r="U274" s="165"/>
      <c r="V274" s="165">
        <f t="shared" si="151"/>
        <v>0</v>
      </c>
      <c r="W274" s="165"/>
      <c r="X274" s="165"/>
      <c r="Y274" s="165">
        <f t="shared" si="152"/>
        <v>0</v>
      </c>
      <c r="Z274" s="165"/>
      <c r="AA274" s="165"/>
      <c r="AB274" s="165">
        <f t="shared" si="153"/>
        <v>0</v>
      </c>
    </row>
    <row r="275" spans="1:187" s="159" customFormat="1" ht="31.5" x14ac:dyDescent="0.25">
      <c r="A275" s="157" t="s">
        <v>195</v>
      </c>
      <c r="B275" s="158">
        <f t="shared" si="219"/>
        <v>169505</v>
      </c>
      <c r="C275" s="158">
        <f t="shared" si="219"/>
        <v>173301</v>
      </c>
      <c r="D275" s="158">
        <f t="shared" si="219"/>
        <v>3796</v>
      </c>
      <c r="E275" s="158">
        <f t="shared" ref="E275:AA275" si="228">SUM(E276:E284)</f>
        <v>0</v>
      </c>
      <c r="F275" s="158">
        <f t="shared" si="228"/>
        <v>0</v>
      </c>
      <c r="G275" s="158">
        <f t="shared" si="146"/>
        <v>0</v>
      </c>
      <c r="H275" s="158">
        <f t="shared" ref="H275" si="229">SUM(H276:H284)</f>
        <v>0</v>
      </c>
      <c r="I275" s="158">
        <f t="shared" si="228"/>
        <v>0</v>
      </c>
      <c r="J275" s="158">
        <f t="shared" si="147"/>
        <v>0</v>
      </c>
      <c r="K275" s="158">
        <f t="shared" ref="K275" si="230">SUM(K276:K284)</f>
        <v>165713</v>
      </c>
      <c r="L275" s="158">
        <f t="shared" si="228"/>
        <v>169509</v>
      </c>
      <c r="M275" s="158">
        <f t="shared" si="148"/>
        <v>3796</v>
      </c>
      <c r="N275" s="158">
        <f>SUM(N276:N284)</f>
        <v>3792</v>
      </c>
      <c r="O275" s="158">
        <f>SUM(O276:O284)</f>
        <v>3792</v>
      </c>
      <c r="P275" s="158">
        <f t="shared" si="149"/>
        <v>0</v>
      </c>
      <c r="Q275" s="158">
        <f t="shared" ref="Q275" si="231">SUM(Q276:Q284)</f>
        <v>0</v>
      </c>
      <c r="R275" s="158">
        <f t="shared" si="228"/>
        <v>0</v>
      </c>
      <c r="S275" s="158">
        <f t="shared" si="150"/>
        <v>0</v>
      </c>
      <c r="T275" s="158">
        <f t="shared" ref="T275" si="232">SUM(T276:T284)</f>
        <v>0</v>
      </c>
      <c r="U275" s="158">
        <f t="shared" si="228"/>
        <v>0</v>
      </c>
      <c r="V275" s="158">
        <f t="shared" si="151"/>
        <v>0</v>
      </c>
      <c r="W275" s="158">
        <f t="shared" ref="W275" si="233">SUM(W276:W284)</f>
        <v>0</v>
      </c>
      <c r="X275" s="158">
        <f t="shared" si="228"/>
        <v>0</v>
      </c>
      <c r="Y275" s="158">
        <f t="shared" si="152"/>
        <v>0</v>
      </c>
      <c r="Z275" s="158">
        <f t="shared" ref="Z275" si="234">SUM(Z276:Z284)</f>
        <v>0</v>
      </c>
      <c r="AA275" s="158">
        <f t="shared" si="228"/>
        <v>0</v>
      </c>
      <c r="AB275" s="158">
        <f t="shared" si="153"/>
        <v>0</v>
      </c>
      <c r="AC275" s="156"/>
      <c r="AD275" s="156"/>
      <c r="AE275" s="156"/>
      <c r="AF275" s="156"/>
      <c r="AG275" s="156"/>
      <c r="AH275" s="156"/>
      <c r="AI275" s="156"/>
      <c r="AJ275" s="156"/>
      <c r="AK275" s="156"/>
      <c r="AL275" s="156"/>
      <c r="AM275" s="156"/>
      <c r="AN275" s="156"/>
      <c r="AO275" s="156"/>
      <c r="AP275" s="156"/>
      <c r="AQ275" s="156"/>
      <c r="AR275" s="156"/>
      <c r="AS275" s="156"/>
      <c r="AT275" s="156"/>
      <c r="AU275" s="156"/>
      <c r="AV275" s="156"/>
      <c r="AW275" s="156"/>
      <c r="AX275" s="156"/>
      <c r="AY275" s="156"/>
      <c r="AZ275" s="156"/>
      <c r="BA275" s="156"/>
      <c r="BB275" s="156"/>
      <c r="BC275" s="156"/>
      <c r="BD275" s="156"/>
      <c r="BE275" s="156"/>
      <c r="BF275" s="156"/>
      <c r="BG275" s="156"/>
      <c r="BH275" s="156"/>
      <c r="BI275" s="156"/>
      <c r="BJ275" s="156"/>
      <c r="BK275" s="156"/>
      <c r="BL275" s="156"/>
      <c r="BM275" s="156"/>
      <c r="BN275" s="156"/>
      <c r="BO275" s="156"/>
      <c r="BP275" s="156"/>
      <c r="BQ275" s="156"/>
      <c r="BR275" s="156"/>
      <c r="BS275" s="156"/>
      <c r="BT275" s="156"/>
      <c r="BU275" s="156"/>
      <c r="BV275" s="156"/>
      <c r="BW275" s="156"/>
      <c r="BX275" s="156"/>
      <c r="BY275" s="156"/>
      <c r="BZ275" s="156"/>
      <c r="CA275" s="156"/>
      <c r="CB275" s="156"/>
      <c r="CC275" s="156"/>
      <c r="CD275" s="156"/>
      <c r="CE275" s="156"/>
      <c r="CF275" s="156"/>
      <c r="CG275" s="156"/>
      <c r="CH275" s="156"/>
      <c r="CI275" s="156"/>
      <c r="CJ275" s="156"/>
      <c r="CK275" s="156"/>
      <c r="CL275" s="156"/>
      <c r="CM275" s="156"/>
      <c r="CN275" s="156"/>
      <c r="CO275" s="156"/>
      <c r="CP275" s="156"/>
      <c r="CQ275" s="156"/>
      <c r="CR275" s="156"/>
      <c r="CS275" s="156"/>
      <c r="CT275" s="156"/>
      <c r="CU275" s="156"/>
      <c r="CV275" s="156"/>
      <c r="CW275" s="156"/>
      <c r="CX275" s="156"/>
      <c r="CY275" s="156"/>
      <c r="CZ275" s="156"/>
      <c r="DA275" s="156"/>
      <c r="DB275" s="156"/>
      <c r="DC275" s="156"/>
      <c r="DD275" s="156"/>
      <c r="DE275" s="156"/>
      <c r="DF275" s="156"/>
      <c r="DG275" s="156"/>
      <c r="DH275" s="156"/>
      <c r="DI275" s="156"/>
      <c r="DJ275" s="156"/>
      <c r="DK275" s="156"/>
      <c r="DL275" s="156"/>
      <c r="DM275" s="156"/>
      <c r="DN275" s="156"/>
      <c r="DO275" s="156"/>
      <c r="DP275" s="156"/>
      <c r="DQ275" s="156"/>
      <c r="DR275" s="156"/>
      <c r="DS275" s="156"/>
      <c r="DT275" s="156"/>
      <c r="DU275" s="156"/>
      <c r="DV275" s="156"/>
      <c r="DW275" s="156"/>
      <c r="DX275" s="156"/>
      <c r="DY275" s="156"/>
      <c r="DZ275" s="156"/>
      <c r="EA275" s="156"/>
      <c r="EB275" s="156"/>
      <c r="EC275" s="156"/>
      <c r="ED275" s="156"/>
      <c r="EE275" s="156"/>
      <c r="EF275" s="156"/>
      <c r="EG275" s="156"/>
      <c r="EH275" s="156"/>
      <c r="EI275" s="156"/>
      <c r="EJ275" s="156"/>
      <c r="EK275" s="156"/>
      <c r="EL275" s="156"/>
      <c r="EM275" s="156"/>
      <c r="EN275" s="156"/>
      <c r="EO275" s="156"/>
      <c r="EP275" s="156"/>
      <c r="EQ275" s="156"/>
      <c r="ER275" s="156"/>
      <c r="ES275" s="156"/>
      <c r="ET275" s="156"/>
      <c r="EU275" s="156"/>
      <c r="EV275" s="156"/>
      <c r="EW275" s="156"/>
      <c r="EX275" s="156"/>
      <c r="EY275" s="156"/>
      <c r="EZ275" s="156"/>
      <c r="FA275" s="156"/>
      <c r="FB275" s="156"/>
      <c r="FC275" s="156"/>
      <c r="FD275" s="156"/>
      <c r="FE275" s="156"/>
      <c r="FF275" s="156"/>
      <c r="FG275" s="156"/>
      <c r="FH275" s="156"/>
      <c r="FI275" s="156"/>
      <c r="FJ275" s="156"/>
      <c r="FK275" s="156"/>
      <c r="FL275" s="156"/>
      <c r="FM275" s="156"/>
      <c r="FN275" s="156"/>
      <c r="FO275" s="156"/>
      <c r="FP275" s="156"/>
      <c r="FQ275" s="156"/>
      <c r="FR275" s="156"/>
      <c r="FS275" s="156"/>
      <c r="FT275" s="156"/>
      <c r="FU275" s="156"/>
      <c r="FV275" s="156"/>
      <c r="FW275" s="156"/>
      <c r="FX275" s="156"/>
      <c r="FY275" s="156"/>
      <c r="FZ275" s="156"/>
      <c r="GA275" s="156"/>
      <c r="GB275" s="156"/>
      <c r="GC275" s="156"/>
      <c r="GD275" s="156"/>
      <c r="GE275" s="156"/>
    </row>
    <row r="276" spans="1:187" s="159" customFormat="1" ht="63" x14ac:dyDescent="0.25">
      <c r="A276" s="172" t="s">
        <v>341</v>
      </c>
      <c r="B276" s="165">
        <f t="shared" si="219"/>
        <v>1440</v>
      </c>
      <c r="C276" s="165">
        <f t="shared" si="219"/>
        <v>1440</v>
      </c>
      <c r="D276" s="165">
        <f t="shared" si="219"/>
        <v>0</v>
      </c>
      <c r="E276" s="165"/>
      <c r="F276" s="165"/>
      <c r="G276" s="165">
        <f t="shared" si="146"/>
        <v>0</v>
      </c>
      <c r="H276" s="165"/>
      <c r="I276" s="165"/>
      <c r="J276" s="165">
        <f t="shared" si="147"/>
        <v>0</v>
      </c>
      <c r="K276" s="165">
        <v>0</v>
      </c>
      <c r="L276" s="165">
        <v>0</v>
      </c>
      <c r="M276" s="165">
        <f t="shared" si="148"/>
        <v>0</v>
      </c>
      <c r="N276" s="165">
        <v>1440</v>
      </c>
      <c r="O276" s="165">
        <v>1440</v>
      </c>
      <c r="P276" s="165">
        <f t="shared" si="149"/>
        <v>0</v>
      </c>
      <c r="Q276" s="165"/>
      <c r="R276" s="165"/>
      <c r="S276" s="165">
        <f t="shared" si="150"/>
        <v>0</v>
      </c>
      <c r="T276" s="165"/>
      <c r="U276" s="165"/>
      <c r="V276" s="165">
        <f t="shared" si="151"/>
        <v>0</v>
      </c>
      <c r="W276" s="165"/>
      <c r="X276" s="165"/>
      <c r="Y276" s="165">
        <f t="shared" si="152"/>
        <v>0</v>
      </c>
      <c r="Z276" s="165"/>
      <c r="AA276" s="165"/>
      <c r="AB276" s="165">
        <f t="shared" si="153"/>
        <v>0</v>
      </c>
    </row>
    <row r="277" spans="1:187" s="159" customFormat="1" ht="78.75" x14ac:dyDescent="0.25">
      <c r="A277" s="172" t="s">
        <v>342</v>
      </c>
      <c r="B277" s="165">
        <f t="shared" si="219"/>
        <v>2352</v>
      </c>
      <c r="C277" s="165">
        <f t="shared" si="219"/>
        <v>2352</v>
      </c>
      <c r="D277" s="165">
        <f t="shared" si="219"/>
        <v>0</v>
      </c>
      <c r="E277" s="165">
        <v>0</v>
      </c>
      <c r="F277" s="165">
        <v>0</v>
      </c>
      <c r="G277" s="165">
        <f t="shared" ref="G277:G328" si="235">F277-E277</f>
        <v>0</v>
      </c>
      <c r="H277" s="165">
        <v>0</v>
      </c>
      <c r="I277" s="165">
        <v>0</v>
      </c>
      <c r="J277" s="165">
        <f t="shared" ref="J277:J328" si="236">I277-H277</f>
        <v>0</v>
      </c>
      <c r="K277" s="165">
        <v>0</v>
      </c>
      <c r="L277" s="165">
        <v>0</v>
      </c>
      <c r="M277" s="165">
        <f t="shared" ref="M277:M328" si="237">L277-K277</f>
        <v>0</v>
      </c>
      <c r="N277" s="165">
        <v>2352</v>
      </c>
      <c r="O277" s="165">
        <v>2352</v>
      </c>
      <c r="P277" s="165">
        <f t="shared" ref="P277:P328" si="238">O277-N277</f>
        <v>0</v>
      </c>
      <c r="Q277" s="165"/>
      <c r="R277" s="165"/>
      <c r="S277" s="165">
        <f t="shared" ref="S277:S328" si="239">R277-Q277</f>
        <v>0</v>
      </c>
      <c r="T277" s="165"/>
      <c r="U277" s="165"/>
      <c r="V277" s="165">
        <f t="shared" ref="V277:V328" si="240">U277-T277</f>
        <v>0</v>
      </c>
      <c r="W277" s="165"/>
      <c r="X277" s="165"/>
      <c r="Y277" s="165">
        <f t="shared" ref="Y277:Y328" si="241">X277-W277</f>
        <v>0</v>
      </c>
      <c r="Z277" s="165"/>
      <c r="AA277" s="165"/>
      <c r="AB277" s="165">
        <f t="shared" ref="AB277:AB328" si="242">AA277-Z277</f>
        <v>0</v>
      </c>
    </row>
    <row r="278" spans="1:187" s="159" customFormat="1" ht="31.5" x14ac:dyDescent="0.25">
      <c r="A278" s="164" t="s">
        <v>343</v>
      </c>
      <c r="B278" s="165">
        <f t="shared" si="219"/>
        <v>0</v>
      </c>
      <c r="C278" s="165">
        <f t="shared" si="219"/>
        <v>1596</v>
      </c>
      <c r="D278" s="165">
        <f t="shared" si="219"/>
        <v>1596</v>
      </c>
      <c r="E278" s="165"/>
      <c r="F278" s="165"/>
      <c r="G278" s="165">
        <f t="shared" si="235"/>
        <v>0</v>
      </c>
      <c r="H278" s="165"/>
      <c r="I278" s="165"/>
      <c r="J278" s="165">
        <f t="shared" si="236"/>
        <v>0</v>
      </c>
      <c r="K278" s="165"/>
      <c r="L278" s="165">
        <v>1596</v>
      </c>
      <c r="M278" s="165">
        <f t="shared" si="237"/>
        <v>1596</v>
      </c>
      <c r="N278" s="165">
        <v>0</v>
      </c>
      <c r="O278" s="165">
        <v>0</v>
      </c>
      <c r="P278" s="165">
        <f t="shared" si="238"/>
        <v>0</v>
      </c>
      <c r="Q278" s="165"/>
      <c r="R278" s="165"/>
      <c r="S278" s="165">
        <f t="shared" si="239"/>
        <v>0</v>
      </c>
      <c r="T278" s="165"/>
      <c r="U278" s="165"/>
      <c r="V278" s="165">
        <f t="shared" si="240"/>
        <v>0</v>
      </c>
      <c r="W278" s="165"/>
      <c r="X278" s="165"/>
      <c r="Y278" s="165">
        <f t="shared" si="241"/>
        <v>0</v>
      </c>
      <c r="Z278" s="165"/>
      <c r="AA278" s="165"/>
      <c r="AB278" s="165">
        <f t="shared" si="242"/>
        <v>0</v>
      </c>
    </row>
    <row r="279" spans="1:187" s="159" customFormat="1" ht="31.5" x14ac:dyDescent="0.25">
      <c r="A279" s="164" t="s">
        <v>344</v>
      </c>
      <c r="B279" s="165">
        <f t="shared" si="219"/>
        <v>35890</v>
      </c>
      <c r="C279" s="165">
        <f t="shared" si="219"/>
        <v>35890</v>
      </c>
      <c r="D279" s="165">
        <f t="shared" si="219"/>
        <v>0</v>
      </c>
      <c r="E279" s="165"/>
      <c r="F279" s="165"/>
      <c r="G279" s="165">
        <f t="shared" si="235"/>
        <v>0</v>
      </c>
      <c r="H279" s="165"/>
      <c r="I279" s="165"/>
      <c r="J279" s="165">
        <f t="shared" si="236"/>
        <v>0</v>
      </c>
      <c r="K279" s="165">
        <f>36600-710</f>
        <v>35890</v>
      </c>
      <c r="L279" s="165">
        <f>36600-710</f>
        <v>35890</v>
      </c>
      <c r="M279" s="165">
        <f t="shared" si="237"/>
        <v>0</v>
      </c>
      <c r="N279" s="165">
        <v>0</v>
      </c>
      <c r="O279" s="165">
        <v>0</v>
      </c>
      <c r="P279" s="165">
        <f t="shared" si="238"/>
        <v>0</v>
      </c>
      <c r="Q279" s="165"/>
      <c r="R279" s="165"/>
      <c r="S279" s="165">
        <f t="shared" si="239"/>
        <v>0</v>
      </c>
      <c r="T279" s="165"/>
      <c r="U279" s="165"/>
      <c r="V279" s="165">
        <f t="shared" si="240"/>
        <v>0</v>
      </c>
      <c r="W279" s="165"/>
      <c r="X279" s="165"/>
      <c r="Y279" s="165">
        <f t="shared" si="241"/>
        <v>0</v>
      </c>
      <c r="Z279" s="165"/>
      <c r="AA279" s="165"/>
      <c r="AB279" s="165">
        <f t="shared" si="242"/>
        <v>0</v>
      </c>
    </row>
    <row r="280" spans="1:187" s="171" customFormat="1" x14ac:dyDescent="0.25">
      <c r="A280" s="175" t="s">
        <v>345</v>
      </c>
      <c r="B280" s="170">
        <f t="shared" si="219"/>
        <v>4944</v>
      </c>
      <c r="C280" s="170">
        <f t="shared" si="219"/>
        <v>4944</v>
      </c>
      <c r="D280" s="170">
        <f t="shared" si="219"/>
        <v>0</v>
      </c>
      <c r="E280" s="170"/>
      <c r="F280" s="170"/>
      <c r="G280" s="170">
        <f t="shared" si="235"/>
        <v>0</v>
      </c>
      <c r="H280" s="170"/>
      <c r="I280" s="170"/>
      <c r="J280" s="170">
        <f t="shared" si="236"/>
        <v>0</v>
      </c>
      <c r="K280" s="170">
        <f>5304-360</f>
        <v>4944</v>
      </c>
      <c r="L280" s="170">
        <f>5304-360</f>
        <v>4944</v>
      </c>
      <c r="M280" s="170">
        <f t="shared" si="237"/>
        <v>0</v>
      </c>
      <c r="N280" s="170">
        <v>0</v>
      </c>
      <c r="O280" s="170">
        <v>0</v>
      </c>
      <c r="P280" s="170">
        <f t="shared" si="238"/>
        <v>0</v>
      </c>
      <c r="Q280" s="170"/>
      <c r="R280" s="170"/>
      <c r="S280" s="170">
        <f t="shared" si="239"/>
        <v>0</v>
      </c>
      <c r="T280" s="170"/>
      <c r="U280" s="170"/>
      <c r="V280" s="170">
        <f t="shared" si="240"/>
        <v>0</v>
      </c>
      <c r="W280" s="170"/>
      <c r="X280" s="170"/>
      <c r="Y280" s="170">
        <f t="shared" si="241"/>
        <v>0</v>
      </c>
      <c r="Z280" s="170"/>
      <c r="AA280" s="170"/>
      <c r="AB280" s="170">
        <f t="shared" si="242"/>
        <v>0</v>
      </c>
    </row>
    <row r="281" spans="1:187" s="159" customFormat="1" ht="31.5" x14ac:dyDescent="0.25">
      <c r="A281" s="164" t="s">
        <v>346</v>
      </c>
      <c r="B281" s="165">
        <f t="shared" si="219"/>
        <v>6000</v>
      </c>
      <c r="C281" s="165">
        <f t="shared" si="219"/>
        <v>6000</v>
      </c>
      <c r="D281" s="165">
        <f t="shared" si="219"/>
        <v>0</v>
      </c>
      <c r="E281" s="165"/>
      <c r="F281" s="165"/>
      <c r="G281" s="165">
        <f t="shared" si="235"/>
        <v>0</v>
      </c>
      <c r="H281" s="165"/>
      <c r="I281" s="165"/>
      <c r="J281" s="165">
        <f t="shared" si="236"/>
        <v>0</v>
      </c>
      <c r="K281" s="165">
        <v>6000</v>
      </c>
      <c r="L281" s="165">
        <v>6000</v>
      </c>
      <c r="M281" s="165">
        <f t="shared" si="237"/>
        <v>0</v>
      </c>
      <c r="N281" s="165">
        <v>0</v>
      </c>
      <c r="O281" s="165">
        <v>0</v>
      </c>
      <c r="P281" s="165">
        <f t="shared" si="238"/>
        <v>0</v>
      </c>
      <c r="Q281" s="165"/>
      <c r="R281" s="165"/>
      <c r="S281" s="165">
        <f t="shared" si="239"/>
        <v>0</v>
      </c>
      <c r="T281" s="165"/>
      <c r="U281" s="165"/>
      <c r="V281" s="165">
        <f t="shared" si="240"/>
        <v>0</v>
      </c>
      <c r="W281" s="165"/>
      <c r="X281" s="165"/>
      <c r="Y281" s="165">
        <f t="shared" si="241"/>
        <v>0</v>
      </c>
      <c r="Z281" s="165"/>
      <c r="AA281" s="165"/>
      <c r="AB281" s="165">
        <f t="shared" si="242"/>
        <v>0</v>
      </c>
    </row>
    <row r="282" spans="1:187" s="159" customFormat="1" x14ac:dyDescent="0.25">
      <c r="A282" s="164" t="s">
        <v>347</v>
      </c>
      <c r="B282" s="165">
        <f t="shared" si="219"/>
        <v>25999</v>
      </c>
      <c r="C282" s="165">
        <f t="shared" si="219"/>
        <v>25999</v>
      </c>
      <c r="D282" s="165">
        <f t="shared" si="219"/>
        <v>0</v>
      </c>
      <c r="E282" s="165"/>
      <c r="F282" s="165"/>
      <c r="G282" s="165">
        <f t="shared" si="235"/>
        <v>0</v>
      </c>
      <c r="H282" s="165"/>
      <c r="I282" s="165"/>
      <c r="J282" s="165">
        <f t="shared" si="236"/>
        <v>0</v>
      </c>
      <c r="K282" s="165">
        <v>25999</v>
      </c>
      <c r="L282" s="165">
        <v>25999</v>
      </c>
      <c r="M282" s="165">
        <f t="shared" si="237"/>
        <v>0</v>
      </c>
      <c r="N282" s="165">
        <v>0</v>
      </c>
      <c r="O282" s="165">
        <v>0</v>
      </c>
      <c r="P282" s="165">
        <f t="shared" si="238"/>
        <v>0</v>
      </c>
      <c r="Q282" s="165"/>
      <c r="R282" s="165"/>
      <c r="S282" s="165">
        <f t="shared" si="239"/>
        <v>0</v>
      </c>
      <c r="T282" s="165"/>
      <c r="U282" s="165"/>
      <c r="V282" s="165">
        <f t="shared" si="240"/>
        <v>0</v>
      </c>
      <c r="W282" s="165"/>
      <c r="X282" s="165"/>
      <c r="Y282" s="165">
        <f t="shared" si="241"/>
        <v>0</v>
      </c>
      <c r="Z282" s="165"/>
      <c r="AA282" s="165"/>
      <c r="AB282" s="165">
        <f t="shared" si="242"/>
        <v>0</v>
      </c>
    </row>
    <row r="283" spans="1:187" s="159" customFormat="1" x14ac:dyDescent="0.25">
      <c r="A283" s="175" t="s">
        <v>348</v>
      </c>
      <c r="B283" s="165">
        <f t="shared" si="219"/>
        <v>89880</v>
      </c>
      <c r="C283" s="165">
        <f t="shared" si="219"/>
        <v>89880</v>
      </c>
      <c r="D283" s="165">
        <f t="shared" si="219"/>
        <v>0</v>
      </c>
      <c r="E283" s="165"/>
      <c r="F283" s="165"/>
      <c r="G283" s="165">
        <f t="shared" si="235"/>
        <v>0</v>
      </c>
      <c r="H283" s="165"/>
      <c r="I283" s="165"/>
      <c r="J283" s="165">
        <f t="shared" si="236"/>
        <v>0</v>
      </c>
      <c r="K283" s="165">
        <v>89880</v>
      </c>
      <c r="L283" s="165">
        <v>89880</v>
      </c>
      <c r="M283" s="165">
        <f t="shared" si="237"/>
        <v>0</v>
      </c>
      <c r="N283" s="165">
        <v>0</v>
      </c>
      <c r="O283" s="165">
        <v>0</v>
      </c>
      <c r="P283" s="165">
        <f t="shared" si="238"/>
        <v>0</v>
      </c>
      <c r="Q283" s="165"/>
      <c r="R283" s="165"/>
      <c r="S283" s="165">
        <f t="shared" si="239"/>
        <v>0</v>
      </c>
      <c r="T283" s="165"/>
      <c r="U283" s="165"/>
      <c r="V283" s="165">
        <f t="shared" si="240"/>
        <v>0</v>
      </c>
      <c r="W283" s="165"/>
      <c r="X283" s="165"/>
      <c r="Y283" s="165">
        <f t="shared" si="241"/>
        <v>0</v>
      </c>
      <c r="Z283" s="165"/>
      <c r="AA283" s="165"/>
      <c r="AB283" s="165">
        <f t="shared" si="242"/>
        <v>0</v>
      </c>
    </row>
    <row r="284" spans="1:187" s="159" customFormat="1" x14ac:dyDescent="0.25">
      <c r="A284" s="164" t="s">
        <v>349</v>
      </c>
      <c r="B284" s="165">
        <f t="shared" si="219"/>
        <v>3000</v>
      </c>
      <c r="C284" s="165">
        <f t="shared" si="219"/>
        <v>5200</v>
      </c>
      <c r="D284" s="165">
        <f t="shared" si="219"/>
        <v>2200</v>
      </c>
      <c r="E284" s="165"/>
      <c r="F284" s="165"/>
      <c r="G284" s="165">
        <f t="shared" si="235"/>
        <v>0</v>
      </c>
      <c r="H284" s="165"/>
      <c r="I284" s="165"/>
      <c r="J284" s="165">
        <f t="shared" si="236"/>
        <v>0</v>
      </c>
      <c r="K284" s="165">
        <v>3000</v>
      </c>
      <c r="L284" s="165">
        <f>3000+2200</f>
        <v>5200</v>
      </c>
      <c r="M284" s="165">
        <f t="shared" si="237"/>
        <v>2200</v>
      </c>
      <c r="N284" s="165">
        <v>0</v>
      </c>
      <c r="O284" s="165">
        <v>0</v>
      </c>
      <c r="P284" s="165">
        <f t="shared" si="238"/>
        <v>0</v>
      </c>
      <c r="Q284" s="165"/>
      <c r="R284" s="165"/>
      <c r="S284" s="165">
        <f t="shared" si="239"/>
        <v>0</v>
      </c>
      <c r="T284" s="165"/>
      <c r="U284" s="165"/>
      <c r="V284" s="165">
        <f t="shared" si="240"/>
        <v>0</v>
      </c>
      <c r="W284" s="165"/>
      <c r="X284" s="165"/>
      <c r="Y284" s="165">
        <f t="shared" si="241"/>
        <v>0</v>
      </c>
      <c r="Z284" s="165"/>
      <c r="AA284" s="165"/>
      <c r="AB284" s="165">
        <f t="shared" si="242"/>
        <v>0</v>
      </c>
    </row>
    <row r="285" spans="1:187" s="159" customFormat="1" x14ac:dyDescent="0.25">
      <c r="A285" s="157" t="s">
        <v>244</v>
      </c>
      <c r="B285" s="158">
        <f t="shared" si="219"/>
        <v>553745</v>
      </c>
      <c r="C285" s="158">
        <f t="shared" si="219"/>
        <v>553745</v>
      </c>
      <c r="D285" s="158">
        <f t="shared" si="219"/>
        <v>0</v>
      </c>
      <c r="E285" s="158">
        <f>SUM(E286:E287)</f>
        <v>0</v>
      </c>
      <c r="F285" s="158">
        <f>SUM(F286:F287)</f>
        <v>0</v>
      </c>
      <c r="G285" s="158">
        <f t="shared" si="235"/>
        <v>0</v>
      </c>
      <c r="H285" s="158">
        <f>SUM(H286:H287)</f>
        <v>0</v>
      </c>
      <c r="I285" s="158">
        <f>SUM(I286:I287)</f>
        <v>0</v>
      </c>
      <c r="J285" s="158">
        <f t="shared" si="236"/>
        <v>0</v>
      </c>
      <c r="K285" s="158">
        <f>SUM(K286:K287)</f>
        <v>0</v>
      </c>
      <c r="L285" s="158">
        <f>SUM(L286:L287)</f>
        <v>0</v>
      </c>
      <c r="M285" s="158">
        <f t="shared" si="237"/>
        <v>0</v>
      </c>
      <c r="N285" s="158">
        <f>SUM(N286:N287)</f>
        <v>551745</v>
      </c>
      <c r="O285" s="158">
        <f>SUM(O286:O287)</f>
        <v>551745</v>
      </c>
      <c r="P285" s="158">
        <f t="shared" si="238"/>
        <v>0</v>
      </c>
      <c r="Q285" s="158">
        <f>SUM(Q286:Q287)</f>
        <v>2000</v>
      </c>
      <c r="R285" s="158">
        <f>SUM(R286:R287)</f>
        <v>2000</v>
      </c>
      <c r="S285" s="158">
        <f t="shared" si="239"/>
        <v>0</v>
      </c>
      <c r="T285" s="158">
        <f>SUM(T286:T287)</f>
        <v>0</v>
      </c>
      <c r="U285" s="158">
        <f>SUM(U286:U287)</f>
        <v>0</v>
      </c>
      <c r="V285" s="158">
        <f t="shared" si="240"/>
        <v>0</v>
      </c>
      <c r="W285" s="158">
        <f>SUM(W286:W287)</f>
        <v>0</v>
      </c>
      <c r="X285" s="158">
        <f>SUM(X286:X287)</f>
        <v>0</v>
      </c>
      <c r="Y285" s="158">
        <f t="shared" si="241"/>
        <v>0</v>
      </c>
      <c r="Z285" s="158">
        <f>SUM(Z286:Z287)</f>
        <v>0</v>
      </c>
      <c r="AA285" s="158">
        <f>SUM(AA286:AA287)</f>
        <v>0</v>
      </c>
      <c r="AB285" s="158">
        <f t="shared" si="242"/>
        <v>0</v>
      </c>
      <c r="AC285" s="156"/>
      <c r="AD285" s="156"/>
      <c r="AE285" s="156"/>
      <c r="AF285" s="156"/>
      <c r="AG285" s="156"/>
      <c r="AH285" s="156"/>
      <c r="AI285" s="156"/>
      <c r="AJ285" s="156"/>
      <c r="AK285" s="156"/>
      <c r="AL285" s="156"/>
      <c r="AM285" s="156"/>
      <c r="AN285" s="156"/>
      <c r="AO285" s="156"/>
      <c r="AP285" s="156"/>
      <c r="AQ285" s="156"/>
      <c r="AR285" s="156"/>
      <c r="AS285" s="156"/>
      <c r="AT285" s="156"/>
      <c r="AU285" s="156"/>
      <c r="AV285" s="156"/>
      <c r="AW285" s="156"/>
      <c r="AX285" s="156"/>
      <c r="AY285" s="156"/>
      <c r="AZ285" s="156"/>
      <c r="BA285" s="156"/>
      <c r="BB285" s="156"/>
      <c r="BC285" s="156"/>
      <c r="BD285" s="156"/>
      <c r="BE285" s="156"/>
      <c r="BF285" s="156"/>
      <c r="BG285" s="156"/>
      <c r="BH285" s="156"/>
      <c r="BI285" s="156"/>
      <c r="BJ285" s="156"/>
      <c r="BK285" s="156"/>
      <c r="BL285" s="156"/>
      <c r="BM285" s="156"/>
      <c r="BN285" s="156"/>
      <c r="BO285" s="156"/>
      <c r="BP285" s="156"/>
      <c r="BQ285" s="156"/>
      <c r="BR285" s="156"/>
      <c r="BS285" s="156"/>
      <c r="BT285" s="156"/>
      <c r="BU285" s="156"/>
      <c r="BV285" s="156"/>
      <c r="BW285" s="156"/>
      <c r="BX285" s="156"/>
      <c r="BY285" s="156"/>
      <c r="BZ285" s="156"/>
      <c r="CA285" s="156"/>
      <c r="CB285" s="156"/>
      <c r="CC285" s="156"/>
      <c r="CD285" s="156"/>
      <c r="CE285" s="156"/>
      <c r="CF285" s="156"/>
      <c r="CG285" s="156"/>
      <c r="CH285" s="156"/>
      <c r="CI285" s="156"/>
      <c r="CJ285" s="156"/>
      <c r="CK285" s="156"/>
      <c r="CL285" s="156"/>
      <c r="CM285" s="156"/>
      <c r="CN285" s="156"/>
      <c r="CO285" s="156"/>
      <c r="CP285" s="156"/>
      <c r="CQ285" s="156"/>
      <c r="CR285" s="156"/>
      <c r="CS285" s="156"/>
      <c r="CT285" s="156"/>
      <c r="CU285" s="156"/>
      <c r="CV285" s="156"/>
      <c r="CW285" s="156"/>
      <c r="CX285" s="156"/>
      <c r="CY285" s="156"/>
      <c r="CZ285" s="156"/>
      <c r="DA285" s="156"/>
      <c r="DB285" s="156"/>
      <c r="DC285" s="156"/>
      <c r="DD285" s="156"/>
      <c r="DE285" s="156"/>
      <c r="DF285" s="156"/>
      <c r="DG285" s="156"/>
      <c r="DH285" s="156"/>
      <c r="DI285" s="156"/>
      <c r="DJ285" s="156"/>
      <c r="DK285" s="156"/>
      <c r="DL285" s="156"/>
      <c r="DM285" s="156"/>
      <c r="DN285" s="156"/>
      <c r="DO285" s="156"/>
      <c r="DP285" s="156"/>
      <c r="DQ285" s="156"/>
      <c r="DR285" s="156"/>
      <c r="DS285" s="156"/>
      <c r="DT285" s="156"/>
      <c r="DU285" s="156"/>
      <c r="DV285" s="156"/>
      <c r="DW285" s="156"/>
      <c r="DX285" s="156"/>
      <c r="DY285" s="156"/>
      <c r="DZ285" s="156"/>
      <c r="EA285" s="156"/>
      <c r="EB285" s="156"/>
      <c r="EC285" s="156"/>
      <c r="ED285" s="156"/>
      <c r="EE285" s="156"/>
      <c r="EF285" s="156"/>
      <c r="EG285" s="156"/>
      <c r="EH285" s="156"/>
      <c r="EI285" s="156"/>
      <c r="EJ285" s="156"/>
      <c r="EK285" s="156"/>
      <c r="EL285" s="156"/>
      <c r="EM285" s="156"/>
      <c r="EN285" s="156"/>
      <c r="EO285" s="156"/>
      <c r="EP285" s="156"/>
      <c r="EQ285" s="156"/>
      <c r="ER285" s="156"/>
      <c r="ES285" s="156"/>
      <c r="ET285" s="156"/>
      <c r="EU285" s="156"/>
      <c r="EV285" s="156"/>
      <c r="EW285" s="156"/>
      <c r="EX285" s="156"/>
      <c r="EY285" s="156"/>
      <c r="EZ285" s="156"/>
      <c r="FA285" s="156"/>
      <c r="FB285" s="156"/>
      <c r="FC285" s="156"/>
      <c r="FD285" s="156"/>
      <c r="FE285" s="156"/>
      <c r="FF285" s="156"/>
      <c r="FG285" s="156"/>
      <c r="FH285" s="156"/>
      <c r="FI285" s="156"/>
      <c r="FJ285" s="156"/>
      <c r="FK285" s="156"/>
      <c r="FL285" s="156"/>
      <c r="FM285" s="156"/>
      <c r="FN285" s="156"/>
      <c r="FO285" s="156"/>
      <c r="FP285" s="156"/>
      <c r="FQ285" s="156"/>
      <c r="FR285" s="156"/>
      <c r="FS285" s="156"/>
      <c r="FT285" s="156"/>
      <c r="FU285" s="156"/>
      <c r="FV285" s="156"/>
      <c r="FW285" s="156"/>
      <c r="FX285" s="156"/>
      <c r="FY285" s="156"/>
      <c r="FZ285" s="156"/>
      <c r="GA285" s="156"/>
      <c r="GB285" s="156"/>
      <c r="GC285" s="156"/>
      <c r="GD285" s="156"/>
      <c r="GE285" s="156"/>
    </row>
    <row r="286" spans="1:187" s="159" customFormat="1" ht="78.75" x14ac:dyDescent="0.25">
      <c r="A286" s="164" t="s">
        <v>350</v>
      </c>
      <c r="B286" s="165">
        <f t="shared" si="219"/>
        <v>551745</v>
      </c>
      <c r="C286" s="165">
        <f t="shared" si="219"/>
        <v>551745</v>
      </c>
      <c r="D286" s="165">
        <f t="shared" si="219"/>
        <v>0</v>
      </c>
      <c r="E286" s="165"/>
      <c r="F286" s="165"/>
      <c r="G286" s="165">
        <f t="shared" si="235"/>
        <v>0</v>
      </c>
      <c r="H286" s="165"/>
      <c r="I286" s="165"/>
      <c r="J286" s="165">
        <f t="shared" si="236"/>
        <v>0</v>
      </c>
      <c r="K286" s="165"/>
      <c r="L286" s="165"/>
      <c r="M286" s="165">
        <f t="shared" si="237"/>
        <v>0</v>
      </c>
      <c r="N286" s="165">
        <v>551745</v>
      </c>
      <c r="O286" s="165">
        <v>551745</v>
      </c>
      <c r="P286" s="165">
        <f t="shared" si="238"/>
        <v>0</v>
      </c>
      <c r="Q286" s="165"/>
      <c r="R286" s="165"/>
      <c r="S286" s="165">
        <f t="shared" si="239"/>
        <v>0</v>
      </c>
      <c r="T286" s="165"/>
      <c r="U286" s="165"/>
      <c r="V286" s="165">
        <f t="shared" si="240"/>
        <v>0</v>
      </c>
      <c r="W286" s="165"/>
      <c r="X286" s="165"/>
      <c r="Y286" s="165">
        <f t="shared" si="241"/>
        <v>0</v>
      </c>
      <c r="Z286" s="165"/>
      <c r="AA286" s="165"/>
      <c r="AB286" s="165">
        <f t="shared" si="242"/>
        <v>0</v>
      </c>
    </row>
    <row r="287" spans="1:187" s="159" customFormat="1" ht="31.5" x14ac:dyDescent="0.25">
      <c r="A287" s="172" t="s">
        <v>351</v>
      </c>
      <c r="B287" s="165">
        <f t="shared" si="219"/>
        <v>2000</v>
      </c>
      <c r="C287" s="165">
        <f t="shared" si="219"/>
        <v>2000</v>
      </c>
      <c r="D287" s="165">
        <f t="shared" si="219"/>
        <v>0</v>
      </c>
      <c r="E287" s="165"/>
      <c r="F287" s="165"/>
      <c r="G287" s="165">
        <f t="shared" si="235"/>
        <v>0</v>
      </c>
      <c r="H287" s="165"/>
      <c r="I287" s="165"/>
      <c r="J287" s="165">
        <f t="shared" si="236"/>
        <v>0</v>
      </c>
      <c r="K287" s="165"/>
      <c r="L287" s="165"/>
      <c r="M287" s="165">
        <f t="shared" si="237"/>
        <v>0</v>
      </c>
      <c r="N287" s="165">
        <v>0</v>
      </c>
      <c r="O287" s="165">
        <v>0</v>
      </c>
      <c r="P287" s="165">
        <f t="shared" si="238"/>
        <v>0</v>
      </c>
      <c r="Q287" s="165">
        <v>2000</v>
      </c>
      <c r="R287" s="165">
        <v>2000</v>
      </c>
      <c r="S287" s="165">
        <f t="shared" si="239"/>
        <v>0</v>
      </c>
      <c r="T287" s="165"/>
      <c r="U287" s="165"/>
      <c r="V287" s="165">
        <f t="shared" si="240"/>
        <v>0</v>
      </c>
      <c r="W287" s="165"/>
      <c r="X287" s="165"/>
      <c r="Y287" s="165">
        <f t="shared" si="241"/>
        <v>0</v>
      </c>
      <c r="Z287" s="165"/>
      <c r="AA287" s="165"/>
      <c r="AB287" s="165">
        <f t="shared" si="242"/>
        <v>0</v>
      </c>
    </row>
    <row r="288" spans="1:187" s="159" customFormat="1" x14ac:dyDescent="0.25">
      <c r="A288" s="157" t="s">
        <v>206</v>
      </c>
      <c r="B288" s="158">
        <f t="shared" si="219"/>
        <v>403621</v>
      </c>
      <c r="C288" s="158">
        <f t="shared" si="219"/>
        <v>403621</v>
      </c>
      <c r="D288" s="158">
        <f t="shared" si="219"/>
        <v>0</v>
      </c>
      <c r="E288" s="158">
        <f t="shared" ref="E288:AA288" si="243">SUM(E289:E291)</f>
        <v>181890</v>
      </c>
      <c r="F288" s="158">
        <f t="shared" si="243"/>
        <v>181890</v>
      </c>
      <c r="G288" s="158">
        <f t="shared" si="235"/>
        <v>0</v>
      </c>
      <c r="H288" s="158">
        <f t="shared" ref="H288" si="244">SUM(H289:H291)</f>
        <v>0</v>
      </c>
      <c r="I288" s="158">
        <f t="shared" si="243"/>
        <v>0</v>
      </c>
      <c r="J288" s="158">
        <f t="shared" si="236"/>
        <v>0</v>
      </c>
      <c r="K288" s="158">
        <f t="shared" ref="K288" si="245">SUM(K289:K291)</f>
        <v>44731</v>
      </c>
      <c r="L288" s="158">
        <f t="shared" si="243"/>
        <v>44731</v>
      </c>
      <c r="M288" s="158">
        <f t="shared" si="237"/>
        <v>0</v>
      </c>
      <c r="N288" s="158">
        <f t="shared" ref="N288" si="246">SUM(N289:N291)</f>
        <v>0</v>
      </c>
      <c r="O288" s="158">
        <f t="shared" si="243"/>
        <v>0</v>
      </c>
      <c r="P288" s="158">
        <f t="shared" si="238"/>
        <v>0</v>
      </c>
      <c r="Q288" s="158">
        <f t="shared" ref="Q288" si="247">SUM(Q289:Q291)</f>
        <v>0</v>
      </c>
      <c r="R288" s="158">
        <f t="shared" si="243"/>
        <v>0</v>
      </c>
      <c r="S288" s="158">
        <f t="shared" si="239"/>
        <v>0</v>
      </c>
      <c r="T288" s="158">
        <f t="shared" ref="T288" si="248">SUM(T289:T291)</f>
        <v>177000</v>
      </c>
      <c r="U288" s="158">
        <f t="shared" si="243"/>
        <v>177000</v>
      </c>
      <c r="V288" s="158">
        <f t="shared" si="240"/>
        <v>0</v>
      </c>
      <c r="W288" s="158">
        <f t="shared" ref="W288" si="249">SUM(W289:W291)</f>
        <v>0</v>
      </c>
      <c r="X288" s="158">
        <f t="shared" si="243"/>
        <v>0</v>
      </c>
      <c r="Y288" s="158">
        <f t="shared" si="241"/>
        <v>0</v>
      </c>
      <c r="Z288" s="158">
        <f t="shared" ref="Z288" si="250">SUM(Z289:Z291)</f>
        <v>0</v>
      </c>
      <c r="AA288" s="158">
        <f t="shared" si="243"/>
        <v>0</v>
      </c>
      <c r="AB288" s="158">
        <f t="shared" si="242"/>
        <v>0</v>
      </c>
      <c r="AC288" s="156"/>
      <c r="AD288" s="156"/>
      <c r="AE288" s="156"/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6"/>
      <c r="AS288" s="156"/>
      <c r="AT288" s="156"/>
      <c r="AU288" s="156"/>
      <c r="AV288" s="156"/>
      <c r="AW288" s="156"/>
      <c r="AX288" s="156"/>
      <c r="AY288" s="156"/>
      <c r="AZ288" s="156"/>
      <c r="BA288" s="156"/>
      <c r="BB288" s="156"/>
      <c r="BC288" s="156"/>
      <c r="BD288" s="156"/>
      <c r="BE288" s="156"/>
      <c r="BF288" s="156"/>
      <c r="BG288" s="156"/>
      <c r="BH288" s="156"/>
      <c r="BI288" s="156"/>
      <c r="BJ288" s="156"/>
      <c r="BK288" s="156"/>
      <c r="BL288" s="156"/>
      <c r="BM288" s="156"/>
      <c r="BN288" s="156"/>
      <c r="BO288" s="156"/>
      <c r="BP288" s="156"/>
      <c r="BQ288" s="156"/>
      <c r="BR288" s="156"/>
      <c r="BS288" s="156"/>
      <c r="BT288" s="156"/>
      <c r="BU288" s="156"/>
      <c r="BV288" s="156"/>
      <c r="BW288" s="156"/>
      <c r="BX288" s="156"/>
      <c r="BY288" s="156"/>
      <c r="BZ288" s="156"/>
      <c r="CA288" s="156"/>
      <c r="CB288" s="156"/>
      <c r="CC288" s="156"/>
      <c r="CD288" s="156"/>
      <c r="CE288" s="156"/>
      <c r="CF288" s="156"/>
      <c r="CG288" s="156"/>
      <c r="CH288" s="156"/>
      <c r="CI288" s="156"/>
      <c r="CJ288" s="156"/>
      <c r="CK288" s="156"/>
      <c r="CL288" s="156"/>
      <c r="CM288" s="156"/>
      <c r="CN288" s="156"/>
      <c r="CO288" s="156"/>
      <c r="CP288" s="156"/>
      <c r="CQ288" s="156"/>
      <c r="CR288" s="156"/>
      <c r="CS288" s="156"/>
      <c r="CT288" s="156"/>
      <c r="CU288" s="156"/>
      <c r="CV288" s="156"/>
      <c r="CW288" s="156"/>
      <c r="CX288" s="156"/>
      <c r="CY288" s="156"/>
      <c r="CZ288" s="156"/>
      <c r="DA288" s="156"/>
      <c r="DB288" s="156"/>
      <c r="DC288" s="156"/>
      <c r="DD288" s="156"/>
      <c r="DE288" s="156"/>
      <c r="DF288" s="156"/>
      <c r="DG288" s="156"/>
      <c r="DH288" s="156"/>
      <c r="DI288" s="156"/>
      <c r="DJ288" s="156"/>
      <c r="DK288" s="156"/>
      <c r="DL288" s="156"/>
      <c r="DM288" s="156"/>
      <c r="DN288" s="156"/>
      <c r="DO288" s="156"/>
      <c r="DP288" s="156"/>
      <c r="DQ288" s="156"/>
      <c r="DR288" s="156"/>
      <c r="DS288" s="156"/>
      <c r="DT288" s="156"/>
      <c r="DU288" s="156"/>
      <c r="DV288" s="156"/>
      <c r="DW288" s="156"/>
      <c r="DX288" s="156"/>
      <c r="DY288" s="156"/>
      <c r="DZ288" s="156"/>
      <c r="EA288" s="156"/>
      <c r="EB288" s="156"/>
      <c r="EC288" s="156"/>
      <c r="ED288" s="156"/>
      <c r="EE288" s="156"/>
      <c r="EF288" s="156"/>
      <c r="EG288" s="156"/>
      <c r="EH288" s="156"/>
      <c r="EI288" s="156"/>
      <c r="EJ288" s="156"/>
      <c r="EK288" s="156"/>
      <c r="EL288" s="156"/>
      <c r="EM288" s="156"/>
      <c r="EN288" s="156"/>
      <c r="EO288" s="156"/>
      <c r="EP288" s="156"/>
      <c r="EQ288" s="156"/>
      <c r="ER288" s="156"/>
      <c r="ES288" s="156"/>
      <c r="ET288" s="156"/>
      <c r="EU288" s="156"/>
      <c r="EV288" s="156"/>
      <c r="EW288" s="156"/>
      <c r="EX288" s="156"/>
      <c r="EY288" s="156"/>
      <c r="EZ288" s="156"/>
      <c r="FA288" s="156"/>
      <c r="FB288" s="156"/>
      <c r="FC288" s="156"/>
      <c r="FD288" s="156"/>
      <c r="FE288" s="156"/>
      <c r="FF288" s="156"/>
      <c r="FG288" s="156"/>
      <c r="FH288" s="156"/>
      <c r="FI288" s="156"/>
      <c r="FJ288" s="156"/>
      <c r="FK288" s="156"/>
      <c r="FL288" s="156"/>
      <c r="FM288" s="156"/>
      <c r="FN288" s="156"/>
      <c r="FO288" s="156"/>
      <c r="FP288" s="156"/>
      <c r="FQ288" s="156"/>
      <c r="FR288" s="156"/>
      <c r="FS288" s="156"/>
      <c r="FT288" s="156"/>
      <c r="FU288" s="156"/>
      <c r="FV288" s="156"/>
      <c r="FW288" s="156"/>
      <c r="FX288" s="156"/>
      <c r="FY288" s="156"/>
      <c r="FZ288" s="156"/>
      <c r="GA288" s="156"/>
      <c r="GB288" s="156"/>
      <c r="GC288" s="156"/>
      <c r="GD288" s="156"/>
      <c r="GE288" s="156"/>
    </row>
    <row r="289" spans="1:188" s="159" customFormat="1" ht="31.5" x14ac:dyDescent="0.25">
      <c r="A289" s="161" t="s">
        <v>352</v>
      </c>
      <c r="B289" s="165">
        <f t="shared" si="219"/>
        <v>35731</v>
      </c>
      <c r="C289" s="165">
        <f t="shared" si="219"/>
        <v>35731</v>
      </c>
      <c r="D289" s="165">
        <f t="shared" si="219"/>
        <v>0</v>
      </c>
      <c r="E289" s="165"/>
      <c r="F289" s="165"/>
      <c r="G289" s="165">
        <f t="shared" si="235"/>
        <v>0</v>
      </c>
      <c r="H289" s="165"/>
      <c r="I289" s="165"/>
      <c r="J289" s="165">
        <f t="shared" si="236"/>
        <v>0</v>
      </c>
      <c r="K289" s="165">
        <f>13563+22168</f>
        <v>35731</v>
      </c>
      <c r="L289" s="165">
        <f>13563+22168</f>
        <v>35731</v>
      </c>
      <c r="M289" s="165">
        <f t="shared" si="237"/>
        <v>0</v>
      </c>
      <c r="N289" s="165"/>
      <c r="O289" s="165"/>
      <c r="P289" s="165">
        <f t="shared" si="238"/>
        <v>0</v>
      </c>
      <c r="Q289" s="165"/>
      <c r="R289" s="165"/>
      <c r="S289" s="165">
        <f t="shared" si="239"/>
        <v>0</v>
      </c>
      <c r="T289" s="165"/>
      <c r="U289" s="165"/>
      <c r="V289" s="165">
        <f t="shared" si="240"/>
        <v>0</v>
      </c>
      <c r="W289" s="165"/>
      <c r="X289" s="165"/>
      <c r="Y289" s="165">
        <f t="shared" si="241"/>
        <v>0</v>
      </c>
      <c r="Z289" s="165"/>
      <c r="AA289" s="165"/>
      <c r="AB289" s="165">
        <f t="shared" si="242"/>
        <v>0</v>
      </c>
      <c r="FL289" s="156"/>
      <c r="FM289" s="156"/>
      <c r="FN289" s="156"/>
      <c r="FO289" s="156"/>
      <c r="FP289" s="156"/>
      <c r="FQ289" s="156"/>
      <c r="FR289" s="156"/>
      <c r="FS289" s="156"/>
      <c r="FT289" s="156"/>
      <c r="FU289" s="156"/>
      <c r="FV289" s="156"/>
      <c r="FW289" s="156"/>
      <c r="FX289" s="156"/>
      <c r="FY289" s="156"/>
      <c r="FZ289" s="156"/>
      <c r="GA289" s="156"/>
      <c r="GB289" s="156"/>
      <c r="GC289" s="156"/>
      <c r="GD289" s="156"/>
      <c r="GE289" s="156"/>
    </row>
    <row r="290" spans="1:188" s="159" customFormat="1" x14ac:dyDescent="0.25">
      <c r="A290" s="161" t="s">
        <v>353</v>
      </c>
      <c r="B290" s="165">
        <f t="shared" si="219"/>
        <v>9000</v>
      </c>
      <c r="C290" s="165">
        <f t="shared" si="219"/>
        <v>9000</v>
      </c>
      <c r="D290" s="165">
        <f t="shared" si="219"/>
        <v>0</v>
      </c>
      <c r="E290" s="165"/>
      <c r="F290" s="165"/>
      <c r="G290" s="165">
        <f t="shared" si="235"/>
        <v>0</v>
      </c>
      <c r="H290" s="165"/>
      <c r="I290" s="165"/>
      <c r="J290" s="165">
        <f t="shared" si="236"/>
        <v>0</v>
      </c>
      <c r="K290" s="165">
        <v>9000</v>
      </c>
      <c r="L290" s="165">
        <v>9000</v>
      </c>
      <c r="M290" s="165">
        <f t="shared" si="237"/>
        <v>0</v>
      </c>
      <c r="N290" s="165"/>
      <c r="O290" s="165"/>
      <c r="P290" s="165">
        <f t="shared" si="238"/>
        <v>0</v>
      </c>
      <c r="Q290" s="165"/>
      <c r="R290" s="165"/>
      <c r="S290" s="165">
        <f t="shared" si="239"/>
        <v>0</v>
      </c>
      <c r="T290" s="165"/>
      <c r="U290" s="165"/>
      <c r="V290" s="165">
        <f t="shared" si="240"/>
        <v>0</v>
      </c>
      <c r="W290" s="165"/>
      <c r="X290" s="165"/>
      <c r="Y290" s="165">
        <f t="shared" si="241"/>
        <v>0</v>
      </c>
      <c r="Z290" s="165"/>
      <c r="AA290" s="165"/>
      <c r="AB290" s="165">
        <f t="shared" si="242"/>
        <v>0</v>
      </c>
      <c r="FL290" s="156"/>
      <c r="FM290" s="156"/>
      <c r="FN290" s="156"/>
      <c r="FO290" s="156"/>
      <c r="FP290" s="156"/>
      <c r="FQ290" s="156"/>
      <c r="FR290" s="156"/>
      <c r="FS290" s="156"/>
      <c r="FT290" s="156"/>
      <c r="FU290" s="156"/>
      <c r="FV290" s="156"/>
      <c r="FW290" s="156"/>
      <c r="FX290" s="156"/>
      <c r="FY290" s="156"/>
      <c r="FZ290" s="156"/>
      <c r="GA290" s="156"/>
      <c r="GB290" s="156"/>
      <c r="GC290" s="156"/>
      <c r="GD290" s="156"/>
      <c r="GE290" s="156"/>
    </row>
    <row r="291" spans="1:188" s="159" customFormat="1" ht="31.5" x14ac:dyDescent="0.25">
      <c r="A291" s="164" t="s">
        <v>354</v>
      </c>
      <c r="B291" s="165">
        <f t="shared" si="219"/>
        <v>358890</v>
      </c>
      <c r="C291" s="165">
        <f t="shared" si="219"/>
        <v>358890</v>
      </c>
      <c r="D291" s="165">
        <f t="shared" si="219"/>
        <v>0</v>
      </c>
      <c r="E291" s="165">
        <f>181890</f>
        <v>181890</v>
      </c>
      <c r="F291" s="165">
        <f>181890</f>
        <v>181890</v>
      </c>
      <c r="G291" s="165">
        <f t="shared" si="235"/>
        <v>0</v>
      </c>
      <c r="H291" s="165"/>
      <c r="I291" s="165"/>
      <c r="J291" s="165">
        <f t="shared" si="236"/>
        <v>0</v>
      </c>
      <c r="K291" s="165">
        <v>0</v>
      </c>
      <c r="L291" s="165">
        <v>0</v>
      </c>
      <c r="M291" s="165">
        <f t="shared" si="237"/>
        <v>0</v>
      </c>
      <c r="N291" s="165"/>
      <c r="O291" s="165"/>
      <c r="P291" s="165">
        <f t="shared" si="238"/>
        <v>0</v>
      </c>
      <c r="Q291" s="165"/>
      <c r="R291" s="165"/>
      <c r="S291" s="165">
        <f t="shared" si="239"/>
        <v>0</v>
      </c>
      <c r="T291" s="165">
        <f>177000</f>
        <v>177000</v>
      </c>
      <c r="U291" s="165">
        <f>177000</f>
        <v>177000</v>
      </c>
      <c r="V291" s="165">
        <f t="shared" si="240"/>
        <v>0</v>
      </c>
      <c r="W291" s="165"/>
      <c r="X291" s="165"/>
      <c r="Y291" s="165">
        <f t="shared" si="241"/>
        <v>0</v>
      </c>
      <c r="Z291" s="165">
        <v>0</v>
      </c>
      <c r="AA291" s="165">
        <v>0</v>
      </c>
      <c r="AB291" s="165">
        <f t="shared" si="242"/>
        <v>0</v>
      </c>
      <c r="FL291" s="156"/>
      <c r="FM291" s="156"/>
      <c r="FN291" s="156"/>
      <c r="FO291" s="156"/>
      <c r="FP291" s="156"/>
      <c r="FQ291" s="156"/>
      <c r="FR291" s="156"/>
      <c r="FS291" s="156"/>
      <c r="FT291" s="156"/>
      <c r="FU291" s="156"/>
      <c r="FV291" s="156"/>
      <c r="FW291" s="156"/>
      <c r="FX291" s="156"/>
      <c r="FY291" s="156"/>
      <c r="FZ291" s="156"/>
      <c r="GA291" s="156"/>
      <c r="GB291" s="156"/>
      <c r="GC291" s="156"/>
      <c r="GD291" s="156"/>
      <c r="GE291" s="156"/>
    </row>
    <row r="292" spans="1:188" s="159" customFormat="1" x14ac:dyDescent="0.25">
      <c r="A292" s="157" t="s">
        <v>253</v>
      </c>
      <c r="B292" s="158">
        <f t="shared" si="219"/>
        <v>30000</v>
      </c>
      <c r="C292" s="158">
        <f t="shared" si="219"/>
        <v>30000</v>
      </c>
      <c r="D292" s="158">
        <f t="shared" si="219"/>
        <v>0</v>
      </c>
      <c r="E292" s="158">
        <f t="shared" ref="E292:AA292" si="251">SUM(E293:E293)</f>
        <v>0</v>
      </c>
      <c r="F292" s="158">
        <f t="shared" si="251"/>
        <v>0</v>
      </c>
      <c r="G292" s="158">
        <f t="shared" si="235"/>
        <v>0</v>
      </c>
      <c r="H292" s="158">
        <f t="shared" si="251"/>
        <v>0</v>
      </c>
      <c r="I292" s="158">
        <f t="shared" si="251"/>
        <v>0</v>
      </c>
      <c r="J292" s="158">
        <f t="shared" si="236"/>
        <v>0</v>
      </c>
      <c r="K292" s="158">
        <f t="shared" si="251"/>
        <v>30000</v>
      </c>
      <c r="L292" s="158">
        <f t="shared" si="251"/>
        <v>30000</v>
      </c>
      <c r="M292" s="158">
        <f t="shared" si="237"/>
        <v>0</v>
      </c>
      <c r="N292" s="158">
        <f t="shared" si="251"/>
        <v>0</v>
      </c>
      <c r="O292" s="158">
        <f t="shared" si="251"/>
        <v>0</v>
      </c>
      <c r="P292" s="158">
        <f t="shared" si="238"/>
        <v>0</v>
      </c>
      <c r="Q292" s="158">
        <f t="shared" si="251"/>
        <v>0</v>
      </c>
      <c r="R292" s="158">
        <f t="shared" si="251"/>
        <v>0</v>
      </c>
      <c r="S292" s="158">
        <f t="shared" si="239"/>
        <v>0</v>
      </c>
      <c r="T292" s="158">
        <f t="shared" si="251"/>
        <v>0</v>
      </c>
      <c r="U292" s="158">
        <f t="shared" si="251"/>
        <v>0</v>
      </c>
      <c r="V292" s="158">
        <f t="shared" si="240"/>
        <v>0</v>
      </c>
      <c r="W292" s="158">
        <f t="shared" si="251"/>
        <v>0</v>
      </c>
      <c r="X292" s="158">
        <f t="shared" si="251"/>
        <v>0</v>
      </c>
      <c r="Y292" s="158">
        <f t="shared" si="241"/>
        <v>0</v>
      </c>
      <c r="Z292" s="158">
        <f t="shared" si="251"/>
        <v>0</v>
      </c>
      <c r="AA292" s="158">
        <f t="shared" si="251"/>
        <v>0</v>
      </c>
      <c r="AB292" s="158">
        <f t="shared" si="242"/>
        <v>0</v>
      </c>
      <c r="AC292" s="156"/>
      <c r="AD292" s="156"/>
      <c r="AE292" s="156"/>
      <c r="AF292" s="156"/>
      <c r="AG292" s="156"/>
      <c r="AH292" s="156"/>
      <c r="AI292" s="156"/>
      <c r="AJ292" s="156"/>
      <c r="AK292" s="156"/>
      <c r="AL292" s="156"/>
      <c r="AM292" s="156"/>
      <c r="AN292" s="156"/>
      <c r="AO292" s="156"/>
      <c r="AP292" s="156"/>
      <c r="AQ292" s="156"/>
      <c r="AR292" s="156"/>
      <c r="AS292" s="156"/>
      <c r="AT292" s="156"/>
      <c r="AU292" s="156"/>
      <c r="AV292" s="156"/>
      <c r="AW292" s="156"/>
      <c r="AX292" s="156"/>
      <c r="AY292" s="156"/>
      <c r="AZ292" s="156"/>
      <c r="BA292" s="156"/>
      <c r="BB292" s="156"/>
      <c r="BC292" s="156"/>
      <c r="BD292" s="156"/>
      <c r="BE292" s="156"/>
      <c r="BF292" s="156"/>
      <c r="BG292" s="156"/>
      <c r="BH292" s="156"/>
      <c r="BI292" s="156"/>
      <c r="BJ292" s="156"/>
      <c r="BK292" s="156"/>
      <c r="BL292" s="156"/>
      <c r="BM292" s="156"/>
      <c r="BN292" s="156"/>
      <c r="BO292" s="156"/>
      <c r="BP292" s="156"/>
      <c r="BQ292" s="156"/>
      <c r="BR292" s="156"/>
      <c r="BS292" s="156"/>
      <c r="BT292" s="156"/>
      <c r="BU292" s="156"/>
      <c r="BV292" s="156"/>
      <c r="BW292" s="156"/>
      <c r="BX292" s="156"/>
      <c r="BY292" s="156"/>
      <c r="BZ292" s="156"/>
      <c r="CA292" s="156"/>
      <c r="CB292" s="156"/>
      <c r="CC292" s="156"/>
      <c r="CD292" s="156"/>
      <c r="CE292" s="156"/>
      <c r="CF292" s="156"/>
      <c r="CG292" s="156"/>
      <c r="CH292" s="156"/>
      <c r="CI292" s="156"/>
      <c r="CJ292" s="156"/>
      <c r="CK292" s="156"/>
      <c r="CL292" s="156"/>
      <c r="CM292" s="156"/>
      <c r="CN292" s="156"/>
      <c r="CO292" s="156"/>
      <c r="CP292" s="156"/>
      <c r="CQ292" s="156"/>
      <c r="CR292" s="156"/>
      <c r="CS292" s="156"/>
      <c r="CT292" s="156"/>
      <c r="CU292" s="156"/>
      <c r="CV292" s="156"/>
      <c r="CW292" s="156"/>
      <c r="CX292" s="156"/>
      <c r="CY292" s="156"/>
      <c r="CZ292" s="156"/>
      <c r="DA292" s="156"/>
      <c r="DB292" s="156"/>
      <c r="DC292" s="156"/>
      <c r="DD292" s="156"/>
      <c r="DE292" s="156"/>
      <c r="DF292" s="156"/>
      <c r="DG292" s="156"/>
      <c r="DH292" s="156"/>
      <c r="DI292" s="156"/>
      <c r="DJ292" s="156"/>
      <c r="DK292" s="156"/>
      <c r="DL292" s="156"/>
      <c r="DM292" s="156"/>
      <c r="DN292" s="156"/>
      <c r="DO292" s="156"/>
      <c r="DP292" s="156"/>
      <c r="DQ292" s="156"/>
      <c r="DR292" s="156"/>
      <c r="DS292" s="156"/>
      <c r="DT292" s="156"/>
      <c r="DU292" s="156"/>
      <c r="DV292" s="156"/>
      <c r="DW292" s="156"/>
      <c r="DX292" s="156"/>
      <c r="DY292" s="156"/>
      <c r="DZ292" s="156"/>
      <c r="EA292" s="156"/>
      <c r="EB292" s="156"/>
      <c r="EC292" s="156"/>
      <c r="ED292" s="156"/>
      <c r="EE292" s="156"/>
      <c r="EF292" s="156"/>
      <c r="EG292" s="156"/>
      <c r="EH292" s="156"/>
      <c r="EI292" s="156"/>
      <c r="EJ292" s="156"/>
      <c r="EK292" s="156"/>
      <c r="EL292" s="156"/>
      <c r="EM292" s="156"/>
      <c r="EN292" s="156"/>
      <c r="EO292" s="156"/>
      <c r="EP292" s="156"/>
      <c r="EQ292" s="156"/>
      <c r="ER292" s="156"/>
      <c r="ES292" s="156"/>
      <c r="ET292" s="156"/>
      <c r="EU292" s="156"/>
      <c r="EV292" s="156"/>
      <c r="EW292" s="156"/>
      <c r="EX292" s="156"/>
      <c r="EY292" s="156"/>
      <c r="EZ292" s="156"/>
      <c r="FA292" s="156"/>
      <c r="FB292" s="156"/>
      <c r="FC292" s="156"/>
      <c r="FD292" s="156"/>
      <c r="FE292" s="156"/>
      <c r="FF292" s="156"/>
      <c r="FG292" s="156"/>
      <c r="FH292" s="156"/>
      <c r="FI292" s="156"/>
      <c r="FJ292" s="156"/>
      <c r="FK292" s="156"/>
      <c r="FL292" s="156"/>
      <c r="FM292" s="156"/>
      <c r="FN292" s="156"/>
      <c r="FO292" s="156"/>
      <c r="FP292" s="156"/>
      <c r="FQ292" s="156"/>
      <c r="FR292" s="156"/>
      <c r="FS292" s="156"/>
      <c r="FT292" s="156"/>
      <c r="FU292" s="156"/>
      <c r="FV292" s="156"/>
      <c r="FW292" s="156"/>
      <c r="FX292" s="156"/>
      <c r="FY292" s="156"/>
      <c r="FZ292" s="156"/>
      <c r="GA292" s="156"/>
      <c r="GB292" s="156"/>
      <c r="GC292" s="156"/>
      <c r="GD292" s="156"/>
      <c r="GE292" s="156"/>
    </row>
    <row r="293" spans="1:188" s="159" customFormat="1" ht="63" x14ac:dyDescent="0.25">
      <c r="A293" s="164" t="s">
        <v>355</v>
      </c>
      <c r="B293" s="165">
        <f t="shared" si="219"/>
        <v>30000</v>
      </c>
      <c r="C293" s="165">
        <f t="shared" si="219"/>
        <v>30000</v>
      </c>
      <c r="D293" s="165">
        <f t="shared" si="219"/>
        <v>0</v>
      </c>
      <c r="E293" s="165"/>
      <c r="F293" s="165"/>
      <c r="G293" s="165">
        <f t="shared" si="235"/>
        <v>0</v>
      </c>
      <c r="H293" s="165"/>
      <c r="I293" s="165"/>
      <c r="J293" s="165">
        <f t="shared" si="236"/>
        <v>0</v>
      </c>
      <c r="K293" s="165">
        <v>30000</v>
      </c>
      <c r="L293" s="165">
        <v>30000</v>
      </c>
      <c r="M293" s="165">
        <f t="shared" si="237"/>
        <v>0</v>
      </c>
      <c r="N293" s="165"/>
      <c r="O293" s="165"/>
      <c r="P293" s="165">
        <f t="shared" si="238"/>
        <v>0</v>
      </c>
      <c r="Q293" s="165"/>
      <c r="R293" s="165"/>
      <c r="S293" s="165">
        <f t="shared" si="239"/>
        <v>0</v>
      </c>
      <c r="T293" s="165"/>
      <c r="U293" s="165"/>
      <c r="V293" s="165">
        <f t="shared" si="240"/>
        <v>0</v>
      </c>
      <c r="W293" s="165"/>
      <c r="X293" s="165"/>
      <c r="Y293" s="165">
        <f t="shared" si="241"/>
        <v>0</v>
      </c>
      <c r="Z293" s="165"/>
      <c r="AA293" s="165"/>
      <c r="AB293" s="165">
        <f t="shared" si="242"/>
        <v>0</v>
      </c>
      <c r="FL293" s="156"/>
      <c r="FM293" s="156"/>
      <c r="FN293" s="156"/>
      <c r="FO293" s="156"/>
      <c r="FP293" s="156"/>
      <c r="FQ293" s="156"/>
      <c r="FR293" s="156"/>
      <c r="FS293" s="156"/>
      <c r="FT293" s="156"/>
      <c r="FU293" s="156"/>
      <c r="FV293" s="156"/>
      <c r="FW293" s="156"/>
      <c r="FX293" s="156"/>
      <c r="FY293" s="156"/>
      <c r="FZ293" s="156"/>
      <c r="GA293" s="156"/>
      <c r="GB293" s="156"/>
      <c r="GC293" s="156"/>
      <c r="GD293" s="156"/>
      <c r="GE293" s="156"/>
    </row>
    <row r="294" spans="1:188" s="159" customFormat="1" x14ac:dyDescent="0.25">
      <c r="A294" s="157" t="s">
        <v>185</v>
      </c>
      <c r="B294" s="158">
        <f t="shared" si="219"/>
        <v>2744817</v>
      </c>
      <c r="C294" s="158">
        <f t="shared" si="219"/>
        <v>2744817</v>
      </c>
      <c r="D294" s="158">
        <f t="shared" si="219"/>
        <v>0</v>
      </c>
      <c r="E294" s="158">
        <f>SUM(E295,E297,E299,E303)</f>
        <v>0</v>
      </c>
      <c r="F294" s="158">
        <f>SUM(F295,F297,F299,F303)</f>
        <v>0</v>
      </c>
      <c r="G294" s="158">
        <f t="shared" si="235"/>
        <v>0</v>
      </c>
      <c r="H294" s="158">
        <f t="shared" ref="H294:I294" si="252">SUM(H295,H297,H299,H303)</f>
        <v>0</v>
      </c>
      <c r="I294" s="158">
        <f t="shared" si="252"/>
        <v>0</v>
      </c>
      <c r="J294" s="158">
        <f t="shared" si="236"/>
        <v>0</v>
      </c>
      <c r="K294" s="158">
        <f t="shared" ref="K294:L294" si="253">SUM(K295,K297,K299,K303)</f>
        <v>95510</v>
      </c>
      <c r="L294" s="158">
        <f t="shared" si="253"/>
        <v>95510</v>
      </c>
      <c r="M294" s="158">
        <f t="shared" si="237"/>
        <v>0</v>
      </c>
      <c r="N294" s="158">
        <f t="shared" ref="N294:O294" si="254">SUM(N295,N297,N299,N303)</f>
        <v>2649307</v>
      </c>
      <c r="O294" s="158">
        <f t="shared" si="254"/>
        <v>2649307</v>
      </c>
      <c r="P294" s="158">
        <f t="shared" si="238"/>
        <v>0</v>
      </c>
      <c r="Q294" s="158">
        <f t="shared" ref="Q294:R294" si="255">SUM(Q295,Q297,Q299,Q303)</f>
        <v>0</v>
      </c>
      <c r="R294" s="158">
        <f t="shared" si="255"/>
        <v>0</v>
      </c>
      <c r="S294" s="158">
        <f t="shared" si="239"/>
        <v>0</v>
      </c>
      <c r="T294" s="158">
        <f t="shared" ref="T294:U294" si="256">SUM(T295,T297,T299,T303)</f>
        <v>0</v>
      </c>
      <c r="U294" s="158">
        <f t="shared" si="256"/>
        <v>0</v>
      </c>
      <c r="V294" s="158">
        <f t="shared" si="240"/>
        <v>0</v>
      </c>
      <c r="W294" s="158">
        <f t="shared" ref="W294:X294" si="257">SUM(W295,W297,W299,W303)</f>
        <v>0</v>
      </c>
      <c r="X294" s="158">
        <f t="shared" si="257"/>
        <v>0</v>
      </c>
      <c r="Y294" s="158">
        <f t="shared" si="241"/>
        <v>0</v>
      </c>
      <c r="Z294" s="158">
        <f t="shared" ref="Z294:AA294" si="258">SUM(Z295,Z297,Z299,Z303)</f>
        <v>0</v>
      </c>
      <c r="AA294" s="158">
        <f t="shared" si="258"/>
        <v>0</v>
      </c>
      <c r="AB294" s="158">
        <f t="shared" si="242"/>
        <v>0</v>
      </c>
      <c r="FL294" s="156"/>
      <c r="FM294" s="156"/>
      <c r="FN294" s="156"/>
      <c r="FO294" s="156"/>
      <c r="FP294" s="156"/>
      <c r="FQ294" s="156"/>
      <c r="FR294" s="156"/>
      <c r="FS294" s="156"/>
      <c r="FT294" s="156"/>
      <c r="FU294" s="156"/>
      <c r="FV294" s="156"/>
      <c r="FW294" s="156"/>
      <c r="FX294" s="156"/>
      <c r="FY294" s="156"/>
      <c r="FZ294" s="156"/>
      <c r="GA294" s="156"/>
      <c r="GB294" s="156"/>
      <c r="GC294" s="156"/>
      <c r="GD294" s="156"/>
      <c r="GE294" s="156"/>
    </row>
    <row r="295" spans="1:188" s="159" customFormat="1" x14ac:dyDescent="0.25">
      <c r="A295" s="157" t="s">
        <v>189</v>
      </c>
      <c r="B295" s="158">
        <f t="shared" si="219"/>
        <v>80100</v>
      </c>
      <c r="C295" s="158">
        <f t="shared" si="219"/>
        <v>80100</v>
      </c>
      <c r="D295" s="158">
        <f t="shared" si="219"/>
        <v>0</v>
      </c>
      <c r="E295" s="158">
        <f>SUM(E296)</f>
        <v>0</v>
      </c>
      <c r="F295" s="158">
        <f>SUM(F296)</f>
        <v>0</v>
      </c>
      <c r="G295" s="158">
        <f t="shared" si="235"/>
        <v>0</v>
      </c>
      <c r="H295" s="158">
        <f t="shared" ref="H295:I295" si="259">SUM(H296)</f>
        <v>0</v>
      </c>
      <c r="I295" s="158">
        <f t="shared" si="259"/>
        <v>0</v>
      </c>
      <c r="J295" s="158">
        <f t="shared" si="236"/>
        <v>0</v>
      </c>
      <c r="K295" s="158">
        <f t="shared" ref="K295:L295" si="260">SUM(K296)</f>
        <v>0</v>
      </c>
      <c r="L295" s="158">
        <f t="shared" si="260"/>
        <v>0</v>
      </c>
      <c r="M295" s="158">
        <f t="shared" si="237"/>
        <v>0</v>
      </c>
      <c r="N295" s="158">
        <f t="shared" ref="N295:O295" si="261">SUM(N296)</f>
        <v>80100</v>
      </c>
      <c r="O295" s="158">
        <f t="shared" si="261"/>
        <v>80100</v>
      </c>
      <c r="P295" s="158">
        <f t="shared" si="238"/>
        <v>0</v>
      </c>
      <c r="Q295" s="158">
        <f t="shared" ref="Q295:R295" si="262">SUM(Q296)</f>
        <v>0</v>
      </c>
      <c r="R295" s="158">
        <f t="shared" si="262"/>
        <v>0</v>
      </c>
      <c r="S295" s="158">
        <f t="shared" si="239"/>
        <v>0</v>
      </c>
      <c r="T295" s="158">
        <f t="shared" ref="T295:U295" si="263">SUM(T296)</f>
        <v>0</v>
      </c>
      <c r="U295" s="158">
        <f t="shared" si="263"/>
        <v>0</v>
      </c>
      <c r="V295" s="158">
        <f t="shared" si="240"/>
        <v>0</v>
      </c>
      <c r="W295" s="158">
        <f t="shared" ref="W295:X295" si="264">SUM(W296)</f>
        <v>0</v>
      </c>
      <c r="X295" s="158">
        <f t="shared" si="264"/>
        <v>0</v>
      </c>
      <c r="Y295" s="158">
        <f t="shared" si="241"/>
        <v>0</v>
      </c>
      <c r="Z295" s="158">
        <f t="shared" ref="Z295:AA295" si="265">SUM(Z296)</f>
        <v>0</v>
      </c>
      <c r="AA295" s="158">
        <f t="shared" si="265"/>
        <v>0</v>
      </c>
      <c r="AB295" s="158">
        <f t="shared" si="242"/>
        <v>0</v>
      </c>
      <c r="AC295" s="156"/>
      <c r="AD295" s="156"/>
      <c r="AE295" s="156"/>
      <c r="AF295" s="156"/>
      <c r="AG295" s="156"/>
      <c r="AH295" s="156"/>
      <c r="AI295" s="156"/>
      <c r="AJ295" s="156"/>
      <c r="AK295" s="156"/>
      <c r="AL295" s="156"/>
      <c r="AM295" s="156"/>
      <c r="AN295" s="156"/>
      <c r="AO295" s="156"/>
      <c r="AP295" s="156"/>
      <c r="AQ295" s="156"/>
      <c r="AR295" s="156"/>
      <c r="AS295" s="156"/>
      <c r="AT295" s="156"/>
      <c r="AU295" s="156"/>
      <c r="AV295" s="156"/>
      <c r="AW295" s="156"/>
      <c r="AX295" s="156"/>
      <c r="AY295" s="156"/>
      <c r="AZ295" s="156"/>
      <c r="BA295" s="156"/>
      <c r="BB295" s="156"/>
      <c r="BC295" s="156"/>
      <c r="BD295" s="156"/>
      <c r="BE295" s="156"/>
      <c r="BF295" s="156"/>
      <c r="BG295" s="156"/>
      <c r="BH295" s="156"/>
      <c r="BI295" s="156"/>
      <c r="BJ295" s="156"/>
      <c r="BK295" s="156"/>
      <c r="BL295" s="156"/>
      <c r="BM295" s="156"/>
      <c r="BN295" s="156"/>
      <c r="BO295" s="156"/>
      <c r="BP295" s="156"/>
      <c r="BQ295" s="156"/>
      <c r="BR295" s="156"/>
      <c r="BS295" s="156"/>
      <c r="BT295" s="156"/>
      <c r="BU295" s="156"/>
      <c r="BV295" s="156"/>
      <c r="BW295" s="156"/>
      <c r="BX295" s="156"/>
      <c r="BY295" s="156"/>
      <c r="BZ295" s="156"/>
      <c r="CA295" s="156"/>
      <c r="CB295" s="156"/>
      <c r="CC295" s="156"/>
      <c r="CD295" s="156"/>
      <c r="CE295" s="156"/>
      <c r="CF295" s="156"/>
      <c r="CG295" s="156"/>
      <c r="CH295" s="156"/>
      <c r="CI295" s="156"/>
      <c r="CJ295" s="156"/>
      <c r="CK295" s="156"/>
      <c r="CL295" s="156"/>
      <c r="CM295" s="156"/>
      <c r="CN295" s="156"/>
      <c r="CO295" s="156"/>
      <c r="CP295" s="156"/>
      <c r="CQ295" s="156"/>
      <c r="CR295" s="156"/>
      <c r="CS295" s="156"/>
      <c r="CT295" s="156"/>
      <c r="CU295" s="156"/>
      <c r="CV295" s="156"/>
      <c r="CW295" s="156"/>
      <c r="CX295" s="156"/>
      <c r="CY295" s="156"/>
      <c r="CZ295" s="156"/>
      <c r="DA295" s="156"/>
      <c r="DB295" s="156"/>
      <c r="DC295" s="156"/>
      <c r="DD295" s="156"/>
      <c r="DE295" s="156"/>
      <c r="DF295" s="156"/>
      <c r="DG295" s="156"/>
      <c r="DH295" s="156"/>
      <c r="DI295" s="156"/>
      <c r="DJ295" s="156"/>
      <c r="DK295" s="156"/>
      <c r="DL295" s="156"/>
      <c r="DM295" s="156"/>
      <c r="DN295" s="156"/>
      <c r="DO295" s="156"/>
      <c r="DP295" s="156"/>
      <c r="DQ295" s="156"/>
      <c r="DR295" s="156"/>
      <c r="DS295" s="156"/>
      <c r="DT295" s="156"/>
      <c r="DU295" s="156"/>
      <c r="DV295" s="156"/>
      <c r="DW295" s="156"/>
      <c r="DX295" s="156"/>
      <c r="DY295" s="156"/>
      <c r="DZ295" s="156"/>
      <c r="EA295" s="156"/>
      <c r="EB295" s="156"/>
      <c r="EC295" s="156"/>
      <c r="ED295" s="156"/>
      <c r="EE295" s="156"/>
      <c r="EF295" s="156"/>
      <c r="EG295" s="156"/>
      <c r="EH295" s="156"/>
      <c r="EI295" s="156"/>
      <c r="EJ295" s="156"/>
      <c r="EK295" s="156"/>
      <c r="EL295" s="156"/>
      <c r="EM295" s="156"/>
      <c r="EN295" s="156"/>
      <c r="EO295" s="156"/>
      <c r="EP295" s="156"/>
      <c r="EQ295" s="156"/>
      <c r="ER295" s="156"/>
      <c r="ES295" s="156"/>
      <c r="ET295" s="156"/>
      <c r="EU295" s="156"/>
      <c r="EV295" s="156"/>
      <c r="EW295" s="156"/>
      <c r="EX295" s="156"/>
      <c r="EY295" s="156"/>
      <c r="EZ295" s="156"/>
      <c r="FA295" s="156"/>
      <c r="FB295" s="156"/>
      <c r="FC295" s="156"/>
      <c r="FD295" s="156"/>
      <c r="FE295" s="156"/>
      <c r="FF295" s="156"/>
      <c r="FG295" s="156"/>
      <c r="FH295" s="156"/>
      <c r="FI295" s="156"/>
      <c r="FJ295" s="156"/>
      <c r="FK295" s="156"/>
      <c r="FL295" s="156"/>
      <c r="FM295" s="156"/>
      <c r="FN295" s="156"/>
      <c r="FO295" s="156"/>
      <c r="FP295" s="156"/>
      <c r="FQ295" s="156"/>
      <c r="FR295" s="156"/>
      <c r="FS295" s="156"/>
      <c r="FT295" s="156"/>
      <c r="FU295" s="156"/>
      <c r="FV295" s="156"/>
      <c r="FW295" s="156"/>
      <c r="FX295" s="156"/>
      <c r="FY295" s="156"/>
      <c r="FZ295" s="156"/>
      <c r="GA295" s="156"/>
      <c r="GB295" s="156"/>
      <c r="GC295" s="156"/>
      <c r="GD295" s="156"/>
      <c r="GE295" s="156"/>
    </row>
    <row r="296" spans="1:188" s="159" customFormat="1" ht="78.75" x14ac:dyDescent="0.25">
      <c r="A296" s="164" t="s">
        <v>356</v>
      </c>
      <c r="B296" s="165">
        <f t="shared" si="219"/>
        <v>80100</v>
      </c>
      <c r="C296" s="165">
        <f t="shared" si="219"/>
        <v>80100</v>
      </c>
      <c r="D296" s="165">
        <f t="shared" si="219"/>
        <v>0</v>
      </c>
      <c r="E296" s="165"/>
      <c r="F296" s="165"/>
      <c r="G296" s="165">
        <f t="shared" si="235"/>
        <v>0</v>
      </c>
      <c r="H296" s="165"/>
      <c r="I296" s="165"/>
      <c r="J296" s="165">
        <f t="shared" si="236"/>
        <v>0</v>
      </c>
      <c r="K296" s="165"/>
      <c r="L296" s="165"/>
      <c r="M296" s="165">
        <f t="shared" si="237"/>
        <v>0</v>
      </c>
      <c r="N296" s="165">
        <v>80100</v>
      </c>
      <c r="O296" s="165">
        <v>80100</v>
      </c>
      <c r="P296" s="165">
        <f t="shared" si="238"/>
        <v>0</v>
      </c>
      <c r="Q296" s="165"/>
      <c r="R296" s="165"/>
      <c r="S296" s="165">
        <f t="shared" si="239"/>
        <v>0</v>
      </c>
      <c r="T296" s="165"/>
      <c r="U296" s="165"/>
      <c r="V296" s="165">
        <f t="shared" si="240"/>
        <v>0</v>
      </c>
      <c r="W296" s="165"/>
      <c r="X296" s="165"/>
      <c r="Y296" s="165">
        <f t="shared" si="241"/>
        <v>0</v>
      </c>
      <c r="Z296" s="165"/>
      <c r="AA296" s="165"/>
      <c r="AB296" s="165">
        <f t="shared" si="242"/>
        <v>0</v>
      </c>
      <c r="FL296" s="156"/>
      <c r="FM296" s="156"/>
      <c r="FN296" s="156"/>
      <c r="FO296" s="156"/>
      <c r="FP296" s="156"/>
      <c r="FQ296" s="156"/>
      <c r="FR296" s="156"/>
      <c r="FS296" s="156"/>
      <c r="FT296" s="156"/>
      <c r="FU296" s="156"/>
      <c r="FV296" s="156"/>
      <c r="FW296" s="156"/>
      <c r="FX296" s="156"/>
      <c r="FY296" s="156"/>
      <c r="FZ296" s="156"/>
      <c r="GA296" s="156"/>
      <c r="GB296" s="156"/>
      <c r="GC296" s="156"/>
      <c r="GD296" s="156"/>
      <c r="GE296" s="156"/>
    </row>
    <row r="297" spans="1:188" s="159" customFormat="1" ht="31.5" x14ac:dyDescent="0.25">
      <c r="A297" s="157" t="s">
        <v>195</v>
      </c>
      <c r="B297" s="158">
        <f t="shared" si="219"/>
        <v>568611</v>
      </c>
      <c r="C297" s="158">
        <f t="shared" si="219"/>
        <v>568611</v>
      </c>
      <c r="D297" s="158">
        <f t="shared" si="219"/>
        <v>0</v>
      </c>
      <c r="E297" s="158">
        <f t="shared" ref="E297:AA297" si="266">SUM(E298:E298)</f>
        <v>0</v>
      </c>
      <c r="F297" s="158">
        <f t="shared" si="266"/>
        <v>0</v>
      </c>
      <c r="G297" s="158">
        <f t="shared" si="235"/>
        <v>0</v>
      </c>
      <c r="H297" s="158">
        <f t="shared" si="266"/>
        <v>0</v>
      </c>
      <c r="I297" s="158">
        <f t="shared" si="266"/>
        <v>0</v>
      </c>
      <c r="J297" s="158">
        <f t="shared" si="236"/>
        <v>0</v>
      </c>
      <c r="K297" s="158">
        <f t="shared" si="266"/>
        <v>0</v>
      </c>
      <c r="L297" s="158">
        <f t="shared" si="266"/>
        <v>0</v>
      </c>
      <c r="M297" s="158">
        <f t="shared" si="237"/>
        <v>0</v>
      </c>
      <c r="N297" s="158">
        <f t="shared" si="266"/>
        <v>568611</v>
      </c>
      <c r="O297" s="158">
        <f t="shared" si="266"/>
        <v>568611</v>
      </c>
      <c r="P297" s="158">
        <f t="shared" si="238"/>
        <v>0</v>
      </c>
      <c r="Q297" s="158">
        <f t="shared" si="266"/>
        <v>0</v>
      </c>
      <c r="R297" s="158">
        <f t="shared" si="266"/>
        <v>0</v>
      </c>
      <c r="S297" s="158">
        <f t="shared" si="239"/>
        <v>0</v>
      </c>
      <c r="T297" s="158">
        <f t="shared" si="266"/>
        <v>0</v>
      </c>
      <c r="U297" s="158">
        <f t="shared" si="266"/>
        <v>0</v>
      </c>
      <c r="V297" s="158">
        <f t="shared" si="240"/>
        <v>0</v>
      </c>
      <c r="W297" s="158">
        <f t="shared" si="266"/>
        <v>0</v>
      </c>
      <c r="X297" s="158">
        <f t="shared" si="266"/>
        <v>0</v>
      </c>
      <c r="Y297" s="158">
        <f t="shared" si="241"/>
        <v>0</v>
      </c>
      <c r="Z297" s="158">
        <f t="shared" si="266"/>
        <v>0</v>
      </c>
      <c r="AA297" s="158">
        <f t="shared" si="266"/>
        <v>0</v>
      </c>
      <c r="AB297" s="158">
        <f t="shared" si="242"/>
        <v>0</v>
      </c>
      <c r="AC297" s="156"/>
      <c r="AD297" s="156"/>
      <c r="AE297" s="156"/>
      <c r="AF297" s="156"/>
      <c r="AG297" s="156"/>
      <c r="AH297" s="156"/>
      <c r="AI297" s="156"/>
      <c r="AJ297" s="156"/>
      <c r="AK297" s="156"/>
      <c r="AL297" s="156"/>
      <c r="AM297" s="156"/>
      <c r="AN297" s="156"/>
      <c r="AO297" s="156"/>
      <c r="AP297" s="156"/>
      <c r="AQ297" s="156"/>
      <c r="AR297" s="156"/>
      <c r="AS297" s="156"/>
      <c r="AT297" s="156"/>
      <c r="AU297" s="156"/>
      <c r="AV297" s="156"/>
      <c r="AW297" s="156"/>
      <c r="AX297" s="156"/>
      <c r="AY297" s="156"/>
      <c r="AZ297" s="156"/>
      <c r="BA297" s="156"/>
      <c r="BB297" s="156"/>
      <c r="BC297" s="156"/>
      <c r="BD297" s="156"/>
      <c r="BE297" s="156"/>
      <c r="BF297" s="156"/>
      <c r="BG297" s="156"/>
      <c r="BH297" s="156"/>
      <c r="BI297" s="156"/>
      <c r="BJ297" s="156"/>
      <c r="BK297" s="156"/>
      <c r="BL297" s="156"/>
      <c r="BM297" s="156"/>
      <c r="BN297" s="156"/>
      <c r="BO297" s="156"/>
      <c r="BP297" s="156"/>
      <c r="BQ297" s="156"/>
      <c r="BR297" s="156"/>
      <c r="BS297" s="156"/>
      <c r="BT297" s="156"/>
      <c r="BU297" s="156"/>
      <c r="BV297" s="156"/>
      <c r="BW297" s="156"/>
      <c r="BX297" s="156"/>
      <c r="BY297" s="156"/>
      <c r="BZ297" s="156"/>
      <c r="CA297" s="156"/>
      <c r="CB297" s="156"/>
      <c r="CC297" s="156"/>
      <c r="CD297" s="156"/>
      <c r="CE297" s="156"/>
      <c r="CF297" s="156"/>
      <c r="CG297" s="156"/>
      <c r="CH297" s="156"/>
      <c r="CI297" s="156"/>
      <c r="CJ297" s="156"/>
      <c r="CK297" s="156"/>
      <c r="CL297" s="156"/>
      <c r="CM297" s="156"/>
      <c r="CN297" s="156"/>
      <c r="CO297" s="156"/>
      <c r="CP297" s="156"/>
      <c r="CQ297" s="156"/>
      <c r="CR297" s="156"/>
      <c r="CS297" s="156"/>
      <c r="CT297" s="156"/>
      <c r="CU297" s="156"/>
      <c r="CV297" s="156"/>
      <c r="CW297" s="156"/>
      <c r="CX297" s="156"/>
      <c r="CY297" s="156"/>
      <c r="CZ297" s="156"/>
      <c r="DA297" s="156"/>
      <c r="DB297" s="156"/>
      <c r="DC297" s="156"/>
      <c r="DD297" s="156"/>
      <c r="DE297" s="156"/>
      <c r="DF297" s="156"/>
      <c r="DG297" s="156"/>
      <c r="DH297" s="156"/>
      <c r="DI297" s="156"/>
      <c r="DJ297" s="156"/>
      <c r="DK297" s="156"/>
      <c r="DL297" s="156"/>
      <c r="DM297" s="156"/>
      <c r="DN297" s="156"/>
      <c r="DO297" s="156"/>
      <c r="DP297" s="156"/>
      <c r="DQ297" s="156"/>
      <c r="DR297" s="156"/>
      <c r="DS297" s="156"/>
      <c r="DT297" s="156"/>
      <c r="DU297" s="156"/>
      <c r="DV297" s="156"/>
      <c r="DW297" s="156"/>
      <c r="DX297" s="156"/>
      <c r="DY297" s="156"/>
      <c r="DZ297" s="156"/>
      <c r="EA297" s="156"/>
      <c r="EB297" s="156"/>
      <c r="EC297" s="156"/>
      <c r="ED297" s="156"/>
      <c r="EE297" s="156"/>
      <c r="EF297" s="156"/>
      <c r="EG297" s="156"/>
      <c r="EH297" s="156"/>
      <c r="EI297" s="156"/>
      <c r="EJ297" s="156"/>
      <c r="EK297" s="156"/>
      <c r="EL297" s="156"/>
      <c r="EM297" s="156"/>
      <c r="EN297" s="156"/>
      <c r="EO297" s="156"/>
      <c r="EP297" s="156"/>
      <c r="EQ297" s="156"/>
      <c r="ER297" s="156"/>
      <c r="ES297" s="156"/>
      <c r="ET297" s="156"/>
      <c r="EU297" s="156"/>
      <c r="EV297" s="156"/>
      <c r="EW297" s="156"/>
      <c r="EX297" s="156"/>
      <c r="EY297" s="156"/>
      <c r="EZ297" s="156"/>
      <c r="FA297" s="156"/>
      <c r="FB297" s="156"/>
      <c r="FC297" s="156"/>
      <c r="FD297" s="156"/>
      <c r="FE297" s="156"/>
      <c r="FF297" s="156"/>
      <c r="FG297" s="156"/>
      <c r="FH297" s="156"/>
      <c r="FI297" s="156"/>
      <c r="FJ297" s="156"/>
      <c r="FK297" s="156"/>
    </row>
    <row r="298" spans="1:188" s="159" customFormat="1" ht="78.75" x14ac:dyDescent="0.25">
      <c r="A298" s="164" t="s">
        <v>357</v>
      </c>
      <c r="B298" s="165">
        <f t="shared" si="219"/>
        <v>568611</v>
      </c>
      <c r="C298" s="165">
        <f t="shared" si="219"/>
        <v>568611</v>
      </c>
      <c r="D298" s="165">
        <f t="shared" si="219"/>
        <v>0</v>
      </c>
      <c r="E298" s="165"/>
      <c r="F298" s="165"/>
      <c r="G298" s="165">
        <f t="shared" si="235"/>
        <v>0</v>
      </c>
      <c r="H298" s="165"/>
      <c r="I298" s="165"/>
      <c r="J298" s="165">
        <f t="shared" si="236"/>
        <v>0</v>
      </c>
      <c r="K298" s="165"/>
      <c r="L298" s="165"/>
      <c r="M298" s="165">
        <f t="shared" si="237"/>
        <v>0</v>
      </c>
      <c r="N298" s="165">
        <f>1231273-662662</f>
        <v>568611</v>
      </c>
      <c r="O298" s="165">
        <f>1231273-662662</f>
        <v>568611</v>
      </c>
      <c r="P298" s="165">
        <f t="shared" si="238"/>
        <v>0</v>
      </c>
      <c r="Q298" s="165"/>
      <c r="R298" s="165"/>
      <c r="S298" s="165">
        <f t="shared" si="239"/>
        <v>0</v>
      </c>
      <c r="T298" s="165"/>
      <c r="U298" s="165"/>
      <c r="V298" s="165">
        <f t="shared" si="240"/>
        <v>0</v>
      </c>
      <c r="W298" s="165"/>
      <c r="X298" s="165"/>
      <c r="Y298" s="165">
        <f t="shared" si="241"/>
        <v>0</v>
      </c>
      <c r="Z298" s="165"/>
      <c r="AA298" s="165"/>
      <c r="AB298" s="165">
        <f t="shared" si="242"/>
        <v>0</v>
      </c>
      <c r="FL298" s="156"/>
      <c r="FM298" s="156"/>
      <c r="FN298" s="156"/>
      <c r="FO298" s="156"/>
      <c r="FP298" s="156"/>
      <c r="FQ298" s="156"/>
      <c r="FR298" s="156"/>
      <c r="FS298" s="156"/>
      <c r="FT298" s="156"/>
      <c r="FU298" s="156"/>
      <c r="FV298" s="156"/>
      <c r="FW298" s="156"/>
      <c r="FX298" s="156"/>
      <c r="FY298" s="156"/>
      <c r="FZ298" s="156"/>
      <c r="GA298" s="156"/>
      <c r="GB298" s="156"/>
      <c r="GC298" s="156"/>
      <c r="GD298" s="156"/>
      <c r="GE298" s="156"/>
    </row>
    <row r="299" spans="1:188" s="159" customFormat="1" x14ac:dyDescent="0.25">
      <c r="A299" s="157" t="s">
        <v>206</v>
      </c>
      <c r="B299" s="158">
        <f t="shared" si="219"/>
        <v>1071114</v>
      </c>
      <c r="C299" s="158">
        <f t="shared" si="219"/>
        <v>1071114</v>
      </c>
      <c r="D299" s="158">
        <f t="shared" si="219"/>
        <v>0</v>
      </c>
      <c r="E299" s="158">
        <f t="shared" ref="E299" si="267">SUM(E300:E302)</f>
        <v>0</v>
      </c>
      <c r="F299" s="158">
        <f t="shared" ref="F299:AA299" si="268">SUM(F300:F302)</f>
        <v>0</v>
      </c>
      <c r="G299" s="158">
        <f t="shared" si="235"/>
        <v>0</v>
      </c>
      <c r="H299" s="158">
        <f t="shared" ref="H299" si="269">SUM(H300:H302)</f>
        <v>0</v>
      </c>
      <c r="I299" s="158">
        <f t="shared" si="268"/>
        <v>0</v>
      </c>
      <c r="J299" s="158">
        <f t="shared" si="236"/>
        <v>0</v>
      </c>
      <c r="K299" s="158">
        <f t="shared" ref="K299" si="270">SUM(K300:K302)</f>
        <v>80000</v>
      </c>
      <c r="L299" s="158">
        <f t="shared" si="268"/>
        <v>80000</v>
      </c>
      <c r="M299" s="158">
        <f t="shared" si="237"/>
        <v>0</v>
      </c>
      <c r="N299" s="158">
        <f t="shared" ref="N299" si="271">SUM(N300:N302)</f>
        <v>991114</v>
      </c>
      <c r="O299" s="158">
        <f t="shared" si="268"/>
        <v>991114</v>
      </c>
      <c r="P299" s="158">
        <f t="shared" si="238"/>
        <v>0</v>
      </c>
      <c r="Q299" s="158">
        <f t="shared" ref="Q299" si="272">SUM(Q300:Q302)</f>
        <v>0</v>
      </c>
      <c r="R299" s="158">
        <f t="shared" si="268"/>
        <v>0</v>
      </c>
      <c r="S299" s="158">
        <f t="shared" si="239"/>
        <v>0</v>
      </c>
      <c r="T299" s="158">
        <f t="shared" ref="T299" si="273">SUM(T300:T302)</f>
        <v>0</v>
      </c>
      <c r="U299" s="158">
        <f t="shared" si="268"/>
        <v>0</v>
      </c>
      <c r="V299" s="158">
        <f t="shared" si="240"/>
        <v>0</v>
      </c>
      <c r="W299" s="158">
        <f t="shared" ref="W299" si="274">SUM(W300:W302)</f>
        <v>0</v>
      </c>
      <c r="X299" s="158">
        <f t="shared" si="268"/>
        <v>0</v>
      </c>
      <c r="Y299" s="158">
        <f t="shared" si="241"/>
        <v>0</v>
      </c>
      <c r="Z299" s="158">
        <f t="shared" ref="Z299" si="275">SUM(Z300:Z302)</f>
        <v>0</v>
      </c>
      <c r="AA299" s="158">
        <f t="shared" si="268"/>
        <v>0</v>
      </c>
      <c r="AB299" s="158">
        <f t="shared" si="242"/>
        <v>0</v>
      </c>
      <c r="AC299" s="156"/>
      <c r="AD299" s="156"/>
      <c r="AE299" s="156"/>
      <c r="AF299" s="156"/>
      <c r="AG299" s="156"/>
      <c r="AH299" s="156"/>
      <c r="AI299" s="156"/>
      <c r="AJ299" s="156"/>
      <c r="AK299" s="156"/>
      <c r="AL299" s="156"/>
      <c r="AM299" s="156"/>
      <c r="AN299" s="156"/>
      <c r="AO299" s="156"/>
      <c r="AP299" s="156"/>
      <c r="AQ299" s="156"/>
      <c r="AR299" s="156"/>
      <c r="AS299" s="156"/>
      <c r="AT299" s="156"/>
      <c r="AU299" s="156"/>
      <c r="AV299" s="156"/>
      <c r="AW299" s="156"/>
      <c r="AX299" s="156"/>
      <c r="AY299" s="156"/>
      <c r="AZ299" s="156"/>
      <c r="BA299" s="156"/>
      <c r="BB299" s="156"/>
      <c r="BC299" s="156"/>
      <c r="BD299" s="156"/>
      <c r="BE299" s="156"/>
      <c r="BF299" s="156"/>
      <c r="BG299" s="156"/>
      <c r="BH299" s="156"/>
      <c r="BI299" s="156"/>
      <c r="BJ299" s="156"/>
      <c r="BK299" s="156"/>
      <c r="BL299" s="156"/>
      <c r="BM299" s="156"/>
      <c r="BN299" s="156"/>
      <c r="BO299" s="156"/>
      <c r="BP299" s="156"/>
      <c r="BQ299" s="156"/>
      <c r="BR299" s="156"/>
      <c r="BS299" s="156"/>
      <c r="BT299" s="156"/>
      <c r="BU299" s="156"/>
      <c r="BV299" s="156"/>
      <c r="BW299" s="156"/>
      <c r="BX299" s="156"/>
      <c r="BY299" s="156"/>
      <c r="BZ299" s="156"/>
      <c r="CA299" s="156"/>
      <c r="CB299" s="156"/>
      <c r="CC299" s="156"/>
      <c r="CD299" s="156"/>
      <c r="CE299" s="156"/>
      <c r="CF299" s="156"/>
      <c r="CG299" s="156"/>
      <c r="CH299" s="156"/>
      <c r="CI299" s="156"/>
      <c r="CJ299" s="156"/>
      <c r="CK299" s="156"/>
      <c r="CL299" s="156"/>
      <c r="CM299" s="156"/>
      <c r="CN299" s="156"/>
      <c r="CO299" s="156"/>
      <c r="CP299" s="156"/>
      <c r="CQ299" s="156"/>
      <c r="CR299" s="156"/>
      <c r="CS299" s="156"/>
      <c r="CT299" s="156"/>
      <c r="CU299" s="156"/>
      <c r="CV299" s="156"/>
      <c r="CW299" s="156"/>
      <c r="CX299" s="156"/>
      <c r="CY299" s="156"/>
      <c r="CZ299" s="156"/>
      <c r="DA299" s="156"/>
      <c r="DB299" s="156"/>
      <c r="DC299" s="156"/>
      <c r="DD299" s="156"/>
      <c r="DE299" s="156"/>
      <c r="DF299" s="156"/>
      <c r="DG299" s="156"/>
      <c r="DH299" s="156"/>
      <c r="DI299" s="156"/>
      <c r="DJ299" s="156"/>
      <c r="DK299" s="156"/>
      <c r="DL299" s="156"/>
      <c r="DM299" s="156"/>
      <c r="DN299" s="156"/>
      <c r="DO299" s="156"/>
      <c r="DP299" s="156"/>
      <c r="DQ299" s="156"/>
      <c r="DR299" s="156"/>
      <c r="DS299" s="156"/>
      <c r="DT299" s="156"/>
      <c r="DU299" s="156"/>
      <c r="DV299" s="156"/>
      <c r="DW299" s="156"/>
      <c r="DX299" s="156"/>
      <c r="DY299" s="156"/>
      <c r="DZ299" s="156"/>
      <c r="EA299" s="156"/>
      <c r="EB299" s="156"/>
      <c r="EC299" s="156"/>
      <c r="ED299" s="156"/>
      <c r="EE299" s="156"/>
      <c r="EF299" s="156"/>
      <c r="EG299" s="156"/>
      <c r="EH299" s="156"/>
      <c r="EI299" s="156"/>
      <c r="EJ299" s="156"/>
      <c r="EK299" s="156"/>
      <c r="EL299" s="156"/>
      <c r="EM299" s="156"/>
      <c r="EN299" s="156"/>
      <c r="EO299" s="156"/>
      <c r="EP299" s="156"/>
      <c r="EQ299" s="156"/>
      <c r="ER299" s="156"/>
      <c r="ES299" s="156"/>
      <c r="ET299" s="156"/>
      <c r="EU299" s="156"/>
      <c r="EV299" s="156"/>
      <c r="EW299" s="156"/>
      <c r="EX299" s="156"/>
      <c r="EY299" s="156"/>
      <c r="EZ299" s="156"/>
      <c r="FA299" s="156"/>
      <c r="FB299" s="156"/>
      <c r="FC299" s="156"/>
      <c r="FD299" s="156"/>
      <c r="FE299" s="156"/>
      <c r="FF299" s="156"/>
      <c r="FG299" s="156"/>
      <c r="FH299" s="156"/>
      <c r="FI299" s="156"/>
      <c r="FJ299" s="156"/>
      <c r="FK299" s="156"/>
      <c r="FL299" s="156"/>
      <c r="FM299" s="156"/>
      <c r="FN299" s="156"/>
      <c r="FO299" s="156"/>
      <c r="FP299" s="156"/>
      <c r="FQ299" s="156"/>
      <c r="FR299" s="156"/>
      <c r="FS299" s="156"/>
      <c r="FT299" s="156"/>
      <c r="FU299" s="156"/>
      <c r="FV299" s="156"/>
      <c r="FW299" s="156"/>
      <c r="FX299" s="156"/>
      <c r="FY299" s="156"/>
      <c r="FZ299" s="156"/>
      <c r="GA299" s="156"/>
      <c r="GB299" s="156"/>
      <c r="GC299" s="156"/>
      <c r="GD299" s="156"/>
      <c r="GE299" s="156"/>
    </row>
    <row r="300" spans="1:188" s="159" customFormat="1" ht="94.5" x14ac:dyDescent="0.25">
      <c r="A300" s="164" t="s">
        <v>358</v>
      </c>
      <c r="B300" s="165">
        <f t="shared" si="219"/>
        <v>991114</v>
      </c>
      <c r="C300" s="165">
        <f t="shared" si="219"/>
        <v>991114</v>
      </c>
      <c r="D300" s="165">
        <f t="shared" si="219"/>
        <v>0</v>
      </c>
      <c r="E300" s="165"/>
      <c r="F300" s="165"/>
      <c r="G300" s="165">
        <f t="shared" si="235"/>
        <v>0</v>
      </c>
      <c r="H300" s="165"/>
      <c r="I300" s="165"/>
      <c r="J300" s="165">
        <f t="shared" si="236"/>
        <v>0</v>
      </c>
      <c r="K300" s="165"/>
      <c r="L300" s="165"/>
      <c r="M300" s="165">
        <f t="shared" si="237"/>
        <v>0</v>
      </c>
      <c r="N300" s="165">
        <f>860214+130900</f>
        <v>991114</v>
      </c>
      <c r="O300" s="165">
        <f>860214+130900</f>
        <v>991114</v>
      </c>
      <c r="P300" s="165">
        <f t="shared" si="238"/>
        <v>0</v>
      </c>
      <c r="Q300" s="165"/>
      <c r="R300" s="165"/>
      <c r="S300" s="165">
        <f t="shared" si="239"/>
        <v>0</v>
      </c>
      <c r="T300" s="165"/>
      <c r="U300" s="165"/>
      <c r="V300" s="165">
        <f t="shared" si="240"/>
        <v>0</v>
      </c>
      <c r="W300" s="165"/>
      <c r="X300" s="165"/>
      <c r="Y300" s="165">
        <f t="shared" si="241"/>
        <v>0</v>
      </c>
      <c r="Z300" s="165"/>
      <c r="AA300" s="165"/>
      <c r="AB300" s="165">
        <f t="shared" si="242"/>
        <v>0</v>
      </c>
      <c r="FL300" s="156"/>
      <c r="FM300" s="156"/>
      <c r="FN300" s="156"/>
      <c r="FO300" s="156"/>
      <c r="FP300" s="156"/>
      <c r="FQ300" s="156"/>
      <c r="FR300" s="156"/>
      <c r="FS300" s="156"/>
      <c r="FT300" s="156"/>
      <c r="FU300" s="156"/>
      <c r="FV300" s="156"/>
      <c r="FW300" s="156"/>
      <c r="FX300" s="156"/>
      <c r="FY300" s="156"/>
      <c r="FZ300" s="156"/>
      <c r="GA300" s="156"/>
      <c r="GB300" s="156"/>
      <c r="GC300" s="156"/>
      <c r="GD300" s="156"/>
      <c r="GE300" s="156"/>
    </row>
    <row r="301" spans="1:188" s="159" customFormat="1" ht="63" x14ac:dyDescent="0.25">
      <c r="A301" s="166" t="s">
        <v>359</v>
      </c>
      <c r="B301" s="165">
        <f t="shared" si="219"/>
        <v>0</v>
      </c>
      <c r="C301" s="165">
        <f t="shared" si="219"/>
        <v>0</v>
      </c>
      <c r="D301" s="165">
        <f t="shared" si="219"/>
        <v>0</v>
      </c>
      <c r="E301" s="165">
        <v>0</v>
      </c>
      <c r="F301" s="165">
        <v>0</v>
      </c>
      <c r="G301" s="165">
        <f t="shared" si="235"/>
        <v>0</v>
      </c>
      <c r="H301" s="165"/>
      <c r="I301" s="165"/>
      <c r="J301" s="165">
        <f t="shared" si="236"/>
        <v>0</v>
      </c>
      <c r="K301" s="165"/>
      <c r="L301" s="165"/>
      <c r="M301" s="165">
        <f t="shared" si="237"/>
        <v>0</v>
      </c>
      <c r="N301" s="165"/>
      <c r="O301" s="165"/>
      <c r="P301" s="165">
        <f t="shared" si="238"/>
        <v>0</v>
      </c>
      <c r="Q301" s="165"/>
      <c r="R301" s="165"/>
      <c r="S301" s="165">
        <f t="shared" si="239"/>
        <v>0</v>
      </c>
      <c r="T301" s="165"/>
      <c r="U301" s="165"/>
      <c r="V301" s="165">
        <f t="shared" si="240"/>
        <v>0</v>
      </c>
      <c r="W301" s="180">
        <v>0</v>
      </c>
      <c r="X301" s="180">
        <v>0</v>
      </c>
      <c r="Y301" s="165">
        <f t="shared" si="241"/>
        <v>0</v>
      </c>
      <c r="Z301" s="180"/>
      <c r="AA301" s="180"/>
      <c r="AB301" s="165">
        <f t="shared" si="242"/>
        <v>0</v>
      </c>
      <c r="FM301" s="156"/>
      <c r="FN301" s="156"/>
      <c r="FO301" s="156"/>
      <c r="FP301" s="156"/>
      <c r="FQ301" s="156"/>
      <c r="FR301" s="156"/>
      <c r="FS301" s="156"/>
      <c r="FT301" s="156"/>
      <c r="FU301" s="156"/>
      <c r="FV301" s="156"/>
      <c r="FW301" s="156"/>
      <c r="FX301" s="156"/>
      <c r="FY301" s="156"/>
      <c r="FZ301" s="156"/>
      <c r="GA301" s="156"/>
      <c r="GB301" s="156"/>
      <c r="GC301" s="156"/>
      <c r="GD301" s="156"/>
      <c r="GE301" s="156"/>
      <c r="GF301" s="156"/>
    </row>
    <row r="302" spans="1:188" s="159" customFormat="1" ht="31.5" x14ac:dyDescent="0.25">
      <c r="A302" s="164" t="s">
        <v>360</v>
      </c>
      <c r="B302" s="165">
        <f t="shared" si="219"/>
        <v>80000</v>
      </c>
      <c r="C302" s="165">
        <f t="shared" si="219"/>
        <v>80000</v>
      </c>
      <c r="D302" s="165">
        <f t="shared" si="219"/>
        <v>0</v>
      </c>
      <c r="E302" s="165"/>
      <c r="F302" s="165"/>
      <c r="G302" s="165">
        <f t="shared" si="235"/>
        <v>0</v>
      </c>
      <c r="H302" s="165"/>
      <c r="I302" s="165"/>
      <c r="J302" s="165">
        <f t="shared" si="236"/>
        <v>0</v>
      </c>
      <c r="K302" s="165">
        <v>80000</v>
      </c>
      <c r="L302" s="165">
        <v>80000</v>
      </c>
      <c r="M302" s="165">
        <f t="shared" si="237"/>
        <v>0</v>
      </c>
      <c r="N302" s="165"/>
      <c r="O302" s="165"/>
      <c r="P302" s="165">
        <f t="shared" si="238"/>
        <v>0</v>
      </c>
      <c r="Q302" s="165"/>
      <c r="R302" s="165"/>
      <c r="S302" s="165">
        <f t="shared" si="239"/>
        <v>0</v>
      </c>
      <c r="T302" s="165"/>
      <c r="U302" s="165"/>
      <c r="V302" s="165">
        <f t="shared" si="240"/>
        <v>0</v>
      </c>
      <c r="W302" s="165"/>
      <c r="X302" s="165"/>
      <c r="Y302" s="165">
        <f t="shared" si="241"/>
        <v>0</v>
      </c>
      <c r="Z302" s="165"/>
      <c r="AA302" s="165"/>
      <c r="AB302" s="165">
        <f t="shared" si="242"/>
        <v>0</v>
      </c>
      <c r="FL302" s="156"/>
      <c r="FM302" s="156"/>
      <c r="FN302" s="156"/>
      <c r="FO302" s="156"/>
      <c r="FP302" s="156"/>
      <c r="FQ302" s="156"/>
      <c r="FR302" s="156"/>
      <c r="FS302" s="156"/>
      <c r="FT302" s="156"/>
      <c r="FU302" s="156"/>
      <c r="FV302" s="156"/>
      <c r="FW302" s="156"/>
      <c r="FX302" s="156"/>
      <c r="FY302" s="156"/>
      <c r="FZ302" s="156"/>
      <c r="GA302" s="156"/>
      <c r="GB302" s="156"/>
      <c r="GC302" s="156"/>
      <c r="GD302" s="156"/>
      <c r="GE302" s="156"/>
    </row>
    <row r="303" spans="1:188" s="159" customFormat="1" x14ac:dyDescent="0.25">
      <c r="A303" s="157" t="s">
        <v>253</v>
      </c>
      <c r="B303" s="158">
        <f t="shared" si="219"/>
        <v>1024992</v>
      </c>
      <c r="C303" s="158">
        <f t="shared" si="219"/>
        <v>1024992</v>
      </c>
      <c r="D303" s="158">
        <f t="shared" si="219"/>
        <v>0</v>
      </c>
      <c r="E303" s="158">
        <f t="shared" ref="E303" si="276">SUM(E304:E305)</f>
        <v>0</v>
      </c>
      <c r="F303" s="158">
        <f t="shared" ref="F303:AA303" si="277">SUM(F304:F305)</f>
        <v>0</v>
      </c>
      <c r="G303" s="158">
        <f t="shared" si="235"/>
        <v>0</v>
      </c>
      <c r="H303" s="158">
        <f t="shared" ref="H303" si="278">SUM(H304:H305)</f>
        <v>0</v>
      </c>
      <c r="I303" s="158">
        <f t="shared" si="277"/>
        <v>0</v>
      </c>
      <c r="J303" s="158">
        <f t="shared" si="236"/>
        <v>0</v>
      </c>
      <c r="K303" s="158">
        <f t="shared" ref="K303" si="279">SUM(K304:K305)</f>
        <v>15510</v>
      </c>
      <c r="L303" s="158">
        <f t="shared" si="277"/>
        <v>15510</v>
      </c>
      <c r="M303" s="158">
        <f t="shared" si="237"/>
        <v>0</v>
      </c>
      <c r="N303" s="158">
        <f t="shared" ref="N303" si="280">SUM(N304:N305)</f>
        <v>1009482</v>
      </c>
      <c r="O303" s="158">
        <f t="shared" si="277"/>
        <v>1009482</v>
      </c>
      <c r="P303" s="158">
        <f t="shared" si="238"/>
        <v>0</v>
      </c>
      <c r="Q303" s="158">
        <f t="shared" ref="Q303" si="281">SUM(Q304:Q305)</f>
        <v>0</v>
      </c>
      <c r="R303" s="158">
        <f t="shared" si="277"/>
        <v>0</v>
      </c>
      <c r="S303" s="158">
        <f t="shared" si="239"/>
        <v>0</v>
      </c>
      <c r="T303" s="158">
        <f t="shared" ref="T303" si="282">SUM(T304:T305)</f>
        <v>0</v>
      </c>
      <c r="U303" s="158">
        <f t="shared" si="277"/>
        <v>0</v>
      </c>
      <c r="V303" s="158">
        <f t="shared" si="240"/>
        <v>0</v>
      </c>
      <c r="W303" s="158">
        <f t="shared" ref="W303" si="283">SUM(W304:W305)</f>
        <v>0</v>
      </c>
      <c r="X303" s="158">
        <f t="shared" si="277"/>
        <v>0</v>
      </c>
      <c r="Y303" s="158">
        <f t="shared" si="241"/>
        <v>0</v>
      </c>
      <c r="Z303" s="158">
        <f t="shared" ref="Z303" si="284">SUM(Z304:Z305)</f>
        <v>0</v>
      </c>
      <c r="AA303" s="158">
        <f t="shared" si="277"/>
        <v>0</v>
      </c>
      <c r="AB303" s="158">
        <f t="shared" si="242"/>
        <v>0</v>
      </c>
      <c r="AC303" s="156"/>
      <c r="AD303" s="156"/>
      <c r="AE303" s="156"/>
      <c r="AF303" s="156"/>
      <c r="AG303" s="156"/>
      <c r="AH303" s="156"/>
      <c r="AI303" s="156"/>
      <c r="AJ303" s="156"/>
      <c r="AK303" s="156"/>
      <c r="AL303" s="156"/>
      <c r="AM303" s="156"/>
      <c r="AN303" s="156"/>
      <c r="AO303" s="156"/>
      <c r="AP303" s="156"/>
      <c r="AQ303" s="156"/>
      <c r="AR303" s="156"/>
      <c r="AS303" s="156"/>
      <c r="AT303" s="156"/>
      <c r="AU303" s="156"/>
      <c r="AV303" s="156"/>
      <c r="AW303" s="156"/>
      <c r="AX303" s="156"/>
      <c r="AY303" s="156"/>
      <c r="AZ303" s="156"/>
      <c r="BA303" s="156"/>
      <c r="BB303" s="156"/>
      <c r="BC303" s="156"/>
      <c r="BD303" s="156"/>
      <c r="BE303" s="156"/>
      <c r="BF303" s="156"/>
      <c r="BG303" s="156"/>
      <c r="BH303" s="156"/>
      <c r="BI303" s="156"/>
      <c r="BJ303" s="156"/>
      <c r="BK303" s="156"/>
      <c r="BL303" s="156"/>
      <c r="BM303" s="156"/>
      <c r="BN303" s="156"/>
      <c r="BO303" s="156"/>
      <c r="BP303" s="156"/>
      <c r="BQ303" s="156"/>
      <c r="BR303" s="156"/>
      <c r="BS303" s="156"/>
      <c r="BT303" s="156"/>
      <c r="BU303" s="156"/>
      <c r="BV303" s="156"/>
      <c r="BW303" s="156"/>
      <c r="BX303" s="156"/>
      <c r="BY303" s="156"/>
      <c r="BZ303" s="156"/>
      <c r="CA303" s="156"/>
      <c r="CB303" s="156"/>
      <c r="CC303" s="156"/>
      <c r="CD303" s="156"/>
      <c r="CE303" s="156"/>
      <c r="CF303" s="156"/>
      <c r="CG303" s="156"/>
      <c r="CH303" s="156"/>
      <c r="CI303" s="156"/>
      <c r="CJ303" s="156"/>
      <c r="CK303" s="156"/>
      <c r="CL303" s="156"/>
      <c r="CM303" s="156"/>
      <c r="CN303" s="156"/>
      <c r="CO303" s="156"/>
      <c r="CP303" s="156"/>
      <c r="CQ303" s="156"/>
      <c r="CR303" s="156"/>
      <c r="CS303" s="156"/>
      <c r="CT303" s="156"/>
      <c r="CU303" s="156"/>
      <c r="CV303" s="156"/>
      <c r="CW303" s="156"/>
      <c r="CX303" s="156"/>
      <c r="CY303" s="156"/>
      <c r="CZ303" s="156"/>
      <c r="DA303" s="156"/>
      <c r="DB303" s="156"/>
      <c r="DC303" s="156"/>
      <c r="DD303" s="156"/>
      <c r="DE303" s="156"/>
      <c r="DF303" s="156"/>
      <c r="DG303" s="156"/>
      <c r="DH303" s="156"/>
      <c r="DI303" s="156"/>
      <c r="DJ303" s="156"/>
      <c r="DK303" s="156"/>
      <c r="DL303" s="156"/>
      <c r="DM303" s="156"/>
      <c r="DN303" s="156"/>
      <c r="DO303" s="156"/>
      <c r="DP303" s="156"/>
      <c r="DQ303" s="156"/>
      <c r="DR303" s="156"/>
      <c r="DS303" s="156"/>
      <c r="DT303" s="156"/>
      <c r="DU303" s="156"/>
      <c r="DV303" s="156"/>
      <c r="DW303" s="156"/>
      <c r="DX303" s="156"/>
      <c r="DY303" s="156"/>
      <c r="DZ303" s="156"/>
      <c r="EA303" s="156"/>
      <c r="EB303" s="156"/>
      <c r="EC303" s="156"/>
      <c r="ED303" s="156"/>
      <c r="EE303" s="156"/>
      <c r="EF303" s="156"/>
      <c r="EG303" s="156"/>
      <c r="EH303" s="156"/>
      <c r="EI303" s="156"/>
      <c r="EJ303" s="156"/>
      <c r="EK303" s="156"/>
      <c r="EL303" s="156"/>
      <c r="EM303" s="156"/>
      <c r="EN303" s="156"/>
      <c r="EO303" s="156"/>
      <c r="EP303" s="156"/>
      <c r="EQ303" s="156"/>
      <c r="ER303" s="156"/>
      <c r="ES303" s="156"/>
      <c r="ET303" s="156"/>
      <c r="EU303" s="156"/>
      <c r="EV303" s="156"/>
      <c r="EW303" s="156"/>
      <c r="EX303" s="156"/>
      <c r="EY303" s="156"/>
      <c r="EZ303" s="156"/>
      <c r="FA303" s="156"/>
      <c r="FB303" s="156"/>
      <c r="FC303" s="156"/>
      <c r="FD303" s="156"/>
      <c r="FE303" s="156"/>
      <c r="FF303" s="156"/>
      <c r="FG303" s="156"/>
      <c r="FH303" s="156"/>
      <c r="FI303" s="156"/>
      <c r="FJ303" s="156"/>
      <c r="FK303" s="156"/>
      <c r="FL303" s="156"/>
      <c r="FM303" s="156"/>
      <c r="FN303" s="156"/>
      <c r="FO303" s="156"/>
      <c r="FP303" s="156"/>
      <c r="FQ303" s="156"/>
      <c r="FR303" s="156"/>
      <c r="FS303" s="156"/>
      <c r="FT303" s="156"/>
      <c r="FU303" s="156"/>
      <c r="FV303" s="156"/>
      <c r="FW303" s="156"/>
      <c r="FX303" s="156"/>
      <c r="FY303" s="156"/>
      <c r="FZ303" s="156"/>
      <c r="GA303" s="156"/>
      <c r="GB303" s="156"/>
      <c r="GC303" s="156"/>
      <c r="GD303" s="156"/>
      <c r="GE303" s="156"/>
    </row>
    <row r="304" spans="1:188" s="159" customFormat="1" ht="31.5" x14ac:dyDescent="0.25">
      <c r="A304" s="164" t="s">
        <v>361</v>
      </c>
      <c r="B304" s="165">
        <f t="shared" si="219"/>
        <v>15510</v>
      </c>
      <c r="C304" s="165">
        <f t="shared" si="219"/>
        <v>15510</v>
      </c>
      <c r="D304" s="165">
        <f t="shared" si="219"/>
        <v>0</v>
      </c>
      <c r="E304" s="165">
        <v>0</v>
      </c>
      <c r="F304" s="165">
        <v>0</v>
      </c>
      <c r="G304" s="165">
        <f t="shared" si="235"/>
        <v>0</v>
      </c>
      <c r="H304" s="165">
        <v>0</v>
      </c>
      <c r="I304" s="165">
        <v>0</v>
      </c>
      <c r="J304" s="165">
        <f t="shared" si="236"/>
        <v>0</v>
      </c>
      <c r="K304" s="165">
        <v>15510</v>
      </c>
      <c r="L304" s="165">
        <v>15510</v>
      </c>
      <c r="M304" s="165">
        <f t="shared" si="237"/>
        <v>0</v>
      </c>
      <c r="N304" s="165"/>
      <c r="O304" s="165"/>
      <c r="P304" s="165">
        <f t="shared" si="238"/>
        <v>0</v>
      </c>
      <c r="Q304" s="165"/>
      <c r="R304" s="165"/>
      <c r="S304" s="165">
        <f t="shared" si="239"/>
        <v>0</v>
      </c>
      <c r="T304" s="165"/>
      <c r="U304" s="165"/>
      <c r="V304" s="165">
        <f t="shared" si="240"/>
        <v>0</v>
      </c>
      <c r="W304" s="165"/>
      <c r="X304" s="165"/>
      <c r="Y304" s="165">
        <f t="shared" si="241"/>
        <v>0</v>
      </c>
      <c r="Z304" s="165"/>
      <c r="AA304" s="165"/>
      <c r="AB304" s="165">
        <f t="shared" si="242"/>
        <v>0</v>
      </c>
    </row>
    <row r="305" spans="1:187" s="159" customFormat="1" ht="78.75" x14ac:dyDescent="0.25">
      <c r="A305" s="164" t="s">
        <v>362</v>
      </c>
      <c r="B305" s="165">
        <f t="shared" si="219"/>
        <v>1009482</v>
      </c>
      <c r="C305" s="165">
        <f t="shared" si="219"/>
        <v>1009482</v>
      </c>
      <c r="D305" s="165">
        <f t="shared" si="219"/>
        <v>0</v>
      </c>
      <c r="E305" s="165"/>
      <c r="F305" s="165"/>
      <c r="G305" s="165">
        <f t="shared" si="235"/>
        <v>0</v>
      </c>
      <c r="H305" s="165"/>
      <c r="I305" s="165"/>
      <c r="J305" s="165">
        <f t="shared" si="236"/>
        <v>0</v>
      </c>
      <c r="K305" s="165"/>
      <c r="L305" s="165"/>
      <c r="M305" s="165">
        <f t="shared" si="237"/>
        <v>0</v>
      </c>
      <c r="N305" s="165">
        <v>1009482</v>
      </c>
      <c r="O305" s="165">
        <v>1009482</v>
      </c>
      <c r="P305" s="165">
        <f t="shared" si="238"/>
        <v>0</v>
      </c>
      <c r="Q305" s="165"/>
      <c r="R305" s="165"/>
      <c r="S305" s="165">
        <f t="shared" si="239"/>
        <v>0</v>
      </c>
      <c r="T305" s="165"/>
      <c r="U305" s="165"/>
      <c r="V305" s="165">
        <f t="shared" si="240"/>
        <v>0</v>
      </c>
      <c r="W305" s="165"/>
      <c r="X305" s="165"/>
      <c r="Y305" s="165">
        <f t="shared" si="241"/>
        <v>0</v>
      </c>
      <c r="Z305" s="165"/>
      <c r="AA305" s="165"/>
      <c r="AB305" s="165">
        <f t="shared" si="242"/>
        <v>0</v>
      </c>
      <c r="FL305" s="156"/>
      <c r="FM305" s="156"/>
      <c r="FN305" s="156"/>
      <c r="FO305" s="156"/>
      <c r="FP305" s="156"/>
      <c r="FQ305" s="156"/>
      <c r="FR305" s="156"/>
      <c r="FS305" s="156"/>
      <c r="FT305" s="156"/>
      <c r="FU305" s="156"/>
      <c r="FV305" s="156"/>
      <c r="FW305" s="156"/>
      <c r="FX305" s="156"/>
      <c r="FY305" s="156"/>
      <c r="FZ305" s="156"/>
      <c r="GA305" s="156"/>
      <c r="GB305" s="156"/>
      <c r="GC305" s="156"/>
      <c r="GD305" s="156"/>
      <c r="GE305" s="156"/>
    </row>
    <row r="306" spans="1:187" s="156" customFormat="1" x14ac:dyDescent="0.25">
      <c r="A306" s="157" t="s">
        <v>363</v>
      </c>
      <c r="B306" s="158">
        <f t="shared" si="219"/>
        <v>507201</v>
      </c>
      <c r="C306" s="158">
        <f t="shared" si="219"/>
        <v>507201</v>
      </c>
      <c r="D306" s="158">
        <f t="shared" si="219"/>
        <v>0</v>
      </c>
      <c r="E306" s="158">
        <f>SUM(E307,E312,E315)</f>
        <v>0</v>
      </c>
      <c r="F306" s="158">
        <f>SUM(F307,F312,F315)</f>
        <v>0</v>
      </c>
      <c r="G306" s="158">
        <f t="shared" si="235"/>
        <v>0</v>
      </c>
      <c r="H306" s="158">
        <f t="shared" ref="H306:I306" si="285">SUM(H307,H312,H315)</f>
        <v>0</v>
      </c>
      <c r="I306" s="158">
        <f t="shared" si="285"/>
        <v>0</v>
      </c>
      <c r="J306" s="158">
        <f t="shared" si="236"/>
        <v>0</v>
      </c>
      <c r="K306" s="158">
        <f t="shared" ref="K306:L306" si="286">SUM(K307,K312,K315)</f>
        <v>92580</v>
      </c>
      <c r="L306" s="158">
        <f t="shared" si="286"/>
        <v>92580</v>
      </c>
      <c r="M306" s="158">
        <f t="shared" si="237"/>
        <v>0</v>
      </c>
      <c r="N306" s="158">
        <f t="shared" ref="N306:O306" si="287">SUM(N307,N312,N315)</f>
        <v>412151</v>
      </c>
      <c r="O306" s="158">
        <f t="shared" si="287"/>
        <v>412151</v>
      </c>
      <c r="P306" s="158">
        <f t="shared" si="238"/>
        <v>0</v>
      </c>
      <c r="Q306" s="158">
        <f t="shared" ref="Q306:R306" si="288">SUM(Q307,Q312,Q315)</f>
        <v>2470</v>
      </c>
      <c r="R306" s="158">
        <f t="shared" si="288"/>
        <v>2470</v>
      </c>
      <c r="S306" s="158">
        <f t="shared" si="239"/>
        <v>0</v>
      </c>
      <c r="T306" s="158">
        <f t="shared" ref="T306:U306" si="289">SUM(T307,T312,T315)</f>
        <v>0</v>
      </c>
      <c r="U306" s="158">
        <f t="shared" si="289"/>
        <v>0</v>
      </c>
      <c r="V306" s="158">
        <f t="shared" si="240"/>
        <v>0</v>
      </c>
      <c r="W306" s="158">
        <f t="shared" ref="W306:X306" si="290">SUM(W307,W312,W315)</f>
        <v>0</v>
      </c>
      <c r="X306" s="158">
        <f t="shared" si="290"/>
        <v>0</v>
      </c>
      <c r="Y306" s="158">
        <f t="shared" si="241"/>
        <v>0</v>
      </c>
      <c r="Z306" s="158">
        <f t="shared" ref="Z306:AA306" si="291">SUM(Z307,Z312,Z315)</f>
        <v>0</v>
      </c>
      <c r="AA306" s="158">
        <f t="shared" si="291"/>
        <v>0</v>
      </c>
      <c r="AB306" s="158">
        <f t="shared" si="242"/>
        <v>0</v>
      </c>
      <c r="FL306" s="159"/>
      <c r="FM306" s="159"/>
      <c r="FN306" s="159"/>
      <c r="FO306" s="159"/>
      <c r="FP306" s="159"/>
      <c r="FQ306" s="159"/>
      <c r="FR306" s="159"/>
      <c r="FS306" s="159"/>
      <c r="FT306" s="159"/>
      <c r="FU306" s="159"/>
      <c r="FV306" s="159"/>
      <c r="FW306" s="159"/>
      <c r="FX306" s="159"/>
      <c r="FY306" s="159"/>
      <c r="FZ306" s="159"/>
      <c r="GA306" s="159"/>
      <c r="GB306" s="159"/>
      <c r="GC306" s="159"/>
      <c r="GD306" s="159"/>
      <c r="GE306" s="159"/>
    </row>
    <row r="307" spans="1:187" s="159" customFormat="1" x14ac:dyDescent="0.25">
      <c r="A307" s="157" t="s">
        <v>113</v>
      </c>
      <c r="B307" s="158">
        <f t="shared" si="219"/>
        <v>68580</v>
      </c>
      <c r="C307" s="158">
        <f t="shared" si="219"/>
        <v>68580</v>
      </c>
      <c r="D307" s="158">
        <f t="shared" si="219"/>
        <v>0</v>
      </c>
      <c r="E307" s="158">
        <f t="shared" ref="E307:AA307" si="292">SUM(E308)</f>
        <v>0</v>
      </c>
      <c r="F307" s="158">
        <f t="shared" si="292"/>
        <v>0</v>
      </c>
      <c r="G307" s="158">
        <f t="shared" si="235"/>
        <v>0</v>
      </c>
      <c r="H307" s="158">
        <f t="shared" si="292"/>
        <v>0</v>
      </c>
      <c r="I307" s="158">
        <f t="shared" si="292"/>
        <v>0</v>
      </c>
      <c r="J307" s="158">
        <f t="shared" si="236"/>
        <v>0</v>
      </c>
      <c r="K307" s="158">
        <f t="shared" si="292"/>
        <v>68580</v>
      </c>
      <c r="L307" s="158">
        <f t="shared" si="292"/>
        <v>68580</v>
      </c>
      <c r="M307" s="158">
        <f t="shared" si="237"/>
        <v>0</v>
      </c>
      <c r="N307" s="158">
        <f t="shared" si="292"/>
        <v>0</v>
      </c>
      <c r="O307" s="158">
        <f t="shared" si="292"/>
        <v>0</v>
      </c>
      <c r="P307" s="158">
        <f t="shared" si="238"/>
        <v>0</v>
      </c>
      <c r="Q307" s="158">
        <f t="shared" si="292"/>
        <v>0</v>
      </c>
      <c r="R307" s="158">
        <f t="shared" si="292"/>
        <v>0</v>
      </c>
      <c r="S307" s="158">
        <f t="shared" si="239"/>
        <v>0</v>
      </c>
      <c r="T307" s="158">
        <f t="shared" si="292"/>
        <v>0</v>
      </c>
      <c r="U307" s="158">
        <f t="shared" si="292"/>
        <v>0</v>
      </c>
      <c r="V307" s="158">
        <f t="shared" si="240"/>
        <v>0</v>
      </c>
      <c r="W307" s="158">
        <f t="shared" si="292"/>
        <v>0</v>
      </c>
      <c r="X307" s="158">
        <f t="shared" si="292"/>
        <v>0</v>
      </c>
      <c r="Y307" s="158">
        <f t="shared" si="241"/>
        <v>0</v>
      </c>
      <c r="Z307" s="158">
        <f t="shared" si="292"/>
        <v>0</v>
      </c>
      <c r="AA307" s="158">
        <f t="shared" si="292"/>
        <v>0</v>
      </c>
      <c r="AB307" s="158">
        <f t="shared" si="242"/>
        <v>0</v>
      </c>
    </row>
    <row r="308" spans="1:187" s="159" customFormat="1" ht="31.5" x14ac:dyDescent="0.25">
      <c r="A308" s="157" t="s">
        <v>364</v>
      </c>
      <c r="B308" s="158">
        <f t="shared" si="219"/>
        <v>68580</v>
      </c>
      <c r="C308" s="158">
        <f t="shared" si="219"/>
        <v>68580</v>
      </c>
      <c r="D308" s="158">
        <f t="shared" si="219"/>
        <v>0</v>
      </c>
      <c r="E308" s="158">
        <f>SUM(E309:E311)</f>
        <v>0</v>
      </c>
      <c r="F308" s="158">
        <f>SUM(F309:F311)</f>
        <v>0</v>
      </c>
      <c r="G308" s="158">
        <f t="shared" si="235"/>
        <v>0</v>
      </c>
      <c r="H308" s="158">
        <f t="shared" ref="H308:I308" si="293">SUM(H309:H311)</f>
        <v>0</v>
      </c>
      <c r="I308" s="158">
        <f t="shared" si="293"/>
        <v>0</v>
      </c>
      <c r="J308" s="158">
        <f t="shared" si="236"/>
        <v>0</v>
      </c>
      <c r="K308" s="158">
        <f t="shared" ref="K308:L308" si="294">SUM(K309:K311)</f>
        <v>68580</v>
      </c>
      <c r="L308" s="158">
        <f t="shared" si="294"/>
        <v>68580</v>
      </c>
      <c r="M308" s="158">
        <f t="shared" si="237"/>
        <v>0</v>
      </c>
      <c r="N308" s="158">
        <f t="shared" ref="N308:O308" si="295">SUM(N309:N311)</f>
        <v>0</v>
      </c>
      <c r="O308" s="158">
        <f t="shared" si="295"/>
        <v>0</v>
      </c>
      <c r="P308" s="158">
        <f t="shared" si="238"/>
        <v>0</v>
      </c>
      <c r="Q308" s="158">
        <f t="shared" ref="Q308:R308" si="296">SUM(Q309:Q311)</f>
        <v>0</v>
      </c>
      <c r="R308" s="158">
        <f t="shared" si="296"/>
        <v>0</v>
      </c>
      <c r="S308" s="158">
        <f t="shared" si="239"/>
        <v>0</v>
      </c>
      <c r="T308" s="158">
        <f t="shared" ref="T308:U308" si="297">SUM(T309:T311)</f>
        <v>0</v>
      </c>
      <c r="U308" s="158">
        <f t="shared" si="297"/>
        <v>0</v>
      </c>
      <c r="V308" s="158">
        <f t="shared" si="240"/>
        <v>0</v>
      </c>
      <c r="W308" s="158">
        <f t="shared" ref="W308:X308" si="298">SUM(W309:W311)</f>
        <v>0</v>
      </c>
      <c r="X308" s="158">
        <f t="shared" si="298"/>
        <v>0</v>
      </c>
      <c r="Y308" s="158">
        <f t="shared" si="241"/>
        <v>0</v>
      </c>
      <c r="Z308" s="158">
        <f t="shared" ref="Z308:AA308" si="299">SUM(Z309:Z311)</f>
        <v>0</v>
      </c>
      <c r="AA308" s="158">
        <f t="shared" si="299"/>
        <v>0</v>
      </c>
      <c r="AB308" s="158">
        <f t="shared" si="242"/>
        <v>0</v>
      </c>
    </row>
    <row r="309" spans="1:187" s="159" customFormat="1" ht="31.5" x14ac:dyDescent="0.25">
      <c r="A309" s="173" t="s">
        <v>365</v>
      </c>
      <c r="B309" s="162">
        <f t="shared" si="219"/>
        <v>19020</v>
      </c>
      <c r="C309" s="162">
        <f t="shared" si="219"/>
        <v>19020</v>
      </c>
      <c r="D309" s="162">
        <f t="shared" si="219"/>
        <v>0</v>
      </c>
      <c r="E309" s="162"/>
      <c r="F309" s="162"/>
      <c r="G309" s="162">
        <f t="shared" si="235"/>
        <v>0</v>
      </c>
      <c r="H309" s="162"/>
      <c r="I309" s="162"/>
      <c r="J309" s="162">
        <f t="shared" si="236"/>
        <v>0</v>
      </c>
      <c r="K309" s="162">
        <v>19020</v>
      </c>
      <c r="L309" s="162">
        <v>19020</v>
      </c>
      <c r="M309" s="162">
        <f t="shared" si="237"/>
        <v>0</v>
      </c>
      <c r="N309" s="162"/>
      <c r="O309" s="162"/>
      <c r="P309" s="162">
        <f t="shared" si="238"/>
        <v>0</v>
      </c>
      <c r="Q309" s="162"/>
      <c r="R309" s="162"/>
      <c r="S309" s="162">
        <f t="shared" si="239"/>
        <v>0</v>
      </c>
      <c r="T309" s="162"/>
      <c r="U309" s="162"/>
      <c r="V309" s="162">
        <f t="shared" si="240"/>
        <v>0</v>
      </c>
      <c r="W309" s="162"/>
      <c r="X309" s="162"/>
      <c r="Y309" s="162">
        <f t="shared" si="241"/>
        <v>0</v>
      </c>
      <c r="Z309" s="162">
        <v>0</v>
      </c>
      <c r="AA309" s="162">
        <v>0</v>
      </c>
      <c r="AB309" s="162">
        <f t="shared" si="242"/>
        <v>0</v>
      </c>
    </row>
    <row r="310" spans="1:187" s="159" customFormat="1" x14ac:dyDescent="0.25">
      <c r="A310" s="173" t="s">
        <v>366</v>
      </c>
      <c r="B310" s="162">
        <f t="shared" si="219"/>
        <v>1560</v>
      </c>
      <c r="C310" s="162">
        <f t="shared" si="219"/>
        <v>1560</v>
      </c>
      <c r="D310" s="162">
        <f t="shared" si="219"/>
        <v>0</v>
      </c>
      <c r="E310" s="162"/>
      <c r="F310" s="162"/>
      <c r="G310" s="162">
        <f t="shared" si="235"/>
        <v>0</v>
      </c>
      <c r="H310" s="162"/>
      <c r="I310" s="162"/>
      <c r="J310" s="162">
        <f t="shared" si="236"/>
        <v>0</v>
      </c>
      <c r="K310" s="162">
        <v>1560</v>
      </c>
      <c r="L310" s="162">
        <v>1560</v>
      </c>
      <c r="M310" s="162">
        <f t="shared" si="237"/>
        <v>0</v>
      </c>
      <c r="N310" s="162"/>
      <c r="O310" s="162"/>
      <c r="P310" s="162">
        <f t="shared" si="238"/>
        <v>0</v>
      </c>
      <c r="Q310" s="162"/>
      <c r="R310" s="162"/>
      <c r="S310" s="162">
        <f t="shared" si="239"/>
        <v>0</v>
      </c>
      <c r="T310" s="162"/>
      <c r="U310" s="162"/>
      <c r="V310" s="162">
        <f t="shared" si="240"/>
        <v>0</v>
      </c>
      <c r="W310" s="162"/>
      <c r="X310" s="162"/>
      <c r="Y310" s="162">
        <f t="shared" si="241"/>
        <v>0</v>
      </c>
      <c r="Z310" s="162">
        <v>0</v>
      </c>
      <c r="AA310" s="162">
        <v>0</v>
      </c>
      <c r="AB310" s="162">
        <f t="shared" si="242"/>
        <v>0</v>
      </c>
    </row>
    <row r="311" spans="1:187" s="159" customFormat="1" ht="31.5" x14ac:dyDescent="0.25">
      <c r="A311" s="173" t="s">
        <v>367</v>
      </c>
      <c r="B311" s="162">
        <f t="shared" si="219"/>
        <v>48000</v>
      </c>
      <c r="C311" s="162">
        <f t="shared" si="219"/>
        <v>48000</v>
      </c>
      <c r="D311" s="162">
        <f t="shared" si="219"/>
        <v>0</v>
      </c>
      <c r="E311" s="162"/>
      <c r="F311" s="162"/>
      <c r="G311" s="162">
        <f t="shared" si="235"/>
        <v>0</v>
      </c>
      <c r="H311" s="162"/>
      <c r="I311" s="162"/>
      <c r="J311" s="162">
        <f t="shared" si="236"/>
        <v>0</v>
      </c>
      <c r="K311" s="162">
        <v>48000</v>
      </c>
      <c r="L311" s="162">
        <v>48000</v>
      </c>
      <c r="M311" s="162">
        <f t="shared" si="237"/>
        <v>0</v>
      </c>
      <c r="N311" s="162"/>
      <c r="O311" s="162"/>
      <c r="P311" s="162">
        <f t="shared" si="238"/>
        <v>0</v>
      </c>
      <c r="Q311" s="162"/>
      <c r="R311" s="162"/>
      <c r="S311" s="162">
        <f t="shared" si="239"/>
        <v>0</v>
      </c>
      <c r="T311" s="162"/>
      <c r="U311" s="162"/>
      <c r="V311" s="162">
        <f t="shared" si="240"/>
        <v>0</v>
      </c>
      <c r="W311" s="162"/>
      <c r="X311" s="162"/>
      <c r="Y311" s="162">
        <f t="shared" si="241"/>
        <v>0</v>
      </c>
      <c r="Z311" s="162">
        <v>0</v>
      </c>
      <c r="AA311" s="162">
        <v>0</v>
      </c>
      <c r="AB311" s="162">
        <f t="shared" si="242"/>
        <v>0</v>
      </c>
    </row>
    <row r="312" spans="1:187" s="159" customFormat="1" ht="31.5" x14ac:dyDescent="0.25">
      <c r="A312" s="157" t="s">
        <v>173</v>
      </c>
      <c r="B312" s="158">
        <f t="shared" si="219"/>
        <v>2470</v>
      </c>
      <c r="C312" s="158">
        <f t="shared" si="219"/>
        <v>2470</v>
      </c>
      <c r="D312" s="158">
        <f t="shared" si="219"/>
        <v>0</v>
      </c>
      <c r="E312" s="158">
        <f>SUM(E313)</f>
        <v>0</v>
      </c>
      <c r="F312" s="158">
        <f>SUM(F313)</f>
        <v>0</v>
      </c>
      <c r="G312" s="158">
        <f t="shared" si="235"/>
        <v>0</v>
      </c>
      <c r="H312" s="158">
        <f>SUM(H313)</f>
        <v>0</v>
      </c>
      <c r="I312" s="158">
        <f>SUM(I313)</f>
        <v>0</v>
      </c>
      <c r="J312" s="158">
        <f t="shared" si="236"/>
        <v>0</v>
      </c>
      <c r="K312" s="158">
        <v>0</v>
      </c>
      <c r="L312" s="158">
        <v>0</v>
      </c>
      <c r="M312" s="158">
        <f t="shared" si="237"/>
        <v>0</v>
      </c>
      <c r="N312" s="158">
        <f t="shared" ref="N312:AA312" si="300">SUM(N313)</f>
        <v>0</v>
      </c>
      <c r="O312" s="158">
        <f t="shared" si="300"/>
        <v>0</v>
      </c>
      <c r="P312" s="158">
        <f t="shared" si="238"/>
        <v>0</v>
      </c>
      <c r="Q312" s="158">
        <f t="shared" si="300"/>
        <v>2470</v>
      </c>
      <c r="R312" s="158">
        <f t="shared" si="300"/>
        <v>2470</v>
      </c>
      <c r="S312" s="158">
        <f t="shared" si="239"/>
        <v>0</v>
      </c>
      <c r="T312" s="158">
        <f t="shared" si="300"/>
        <v>0</v>
      </c>
      <c r="U312" s="158">
        <f t="shared" si="300"/>
        <v>0</v>
      </c>
      <c r="V312" s="158">
        <f t="shared" si="240"/>
        <v>0</v>
      </c>
      <c r="W312" s="158">
        <f t="shared" si="300"/>
        <v>0</v>
      </c>
      <c r="X312" s="158">
        <f t="shared" si="300"/>
        <v>0</v>
      </c>
      <c r="Y312" s="158">
        <f t="shared" si="241"/>
        <v>0</v>
      </c>
      <c r="Z312" s="158">
        <f t="shared" si="300"/>
        <v>0</v>
      </c>
      <c r="AA312" s="158">
        <f t="shared" si="300"/>
        <v>0</v>
      </c>
      <c r="AB312" s="158">
        <f t="shared" si="242"/>
        <v>0</v>
      </c>
      <c r="AC312" s="156"/>
      <c r="AD312" s="156"/>
      <c r="AE312" s="156"/>
      <c r="AF312" s="156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  <c r="AQ312" s="156"/>
      <c r="AR312" s="156"/>
      <c r="AS312" s="156"/>
      <c r="AT312" s="156"/>
      <c r="AU312" s="156"/>
      <c r="AV312" s="156"/>
      <c r="AW312" s="156"/>
      <c r="AX312" s="156"/>
      <c r="AY312" s="156"/>
      <c r="AZ312" s="156"/>
      <c r="BA312" s="156"/>
      <c r="BB312" s="156"/>
      <c r="BC312" s="156"/>
      <c r="BD312" s="156"/>
      <c r="BE312" s="156"/>
      <c r="BF312" s="156"/>
      <c r="BG312" s="156"/>
      <c r="BH312" s="156"/>
      <c r="BI312" s="156"/>
      <c r="BJ312" s="156"/>
      <c r="BK312" s="156"/>
      <c r="BL312" s="156"/>
      <c r="BM312" s="156"/>
      <c r="BN312" s="156"/>
      <c r="BO312" s="156"/>
      <c r="BP312" s="156"/>
      <c r="BQ312" s="156"/>
      <c r="BR312" s="156"/>
      <c r="BS312" s="156"/>
      <c r="BT312" s="156"/>
      <c r="BU312" s="156"/>
      <c r="BV312" s="156"/>
      <c r="BW312" s="156"/>
      <c r="BX312" s="156"/>
      <c r="BY312" s="156"/>
      <c r="BZ312" s="156"/>
      <c r="CA312" s="156"/>
      <c r="CB312" s="156"/>
      <c r="CC312" s="156"/>
      <c r="CD312" s="156"/>
      <c r="CE312" s="156"/>
      <c r="CF312" s="156"/>
      <c r="CG312" s="156"/>
      <c r="CH312" s="156"/>
      <c r="CI312" s="156"/>
      <c r="CJ312" s="156"/>
      <c r="CK312" s="156"/>
      <c r="CL312" s="156"/>
      <c r="CM312" s="156"/>
      <c r="CN312" s="156"/>
      <c r="CO312" s="156"/>
      <c r="CP312" s="156"/>
      <c r="CQ312" s="156"/>
      <c r="CR312" s="156"/>
      <c r="CS312" s="156"/>
      <c r="CT312" s="156"/>
      <c r="CU312" s="156"/>
      <c r="CV312" s="156"/>
      <c r="CW312" s="156"/>
      <c r="CX312" s="156"/>
      <c r="CY312" s="156"/>
      <c r="CZ312" s="156"/>
      <c r="DA312" s="156"/>
      <c r="DB312" s="156"/>
      <c r="DC312" s="156"/>
      <c r="DD312" s="156"/>
      <c r="DE312" s="156"/>
      <c r="DF312" s="156"/>
      <c r="DG312" s="156"/>
      <c r="DH312" s="156"/>
      <c r="DI312" s="156"/>
      <c r="DJ312" s="156"/>
      <c r="DK312" s="156"/>
      <c r="DL312" s="156"/>
      <c r="DM312" s="156"/>
      <c r="DN312" s="156"/>
      <c r="DO312" s="156"/>
      <c r="DP312" s="156"/>
      <c r="DQ312" s="156"/>
      <c r="DR312" s="156"/>
      <c r="DS312" s="156"/>
      <c r="DT312" s="156"/>
      <c r="DU312" s="156"/>
      <c r="DV312" s="156"/>
      <c r="DW312" s="156"/>
      <c r="DX312" s="156"/>
      <c r="DY312" s="156"/>
      <c r="DZ312" s="156"/>
      <c r="EA312" s="156"/>
      <c r="EB312" s="156"/>
      <c r="EC312" s="156"/>
      <c r="ED312" s="156"/>
      <c r="EE312" s="156"/>
      <c r="EF312" s="156"/>
      <c r="EG312" s="156"/>
      <c r="EH312" s="156"/>
      <c r="EI312" s="156"/>
      <c r="EJ312" s="156"/>
      <c r="EK312" s="156"/>
      <c r="EL312" s="156"/>
      <c r="EM312" s="156"/>
      <c r="EN312" s="156"/>
      <c r="EO312" s="156"/>
      <c r="EP312" s="156"/>
      <c r="EQ312" s="156"/>
      <c r="ER312" s="156"/>
      <c r="ES312" s="156"/>
      <c r="ET312" s="156"/>
      <c r="EU312" s="156"/>
      <c r="EV312" s="156"/>
      <c r="EW312" s="156"/>
      <c r="EX312" s="156"/>
      <c r="EY312" s="156"/>
      <c r="EZ312" s="156"/>
      <c r="FA312" s="156"/>
      <c r="FB312" s="156"/>
      <c r="FC312" s="156"/>
      <c r="FD312" s="156"/>
      <c r="FE312" s="156"/>
      <c r="FF312" s="156"/>
      <c r="FG312" s="156"/>
      <c r="FH312" s="156"/>
      <c r="FI312" s="156"/>
      <c r="FJ312" s="156"/>
      <c r="FK312" s="156"/>
      <c r="FL312" s="156"/>
      <c r="FM312" s="156"/>
      <c r="FN312" s="156"/>
      <c r="FO312" s="156"/>
      <c r="FP312" s="156"/>
      <c r="FQ312" s="156"/>
      <c r="FR312" s="156"/>
      <c r="FS312" s="156"/>
      <c r="FT312" s="156"/>
      <c r="FU312" s="156"/>
      <c r="FV312" s="156"/>
      <c r="FW312" s="156"/>
      <c r="FX312" s="156"/>
      <c r="FY312" s="156"/>
      <c r="FZ312" s="156"/>
      <c r="GA312" s="156"/>
      <c r="GB312" s="156"/>
      <c r="GC312" s="156"/>
      <c r="GD312" s="156"/>
      <c r="GE312" s="156"/>
    </row>
    <row r="313" spans="1:187" s="159" customFormat="1" ht="31.5" x14ac:dyDescent="0.25">
      <c r="A313" s="157" t="s">
        <v>364</v>
      </c>
      <c r="B313" s="158">
        <f t="shared" si="219"/>
        <v>2470</v>
      </c>
      <c r="C313" s="158">
        <f t="shared" si="219"/>
        <v>2470</v>
      </c>
      <c r="D313" s="158">
        <f t="shared" si="219"/>
        <v>0</v>
      </c>
      <c r="E313" s="158">
        <f t="shared" ref="E313:AA313" si="301">SUM(E314:E314)</f>
        <v>0</v>
      </c>
      <c r="F313" s="158">
        <f t="shared" si="301"/>
        <v>0</v>
      </c>
      <c r="G313" s="158">
        <f t="shared" si="235"/>
        <v>0</v>
      </c>
      <c r="H313" s="158">
        <f t="shared" si="301"/>
        <v>0</v>
      </c>
      <c r="I313" s="158">
        <f t="shared" si="301"/>
        <v>0</v>
      </c>
      <c r="J313" s="158">
        <f t="shared" si="236"/>
        <v>0</v>
      </c>
      <c r="K313" s="158">
        <f t="shared" si="301"/>
        <v>0</v>
      </c>
      <c r="L313" s="158">
        <f t="shared" si="301"/>
        <v>0</v>
      </c>
      <c r="M313" s="158">
        <f t="shared" si="237"/>
        <v>0</v>
      </c>
      <c r="N313" s="158">
        <f t="shared" si="301"/>
        <v>0</v>
      </c>
      <c r="O313" s="158">
        <f t="shared" si="301"/>
        <v>0</v>
      </c>
      <c r="P313" s="158">
        <f t="shared" si="238"/>
        <v>0</v>
      </c>
      <c r="Q313" s="158">
        <f t="shared" si="301"/>
        <v>2470</v>
      </c>
      <c r="R313" s="158">
        <f t="shared" si="301"/>
        <v>2470</v>
      </c>
      <c r="S313" s="158">
        <f t="shared" si="239"/>
        <v>0</v>
      </c>
      <c r="T313" s="158">
        <f t="shared" si="301"/>
        <v>0</v>
      </c>
      <c r="U313" s="158">
        <f t="shared" si="301"/>
        <v>0</v>
      </c>
      <c r="V313" s="158">
        <f t="shared" si="240"/>
        <v>0</v>
      </c>
      <c r="W313" s="158">
        <f t="shared" si="301"/>
        <v>0</v>
      </c>
      <c r="X313" s="158">
        <f t="shared" si="301"/>
        <v>0</v>
      </c>
      <c r="Y313" s="158">
        <f t="shared" si="241"/>
        <v>0</v>
      </c>
      <c r="Z313" s="158">
        <f t="shared" si="301"/>
        <v>0</v>
      </c>
      <c r="AA313" s="158">
        <f t="shared" si="301"/>
        <v>0</v>
      </c>
      <c r="AB313" s="158">
        <f t="shared" si="242"/>
        <v>0</v>
      </c>
    </row>
    <row r="314" spans="1:187" s="159" customFormat="1" ht="31.5" x14ac:dyDescent="0.25">
      <c r="A314" s="161" t="s">
        <v>368</v>
      </c>
      <c r="B314" s="165">
        <f t="shared" si="219"/>
        <v>2470</v>
      </c>
      <c r="C314" s="165">
        <f t="shared" si="219"/>
        <v>2470</v>
      </c>
      <c r="D314" s="165">
        <f t="shared" si="219"/>
        <v>0</v>
      </c>
      <c r="E314" s="165"/>
      <c r="F314" s="165"/>
      <c r="G314" s="165">
        <f t="shared" si="235"/>
        <v>0</v>
      </c>
      <c r="H314" s="165"/>
      <c r="I314" s="165"/>
      <c r="J314" s="165">
        <f t="shared" si="236"/>
        <v>0</v>
      </c>
      <c r="K314" s="165"/>
      <c r="L314" s="165"/>
      <c r="M314" s="165">
        <f t="shared" si="237"/>
        <v>0</v>
      </c>
      <c r="N314" s="165"/>
      <c r="O314" s="165"/>
      <c r="P314" s="165">
        <f t="shared" si="238"/>
        <v>0</v>
      </c>
      <c r="Q314" s="165">
        <v>2470</v>
      </c>
      <c r="R314" s="165">
        <v>2470</v>
      </c>
      <c r="S314" s="165">
        <f t="shared" si="239"/>
        <v>0</v>
      </c>
      <c r="T314" s="165"/>
      <c r="U314" s="165"/>
      <c r="V314" s="165">
        <f t="shared" si="240"/>
        <v>0</v>
      </c>
      <c r="W314" s="165"/>
      <c r="X314" s="165"/>
      <c r="Y314" s="165">
        <f t="shared" si="241"/>
        <v>0</v>
      </c>
      <c r="Z314" s="165"/>
      <c r="AA314" s="165"/>
      <c r="AB314" s="165">
        <f t="shared" si="242"/>
        <v>0</v>
      </c>
    </row>
    <row r="315" spans="1:187" s="159" customFormat="1" x14ac:dyDescent="0.25">
      <c r="A315" s="157" t="s">
        <v>185</v>
      </c>
      <c r="B315" s="158">
        <f t="shared" si="219"/>
        <v>436151</v>
      </c>
      <c r="C315" s="158">
        <f t="shared" si="219"/>
        <v>436151</v>
      </c>
      <c r="D315" s="158">
        <f t="shared" si="219"/>
        <v>0</v>
      </c>
      <c r="E315" s="158">
        <f>SUM(E316)</f>
        <v>0</v>
      </c>
      <c r="F315" s="158">
        <f>SUM(F316)</f>
        <v>0</v>
      </c>
      <c r="G315" s="158">
        <f t="shared" si="235"/>
        <v>0</v>
      </c>
      <c r="H315" s="158">
        <f t="shared" ref="H315:I315" si="302">SUM(H316)</f>
        <v>0</v>
      </c>
      <c r="I315" s="158">
        <f t="shared" si="302"/>
        <v>0</v>
      </c>
      <c r="J315" s="158">
        <f t="shared" si="236"/>
        <v>0</v>
      </c>
      <c r="K315" s="158">
        <f t="shared" ref="K315:L315" si="303">SUM(K316)</f>
        <v>24000</v>
      </c>
      <c r="L315" s="158">
        <f t="shared" si="303"/>
        <v>24000</v>
      </c>
      <c r="M315" s="158">
        <f t="shared" si="237"/>
        <v>0</v>
      </c>
      <c r="N315" s="158">
        <f t="shared" ref="N315:O315" si="304">SUM(N316)</f>
        <v>412151</v>
      </c>
      <c r="O315" s="158">
        <f t="shared" si="304"/>
        <v>412151</v>
      </c>
      <c r="P315" s="158">
        <f t="shared" si="238"/>
        <v>0</v>
      </c>
      <c r="Q315" s="158">
        <f t="shared" ref="Q315:R315" si="305">SUM(Q316)</f>
        <v>0</v>
      </c>
      <c r="R315" s="158">
        <f t="shared" si="305"/>
        <v>0</v>
      </c>
      <c r="S315" s="158">
        <f t="shared" si="239"/>
        <v>0</v>
      </c>
      <c r="T315" s="158">
        <f t="shared" ref="T315:U315" si="306">SUM(T316)</f>
        <v>0</v>
      </c>
      <c r="U315" s="158">
        <f t="shared" si="306"/>
        <v>0</v>
      </c>
      <c r="V315" s="158">
        <f t="shared" si="240"/>
        <v>0</v>
      </c>
      <c r="W315" s="158">
        <f t="shared" ref="W315:X315" si="307">SUM(W316)</f>
        <v>0</v>
      </c>
      <c r="X315" s="158">
        <f t="shared" si="307"/>
        <v>0</v>
      </c>
      <c r="Y315" s="158">
        <f t="shared" si="241"/>
        <v>0</v>
      </c>
      <c r="Z315" s="158">
        <f t="shared" ref="Z315:AA315" si="308">SUM(Z316)</f>
        <v>0</v>
      </c>
      <c r="AA315" s="158">
        <f t="shared" si="308"/>
        <v>0</v>
      </c>
      <c r="AB315" s="158">
        <f t="shared" si="242"/>
        <v>0</v>
      </c>
      <c r="AC315" s="156"/>
      <c r="AD315" s="156"/>
      <c r="AE315" s="156"/>
      <c r="AF315" s="156"/>
      <c r="AG315" s="156"/>
      <c r="AH315" s="156"/>
      <c r="AI315" s="156"/>
      <c r="AJ315" s="156"/>
      <c r="AK315" s="156"/>
      <c r="AL315" s="156"/>
      <c r="AM315" s="156"/>
      <c r="AN315" s="156"/>
      <c r="AO315" s="156"/>
      <c r="AP315" s="156"/>
      <c r="AQ315" s="156"/>
      <c r="AR315" s="156"/>
      <c r="AS315" s="156"/>
      <c r="AT315" s="156"/>
      <c r="AU315" s="156"/>
      <c r="AV315" s="156"/>
      <c r="AW315" s="156"/>
      <c r="AX315" s="156"/>
      <c r="AY315" s="156"/>
      <c r="AZ315" s="156"/>
      <c r="BA315" s="156"/>
      <c r="BB315" s="156"/>
      <c r="BC315" s="156"/>
      <c r="BD315" s="156"/>
      <c r="BE315" s="156"/>
      <c r="BF315" s="156"/>
      <c r="BG315" s="156"/>
      <c r="BH315" s="156"/>
      <c r="BI315" s="156"/>
      <c r="BJ315" s="156"/>
      <c r="BK315" s="156"/>
      <c r="BL315" s="156"/>
      <c r="BM315" s="156"/>
      <c r="BN315" s="156"/>
      <c r="BO315" s="156"/>
      <c r="BP315" s="156"/>
      <c r="BQ315" s="156"/>
      <c r="BR315" s="156"/>
      <c r="BS315" s="156"/>
      <c r="BT315" s="156"/>
      <c r="BU315" s="156"/>
      <c r="BV315" s="156"/>
      <c r="BW315" s="156"/>
      <c r="BX315" s="156"/>
      <c r="BY315" s="156"/>
      <c r="BZ315" s="156"/>
      <c r="CA315" s="156"/>
      <c r="CB315" s="156"/>
      <c r="CC315" s="156"/>
      <c r="CD315" s="156"/>
      <c r="CE315" s="156"/>
      <c r="CF315" s="156"/>
      <c r="CG315" s="156"/>
      <c r="CH315" s="156"/>
      <c r="CI315" s="156"/>
      <c r="CJ315" s="156"/>
      <c r="CK315" s="156"/>
      <c r="CL315" s="156"/>
      <c r="CM315" s="156"/>
      <c r="CN315" s="156"/>
      <c r="CO315" s="156"/>
      <c r="CP315" s="156"/>
      <c r="CQ315" s="156"/>
      <c r="CR315" s="156"/>
      <c r="CS315" s="156"/>
      <c r="CT315" s="156"/>
      <c r="CU315" s="156"/>
      <c r="CV315" s="156"/>
      <c r="CW315" s="156"/>
      <c r="CX315" s="156"/>
      <c r="CY315" s="156"/>
      <c r="CZ315" s="156"/>
      <c r="DA315" s="156"/>
      <c r="DB315" s="156"/>
      <c r="DC315" s="156"/>
      <c r="DD315" s="156"/>
      <c r="DE315" s="156"/>
      <c r="DF315" s="156"/>
      <c r="DG315" s="156"/>
      <c r="DH315" s="156"/>
      <c r="DI315" s="156"/>
      <c r="DJ315" s="156"/>
      <c r="DK315" s="156"/>
      <c r="DL315" s="156"/>
      <c r="DM315" s="156"/>
      <c r="DN315" s="156"/>
      <c r="DO315" s="156"/>
      <c r="DP315" s="156"/>
      <c r="DQ315" s="156"/>
      <c r="DR315" s="156"/>
      <c r="DS315" s="156"/>
      <c r="DT315" s="156"/>
      <c r="DU315" s="156"/>
      <c r="DV315" s="156"/>
      <c r="DW315" s="156"/>
      <c r="DX315" s="156"/>
      <c r="DY315" s="156"/>
      <c r="DZ315" s="156"/>
      <c r="EA315" s="156"/>
      <c r="EB315" s="156"/>
      <c r="EC315" s="156"/>
      <c r="ED315" s="156"/>
      <c r="EE315" s="156"/>
      <c r="EF315" s="156"/>
      <c r="EG315" s="156"/>
      <c r="EH315" s="156"/>
      <c r="EI315" s="156"/>
      <c r="EJ315" s="156"/>
      <c r="EK315" s="156"/>
      <c r="EL315" s="156"/>
      <c r="EM315" s="156"/>
      <c r="EN315" s="156"/>
      <c r="EO315" s="156"/>
      <c r="EP315" s="156"/>
      <c r="EQ315" s="156"/>
      <c r="ER315" s="156"/>
      <c r="ES315" s="156"/>
      <c r="ET315" s="156"/>
      <c r="EU315" s="156"/>
      <c r="EV315" s="156"/>
      <c r="EW315" s="156"/>
      <c r="EX315" s="156"/>
      <c r="EY315" s="156"/>
      <c r="EZ315" s="156"/>
      <c r="FA315" s="156"/>
      <c r="FB315" s="156"/>
      <c r="FC315" s="156"/>
      <c r="FD315" s="156"/>
      <c r="FE315" s="156"/>
      <c r="FF315" s="156"/>
      <c r="FG315" s="156"/>
      <c r="FH315" s="156"/>
      <c r="FI315" s="156"/>
      <c r="FJ315" s="156"/>
      <c r="FK315" s="156"/>
      <c r="FL315" s="156"/>
      <c r="FM315" s="156"/>
      <c r="FN315" s="156"/>
      <c r="FO315" s="156"/>
      <c r="FP315" s="156"/>
      <c r="FQ315" s="156"/>
      <c r="FR315" s="156"/>
      <c r="FS315" s="156"/>
      <c r="FT315" s="156"/>
      <c r="FU315" s="156"/>
      <c r="FV315" s="156"/>
      <c r="FW315" s="156"/>
      <c r="FX315" s="156"/>
      <c r="FY315" s="156"/>
      <c r="FZ315" s="156"/>
      <c r="GA315" s="156"/>
      <c r="GB315" s="156"/>
      <c r="GC315" s="156"/>
      <c r="GD315" s="156"/>
      <c r="GE315" s="156"/>
    </row>
    <row r="316" spans="1:187" s="159" customFormat="1" ht="31.5" x14ac:dyDescent="0.25">
      <c r="A316" s="157" t="s">
        <v>364</v>
      </c>
      <c r="B316" s="158">
        <f t="shared" si="219"/>
        <v>436151</v>
      </c>
      <c r="C316" s="158">
        <f t="shared" si="219"/>
        <v>436151</v>
      </c>
      <c r="D316" s="158">
        <f t="shared" si="219"/>
        <v>0</v>
      </c>
      <c r="E316" s="158">
        <f>SUM(E317:E318)</f>
        <v>0</v>
      </c>
      <c r="F316" s="158">
        <f>SUM(F317:F318)</f>
        <v>0</v>
      </c>
      <c r="G316" s="158">
        <f t="shared" si="235"/>
        <v>0</v>
      </c>
      <c r="H316" s="158">
        <f t="shared" ref="H316:I316" si="309">SUM(H317:H318)</f>
        <v>0</v>
      </c>
      <c r="I316" s="158">
        <f t="shared" si="309"/>
        <v>0</v>
      </c>
      <c r="J316" s="158">
        <f t="shared" si="236"/>
        <v>0</v>
      </c>
      <c r="K316" s="158">
        <f t="shared" ref="K316:L316" si="310">SUM(K317:K318)</f>
        <v>24000</v>
      </c>
      <c r="L316" s="158">
        <f t="shared" si="310"/>
        <v>24000</v>
      </c>
      <c r="M316" s="158">
        <f t="shared" si="237"/>
        <v>0</v>
      </c>
      <c r="N316" s="158">
        <f t="shared" ref="N316:O316" si="311">SUM(N317:N318)</f>
        <v>412151</v>
      </c>
      <c r="O316" s="158">
        <f t="shared" si="311"/>
        <v>412151</v>
      </c>
      <c r="P316" s="158">
        <f t="shared" si="238"/>
        <v>0</v>
      </c>
      <c r="Q316" s="158">
        <f t="shared" ref="Q316:R316" si="312">SUM(Q317:Q318)</f>
        <v>0</v>
      </c>
      <c r="R316" s="158">
        <f t="shared" si="312"/>
        <v>0</v>
      </c>
      <c r="S316" s="158">
        <f t="shared" si="239"/>
        <v>0</v>
      </c>
      <c r="T316" s="158">
        <f t="shared" ref="T316:U316" si="313">SUM(T317:T318)</f>
        <v>0</v>
      </c>
      <c r="U316" s="158">
        <f t="shared" si="313"/>
        <v>0</v>
      </c>
      <c r="V316" s="158">
        <f t="shared" si="240"/>
        <v>0</v>
      </c>
      <c r="W316" s="158">
        <f t="shared" ref="W316:X316" si="314">SUM(W317:W318)</f>
        <v>0</v>
      </c>
      <c r="X316" s="158">
        <f t="shared" si="314"/>
        <v>0</v>
      </c>
      <c r="Y316" s="158">
        <f t="shared" si="241"/>
        <v>0</v>
      </c>
      <c r="Z316" s="158">
        <f t="shared" ref="Z316:AA316" si="315">SUM(Z317:Z318)</f>
        <v>0</v>
      </c>
      <c r="AA316" s="158">
        <f t="shared" si="315"/>
        <v>0</v>
      </c>
      <c r="AB316" s="158">
        <f t="shared" si="242"/>
        <v>0</v>
      </c>
    </row>
    <row r="317" spans="1:187" s="159" customFormat="1" ht="78.75" x14ac:dyDescent="0.25">
      <c r="A317" s="164" t="s">
        <v>369</v>
      </c>
      <c r="B317" s="165">
        <f t="shared" si="219"/>
        <v>412151</v>
      </c>
      <c r="C317" s="165">
        <f t="shared" si="219"/>
        <v>412151</v>
      </c>
      <c r="D317" s="165">
        <f t="shared" si="219"/>
        <v>0</v>
      </c>
      <c r="E317" s="165"/>
      <c r="F317" s="165"/>
      <c r="G317" s="165">
        <f t="shared" si="235"/>
        <v>0</v>
      </c>
      <c r="H317" s="165"/>
      <c r="I317" s="165"/>
      <c r="J317" s="165">
        <f t="shared" si="236"/>
        <v>0</v>
      </c>
      <c r="K317" s="165"/>
      <c r="L317" s="165"/>
      <c r="M317" s="165">
        <f t="shared" si="237"/>
        <v>0</v>
      </c>
      <c r="N317" s="165">
        <v>412151</v>
      </c>
      <c r="O317" s="165">
        <v>412151</v>
      </c>
      <c r="P317" s="165">
        <f t="shared" si="238"/>
        <v>0</v>
      </c>
      <c r="Q317" s="165"/>
      <c r="R317" s="165"/>
      <c r="S317" s="165">
        <f t="shared" si="239"/>
        <v>0</v>
      </c>
      <c r="T317" s="165"/>
      <c r="U317" s="165"/>
      <c r="V317" s="165">
        <f t="shared" si="240"/>
        <v>0</v>
      </c>
      <c r="W317" s="165"/>
      <c r="X317" s="165"/>
      <c r="Y317" s="165">
        <f t="shared" si="241"/>
        <v>0</v>
      </c>
      <c r="Z317" s="165"/>
      <c r="AA317" s="165"/>
      <c r="AB317" s="165">
        <f t="shared" si="242"/>
        <v>0</v>
      </c>
      <c r="FL317" s="156"/>
      <c r="FM317" s="156"/>
      <c r="FN317" s="156"/>
      <c r="FO317" s="156"/>
      <c r="FP317" s="156"/>
      <c r="FQ317" s="156"/>
      <c r="FR317" s="156"/>
      <c r="FS317" s="156"/>
      <c r="FT317" s="156"/>
      <c r="FU317" s="156"/>
      <c r="FV317" s="156"/>
      <c r="FW317" s="156"/>
      <c r="FX317" s="156"/>
      <c r="FY317" s="156"/>
      <c r="FZ317" s="156"/>
      <c r="GA317" s="156"/>
      <c r="GB317" s="156"/>
      <c r="GC317" s="156"/>
      <c r="GD317" s="156"/>
      <c r="GE317" s="156"/>
    </row>
    <row r="318" spans="1:187" s="159" customFormat="1" ht="31.5" x14ac:dyDescent="0.25">
      <c r="A318" s="173" t="s">
        <v>370</v>
      </c>
      <c r="B318" s="165">
        <f t="shared" si="219"/>
        <v>24000</v>
      </c>
      <c r="C318" s="165">
        <f t="shared" si="219"/>
        <v>24000</v>
      </c>
      <c r="D318" s="165">
        <f t="shared" si="219"/>
        <v>0</v>
      </c>
      <c r="E318" s="165"/>
      <c r="F318" s="165"/>
      <c r="G318" s="165">
        <f t="shared" si="235"/>
        <v>0</v>
      </c>
      <c r="H318" s="165"/>
      <c r="I318" s="165"/>
      <c r="J318" s="165">
        <f t="shared" si="236"/>
        <v>0</v>
      </c>
      <c r="K318" s="165">
        <v>24000</v>
      </c>
      <c r="L318" s="165">
        <v>24000</v>
      </c>
      <c r="M318" s="165">
        <f t="shared" si="237"/>
        <v>0</v>
      </c>
      <c r="N318" s="165"/>
      <c r="O318" s="165"/>
      <c r="P318" s="165">
        <f t="shared" si="238"/>
        <v>0</v>
      </c>
      <c r="Q318" s="165"/>
      <c r="R318" s="165"/>
      <c r="S318" s="165">
        <f t="shared" si="239"/>
        <v>0</v>
      </c>
      <c r="T318" s="165"/>
      <c r="U318" s="165"/>
      <c r="V318" s="165">
        <f t="shared" si="240"/>
        <v>0</v>
      </c>
      <c r="W318" s="165"/>
      <c r="X318" s="165"/>
      <c r="Y318" s="165">
        <f t="shared" si="241"/>
        <v>0</v>
      </c>
      <c r="Z318" s="165"/>
      <c r="AA318" s="165"/>
      <c r="AB318" s="165">
        <f t="shared" si="242"/>
        <v>0</v>
      </c>
    </row>
    <row r="319" spans="1:187" s="159" customFormat="1" x14ac:dyDescent="0.25">
      <c r="A319" s="181" t="s">
        <v>371</v>
      </c>
      <c r="B319" s="158">
        <f t="shared" si="219"/>
        <v>117149</v>
      </c>
      <c r="C319" s="158">
        <f t="shared" si="219"/>
        <v>117149</v>
      </c>
      <c r="D319" s="158">
        <f t="shared" si="219"/>
        <v>0</v>
      </c>
      <c r="E319" s="158">
        <f t="shared" ref="E319:AA319" si="316">SUM(E320)</f>
        <v>0</v>
      </c>
      <c r="F319" s="158">
        <f t="shared" si="316"/>
        <v>0</v>
      </c>
      <c r="G319" s="158">
        <f t="shared" si="235"/>
        <v>0</v>
      </c>
      <c r="H319" s="158">
        <f t="shared" si="316"/>
        <v>0</v>
      </c>
      <c r="I319" s="158">
        <f t="shared" si="316"/>
        <v>0</v>
      </c>
      <c r="J319" s="158">
        <f t="shared" si="236"/>
        <v>0</v>
      </c>
      <c r="K319" s="158">
        <f t="shared" si="316"/>
        <v>117149</v>
      </c>
      <c r="L319" s="158">
        <f t="shared" si="316"/>
        <v>117149</v>
      </c>
      <c r="M319" s="158">
        <f t="shared" si="237"/>
        <v>0</v>
      </c>
      <c r="N319" s="158">
        <f t="shared" si="316"/>
        <v>0</v>
      </c>
      <c r="O319" s="158">
        <f t="shared" si="316"/>
        <v>0</v>
      </c>
      <c r="P319" s="158">
        <f t="shared" si="238"/>
        <v>0</v>
      </c>
      <c r="Q319" s="158">
        <f t="shared" si="316"/>
        <v>0</v>
      </c>
      <c r="R319" s="158">
        <f t="shared" si="316"/>
        <v>0</v>
      </c>
      <c r="S319" s="158">
        <f t="shared" si="239"/>
        <v>0</v>
      </c>
      <c r="T319" s="158">
        <f t="shared" si="316"/>
        <v>0</v>
      </c>
      <c r="U319" s="158">
        <f t="shared" si="316"/>
        <v>0</v>
      </c>
      <c r="V319" s="158">
        <f t="shared" si="240"/>
        <v>0</v>
      </c>
      <c r="W319" s="158">
        <f t="shared" si="316"/>
        <v>0</v>
      </c>
      <c r="X319" s="158">
        <f t="shared" si="316"/>
        <v>0</v>
      </c>
      <c r="Y319" s="158">
        <f t="shared" si="241"/>
        <v>0</v>
      </c>
      <c r="Z319" s="158">
        <f t="shared" si="316"/>
        <v>0</v>
      </c>
      <c r="AA319" s="158">
        <f t="shared" si="316"/>
        <v>0</v>
      </c>
      <c r="AB319" s="158">
        <f t="shared" si="242"/>
        <v>0</v>
      </c>
    </row>
    <row r="320" spans="1:187" s="159" customFormat="1" ht="31.5" x14ac:dyDescent="0.25">
      <c r="A320" s="157" t="s">
        <v>158</v>
      </c>
      <c r="B320" s="158">
        <f t="shared" si="219"/>
        <v>117149</v>
      </c>
      <c r="C320" s="158">
        <f t="shared" si="219"/>
        <v>117149</v>
      </c>
      <c r="D320" s="158">
        <f t="shared" si="219"/>
        <v>0</v>
      </c>
      <c r="E320" s="158">
        <f t="shared" ref="E320:X320" si="317">SUM(E321:E322)</f>
        <v>0</v>
      </c>
      <c r="F320" s="158">
        <f t="shared" si="317"/>
        <v>0</v>
      </c>
      <c r="G320" s="158">
        <f t="shared" si="235"/>
        <v>0</v>
      </c>
      <c r="H320" s="158">
        <f t="shared" ref="H320" si="318">SUM(H321:H322)</f>
        <v>0</v>
      </c>
      <c r="I320" s="158">
        <f t="shared" si="317"/>
        <v>0</v>
      </c>
      <c r="J320" s="158">
        <f t="shared" si="236"/>
        <v>0</v>
      </c>
      <c r="K320" s="158">
        <f t="shared" ref="K320:L320" si="319">SUM(K321:K322)</f>
        <v>117149</v>
      </c>
      <c r="L320" s="158">
        <f t="shared" si="319"/>
        <v>117149</v>
      </c>
      <c r="M320" s="158">
        <f t="shared" si="237"/>
        <v>0</v>
      </c>
      <c r="N320" s="158">
        <f t="shared" ref="N320:O320" si="320">SUM(N321:N322)</f>
        <v>0</v>
      </c>
      <c r="O320" s="158">
        <f t="shared" si="320"/>
        <v>0</v>
      </c>
      <c r="P320" s="158">
        <f t="shared" si="238"/>
        <v>0</v>
      </c>
      <c r="Q320" s="158">
        <f t="shared" ref="Q320:R320" si="321">SUM(Q321:Q322)</f>
        <v>0</v>
      </c>
      <c r="R320" s="158">
        <f t="shared" si="321"/>
        <v>0</v>
      </c>
      <c r="S320" s="158">
        <f t="shared" si="239"/>
        <v>0</v>
      </c>
      <c r="T320" s="158">
        <f t="shared" ref="T320:U320" si="322">SUM(T321:T322)</f>
        <v>0</v>
      </c>
      <c r="U320" s="158">
        <f t="shared" si="322"/>
        <v>0</v>
      </c>
      <c r="V320" s="158">
        <f t="shared" si="240"/>
        <v>0</v>
      </c>
      <c r="W320" s="158">
        <f t="shared" ref="W320" si="323">SUM(W321:W322)</f>
        <v>0</v>
      </c>
      <c r="X320" s="158">
        <f t="shared" si="317"/>
        <v>0</v>
      </c>
      <c r="Y320" s="158">
        <f t="shared" si="241"/>
        <v>0</v>
      </c>
      <c r="Z320" s="158">
        <f t="shared" ref="Z320:AA320" si="324">SUM(Z321:Z322)</f>
        <v>0</v>
      </c>
      <c r="AA320" s="158">
        <f t="shared" si="324"/>
        <v>0</v>
      </c>
      <c r="AB320" s="158">
        <f t="shared" si="242"/>
        <v>0</v>
      </c>
    </row>
    <row r="321" spans="1:188" s="159" customFormat="1" ht="47.25" x14ac:dyDescent="0.25">
      <c r="A321" s="166" t="s">
        <v>372</v>
      </c>
      <c r="B321" s="165">
        <f t="shared" si="219"/>
        <v>100000</v>
      </c>
      <c r="C321" s="165">
        <f t="shared" si="219"/>
        <v>100000</v>
      </c>
      <c r="D321" s="165">
        <f t="shared" si="219"/>
        <v>0</v>
      </c>
      <c r="E321" s="165"/>
      <c r="F321" s="165"/>
      <c r="G321" s="165">
        <f t="shared" si="235"/>
        <v>0</v>
      </c>
      <c r="H321" s="165"/>
      <c r="I321" s="165"/>
      <c r="J321" s="165">
        <f t="shared" si="236"/>
        <v>0</v>
      </c>
      <c r="K321" s="165">
        <v>100000</v>
      </c>
      <c r="L321" s="165">
        <v>100000</v>
      </c>
      <c r="M321" s="165">
        <f t="shared" si="237"/>
        <v>0</v>
      </c>
      <c r="N321" s="165"/>
      <c r="O321" s="165"/>
      <c r="P321" s="165">
        <f t="shared" si="238"/>
        <v>0</v>
      </c>
      <c r="Q321" s="165"/>
      <c r="R321" s="165"/>
      <c r="S321" s="165">
        <f t="shared" si="239"/>
        <v>0</v>
      </c>
      <c r="T321" s="165"/>
      <c r="U321" s="165"/>
      <c r="V321" s="165">
        <f t="shared" si="240"/>
        <v>0</v>
      </c>
      <c r="W321" s="165"/>
      <c r="X321" s="165"/>
      <c r="Y321" s="165">
        <f t="shared" si="241"/>
        <v>0</v>
      </c>
      <c r="Z321" s="180"/>
      <c r="AA321" s="180"/>
      <c r="AB321" s="165">
        <f t="shared" si="242"/>
        <v>0</v>
      </c>
      <c r="FL321" s="156"/>
      <c r="FM321" s="156"/>
      <c r="FN321" s="156"/>
      <c r="FO321" s="156"/>
      <c r="FP321" s="156"/>
      <c r="FQ321" s="156"/>
      <c r="FR321" s="156"/>
      <c r="FS321" s="156"/>
      <c r="FT321" s="156"/>
      <c r="FU321" s="156"/>
      <c r="FV321" s="156"/>
      <c r="FW321" s="156"/>
      <c r="FX321" s="156"/>
      <c r="FY321" s="156"/>
      <c r="FZ321" s="156"/>
      <c r="GA321" s="156"/>
      <c r="GB321" s="156"/>
      <c r="GC321" s="156"/>
      <c r="GD321" s="156"/>
      <c r="GE321" s="156"/>
    </row>
    <row r="322" spans="1:188" s="159" customFormat="1" ht="31.5" x14ac:dyDescent="0.25">
      <c r="A322" s="166" t="s">
        <v>373</v>
      </c>
      <c r="B322" s="165">
        <f t="shared" si="219"/>
        <v>17149</v>
      </c>
      <c r="C322" s="165">
        <f t="shared" si="219"/>
        <v>17149</v>
      </c>
      <c r="D322" s="165">
        <f t="shared" si="219"/>
        <v>0</v>
      </c>
      <c r="E322" s="165"/>
      <c r="F322" s="165"/>
      <c r="G322" s="165">
        <f t="shared" si="235"/>
        <v>0</v>
      </c>
      <c r="H322" s="165"/>
      <c r="I322" s="165"/>
      <c r="J322" s="165">
        <f t="shared" si="236"/>
        <v>0</v>
      </c>
      <c r="K322" s="165">
        <f>4500+5852+6797</f>
        <v>17149</v>
      </c>
      <c r="L322" s="165">
        <f>4500+5852+6797</f>
        <v>17149</v>
      </c>
      <c r="M322" s="165">
        <f t="shared" si="237"/>
        <v>0</v>
      </c>
      <c r="N322" s="165"/>
      <c r="O322" s="165"/>
      <c r="P322" s="165">
        <f t="shared" si="238"/>
        <v>0</v>
      </c>
      <c r="Q322" s="165"/>
      <c r="R322" s="165"/>
      <c r="S322" s="165">
        <f t="shared" si="239"/>
        <v>0</v>
      </c>
      <c r="T322" s="165"/>
      <c r="U322" s="165"/>
      <c r="V322" s="165">
        <f t="shared" si="240"/>
        <v>0</v>
      </c>
      <c r="W322" s="165"/>
      <c r="X322" s="165"/>
      <c r="Y322" s="165">
        <f t="shared" si="241"/>
        <v>0</v>
      </c>
      <c r="Z322" s="180"/>
      <c r="AA322" s="180"/>
      <c r="AB322" s="165">
        <f t="shared" si="242"/>
        <v>0</v>
      </c>
      <c r="FL322" s="156"/>
      <c r="FM322" s="156"/>
      <c r="FN322" s="156"/>
      <c r="FO322" s="156"/>
      <c r="FP322" s="156"/>
      <c r="FQ322" s="156"/>
      <c r="FR322" s="156"/>
      <c r="FS322" s="156"/>
      <c r="FT322" s="156"/>
      <c r="FU322" s="156"/>
      <c r="FV322" s="156"/>
      <c r="FW322" s="156"/>
      <c r="FX322" s="156"/>
      <c r="FY322" s="156"/>
      <c r="FZ322" s="156"/>
      <c r="GA322" s="156"/>
      <c r="GB322" s="156"/>
      <c r="GC322" s="156"/>
      <c r="GD322" s="156"/>
      <c r="GE322" s="156"/>
    </row>
    <row r="323" spans="1:188" s="159" customFormat="1" ht="31.5" x14ac:dyDescent="0.25">
      <c r="A323" s="181" t="s">
        <v>374</v>
      </c>
      <c r="B323" s="158">
        <f t="shared" si="219"/>
        <v>0</v>
      </c>
      <c r="C323" s="158">
        <f t="shared" si="219"/>
        <v>0</v>
      </c>
      <c r="D323" s="158">
        <f t="shared" si="219"/>
        <v>0</v>
      </c>
      <c r="E323" s="158">
        <f t="shared" ref="E323:AA324" si="325">SUM(E324)</f>
        <v>0</v>
      </c>
      <c r="F323" s="158">
        <f t="shared" si="325"/>
        <v>0</v>
      </c>
      <c r="G323" s="158">
        <f t="shared" si="235"/>
        <v>0</v>
      </c>
      <c r="H323" s="158">
        <f t="shared" si="325"/>
        <v>0</v>
      </c>
      <c r="I323" s="158">
        <f t="shared" si="325"/>
        <v>0</v>
      </c>
      <c r="J323" s="158">
        <f t="shared" si="236"/>
        <v>0</v>
      </c>
      <c r="K323" s="158">
        <f t="shared" si="325"/>
        <v>0</v>
      </c>
      <c r="L323" s="158">
        <f t="shared" si="325"/>
        <v>0</v>
      </c>
      <c r="M323" s="158">
        <f t="shared" si="237"/>
        <v>0</v>
      </c>
      <c r="N323" s="158">
        <f t="shared" si="325"/>
        <v>0</v>
      </c>
      <c r="O323" s="158">
        <f t="shared" si="325"/>
        <v>0</v>
      </c>
      <c r="P323" s="158">
        <f t="shared" si="238"/>
        <v>0</v>
      </c>
      <c r="Q323" s="158">
        <f t="shared" si="325"/>
        <v>0</v>
      </c>
      <c r="R323" s="158">
        <f t="shared" si="325"/>
        <v>0</v>
      </c>
      <c r="S323" s="158">
        <f t="shared" si="239"/>
        <v>0</v>
      </c>
      <c r="T323" s="158">
        <f t="shared" si="325"/>
        <v>0</v>
      </c>
      <c r="U323" s="158">
        <f t="shared" si="325"/>
        <v>0</v>
      </c>
      <c r="V323" s="158">
        <f t="shared" si="240"/>
        <v>0</v>
      </c>
      <c r="W323" s="158">
        <f t="shared" si="325"/>
        <v>0</v>
      </c>
      <c r="X323" s="158">
        <f t="shared" si="325"/>
        <v>0</v>
      </c>
      <c r="Y323" s="158">
        <f t="shared" si="241"/>
        <v>0</v>
      </c>
      <c r="Z323" s="158">
        <f t="shared" si="325"/>
        <v>0</v>
      </c>
      <c r="AA323" s="158">
        <f t="shared" si="325"/>
        <v>0</v>
      </c>
      <c r="AB323" s="158">
        <f t="shared" si="242"/>
        <v>0</v>
      </c>
    </row>
    <row r="324" spans="1:188" s="159" customFormat="1" ht="31.5" x14ac:dyDescent="0.25">
      <c r="A324" s="157" t="s">
        <v>158</v>
      </c>
      <c r="B324" s="158">
        <f t="shared" si="219"/>
        <v>0</v>
      </c>
      <c r="C324" s="158">
        <f t="shared" si="219"/>
        <v>0</v>
      </c>
      <c r="D324" s="158">
        <f t="shared" si="219"/>
        <v>0</v>
      </c>
      <c r="E324" s="158">
        <f t="shared" si="325"/>
        <v>0</v>
      </c>
      <c r="F324" s="158">
        <f t="shared" si="325"/>
        <v>0</v>
      </c>
      <c r="G324" s="158">
        <f t="shared" si="235"/>
        <v>0</v>
      </c>
      <c r="H324" s="158">
        <f t="shared" si="325"/>
        <v>0</v>
      </c>
      <c r="I324" s="158">
        <f t="shared" si="325"/>
        <v>0</v>
      </c>
      <c r="J324" s="158">
        <f t="shared" si="236"/>
        <v>0</v>
      </c>
      <c r="K324" s="158">
        <f t="shared" si="325"/>
        <v>0</v>
      </c>
      <c r="L324" s="158">
        <f t="shared" si="325"/>
        <v>0</v>
      </c>
      <c r="M324" s="158">
        <f t="shared" si="237"/>
        <v>0</v>
      </c>
      <c r="N324" s="158">
        <f t="shared" si="325"/>
        <v>0</v>
      </c>
      <c r="O324" s="158">
        <f t="shared" si="325"/>
        <v>0</v>
      </c>
      <c r="P324" s="158">
        <f t="shared" si="238"/>
        <v>0</v>
      </c>
      <c r="Q324" s="158">
        <f t="shared" si="325"/>
        <v>0</v>
      </c>
      <c r="R324" s="158">
        <f t="shared" si="325"/>
        <v>0</v>
      </c>
      <c r="S324" s="158">
        <f t="shared" si="239"/>
        <v>0</v>
      </c>
      <c r="T324" s="158">
        <f t="shared" si="325"/>
        <v>0</v>
      </c>
      <c r="U324" s="158">
        <f t="shared" si="325"/>
        <v>0</v>
      </c>
      <c r="V324" s="158">
        <f t="shared" si="240"/>
        <v>0</v>
      </c>
      <c r="W324" s="158">
        <f t="shared" si="325"/>
        <v>0</v>
      </c>
      <c r="X324" s="158">
        <f t="shared" si="325"/>
        <v>0</v>
      </c>
      <c r="Y324" s="158">
        <f t="shared" si="241"/>
        <v>0</v>
      </c>
      <c r="Z324" s="158">
        <f t="shared" si="325"/>
        <v>0</v>
      </c>
      <c r="AA324" s="158">
        <f t="shared" si="325"/>
        <v>0</v>
      </c>
      <c r="AB324" s="158">
        <f t="shared" si="242"/>
        <v>0</v>
      </c>
    </row>
    <row r="325" spans="1:188" s="159" customFormat="1" ht="31.5" x14ac:dyDescent="0.25">
      <c r="A325" s="166" t="s">
        <v>375</v>
      </c>
      <c r="B325" s="165">
        <f t="shared" si="219"/>
        <v>0</v>
      </c>
      <c r="C325" s="165">
        <f t="shared" si="219"/>
        <v>0</v>
      </c>
      <c r="D325" s="165">
        <f t="shared" si="219"/>
        <v>0</v>
      </c>
      <c r="E325" s="165">
        <f>639749-639749</f>
        <v>0</v>
      </c>
      <c r="F325" s="165">
        <f>639749-639749</f>
        <v>0</v>
      </c>
      <c r="G325" s="165">
        <f t="shared" si="235"/>
        <v>0</v>
      </c>
      <c r="H325" s="165"/>
      <c r="I325" s="165"/>
      <c r="J325" s="165">
        <f t="shared" si="236"/>
        <v>0</v>
      </c>
      <c r="K325" s="165"/>
      <c r="L325" s="165"/>
      <c r="M325" s="165">
        <f t="shared" si="237"/>
        <v>0</v>
      </c>
      <c r="N325" s="165"/>
      <c r="O325" s="165"/>
      <c r="P325" s="165">
        <f t="shared" si="238"/>
        <v>0</v>
      </c>
      <c r="Q325" s="165"/>
      <c r="R325" s="165"/>
      <c r="S325" s="165">
        <f t="shared" si="239"/>
        <v>0</v>
      </c>
      <c r="T325" s="165"/>
      <c r="U325" s="165"/>
      <c r="V325" s="165">
        <f t="shared" si="240"/>
        <v>0</v>
      </c>
      <c r="W325" s="180">
        <v>0</v>
      </c>
      <c r="X325" s="180">
        <v>0</v>
      </c>
      <c r="Y325" s="165">
        <f t="shared" si="241"/>
        <v>0</v>
      </c>
      <c r="Z325" s="180">
        <v>0</v>
      </c>
      <c r="AA325" s="180">
        <v>0</v>
      </c>
      <c r="AB325" s="165">
        <f t="shared" si="242"/>
        <v>0</v>
      </c>
      <c r="FM325" s="156"/>
      <c r="FN325" s="156"/>
      <c r="FO325" s="156"/>
      <c r="FP325" s="156"/>
      <c r="FQ325" s="156"/>
      <c r="FR325" s="156"/>
      <c r="FS325" s="156"/>
      <c r="FT325" s="156"/>
      <c r="FU325" s="156"/>
      <c r="FV325" s="156"/>
      <c r="FW325" s="156"/>
      <c r="FX325" s="156"/>
      <c r="FY325" s="156"/>
      <c r="FZ325" s="156"/>
      <c r="GA325" s="156"/>
      <c r="GB325" s="156"/>
      <c r="GC325" s="156"/>
      <c r="GD325" s="156"/>
      <c r="GE325" s="156"/>
      <c r="GF325" s="156"/>
    </row>
    <row r="326" spans="1:188" s="159" customFormat="1" ht="31.5" x14ac:dyDescent="0.25">
      <c r="A326" s="181" t="s">
        <v>376</v>
      </c>
      <c r="B326" s="158">
        <f t="shared" si="219"/>
        <v>0</v>
      </c>
      <c r="C326" s="158">
        <f t="shared" si="219"/>
        <v>0</v>
      </c>
      <c r="D326" s="158">
        <f t="shared" si="219"/>
        <v>0</v>
      </c>
      <c r="E326" s="158">
        <f t="shared" ref="E326:AA327" si="326">SUM(E327)</f>
        <v>0</v>
      </c>
      <c r="F326" s="158">
        <f t="shared" si="326"/>
        <v>0</v>
      </c>
      <c r="G326" s="158">
        <f t="shared" si="235"/>
        <v>0</v>
      </c>
      <c r="H326" s="158">
        <f t="shared" si="326"/>
        <v>0</v>
      </c>
      <c r="I326" s="158">
        <f t="shared" si="326"/>
        <v>0</v>
      </c>
      <c r="J326" s="158">
        <f t="shared" si="236"/>
        <v>0</v>
      </c>
      <c r="K326" s="158">
        <f t="shared" si="326"/>
        <v>0</v>
      </c>
      <c r="L326" s="158">
        <f t="shared" si="326"/>
        <v>0</v>
      </c>
      <c r="M326" s="158">
        <f t="shared" si="237"/>
        <v>0</v>
      </c>
      <c r="N326" s="158">
        <f t="shared" si="326"/>
        <v>0</v>
      </c>
      <c r="O326" s="158">
        <f t="shared" si="326"/>
        <v>0</v>
      </c>
      <c r="P326" s="158">
        <f t="shared" si="238"/>
        <v>0</v>
      </c>
      <c r="Q326" s="158">
        <f t="shared" si="326"/>
        <v>0</v>
      </c>
      <c r="R326" s="158">
        <f t="shared" si="326"/>
        <v>0</v>
      </c>
      <c r="S326" s="158">
        <f t="shared" si="239"/>
        <v>0</v>
      </c>
      <c r="T326" s="158">
        <f t="shared" si="326"/>
        <v>0</v>
      </c>
      <c r="U326" s="158">
        <f t="shared" si="326"/>
        <v>0</v>
      </c>
      <c r="V326" s="158">
        <f t="shared" si="240"/>
        <v>0</v>
      </c>
      <c r="W326" s="158">
        <f t="shared" si="326"/>
        <v>0</v>
      </c>
      <c r="X326" s="158">
        <f t="shared" si="326"/>
        <v>0</v>
      </c>
      <c r="Y326" s="158">
        <f t="shared" si="241"/>
        <v>0</v>
      </c>
      <c r="Z326" s="158">
        <f t="shared" si="326"/>
        <v>0</v>
      </c>
      <c r="AA326" s="158">
        <f t="shared" si="326"/>
        <v>0</v>
      </c>
      <c r="AB326" s="158">
        <f t="shared" si="242"/>
        <v>0</v>
      </c>
    </row>
    <row r="327" spans="1:188" s="159" customFormat="1" x14ac:dyDescent="0.25">
      <c r="A327" s="157" t="s">
        <v>185</v>
      </c>
      <c r="B327" s="158">
        <f t="shared" si="219"/>
        <v>0</v>
      </c>
      <c r="C327" s="158">
        <f t="shared" si="219"/>
        <v>0</v>
      </c>
      <c r="D327" s="158">
        <f t="shared" si="219"/>
        <v>0</v>
      </c>
      <c r="E327" s="158">
        <f t="shared" si="326"/>
        <v>0</v>
      </c>
      <c r="F327" s="158">
        <f t="shared" si="326"/>
        <v>0</v>
      </c>
      <c r="G327" s="158">
        <f t="shared" si="235"/>
        <v>0</v>
      </c>
      <c r="H327" s="158">
        <f t="shared" si="326"/>
        <v>0</v>
      </c>
      <c r="I327" s="158">
        <f t="shared" si="326"/>
        <v>0</v>
      </c>
      <c r="J327" s="158">
        <f t="shared" si="236"/>
        <v>0</v>
      </c>
      <c r="K327" s="158">
        <f t="shared" si="326"/>
        <v>0</v>
      </c>
      <c r="L327" s="158">
        <f t="shared" si="326"/>
        <v>0</v>
      </c>
      <c r="M327" s="158">
        <f t="shared" si="237"/>
        <v>0</v>
      </c>
      <c r="N327" s="158">
        <f t="shared" si="326"/>
        <v>0</v>
      </c>
      <c r="O327" s="158">
        <f t="shared" si="326"/>
        <v>0</v>
      </c>
      <c r="P327" s="158">
        <f t="shared" si="238"/>
        <v>0</v>
      </c>
      <c r="Q327" s="158">
        <f t="shared" si="326"/>
        <v>0</v>
      </c>
      <c r="R327" s="158">
        <f t="shared" si="326"/>
        <v>0</v>
      </c>
      <c r="S327" s="158">
        <f t="shared" si="239"/>
        <v>0</v>
      </c>
      <c r="T327" s="158">
        <f t="shared" si="326"/>
        <v>0</v>
      </c>
      <c r="U327" s="158">
        <f t="shared" si="326"/>
        <v>0</v>
      </c>
      <c r="V327" s="158">
        <f t="shared" si="240"/>
        <v>0</v>
      </c>
      <c r="W327" s="158">
        <f t="shared" si="326"/>
        <v>0</v>
      </c>
      <c r="X327" s="158">
        <f t="shared" si="326"/>
        <v>0</v>
      </c>
      <c r="Y327" s="158">
        <f t="shared" si="241"/>
        <v>0</v>
      </c>
      <c r="Z327" s="158">
        <f t="shared" si="326"/>
        <v>0</v>
      </c>
      <c r="AA327" s="158">
        <f t="shared" si="326"/>
        <v>0</v>
      </c>
      <c r="AB327" s="158">
        <f t="shared" si="242"/>
        <v>0</v>
      </c>
    </row>
    <row r="328" spans="1:188" s="159" customFormat="1" ht="63" x14ac:dyDescent="0.25">
      <c r="A328" s="166" t="s">
        <v>359</v>
      </c>
      <c r="B328" s="165">
        <f t="shared" si="219"/>
        <v>0</v>
      </c>
      <c r="C328" s="165">
        <f t="shared" si="219"/>
        <v>0</v>
      </c>
      <c r="D328" s="165">
        <f t="shared" si="219"/>
        <v>0</v>
      </c>
      <c r="E328" s="165">
        <f>1077036-1077036</f>
        <v>0</v>
      </c>
      <c r="F328" s="165">
        <f>1077036-1077036</f>
        <v>0</v>
      </c>
      <c r="G328" s="165">
        <f t="shared" si="235"/>
        <v>0</v>
      </c>
      <c r="H328" s="165"/>
      <c r="I328" s="165"/>
      <c r="J328" s="165">
        <f t="shared" si="236"/>
        <v>0</v>
      </c>
      <c r="K328" s="165"/>
      <c r="L328" s="165"/>
      <c r="M328" s="165">
        <f t="shared" si="237"/>
        <v>0</v>
      </c>
      <c r="N328" s="165"/>
      <c r="O328" s="165"/>
      <c r="P328" s="165">
        <f t="shared" si="238"/>
        <v>0</v>
      </c>
      <c r="Q328" s="165"/>
      <c r="R328" s="165"/>
      <c r="S328" s="165">
        <f t="shared" si="239"/>
        <v>0</v>
      </c>
      <c r="T328" s="165"/>
      <c r="U328" s="165"/>
      <c r="V328" s="165">
        <f t="shared" si="240"/>
        <v>0</v>
      </c>
      <c r="W328" s="180">
        <v>0</v>
      </c>
      <c r="X328" s="180">
        <v>0</v>
      </c>
      <c r="Y328" s="165">
        <f t="shared" si="241"/>
        <v>0</v>
      </c>
      <c r="Z328" s="180">
        <v>0</v>
      </c>
      <c r="AA328" s="180">
        <v>0</v>
      </c>
      <c r="AB328" s="165">
        <f t="shared" si="242"/>
        <v>0</v>
      </c>
      <c r="FM328" s="156"/>
      <c r="FN328" s="156"/>
      <c r="FO328" s="156"/>
      <c r="FP328" s="156"/>
      <c r="FQ328" s="156"/>
      <c r="FR328" s="156"/>
      <c r="FS328" s="156"/>
      <c r="FT328" s="156"/>
      <c r="FU328" s="156"/>
      <c r="FV328" s="156"/>
      <c r="FW328" s="156"/>
      <c r="FX328" s="156"/>
      <c r="FY328" s="156"/>
      <c r="FZ328" s="156"/>
      <c r="GA328" s="156"/>
      <c r="GB328" s="156"/>
      <c r="GC328" s="156"/>
      <c r="GD328" s="156"/>
      <c r="GE328" s="156"/>
      <c r="GF328" s="156"/>
    </row>
    <row r="330" spans="1:188" x14ac:dyDescent="0.25">
      <c r="E330" s="182"/>
    </row>
    <row r="332" spans="1:188" s="1" customFormat="1" x14ac:dyDescent="0.25">
      <c r="A332" s="1" t="s">
        <v>377</v>
      </c>
      <c r="C332" s="51"/>
      <c r="E332" s="45"/>
    </row>
    <row r="333" spans="1:188" s="1" customFormat="1" x14ac:dyDescent="0.25">
      <c r="A333" s="1" t="s">
        <v>378</v>
      </c>
      <c r="C333" s="51"/>
      <c r="E333" s="45"/>
    </row>
    <row r="334" spans="1:188" s="130" customFormat="1" x14ac:dyDescent="0.25">
      <c r="A334" s="130" t="s">
        <v>379</v>
      </c>
      <c r="C334" s="131"/>
      <c r="E334" s="183"/>
    </row>
    <row r="335" spans="1:188" s="130" customFormat="1" x14ac:dyDescent="0.25">
      <c r="A335" s="130" t="s">
        <v>388</v>
      </c>
      <c r="C335" s="131"/>
      <c r="E335" s="183"/>
    </row>
    <row r="336" spans="1:188" s="185" customFormat="1" x14ac:dyDescent="0.25">
      <c r="A336" s="184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  <c r="AV336" s="138"/>
      <c r="AW336" s="138"/>
      <c r="AX336" s="138"/>
      <c r="AY336" s="138"/>
      <c r="AZ336" s="138"/>
      <c r="BA336" s="138"/>
      <c r="BB336" s="138"/>
      <c r="BC336" s="138"/>
      <c r="BD336" s="138"/>
      <c r="BE336" s="138"/>
      <c r="BF336" s="138"/>
      <c r="BG336" s="138"/>
      <c r="BH336" s="138"/>
      <c r="BI336" s="138"/>
      <c r="BJ336" s="138"/>
      <c r="BK336" s="138"/>
      <c r="BL336" s="138"/>
      <c r="BM336" s="138"/>
      <c r="BN336" s="138"/>
      <c r="BO336" s="138"/>
      <c r="BP336" s="138"/>
      <c r="BQ336" s="138"/>
      <c r="BR336" s="138"/>
      <c r="BS336" s="138"/>
      <c r="BT336" s="138"/>
      <c r="BU336" s="138"/>
      <c r="BV336" s="138"/>
      <c r="BW336" s="138"/>
      <c r="BX336" s="138"/>
      <c r="BY336" s="138"/>
      <c r="BZ336" s="138"/>
      <c r="CA336" s="138"/>
      <c r="CB336" s="138"/>
      <c r="CC336" s="138"/>
      <c r="CD336" s="138"/>
      <c r="CE336" s="138"/>
      <c r="CF336" s="138"/>
      <c r="CG336" s="138"/>
      <c r="CH336" s="138"/>
      <c r="CI336" s="138"/>
      <c r="CJ336" s="138"/>
      <c r="CK336" s="138"/>
      <c r="CL336" s="138"/>
      <c r="CM336" s="138"/>
      <c r="CN336" s="138"/>
      <c r="CO336" s="138"/>
      <c r="CP336" s="138"/>
      <c r="CQ336" s="138"/>
      <c r="CR336" s="138"/>
      <c r="CS336" s="138"/>
      <c r="CT336" s="138"/>
      <c r="CU336" s="138"/>
      <c r="CV336" s="138"/>
      <c r="CW336" s="138"/>
      <c r="CX336" s="138"/>
      <c r="CY336" s="138"/>
      <c r="CZ336" s="138"/>
      <c r="DA336" s="138"/>
      <c r="DB336" s="138"/>
      <c r="DC336" s="138"/>
      <c r="DD336" s="138"/>
      <c r="DE336" s="138"/>
      <c r="DF336" s="138"/>
      <c r="DG336" s="138"/>
      <c r="DH336" s="138"/>
      <c r="DI336" s="138"/>
      <c r="DJ336" s="138"/>
      <c r="DK336" s="138"/>
      <c r="DL336" s="138"/>
      <c r="DM336" s="138"/>
      <c r="DN336" s="138"/>
      <c r="DO336" s="138"/>
      <c r="DP336" s="138"/>
      <c r="DQ336" s="138"/>
      <c r="DR336" s="138"/>
      <c r="DS336" s="138"/>
      <c r="DT336" s="138"/>
      <c r="DU336" s="138"/>
      <c r="DV336" s="138"/>
      <c r="DW336" s="138"/>
      <c r="DX336" s="138"/>
      <c r="DY336" s="138"/>
      <c r="DZ336" s="138"/>
      <c r="EA336" s="138"/>
      <c r="EB336" s="138"/>
      <c r="EC336" s="138"/>
      <c r="ED336" s="138"/>
      <c r="EE336" s="138"/>
      <c r="EF336" s="138"/>
      <c r="EG336" s="138"/>
      <c r="EH336" s="138"/>
      <c r="EI336" s="138"/>
      <c r="EJ336" s="138"/>
      <c r="EK336" s="138"/>
      <c r="EL336" s="138"/>
      <c r="EM336" s="138"/>
      <c r="EN336" s="138"/>
      <c r="EO336" s="138"/>
      <c r="EP336" s="138"/>
      <c r="EQ336" s="138"/>
      <c r="ER336" s="138"/>
      <c r="ES336" s="138"/>
      <c r="ET336" s="138"/>
      <c r="EU336" s="138"/>
      <c r="EV336" s="138"/>
      <c r="EW336" s="138"/>
      <c r="EX336" s="138"/>
      <c r="EY336" s="138"/>
      <c r="EZ336" s="138"/>
      <c r="FA336" s="138"/>
      <c r="FB336" s="138"/>
      <c r="FC336" s="138"/>
      <c r="FD336" s="138"/>
      <c r="FE336" s="138"/>
      <c r="FF336" s="138"/>
      <c r="FG336" s="138"/>
      <c r="FH336" s="138"/>
      <c r="FI336" s="138"/>
      <c r="FJ336" s="138"/>
      <c r="FK336" s="138"/>
      <c r="FL336" s="138"/>
      <c r="FM336" s="138"/>
      <c r="FN336" s="138"/>
      <c r="FO336" s="138"/>
      <c r="FP336" s="138"/>
      <c r="FQ336" s="138"/>
      <c r="FR336" s="138"/>
      <c r="FS336" s="138"/>
      <c r="FT336" s="138"/>
      <c r="FU336" s="138"/>
      <c r="FV336" s="138"/>
      <c r="FW336" s="138"/>
      <c r="FX336" s="138"/>
      <c r="FY336" s="138"/>
      <c r="FZ336" s="138"/>
      <c r="GA336" s="138"/>
      <c r="GB336" s="138"/>
      <c r="GC336" s="138"/>
      <c r="GD336" s="138"/>
      <c r="GE336" s="138"/>
    </row>
    <row r="337" spans="1:187" x14ac:dyDescent="0.25">
      <c r="A337" s="185" t="s">
        <v>86</v>
      </c>
    </row>
    <row r="338" spans="1:187" x14ac:dyDescent="0.25">
      <c r="A338" s="186" t="s">
        <v>380</v>
      </c>
    </row>
    <row r="339" spans="1:187" x14ac:dyDescent="0.25">
      <c r="A339" s="187" t="s">
        <v>381</v>
      </c>
    </row>
    <row r="340" spans="1:187" s="137" customFormat="1" x14ac:dyDescent="0.25">
      <c r="A340" s="185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  <c r="AV340" s="138"/>
      <c r="AW340" s="138"/>
      <c r="AX340" s="138"/>
      <c r="AY340" s="138"/>
      <c r="AZ340" s="138"/>
      <c r="BA340" s="138"/>
      <c r="BB340" s="138"/>
      <c r="BC340" s="138"/>
      <c r="BD340" s="138"/>
      <c r="BE340" s="138"/>
      <c r="BF340" s="138"/>
      <c r="BG340" s="138"/>
      <c r="BH340" s="138"/>
      <c r="BI340" s="138"/>
      <c r="BJ340" s="138"/>
      <c r="BK340" s="138"/>
      <c r="BL340" s="138"/>
      <c r="BM340" s="138"/>
      <c r="BN340" s="138"/>
      <c r="BO340" s="138"/>
      <c r="BP340" s="138"/>
      <c r="BQ340" s="138"/>
      <c r="BR340" s="138"/>
      <c r="BS340" s="138"/>
      <c r="BT340" s="138"/>
      <c r="BU340" s="138"/>
      <c r="BV340" s="138"/>
      <c r="BW340" s="138"/>
      <c r="BX340" s="138"/>
      <c r="BY340" s="138"/>
      <c r="BZ340" s="138"/>
      <c r="CA340" s="138"/>
      <c r="CB340" s="138"/>
      <c r="CC340" s="138"/>
      <c r="CD340" s="138"/>
      <c r="CE340" s="138"/>
      <c r="CF340" s="138"/>
      <c r="CG340" s="138"/>
      <c r="CH340" s="138"/>
      <c r="CI340" s="138"/>
      <c r="CJ340" s="138"/>
      <c r="CK340" s="138"/>
      <c r="CL340" s="138"/>
      <c r="CM340" s="138"/>
      <c r="CN340" s="138"/>
      <c r="CO340" s="138"/>
      <c r="CP340" s="138"/>
      <c r="CQ340" s="138"/>
      <c r="CR340" s="138"/>
      <c r="CS340" s="138"/>
      <c r="CT340" s="138"/>
      <c r="CU340" s="138"/>
      <c r="CV340" s="138"/>
      <c r="CW340" s="138"/>
      <c r="CX340" s="138"/>
      <c r="CY340" s="138"/>
      <c r="CZ340" s="138"/>
      <c r="DA340" s="138"/>
      <c r="DB340" s="138"/>
      <c r="DC340" s="138"/>
      <c r="DD340" s="138"/>
      <c r="DE340" s="138"/>
      <c r="DF340" s="138"/>
      <c r="DG340" s="138"/>
      <c r="DH340" s="138"/>
      <c r="DI340" s="138"/>
      <c r="DJ340" s="138"/>
      <c r="DK340" s="138"/>
      <c r="DL340" s="138"/>
      <c r="DM340" s="138"/>
      <c r="DN340" s="138"/>
      <c r="DO340" s="138"/>
      <c r="DP340" s="138"/>
      <c r="DQ340" s="138"/>
      <c r="DR340" s="138"/>
      <c r="DS340" s="138"/>
      <c r="DT340" s="138"/>
      <c r="DU340" s="138"/>
      <c r="DV340" s="138"/>
      <c r="DW340" s="138"/>
      <c r="DX340" s="138"/>
      <c r="DY340" s="138"/>
      <c r="DZ340" s="138"/>
      <c r="EA340" s="138"/>
      <c r="EB340" s="138"/>
      <c r="EC340" s="138"/>
      <c r="ED340" s="138"/>
      <c r="EE340" s="138"/>
      <c r="EF340" s="138"/>
      <c r="EG340" s="138"/>
      <c r="EH340" s="138"/>
      <c r="EI340" s="138"/>
      <c r="EJ340" s="138"/>
      <c r="EK340" s="138"/>
      <c r="EL340" s="138"/>
      <c r="EM340" s="138"/>
      <c r="EN340" s="138"/>
      <c r="EO340" s="138"/>
      <c r="EP340" s="138"/>
      <c r="EQ340" s="138"/>
      <c r="ER340" s="138"/>
      <c r="ES340" s="138"/>
      <c r="ET340" s="138"/>
      <c r="EU340" s="138"/>
      <c r="EV340" s="138"/>
      <c r="EW340" s="138"/>
      <c r="EX340" s="138"/>
      <c r="EY340" s="138"/>
      <c r="EZ340" s="138"/>
      <c r="FA340" s="138"/>
      <c r="FB340" s="138"/>
      <c r="FC340" s="138"/>
      <c r="FD340" s="138"/>
      <c r="FE340" s="138"/>
      <c r="FF340" s="138"/>
      <c r="FG340" s="138"/>
      <c r="FH340" s="138"/>
      <c r="FI340" s="138"/>
      <c r="FJ340" s="138"/>
      <c r="FK340" s="138"/>
      <c r="FL340" s="138"/>
      <c r="FM340" s="138"/>
      <c r="FN340" s="138"/>
      <c r="FO340" s="138"/>
      <c r="FP340" s="138"/>
      <c r="FQ340" s="138"/>
      <c r="FR340" s="138"/>
      <c r="FS340" s="138"/>
      <c r="FT340" s="138"/>
      <c r="FU340" s="138"/>
      <c r="FV340" s="138"/>
      <c r="FW340" s="138"/>
      <c r="FX340" s="138"/>
      <c r="FY340" s="138"/>
      <c r="FZ340" s="138"/>
      <c r="GA340" s="138"/>
      <c r="GB340" s="138"/>
      <c r="GC340" s="138"/>
      <c r="GD340" s="138"/>
      <c r="GE340" s="138"/>
    </row>
    <row r="341" spans="1:187" s="137" customFormat="1" x14ac:dyDescent="0.25">
      <c r="A341" s="132" t="s">
        <v>89</v>
      </c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  <c r="AV341" s="138"/>
      <c r="AW341" s="138"/>
      <c r="AX341" s="138"/>
      <c r="AY341" s="138"/>
      <c r="AZ341" s="138"/>
      <c r="BA341" s="138"/>
      <c r="BB341" s="138"/>
      <c r="BC341" s="138"/>
      <c r="BD341" s="138"/>
      <c r="BE341" s="138"/>
      <c r="BF341" s="138"/>
      <c r="BG341" s="138"/>
      <c r="BH341" s="138"/>
      <c r="BI341" s="138"/>
      <c r="BJ341" s="138"/>
      <c r="BK341" s="138"/>
      <c r="BL341" s="138"/>
      <c r="BM341" s="138"/>
      <c r="BN341" s="138"/>
      <c r="BO341" s="138"/>
      <c r="BP341" s="138"/>
      <c r="BQ341" s="138"/>
      <c r="BR341" s="138"/>
      <c r="BS341" s="138"/>
      <c r="BT341" s="138"/>
      <c r="BU341" s="138"/>
      <c r="BV341" s="138"/>
      <c r="BW341" s="138"/>
      <c r="BX341" s="138"/>
      <c r="BY341" s="138"/>
      <c r="BZ341" s="138"/>
      <c r="CA341" s="138"/>
      <c r="CB341" s="138"/>
      <c r="CC341" s="138"/>
      <c r="CD341" s="138"/>
      <c r="CE341" s="138"/>
      <c r="CF341" s="138"/>
      <c r="CG341" s="138"/>
      <c r="CH341" s="138"/>
      <c r="CI341" s="138"/>
      <c r="CJ341" s="138"/>
      <c r="CK341" s="138"/>
      <c r="CL341" s="138"/>
      <c r="CM341" s="138"/>
      <c r="CN341" s="138"/>
      <c r="CO341" s="138"/>
      <c r="CP341" s="138"/>
      <c r="CQ341" s="138"/>
      <c r="CR341" s="138"/>
      <c r="CS341" s="138"/>
      <c r="CT341" s="138"/>
      <c r="CU341" s="138"/>
      <c r="CV341" s="138"/>
      <c r="CW341" s="138"/>
      <c r="CX341" s="138"/>
      <c r="CY341" s="138"/>
      <c r="CZ341" s="138"/>
      <c r="DA341" s="138"/>
      <c r="DB341" s="138"/>
      <c r="DC341" s="138"/>
      <c r="DD341" s="138"/>
      <c r="DE341" s="138"/>
      <c r="DF341" s="138"/>
      <c r="DG341" s="138"/>
      <c r="DH341" s="138"/>
      <c r="DI341" s="138"/>
      <c r="DJ341" s="138"/>
      <c r="DK341" s="138"/>
      <c r="DL341" s="138"/>
      <c r="DM341" s="138"/>
      <c r="DN341" s="138"/>
      <c r="DO341" s="138"/>
      <c r="DP341" s="138"/>
      <c r="DQ341" s="138"/>
      <c r="DR341" s="138"/>
      <c r="DS341" s="138"/>
      <c r="DT341" s="138"/>
      <c r="DU341" s="138"/>
      <c r="DV341" s="138"/>
      <c r="DW341" s="138"/>
      <c r="DX341" s="138"/>
      <c r="DY341" s="138"/>
      <c r="DZ341" s="138"/>
      <c r="EA341" s="138"/>
      <c r="EB341" s="138"/>
      <c r="EC341" s="138"/>
      <c r="ED341" s="138"/>
      <c r="EE341" s="138"/>
      <c r="EF341" s="138"/>
      <c r="EG341" s="138"/>
      <c r="EH341" s="138"/>
      <c r="EI341" s="138"/>
      <c r="EJ341" s="138"/>
      <c r="EK341" s="138"/>
      <c r="EL341" s="138"/>
      <c r="EM341" s="138"/>
      <c r="EN341" s="138"/>
      <c r="EO341" s="138"/>
      <c r="EP341" s="138"/>
      <c r="EQ341" s="138"/>
      <c r="ER341" s="138"/>
      <c r="ES341" s="138"/>
      <c r="ET341" s="138"/>
      <c r="EU341" s="138"/>
      <c r="EV341" s="138"/>
      <c r="EW341" s="138"/>
      <c r="EX341" s="138"/>
      <c r="EY341" s="138"/>
      <c r="EZ341" s="138"/>
      <c r="FA341" s="138"/>
      <c r="FB341" s="138"/>
      <c r="FC341" s="138"/>
      <c r="FD341" s="138"/>
      <c r="FE341" s="138"/>
      <c r="FF341" s="138"/>
      <c r="FG341" s="138"/>
      <c r="FH341" s="138"/>
      <c r="FI341" s="138"/>
      <c r="FJ341" s="138"/>
      <c r="FK341" s="138"/>
      <c r="FL341" s="138"/>
      <c r="FM341" s="138"/>
      <c r="FN341" s="138"/>
      <c r="FO341" s="138"/>
      <c r="FP341" s="138"/>
      <c r="FQ341" s="138"/>
      <c r="FR341" s="138"/>
      <c r="FS341" s="138"/>
      <c r="FT341" s="138"/>
      <c r="FU341" s="138"/>
      <c r="FV341" s="138"/>
      <c r="FW341" s="138"/>
      <c r="FX341" s="138"/>
      <c r="FY341" s="138"/>
      <c r="FZ341" s="138"/>
      <c r="GA341" s="138"/>
      <c r="GB341" s="138"/>
      <c r="GC341" s="138"/>
      <c r="GD341" s="138"/>
      <c r="GE341" s="138"/>
    </row>
    <row r="342" spans="1:187" s="137" customFormat="1" x14ac:dyDescent="0.25">
      <c r="A342" s="133" t="s">
        <v>90</v>
      </c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  <c r="AV342" s="138"/>
      <c r="AW342" s="138"/>
      <c r="AX342" s="138"/>
      <c r="AY342" s="138"/>
      <c r="AZ342" s="138"/>
      <c r="BA342" s="138"/>
      <c r="BB342" s="138"/>
      <c r="BC342" s="138"/>
      <c r="BD342" s="138"/>
      <c r="BE342" s="138"/>
      <c r="BF342" s="138"/>
      <c r="BG342" s="138"/>
      <c r="BH342" s="138"/>
      <c r="BI342" s="138"/>
      <c r="BJ342" s="138"/>
      <c r="BK342" s="138"/>
      <c r="BL342" s="138"/>
      <c r="BM342" s="138"/>
      <c r="BN342" s="138"/>
      <c r="BO342" s="138"/>
      <c r="BP342" s="138"/>
      <c r="BQ342" s="138"/>
      <c r="BR342" s="138"/>
      <c r="BS342" s="138"/>
      <c r="BT342" s="138"/>
      <c r="BU342" s="138"/>
      <c r="BV342" s="138"/>
      <c r="BW342" s="138"/>
      <c r="BX342" s="138"/>
      <c r="BY342" s="138"/>
      <c r="BZ342" s="138"/>
      <c r="CA342" s="138"/>
      <c r="CB342" s="138"/>
      <c r="CC342" s="138"/>
      <c r="CD342" s="138"/>
      <c r="CE342" s="138"/>
      <c r="CF342" s="138"/>
      <c r="CG342" s="138"/>
      <c r="CH342" s="138"/>
      <c r="CI342" s="138"/>
      <c r="CJ342" s="138"/>
      <c r="CK342" s="138"/>
      <c r="CL342" s="138"/>
      <c r="CM342" s="138"/>
      <c r="CN342" s="138"/>
      <c r="CO342" s="138"/>
      <c r="CP342" s="138"/>
      <c r="CQ342" s="138"/>
      <c r="CR342" s="138"/>
      <c r="CS342" s="138"/>
      <c r="CT342" s="138"/>
      <c r="CU342" s="138"/>
      <c r="CV342" s="138"/>
      <c r="CW342" s="138"/>
      <c r="CX342" s="138"/>
      <c r="CY342" s="138"/>
      <c r="CZ342" s="138"/>
      <c r="DA342" s="138"/>
      <c r="DB342" s="138"/>
      <c r="DC342" s="138"/>
      <c r="DD342" s="138"/>
      <c r="DE342" s="138"/>
      <c r="DF342" s="138"/>
      <c r="DG342" s="138"/>
      <c r="DH342" s="138"/>
      <c r="DI342" s="138"/>
      <c r="DJ342" s="138"/>
      <c r="DK342" s="138"/>
      <c r="DL342" s="138"/>
      <c r="DM342" s="138"/>
      <c r="DN342" s="138"/>
      <c r="DO342" s="138"/>
      <c r="DP342" s="138"/>
      <c r="DQ342" s="138"/>
      <c r="DR342" s="138"/>
      <c r="DS342" s="138"/>
      <c r="DT342" s="138"/>
      <c r="DU342" s="138"/>
      <c r="DV342" s="138"/>
      <c r="DW342" s="138"/>
      <c r="DX342" s="138"/>
      <c r="DY342" s="138"/>
      <c r="DZ342" s="138"/>
      <c r="EA342" s="138"/>
      <c r="EB342" s="138"/>
      <c r="EC342" s="138"/>
      <c r="ED342" s="138"/>
      <c r="EE342" s="138"/>
      <c r="EF342" s="138"/>
      <c r="EG342" s="138"/>
      <c r="EH342" s="138"/>
      <c r="EI342" s="138"/>
      <c r="EJ342" s="138"/>
      <c r="EK342" s="138"/>
      <c r="EL342" s="138"/>
      <c r="EM342" s="138"/>
      <c r="EN342" s="138"/>
      <c r="EO342" s="138"/>
      <c r="EP342" s="138"/>
      <c r="EQ342" s="138"/>
      <c r="ER342" s="138"/>
      <c r="ES342" s="138"/>
      <c r="ET342" s="138"/>
      <c r="EU342" s="138"/>
      <c r="EV342" s="138"/>
      <c r="EW342" s="138"/>
      <c r="EX342" s="138"/>
      <c r="EY342" s="138"/>
      <c r="EZ342" s="138"/>
      <c r="FA342" s="138"/>
      <c r="FB342" s="138"/>
      <c r="FC342" s="138"/>
      <c r="FD342" s="138"/>
      <c r="FE342" s="138"/>
      <c r="FF342" s="138"/>
      <c r="FG342" s="138"/>
      <c r="FH342" s="138"/>
      <c r="FI342" s="138"/>
      <c r="FJ342" s="138"/>
      <c r="FK342" s="138"/>
      <c r="FL342" s="138"/>
      <c r="FM342" s="138"/>
      <c r="FN342" s="138"/>
      <c r="FO342" s="138"/>
      <c r="FP342" s="138"/>
      <c r="FQ342" s="138"/>
      <c r="FR342" s="138"/>
      <c r="FS342" s="138"/>
      <c r="FT342" s="138"/>
      <c r="FU342" s="138"/>
      <c r="FV342" s="138"/>
      <c r="FW342" s="138"/>
      <c r="FX342" s="138"/>
      <c r="FY342" s="138"/>
      <c r="FZ342" s="138"/>
      <c r="GA342" s="138"/>
      <c r="GB342" s="138"/>
      <c r="GC342" s="138"/>
      <c r="GD342" s="138"/>
      <c r="GE342" s="138"/>
    </row>
    <row r="343" spans="1:187" s="137" customFormat="1" x14ac:dyDescent="0.25">
      <c r="A343" s="136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  <c r="AV343" s="138"/>
      <c r="AW343" s="138"/>
      <c r="AX343" s="138"/>
      <c r="AY343" s="138"/>
      <c r="AZ343" s="138"/>
      <c r="BA343" s="138"/>
      <c r="BB343" s="138"/>
      <c r="BC343" s="138"/>
      <c r="BD343" s="138"/>
      <c r="BE343" s="138"/>
      <c r="BF343" s="138"/>
      <c r="BG343" s="138"/>
      <c r="BH343" s="138"/>
      <c r="BI343" s="138"/>
      <c r="BJ343" s="138"/>
      <c r="BK343" s="138"/>
      <c r="BL343" s="138"/>
      <c r="BM343" s="138"/>
      <c r="BN343" s="138"/>
      <c r="BO343" s="138"/>
      <c r="BP343" s="138"/>
      <c r="BQ343" s="138"/>
      <c r="BR343" s="138"/>
      <c r="BS343" s="138"/>
      <c r="BT343" s="138"/>
      <c r="BU343" s="138"/>
      <c r="BV343" s="138"/>
      <c r="BW343" s="138"/>
      <c r="BX343" s="138"/>
      <c r="BY343" s="138"/>
      <c r="BZ343" s="138"/>
      <c r="CA343" s="138"/>
      <c r="CB343" s="138"/>
      <c r="CC343" s="138"/>
      <c r="CD343" s="138"/>
      <c r="CE343" s="138"/>
      <c r="CF343" s="138"/>
      <c r="CG343" s="138"/>
      <c r="CH343" s="138"/>
      <c r="CI343" s="138"/>
      <c r="CJ343" s="138"/>
      <c r="CK343" s="138"/>
      <c r="CL343" s="138"/>
      <c r="CM343" s="138"/>
      <c r="CN343" s="138"/>
      <c r="CO343" s="138"/>
      <c r="CP343" s="138"/>
      <c r="CQ343" s="138"/>
      <c r="CR343" s="138"/>
      <c r="CS343" s="138"/>
      <c r="CT343" s="138"/>
      <c r="CU343" s="138"/>
      <c r="CV343" s="138"/>
      <c r="CW343" s="138"/>
      <c r="CX343" s="138"/>
      <c r="CY343" s="138"/>
      <c r="CZ343" s="138"/>
      <c r="DA343" s="138"/>
      <c r="DB343" s="138"/>
      <c r="DC343" s="138"/>
      <c r="DD343" s="138"/>
      <c r="DE343" s="138"/>
      <c r="DF343" s="138"/>
      <c r="DG343" s="138"/>
      <c r="DH343" s="138"/>
      <c r="DI343" s="138"/>
      <c r="DJ343" s="138"/>
      <c r="DK343" s="138"/>
      <c r="DL343" s="138"/>
      <c r="DM343" s="138"/>
      <c r="DN343" s="138"/>
      <c r="DO343" s="138"/>
      <c r="DP343" s="138"/>
      <c r="DQ343" s="138"/>
      <c r="DR343" s="138"/>
      <c r="DS343" s="138"/>
      <c r="DT343" s="138"/>
      <c r="DU343" s="138"/>
      <c r="DV343" s="138"/>
      <c r="DW343" s="138"/>
      <c r="DX343" s="138"/>
      <c r="DY343" s="138"/>
      <c r="DZ343" s="138"/>
      <c r="EA343" s="138"/>
      <c r="EB343" s="138"/>
      <c r="EC343" s="138"/>
      <c r="ED343" s="138"/>
      <c r="EE343" s="138"/>
      <c r="EF343" s="138"/>
      <c r="EG343" s="138"/>
      <c r="EH343" s="138"/>
      <c r="EI343" s="138"/>
      <c r="EJ343" s="138"/>
      <c r="EK343" s="138"/>
      <c r="EL343" s="138"/>
      <c r="EM343" s="138"/>
      <c r="EN343" s="138"/>
      <c r="EO343" s="138"/>
      <c r="EP343" s="138"/>
      <c r="EQ343" s="138"/>
      <c r="ER343" s="138"/>
      <c r="ES343" s="138"/>
      <c r="ET343" s="138"/>
      <c r="EU343" s="138"/>
      <c r="EV343" s="138"/>
      <c r="EW343" s="138"/>
      <c r="EX343" s="138"/>
      <c r="EY343" s="138"/>
      <c r="EZ343" s="138"/>
      <c r="FA343" s="138"/>
      <c r="FB343" s="138"/>
      <c r="FC343" s="138"/>
      <c r="FD343" s="138"/>
      <c r="FE343" s="138"/>
      <c r="FF343" s="138"/>
      <c r="FG343" s="138"/>
      <c r="FH343" s="138"/>
      <c r="FI343" s="138"/>
      <c r="FJ343" s="138"/>
      <c r="FK343" s="138"/>
      <c r="FL343" s="138"/>
      <c r="FM343" s="138"/>
      <c r="FN343" s="138"/>
      <c r="FO343" s="138"/>
      <c r="FP343" s="138"/>
      <c r="FQ343" s="138"/>
      <c r="FR343" s="138"/>
      <c r="FS343" s="138"/>
      <c r="FT343" s="138"/>
      <c r="FU343" s="138"/>
      <c r="FV343" s="138"/>
      <c r="FW343" s="138"/>
      <c r="FX343" s="138"/>
      <c r="FY343" s="138"/>
      <c r="FZ343" s="138"/>
      <c r="GA343" s="138"/>
      <c r="GB343" s="138"/>
      <c r="GC343" s="138"/>
      <c r="GD343" s="138"/>
      <c r="GE343" s="138"/>
    </row>
    <row r="344" spans="1:187" s="137" customFormat="1" x14ac:dyDescent="0.25">
      <c r="A344" s="185" t="s">
        <v>95</v>
      </c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  <c r="AV344" s="138"/>
      <c r="AW344" s="138"/>
      <c r="AX344" s="138"/>
      <c r="AY344" s="138"/>
      <c r="AZ344" s="138"/>
      <c r="BA344" s="138"/>
      <c r="BB344" s="138"/>
      <c r="BC344" s="138"/>
      <c r="BD344" s="138"/>
      <c r="BE344" s="138"/>
      <c r="BF344" s="138"/>
      <c r="BG344" s="138"/>
      <c r="BH344" s="138"/>
      <c r="BI344" s="138"/>
      <c r="BJ344" s="138"/>
      <c r="BK344" s="138"/>
      <c r="BL344" s="138"/>
      <c r="BM344" s="138"/>
      <c r="BN344" s="138"/>
      <c r="BO344" s="138"/>
      <c r="BP344" s="138"/>
      <c r="BQ344" s="138"/>
      <c r="BR344" s="138"/>
      <c r="BS344" s="138"/>
      <c r="BT344" s="138"/>
      <c r="BU344" s="138"/>
      <c r="BV344" s="138"/>
      <c r="BW344" s="138"/>
      <c r="BX344" s="138"/>
      <c r="BY344" s="138"/>
      <c r="BZ344" s="138"/>
      <c r="CA344" s="138"/>
      <c r="CB344" s="138"/>
      <c r="CC344" s="138"/>
      <c r="CD344" s="138"/>
      <c r="CE344" s="138"/>
      <c r="CF344" s="138"/>
      <c r="CG344" s="138"/>
      <c r="CH344" s="138"/>
      <c r="CI344" s="138"/>
      <c r="CJ344" s="138"/>
      <c r="CK344" s="138"/>
      <c r="CL344" s="138"/>
      <c r="CM344" s="138"/>
      <c r="CN344" s="138"/>
      <c r="CO344" s="138"/>
      <c r="CP344" s="138"/>
      <c r="CQ344" s="138"/>
      <c r="CR344" s="138"/>
      <c r="CS344" s="138"/>
      <c r="CT344" s="138"/>
      <c r="CU344" s="138"/>
      <c r="CV344" s="138"/>
      <c r="CW344" s="138"/>
      <c r="CX344" s="138"/>
      <c r="CY344" s="138"/>
      <c r="CZ344" s="138"/>
      <c r="DA344" s="138"/>
      <c r="DB344" s="138"/>
      <c r="DC344" s="138"/>
      <c r="DD344" s="138"/>
      <c r="DE344" s="138"/>
      <c r="DF344" s="138"/>
      <c r="DG344" s="138"/>
      <c r="DH344" s="138"/>
      <c r="DI344" s="138"/>
      <c r="DJ344" s="138"/>
      <c r="DK344" s="138"/>
      <c r="DL344" s="138"/>
      <c r="DM344" s="138"/>
      <c r="DN344" s="138"/>
      <c r="DO344" s="138"/>
      <c r="DP344" s="138"/>
      <c r="DQ344" s="138"/>
      <c r="DR344" s="138"/>
      <c r="DS344" s="138"/>
      <c r="DT344" s="138"/>
      <c r="DU344" s="138"/>
      <c r="DV344" s="138"/>
      <c r="DW344" s="138"/>
      <c r="DX344" s="138"/>
      <c r="DY344" s="138"/>
      <c r="DZ344" s="138"/>
      <c r="EA344" s="138"/>
      <c r="EB344" s="138"/>
      <c r="EC344" s="138"/>
      <c r="ED344" s="138"/>
      <c r="EE344" s="138"/>
      <c r="EF344" s="138"/>
      <c r="EG344" s="138"/>
      <c r="EH344" s="138"/>
      <c r="EI344" s="138"/>
      <c r="EJ344" s="138"/>
      <c r="EK344" s="138"/>
      <c r="EL344" s="138"/>
      <c r="EM344" s="138"/>
      <c r="EN344" s="138"/>
      <c r="EO344" s="138"/>
      <c r="EP344" s="138"/>
      <c r="EQ344" s="138"/>
      <c r="ER344" s="138"/>
      <c r="ES344" s="138"/>
      <c r="ET344" s="138"/>
      <c r="EU344" s="138"/>
      <c r="EV344" s="138"/>
      <c r="EW344" s="138"/>
      <c r="EX344" s="138"/>
      <c r="EY344" s="138"/>
      <c r="EZ344" s="138"/>
      <c r="FA344" s="138"/>
      <c r="FB344" s="138"/>
      <c r="FC344" s="138"/>
      <c r="FD344" s="138"/>
      <c r="FE344" s="138"/>
      <c r="FF344" s="138"/>
      <c r="FG344" s="138"/>
      <c r="FH344" s="138"/>
      <c r="FI344" s="138"/>
      <c r="FJ344" s="138"/>
      <c r="FK344" s="138"/>
      <c r="FL344" s="138"/>
      <c r="FM344" s="138"/>
      <c r="FN344" s="138"/>
      <c r="FO344" s="138"/>
      <c r="FP344" s="138"/>
      <c r="FQ344" s="138"/>
      <c r="FR344" s="138"/>
      <c r="FS344" s="138"/>
      <c r="FT344" s="138"/>
      <c r="FU344" s="138"/>
      <c r="FV344" s="138"/>
      <c r="FW344" s="138"/>
      <c r="FX344" s="138"/>
      <c r="FY344" s="138"/>
      <c r="FZ344" s="138"/>
      <c r="GA344" s="138"/>
      <c r="GB344" s="138"/>
      <c r="GC344" s="138"/>
      <c r="GD344" s="138"/>
      <c r="GE344" s="138"/>
    </row>
    <row r="345" spans="1:187" s="137" customFormat="1" x14ac:dyDescent="0.25">
      <c r="A345" s="185" t="s">
        <v>382</v>
      </c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  <c r="AV345" s="138"/>
      <c r="AW345" s="138"/>
      <c r="AX345" s="138"/>
      <c r="AY345" s="138"/>
      <c r="AZ345" s="138"/>
      <c r="BA345" s="138"/>
      <c r="BB345" s="138"/>
      <c r="BC345" s="138"/>
      <c r="BD345" s="138"/>
      <c r="BE345" s="138"/>
      <c r="BF345" s="138"/>
      <c r="BG345" s="138"/>
      <c r="BH345" s="138"/>
      <c r="BI345" s="138"/>
      <c r="BJ345" s="138"/>
      <c r="BK345" s="138"/>
      <c r="BL345" s="138"/>
      <c r="BM345" s="138"/>
      <c r="BN345" s="138"/>
      <c r="BO345" s="138"/>
      <c r="BP345" s="138"/>
      <c r="BQ345" s="138"/>
      <c r="BR345" s="138"/>
      <c r="BS345" s="138"/>
      <c r="BT345" s="138"/>
      <c r="BU345" s="138"/>
      <c r="BV345" s="138"/>
      <c r="BW345" s="138"/>
      <c r="BX345" s="138"/>
      <c r="BY345" s="138"/>
      <c r="BZ345" s="138"/>
      <c r="CA345" s="138"/>
      <c r="CB345" s="138"/>
      <c r="CC345" s="138"/>
      <c r="CD345" s="138"/>
      <c r="CE345" s="138"/>
      <c r="CF345" s="138"/>
      <c r="CG345" s="138"/>
      <c r="CH345" s="138"/>
      <c r="CI345" s="138"/>
      <c r="CJ345" s="138"/>
      <c r="CK345" s="138"/>
      <c r="CL345" s="138"/>
      <c r="CM345" s="138"/>
      <c r="CN345" s="138"/>
      <c r="CO345" s="138"/>
      <c r="CP345" s="138"/>
      <c r="CQ345" s="138"/>
      <c r="CR345" s="138"/>
      <c r="CS345" s="138"/>
      <c r="CT345" s="138"/>
      <c r="CU345" s="138"/>
      <c r="CV345" s="138"/>
      <c r="CW345" s="138"/>
      <c r="CX345" s="138"/>
      <c r="CY345" s="138"/>
      <c r="CZ345" s="138"/>
      <c r="DA345" s="138"/>
      <c r="DB345" s="138"/>
      <c r="DC345" s="138"/>
      <c r="DD345" s="138"/>
      <c r="DE345" s="138"/>
      <c r="DF345" s="138"/>
      <c r="DG345" s="138"/>
      <c r="DH345" s="138"/>
      <c r="DI345" s="138"/>
      <c r="DJ345" s="138"/>
      <c r="DK345" s="138"/>
      <c r="DL345" s="138"/>
      <c r="DM345" s="138"/>
      <c r="DN345" s="138"/>
      <c r="DO345" s="138"/>
      <c r="DP345" s="138"/>
      <c r="DQ345" s="138"/>
      <c r="DR345" s="138"/>
      <c r="DS345" s="138"/>
      <c r="DT345" s="138"/>
      <c r="DU345" s="138"/>
      <c r="DV345" s="138"/>
      <c r="DW345" s="138"/>
      <c r="DX345" s="138"/>
      <c r="DY345" s="138"/>
      <c r="DZ345" s="138"/>
      <c r="EA345" s="138"/>
      <c r="EB345" s="138"/>
      <c r="EC345" s="138"/>
      <c r="ED345" s="138"/>
      <c r="EE345" s="138"/>
      <c r="EF345" s="138"/>
      <c r="EG345" s="138"/>
      <c r="EH345" s="138"/>
      <c r="EI345" s="138"/>
      <c r="EJ345" s="138"/>
      <c r="EK345" s="138"/>
      <c r="EL345" s="138"/>
      <c r="EM345" s="138"/>
      <c r="EN345" s="138"/>
      <c r="EO345" s="138"/>
      <c r="EP345" s="138"/>
      <c r="EQ345" s="138"/>
      <c r="ER345" s="138"/>
      <c r="ES345" s="138"/>
      <c r="ET345" s="138"/>
      <c r="EU345" s="138"/>
      <c r="EV345" s="138"/>
      <c r="EW345" s="138"/>
      <c r="EX345" s="138"/>
      <c r="EY345" s="138"/>
      <c r="EZ345" s="138"/>
      <c r="FA345" s="138"/>
      <c r="FB345" s="138"/>
      <c r="FC345" s="138"/>
      <c r="FD345" s="138"/>
      <c r="FE345" s="138"/>
      <c r="FF345" s="138"/>
      <c r="FG345" s="138"/>
      <c r="FH345" s="138"/>
      <c r="FI345" s="138"/>
      <c r="FJ345" s="138"/>
      <c r="FK345" s="138"/>
      <c r="FL345" s="138"/>
      <c r="FM345" s="138"/>
      <c r="FN345" s="138"/>
      <c r="FO345" s="138"/>
      <c r="FP345" s="138"/>
      <c r="FQ345" s="138"/>
      <c r="FR345" s="138"/>
      <c r="FS345" s="138"/>
      <c r="FT345" s="138"/>
      <c r="FU345" s="138"/>
      <c r="FV345" s="138"/>
      <c r="FW345" s="138"/>
      <c r="FX345" s="138"/>
      <c r="FY345" s="138"/>
      <c r="FZ345" s="138"/>
      <c r="GA345" s="138"/>
      <c r="GB345" s="138"/>
      <c r="GC345" s="138"/>
      <c r="GD345" s="138"/>
      <c r="GE345" s="138"/>
    </row>
    <row r="346" spans="1:187" s="137" customFormat="1" x14ac:dyDescent="0.25">
      <c r="A346" s="185" t="s">
        <v>383</v>
      </c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  <c r="AV346" s="138"/>
      <c r="AW346" s="138"/>
      <c r="AX346" s="138"/>
      <c r="AY346" s="138"/>
      <c r="AZ346" s="138"/>
      <c r="BA346" s="138"/>
      <c r="BB346" s="138"/>
      <c r="BC346" s="138"/>
      <c r="BD346" s="138"/>
      <c r="BE346" s="138"/>
      <c r="BF346" s="138"/>
      <c r="BG346" s="138"/>
      <c r="BH346" s="138"/>
      <c r="BI346" s="138"/>
      <c r="BJ346" s="138"/>
      <c r="BK346" s="138"/>
      <c r="BL346" s="138"/>
      <c r="BM346" s="138"/>
      <c r="BN346" s="138"/>
      <c r="BO346" s="138"/>
      <c r="BP346" s="138"/>
      <c r="BQ346" s="138"/>
      <c r="BR346" s="138"/>
      <c r="BS346" s="138"/>
      <c r="BT346" s="138"/>
      <c r="BU346" s="138"/>
      <c r="BV346" s="138"/>
      <c r="BW346" s="138"/>
      <c r="BX346" s="138"/>
      <c r="BY346" s="138"/>
      <c r="BZ346" s="138"/>
      <c r="CA346" s="138"/>
      <c r="CB346" s="138"/>
      <c r="CC346" s="138"/>
      <c r="CD346" s="138"/>
      <c r="CE346" s="138"/>
      <c r="CF346" s="138"/>
      <c r="CG346" s="138"/>
      <c r="CH346" s="138"/>
      <c r="CI346" s="138"/>
      <c r="CJ346" s="138"/>
      <c r="CK346" s="138"/>
      <c r="CL346" s="138"/>
      <c r="CM346" s="138"/>
      <c r="CN346" s="138"/>
      <c r="CO346" s="138"/>
      <c r="CP346" s="138"/>
      <c r="CQ346" s="138"/>
      <c r="CR346" s="138"/>
      <c r="CS346" s="138"/>
      <c r="CT346" s="138"/>
      <c r="CU346" s="138"/>
      <c r="CV346" s="138"/>
      <c r="CW346" s="138"/>
      <c r="CX346" s="138"/>
      <c r="CY346" s="138"/>
      <c r="CZ346" s="138"/>
      <c r="DA346" s="138"/>
      <c r="DB346" s="138"/>
      <c r="DC346" s="138"/>
      <c r="DD346" s="138"/>
      <c r="DE346" s="138"/>
      <c r="DF346" s="138"/>
      <c r="DG346" s="138"/>
      <c r="DH346" s="138"/>
      <c r="DI346" s="138"/>
      <c r="DJ346" s="138"/>
      <c r="DK346" s="138"/>
      <c r="DL346" s="138"/>
      <c r="DM346" s="138"/>
      <c r="DN346" s="138"/>
      <c r="DO346" s="138"/>
      <c r="DP346" s="138"/>
      <c r="DQ346" s="138"/>
      <c r="DR346" s="138"/>
      <c r="DS346" s="138"/>
      <c r="DT346" s="138"/>
      <c r="DU346" s="138"/>
      <c r="DV346" s="138"/>
      <c r="DW346" s="138"/>
      <c r="DX346" s="138"/>
      <c r="DY346" s="138"/>
      <c r="DZ346" s="138"/>
      <c r="EA346" s="138"/>
      <c r="EB346" s="138"/>
      <c r="EC346" s="138"/>
      <c r="ED346" s="138"/>
      <c r="EE346" s="138"/>
      <c r="EF346" s="138"/>
      <c r="EG346" s="138"/>
      <c r="EH346" s="138"/>
      <c r="EI346" s="138"/>
      <c r="EJ346" s="138"/>
      <c r="EK346" s="138"/>
      <c r="EL346" s="138"/>
      <c r="EM346" s="138"/>
      <c r="EN346" s="138"/>
      <c r="EO346" s="138"/>
      <c r="EP346" s="138"/>
      <c r="EQ346" s="138"/>
      <c r="ER346" s="138"/>
      <c r="ES346" s="138"/>
      <c r="ET346" s="138"/>
      <c r="EU346" s="138"/>
      <c r="EV346" s="138"/>
      <c r="EW346" s="138"/>
      <c r="EX346" s="138"/>
      <c r="EY346" s="138"/>
      <c r="EZ346" s="138"/>
      <c r="FA346" s="138"/>
      <c r="FB346" s="138"/>
      <c r="FC346" s="138"/>
      <c r="FD346" s="138"/>
      <c r="FE346" s="138"/>
      <c r="FF346" s="138"/>
      <c r="FG346" s="138"/>
      <c r="FH346" s="138"/>
      <c r="FI346" s="138"/>
      <c r="FJ346" s="138"/>
      <c r="FK346" s="138"/>
      <c r="FL346" s="138"/>
      <c r="FM346" s="138"/>
      <c r="FN346" s="138"/>
      <c r="FO346" s="138"/>
      <c r="FP346" s="138"/>
      <c r="FQ346" s="138"/>
      <c r="FR346" s="138"/>
      <c r="FS346" s="138"/>
      <c r="FT346" s="138"/>
      <c r="FU346" s="138"/>
      <c r="FV346" s="138"/>
      <c r="FW346" s="138"/>
      <c r="FX346" s="138"/>
      <c r="FY346" s="138"/>
      <c r="FZ346" s="138"/>
      <c r="GA346" s="138"/>
      <c r="GB346" s="138"/>
      <c r="GC346" s="138"/>
      <c r="GD346" s="138"/>
      <c r="GE346" s="138"/>
    </row>
  </sheetData>
  <autoFilter ref="A1:XBT346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31102022 </vt:lpstr>
      <vt:lpstr>ИП промяна октомври 2022</vt:lpstr>
      <vt:lpstr>'ИП промяна октомври 2022'!Печат_заглавия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2022-11-11T12:32:36Z</cp:lastPrinted>
  <dcterms:created xsi:type="dcterms:W3CDTF">2022-11-11T09:02:21Z</dcterms:created>
  <dcterms:modified xsi:type="dcterms:W3CDTF">2022-11-11T13:21:29Z</dcterms:modified>
</cp:coreProperties>
</file>