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РЕШЕНИЯ\46 pr_r\"/>
    </mc:Choice>
  </mc:AlternateContent>
  <bookViews>
    <workbookView xWindow="0" yWindow="0" windowWidth="20490" windowHeight="7755" activeTab="1"/>
  </bookViews>
  <sheets>
    <sheet name="30092022 " sheetId="1" r:id="rId1"/>
    <sheet name="ИП промяна септември 202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xlfn_SUMIFS">NA()</definedName>
    <definedName name="__xlfn_SUMIFS">NA()</definedName>
    <definedName name="_xlnm._FilterDatabase" localSheetId="0" hidden="1">'30092022 '!$C$2:$C$235</definedName>
    <definedName name="_xlnm._FilterDatabase" localSheetId="1" hidden="1">'ИП промяна септември 2022'!$A$1:$XBT$316</definedName>
    <definedName name="GRO">[1]list!$A$281:$A$304</definedName>
    <definedName name="GROUPS" localSheetId="0">[2]Groups!$A$1:$A$27</definedName>
    <definedName name="GROUPS" localSheetId="1">[3]Groups!$A$1:$A$27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 localSheetId="1">[3]Groups!$A$1:$B$27</definedName>
    <definedName name="GROUPS2">[1]Groups!$A$1:$B$27</definedName>
    <definedName name="ll">[4]list!$A$421:$B$709</definedName>
    <definedName name="mm">[4]Groups!$A$1:$B$27</definedName>
    <definedName name="oo">[4]list!$A$281:$B$304</definedName>
    <definedName name="OP_LIST" localSheetId="0">[2]list!$A$281:$A$304</definedName>
    <definedName name="OP_LIST" localSheetId="1">[3]list!$A$281:$A$304</definedName>
    <definedName name="OP_LIST">[1]list!$A$281:$A$304</definedName>
    <definedName name="OP_LIST2" localSheetId="0">[2]list!$A$281:$B$304</definedName>
    <definedName name="OP_LIST2" localSheetId="1">[3]list!$A$281:$B$304</definedName>
    <definedName name="OP_LIST2">[1]list!$A$281:$B$304</definedName>
    <definedName name="PRBK" localSheetId="0">[2]list!$A$421:$B$709</definedName>
    <definedName name="PRBK" localSheetId="1">[3]list!$A$421:$B$709</definedName>
    <definedName name="PRBK">[1]list!$A$421:$B$709</definedName>
    <definedName name="ss">[4]list!$A$281:$B$304</definedName>
    <definedName name="аа">[1]list!$A$281:$B$304</definedName>
    <definedName name="в">[2]list!$A$281:$A$304</definedName>
    <definedName name="з">[5]list!$A$281:$A$304</definedName>
    <definedName name="_xlnm.Print_Titles" localSheetId="1">'ИП промяна септември 2022'!$6:$7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/>
  <c r="J8" i="2" s="1"/>
  <c r="K8" i="2"/>
  <c r="L8" i="2"/>
  <c r="M8" i="2"/>
  <c r="N8" i="2"/>
  <c r="O8" i="2"/>
  <c r="P8" i="2"/>
  <c r="Q8" i="2"/>
  <c r="S8" i="2" s="1"/>
  <c r="R8" i="2"/>
  <c r="T8" i="2"/>
  <c r="U8" i="2"/>
  <c r="V8" i="2" s="1"/>
  <c r="W8" i="2"/>
  <c r="X8" i="2"/>
  <c r="Y8" i="2"/>
  <c r="Z8" i="2"/>
  <c r="AA8" i="2"/>
  <c r="AB8" i="2"/>
  <c r="F8" i="2"/>
  <c r="E8" i="2"/>
  <c r="AB298" i="2" l="1"/>
  <c r="Y298" i="2"/>
  <c r="V298" i="2"/>
  <c r="S298" i="2"/>
  <c r="P298" i="2"/>
  <c r="L298" i="2"/>
  <c r="L296" i="2" s="1"/>
  <c r="K298" i="2"/>
  <c r="B298" i="2" s="1"/>
  <c r="J298" i="2"/>
  <c r="G298" i="2"/>
  <c r="C298" i="2"/>
  <c r="AB297" i="2"/>
  <c r="Y297" i="2"/>
  <c r="V297" i="2"/>
  <c r="S297" i="2"/>
  <c r="P297" i="2"/>
  <c r="M297" i="2"/>
  <c r="J297" i="2"/>
  <c r="G297" i="2"/>
  <c r="C297" i="2"/>
  <c r="B297" i="2"/>
  <c r="AA296" i="2"/>
  <c r="AA295" i="2" s="1"/>
  <c r="Z296" i="2"/>
  <c r="Z295" i="2" s="1"/>
  <c r="X296" i="2"/>
  <c r="W296" i="2"/>
  <c r="W295" i="2" s="1"/>
  <c r="U296" i="2"/>
  <c r="T296" i="2"/>
  <c r="T295" i="2" s="1"/>
  <c r="R296" i="2"/>
  <c r="Q296" i="2"/>
  <c r="Q295" i="2" s="1"/>
  <c r="O296" i="2"/>
  <c r="N296" i="2"/>
  <c r="N295" i="2" s="1"/>
  <c r="I296" i="2"/>
  <c r="H296" i="2"/>
  <c r="H295" i="2" s="1"/>
  <c r="F296" i="2"/>
  <c r="E296" i="2"/>
  <c r="AB294" i="2"/>
  <c r="Y294" i="2"/>
  <c r="V294" i="2"/>
  <c r="S294" i="2"/>
  <c r="P294" i="2"/>
  <c r="M294" i="2"/>
  <c r="J294" i="2"/>
  <c r="G294" i="2"/>
  <c r="C294" i="2"/>
  <c r="B294" i="2"/>
  <c r="AB293" i="2"/>
  <c r="Y293" i="2"/>
  <c r="V293" i="2"/>
  <c r="S293" i="2"/>
  <c r="P293" i="2"/>
  <c r="M293" i="2"/>
  <c r="J293" i="2"/>
  <c r="G293" i="2"/>
  <c r="C293" i="2"/>
  <c r="B293" i="2"/>
  <c r="AA292" i="2"/>
  <c r="Z292" i="2"/>
  <c r="X292" i="2"/>
  <c r="X291" i="2" s="1"/>
  <c r="W292" i="2"/>
  <c r="U292" i="2"/>
  <c r="T292" i="2"/>
  <c r="T291" i="2" s="1"/>
  <c r="R292" i="2"/>
  <c r="Q292" i="2"/>
  <c r="Q291" i="2" s="1"/>
  <c r="O292" i="2"/>
  <c r="O291" i="2" s="1"/>
  <c r="N292" i="2"/>
  <c r="L292" i="2"/>
  <c r="K292" i="2"/>
  <c r="K291" i="2" s="1"/>
  <c r="I292" i="2"/>
  <c r="H292" i="2"/>
  <c r="H291" i="2" s="1"/>
  <c r="F292" i="2"/>
  <c r="E292" i="2"/>
  <c r="AA291" i="2"/>
  <c r="AB290" i="2"/>
  <c r="Y290" i="2"/>
  <c r="V290" i="2"/>
  <c r="S290" i="2"/>
  <c r="P290" i="2"/>
  <c r="M290" i="2"/>
  <c r="J290" i="2"/>
  <c r="G290" i="2"/>
  <c r="C290" i="2"/>
  <c r="B290" i="2"/>
  <c r="AA289" i="2"/>
  <c r="Z289" i="2"/>
  <c r="Z288" i="2" s="1"/>
  <c r="X289" i="2"/>
  <c r="X288" i="2" s="1"/>
  <c r="W289" i="2"/>
  <c r="U289" i="2"/>
  <c r="T289" i="2"/>
  <c r="R289" i="2"/>
  <c r="Q289" i="2"/>
  <c r="Q288" i="2" s="1"/>
  <c r="O289" i="2"/>
  <c r="N289" i="2"/>
  <c r="N288" i="2" s="1"/>
  <c r="L289" i="2"/>
  <c r="K289" i="2"/>
  <c r="I289" i="2"/>
  <c r="H289" i="2"/>
  <c r="H288" i="2" s="1"/>
  <c r="F289" i="2"/>
  <c r="E289" i="2"/>
  <c r="U288" i="2"/>
  <c r="M288" i="2"/>
  <c r="E288" i="2"/>
  <c r="AB287" i="2"/>
  <c r="Y287" i="2"/>
  <c r="V287" i="2"/>
  <c r="S287" i="2"/>
  <c r="P287" i="2"/>
  <c r="M287" i="2"/>
  <c r="J287" i="2"/>
  <c r="G287" i="2"/>
  <c r="C287" i="2"/>
  <c r="B287" i="2"/>
  <c r="AB286" i="2"/>
  <c r="Y286" i="2"/>
  <c r="V286" i="2"/>
  <c r="S286" i="2"/>
  <c r="P286" i="2"/>
  <c r="M286" i="2"/>
  <c r="J286" i="2"/>
  <c r="G286" i="2"/>
  <c r="C286" i="2"/>
  <c r="B286" i="2"/>
  <c r="AB285" i="2"/>
  <c r="Y285" i="2"/>
  <c r="V285" i="2"/>
  <c r="S285" i="2"/>
  <c r="P285" i="2"/>
  <c r="M285" i="2"/>
  <c r="J285" i="2"/>
  <c r="G285" i="2"/>
  <c r="C285" i="2"/>
  <c r="B285" i="2"/>
  <c r="AA284" i="2"/>
  <c r="Z284" i="2"/>
  <c r="Z283" i="2" s="1"/>
  <c r="X284" i="2"/>
  <c r="W284" i="2"/>
  <c r="W283" i="2" s="1"/>
  <c r="U284" i="2"/>
  <c r="T284" i="2"/>
  <c r="T283" i="2" s="1"/>
  <c r="R284" i="2"/>
  <c r="R283" i="2" s="1"/>
  <c r="Q284" i="2"/>
  <c r="Q283" i="2" s="1"/>
  <c r="O284" i="2"/>
  <c r="N284" i="2"/>
  <c r="N283" i="2" s="1"/>
  <c r="L284" i="2"/>
  <c r="K284" i="2"/>
  <c r="K283" i="2" s="1"/>
  <c r="I284" i="2"/>
  <c r="H284" i="2"/>
  <c r="F284" i="2"/>
  <c r="E284" i="2"/>
  <c r="E283" i="2" s="1"/>
  <c r="I283" i="2"/>
  <c r="AB281" i="2"/>
  <c r="Y281" i="2"/>
  <c r="V281" i="2"/>
  <c r="S281" i="2"/>
  <c r="P281" i="2"/>
  <c r="M281" i="2"/>
  <c r="J281" i="2"/>
  <c r="G281" i="2"/>
  <c r="C281" i="2"/>
  <c r="B281" i="2"/>
  <c r="AB280" i="2"/>
  <c r="Y280" i="2"/>
  <c r="V280" i="2"/>
  <c r="S280" i="2"/>
  <c r="P280" i="2"/>
  <c r="M280" i="2"/>
  <c r="J280" i="2"/>
  <c r="G280" i="2"/>
  <c r="C280" i="2"/>
  <c r="B280" i="2"/>
  <c r="AA279" i="2"/>
  <c r="Z279" i="2"/>
  <c r="X279" i="2"/>
  <c r="W279" i="2"/>
  <c r="U279" i="2"/>
  <c r="T279" i="2"/>
  <c r="R279" i="2"/>
  <c r="Q279" i="2"/>
  <c r="O279" i="2"/>
  <c r="N279" i="2"/>
  <c r="L279" i="2"/>
  <c r="K279" i="2"/>
  <c r="I279" i="2"/>
  <c r="H279" i="2"/>
  <c r="F279" i="2"/>
  <c r="E279" i="2"/>
  <c r="AB278" i="2"/>
  <c r="Y278" i="2"/>
  <c r="V278" i="2"/>
  <c r="S278" i="2"/>
  <c r="P278" i="2"/>
  <c r="M278" i="2"/>
  <c r="J278" i="2"/>
  <c r="G278" i="2"/>
  <c r="C278" i="2"/>
  <c r="B278" i="2"/>
  <c r="AB277" i="2"/>
  <c r="Y277" i="2"/>
  <c r="V277" i="2"/>
  <c r="S277" i="2"/>
  <c r="P277" i="2"/>
  <c r="M277" i="2"/>
  <c r="J277" i="2"/>
  <c r="E277" i="2"/>
  <c r="E275" i="2" s="1"/>
  <c r="C277" i="2"/>
  <c r="AB276" i="2"/>
  <c r="Y276" i="2"/>
  <c r="V276" i="2"/>
  <c r="S276" i="2"/>
  <c r="O276" i="2"/>
  <c r="O275" i="2" s="1"/>
  <c r="N276" i="2"/>
  <c r="B276" i="2" s="1"/>
  <c r="M276" i="2"/>
  <c r="J276" i="2"/>
  <c r="G276" i="2"/>
  <c r="C276" i="2"/>
  <c r="AA275" i="2"/>
  <c r="Z275" i="2"/>
  <c r="X275" i="2"/>
  <c r="W275" i="2"/>
  <c r="U275" i="2"/>
  <c r="T275" i="2"/>
  <c r="R275" i="2"/>
  <c r="Q275" i="2"/>
  <c r="L275" i="2"/>
  <c r="K275" i="2"/>
  <c r="I275" i="2"/>
  <c r="H275" i="2"/>
  <c r="F275" i="2"/>
  <c r="AB274" i="2"/>
  <c r="Y274" i="2"/>
  <c r="V274" i="2"/>
  <c r="S274" i="2"/>
  <c r="O274" i="2"/>
  <c r="C274" i="2" s="1"/>
  <c r="N274" i="2"/>
  <c r="N273" i="2" s="1"/>
  <c r="M274" i="2"/>
  <c r="J274" i="2"/>
  <c r="G274" i="2"/>
  <c r="B274" i="2"/>
  <c r="AA273" i="2"/>
  <c r="Z273" i="2"/>
  <c r="X273" i="2"/>
  <c r="W273" i="2"/>
  <c r="U273" i="2"/>
  <c r="T273" i="2"/>
  <c r="R273" i="2"/>
  <c r="Q273" i="2"/>
  <c r="L273" i="2"/>
  <c r="K273" i="2"/>
  <c r="I273" i="2"/>
  <c r="H273" i="2"/>
  <c r="F273" i="2"/>
  <c r="E273" i="2"/>
  <c r="AB272" i="2"/>
  <c r="Y272" i="2"/>
  <c r="V272" i="2"/>
  <c r="S272" i="2"/>
  <c r="P272" i="2"/>
  <c r="M272" i="2"/>
  <c r="J272" i="2"/>
  <c r="G272" i="2"/>
  <c r="C272" i="2"/>
  <c r="B272" i="2"/>
  <c r="AA271" i="2"/>
  <c r="Z271" i="2"/>
  <c r="X271" i="2"/>
  <c r="W271" i="2"/>
  <c r="U271" i="2"/>
  <c r="T271" i="2"/>
  <c r="R271" i="2"/>
  <c r="Q271" i="2"/>
  <c r="O271" i="2"/>
  <c r="N271" i="2"/>
  <c r="L271" i="2"/>
  <c r="K271" i="2"/>
  <c r="I271" i="2"/>
  <c r="H271" i="2"/>
  <c r="F271" i="2"/>
  <c r="E271" i="2"/>
  <c r="G271" i="2" s="1"/>
  <c r="AB269" i="2"/>
  <c r="Y269" i="2"/>
  <c r="V269" i="2"/>
  <c r="S269" i="2"/>
  <c r="P269" i="2"/>
  <c r="M269" i="2"/>
  <c r="J269" i="2"/>
  <c r="G269" i="2"/>
  <c r="C269" i="2"/>
  <c r="B269" i="2"/>
  <c r="AA268" i="2"/>
  <c r="Z268" i="2"/>
  <c r="X268" i="2"/>
  <c r="W268" i="2"/>
  <c r="U268" i="2"/>
  <c r="T268" i="2"/>
  <c r="R268" i="2"/>
  <c r="Q268" i="2"/>
  <c r="O268" i="2"/>
  <c r="N268" i="2"/>
  <c r="L268" i="2"/>
  <c r="K268" i="2"/>
  <c r="I268" i="2"/>
  <c r="H268" i="2"/>
  <c r="F268" i="2"/>
  <c r="E268" i="2"/>
  <c r="AB267" i="2"/>
  <c r="Y267" i="2"/>
  <c r="U267" i="2"/>
  <c r="T267" i="2"/>
  <c r="T264" i="2" s="1"/>
  <c r="S267" i="2"/>
  <c r="P267" i="2"/>
  <c r="M267" i="2"/>
  <c r="J267" i="2"/>
  <c r="F267" i="2"/>
  <c r="E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L265" i="2"/>
  <c r="K265" i="2"/>
  <c r="K264" i="2" s="1"/>
  <c r="J265" i="2"/>
  <c r="G265" i="2"/>
  <c r="AA264" i="2"/>
  <c r="Z264" i="2"/>
  <c r="X264" i="2"/>
  <c r="W264" i="2"/>
  <c r="R264" i="2"/>
  <c r="Q264" i="2"/>
  <c r="O264" i="2"/>
  <c r="N264" i="2"/>
  <c r="I264" i="2"/>
  <c r="H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M262" i="2"/>
  <c r="J262" i="2"/>
  <c r="G262" i="2"/>
  <c r="C262" i="2"/>
  <c r="B262" i="2"/>
  <c r="AA261" i="2"/>
  <c r="Z261" i="2"/>
  <c r="X261" i="2"/>
  <c r="W261" i="2"/>
  <c r="U261" i="2"/>
  <c r="T261" i="2"/>
  <c r="R261" i="2"/>
  <c r="Q261" i="2"/>
  <c r="O261" i="2"/>
  <c r="N261" i="2"/>
  <c r="L261" i="2"/>
  <c r="K261" i="2"/>
  <c r="I261" i="2"/>
  <c r="H261" i="2"/>
  <c r="F261" i="2"/>
  <c r="E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B258" i="2"/>
  <c r="Y258" i="2"/>
  <c r="V258" i="2"/>
  <c r="S258" i="2"/>
  <c r="P258" i="2"/>
  <c r="M258" i="2"/>
  <c r="J258" i="2"/>
  <c r="G258" i="2"/>
  <c r="C258" i="2"/>
  <c r="B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L256" i="2"/>
  <c r="K256" i="2"/>
  <c r="K252" i="2" s="1"/>
  <c r="J256" i="2"/>
  <c r="G256" i="2"/>
  <c r="C256" i="2"/>
  <c r="B256" i="2"/>
  <c r="AB255" i="2"/>
  <c r="Y255" i="2"/>
  <c r="V255" i="2"/>
  <c r="S255" i="2"/>
  <c r="P255" i="2"/>
  <c r="L255" i="2"/>
  <c r="K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M253" i="2"/>
  <c r="J253" i="2"/>
  <c r="G253" i="2"/>
  <c r="C253" i="2"/>
  <c r="B253" i="2"/>
  <c r="AA252" i="2"/>
  <c r="Z252" i="2"/>
  <c r="X252" i="2"/>
  <c r="W252" i="2"/>
  <c r="U252" i="2"/>
  <c r="T252" i="2"/>
  <c r="R252" i="2"/>
  <c r="Q252" i="2"/>
  <c r="O252" i="2"/>
  <c r="N252" i="2"/>
  <c r="L252" i="2"/>
  <c r="I252" i="2"/>
  <c r="H252" i="2"/>
  <c r="F252" i="2"/>
  <c r="E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L250" i="2"/>
  <c r="K250" i="2"/>
  <c r="J250" i="2"/>
  <c r="G250" i="2"/>
  <c r="C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A247" i="2"/>
  <c r="Z247" i="2"/>
  <c r="X247" i="2"/>
  <c r="W247" i="2"/>
  <c r="U247" i="2"/>
  <c r="T247" i="2"/>
  <c r="R247" i="2"/>
  <c r="Q247" i="2"/>
  <c r="O247" i="2"/>
  <c r="N247" i="2"/>
  <c r="L247" i="2"/>
  <c r="I247" i="2"/>
  <c r="H247" i="2"/>
  <c r="F247" i="2"/>
  <c r="E247" i="2"/>
  <c r="AB245" i="2"/>
  <c r="Y245" i="2"/>
  <c r="V245" i="2"/>
  <c r="S245" i="2"/>
  <c r="P245" i="2"/>
  <c r="M245" i="2"/>
  <c r="J245" i="2"/>
  <c r="G245" i="2"/>
  <c r="C245" i="2"/>
  <c r="B245" i="2"/>
  <c r="AB244" i="2"/>
  <c r="Y244" i="2"/>
  <c r="V244" i="2"/>
  <c r="S244" i="2"/>
  <c r="P244" i="2"/>
  <c r="M244" i="2"/>
  <c r="J244" i="2"/>
  <c r="G244" i="2"/>
  <c r="C244" i="2"/>
  <c r="B244" i="2"/>
  <c r="AB243" i="2"/>
  <c r="Y243" i="2"/>
  <c r="V243" i="2"/>
  <c r="S243" i="2"/>
  <c r="P243" i="2"/>
  <c r="M243" i="2"/>
  <c r="J243" i="2"/>
  <c r="F243" i="2"/>
  <c r="E243" i="2"/>
  <c r="B243" i="2" s="1"/>
  <c r="AA242" i="2"/>
  <c r="Z242" i="2"/>
  <c r="B242" i="2" s="1"/>
  <c r="Y242" i="2"/>
  <c r="V242" i="2"/>
  <c r="S242" i="2"/>
  <c r="P242" i="2"/>
  <c r="M242" i="2"/>
  <c r="J242" i="2"/>
  <c r="G242" i="2"/>
  <c r="AB241" i="2"/>
  <c r="Y241" i="2"/>
  <c r="V241" i="2"/>
  <c r="S241" i="2"/>
  <c r="P241" i="2"/>
  <c r="M241" i="2"/>
  <c r="J241" i="2"/>
  <c r="G241" i="2"/>
  <c r="C241" i="2"/>
  <c r="B241" i="2"/>
  <c r="AB240" i="2"/>
  <c r="Y240" i="2"/>
  <c r="U240" i="2"/>
  <c r="C240" i="2" s="1"/>
  <c r="T240" i="2"/>
  <c r="B240" i="2" s="1"/>
  <c r="S240" i="2"/>
  <c r="P240" i="2"/>
  <c r="M240" i="2"/>
  <c r="J240" i="2"/>
  <c r="G240" i="2"/>
  <c r="AB239" i="2"/>
  <c r="Y239" i="2"/>
  <c r="V239" i="2"/>
  <c r="S239" i="2"/>
  <c r="P239" i="2"/>
  <c r="M239" i="2"/>
  <c r="J239" i="2"/>
  <c r="G239" i="2"/>
  <c r="C239" i="2"/>
  <c r="B239" i="2"/>
  <c r="AB238" i="2"/>
  <c r="Y238" i="2"/>
  <c r="V238" i="2"/>
  <c r="S238" i="2"/>
  <c r="P238" i="2"/>
  <c r="L238" i="2"/>
  <c r="K238" i="2"/>
  <c r="K228" i="2" s="1"/>
  <c r="I238" i="2"/>
  <c r="I228" i="2" s="1"/>
  <c r="H238" i="2"/>
  <c r="H228" i="2" s="1"/>
  <c r="G238" i="2"/>
  <c r="B238" i="2"/>
  <c r="AB237" i="2"/>
  <c r="Y237" i="2"/>
  <c r="V237" i="2"/>
  <c r="S237" i="2"/>
  <c r="P237" i="2"/>
  <c r="M237" i="2"/>
  <c r="J237" i="2"/>
  <c r="G237" i="2"/>
  <c r="C237" i="2"/>
  <c r="B237" i="2"/>
  <c r="AB236" i="2"/>
  <c r="Y236" i="2"/>
  <c r="U236" i="2"/>
  <c r="T236" i="2"/>
  <c r="S236" i="2"/>
  <c r="P236" i="2"/>
  <c r="M236" i="2"/>
  <c r="J236" i="2"/>
  <c r="F236" i="2"/>
  <c r="E236" i="2"/>
  <c r="AB235" i="2"/>
  <c r="Y235" i="2"/>
  <c r="V235" i="2"/>
  <c r="S235" i="2"/>
  <c r="P235" i="2"/>
  <c r="M235" i="2"/>
  <c r="J235" i="2"/>
  <c r="G235" i="2"/>
  <c r="C235" i="2"/>
  <c r="B235" i="2"/>
  <c r="AB234" i="2"/>
  <c r="X234" i="2"/>
  <c r="W234" i="2"/>
  <c r="W228" i="2" s="1"/>
  <c r="U234" i="2"/>
  <c r="T234" i="2"/>
  <c r="S234" i="2"/>
  <c r="P234" i="2"/>
  <c r="M234" i="2"/>
  <c r="J234" i="2"/>
  <c r="G234" i="2"/>
  <c r="AB233" i="2"/>
  <c r="Y233" i="2"/>
  <c r="V233" i="2"/>
  <c r="S233" i="2"/>
  <c r="P233" i="2"/>
  <c r="M233" i="2"/>
  <c r="J233" i="2"/>
  <c r="F233" i="2"/>
  <c r="E233" i="2"/>
  <c r="B233" i="2" s="1"/>
  <c r="AB232" i="2"/>
  <c r="Y232" i="2"/>
  <c r="V232" i="2"/>
  <c r="S232" i="2"/>
  <c r="P232" i="2"/>
  <c r="M232" i="2"/>
  <c r="J232" i="2"/>
  <c r="G232" i="2"/>
  <c r="C232" i="2"/>
  <c r="B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S229" i="2"/>
  <c r="P229" i="2"/>
  <c r="M229" i="2"/>
  <c r="J229" i="2"/>
  <c r="G229" i="2"/>
  <c r="C229" i="2"/>
  <c r="B229" i="2"/>
  <c r="R228" i="2"/>
  <c r="Q228" i="2"/>
  <c r="O228" i="2"/>
  <c r="N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M225" i="2"/>
  <c r="J225" i="2"/>
  <c r="G225" i="2"/>
  <c r="C225" i="2"/>
  <c r="B225" i="2"/>
  <c r="AA224" i="2"/>
  <c r="Z224" i="2"/>
  <c r="X224" i="2"/>
  <c r="W224" i="2"/>
  <c r="U224" i="2"/>
  <c r="T224" i="2"/>
  <c r="R224" i="2"/>
  <c r="Q224" i="2"/>
  <c r="O224" i="2"/>
  <c r="N224" i="2"/>
  <c r="L224" i="2"/>
  <c r="K224" i="2"/>
  <c r="I224" i="2"/>
  <c r="H224" i="2"/>
  <c r="F224" i="2"/>
  <c r="E224" i="2"/>
  <c r="AB223" i="2"/>
  <c r="Y223" i="2"/>
  <c r="V223" i="2"/>
  <c r="S223" i="2"/>
  <c r="P223" i="2"/>
  <c r="M223" i="2"/>
  <c r="J223" i="2"/>
  <c r="G223" i="2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P221" i="2"/>
  <c r="M221" i="2"/>
  <c r="J221" i="2"/>
  <c r="G221" i="2"/>
  <c r="C221" i="2"/>
  <c r="B221" i="2"/>
  <c r="AA220" i="2"/>
  <c r="Z220" i="2"/>
  <c r="X220" i="2"/>
  <c r="W220" i="2"/>
  <c r="U220" i="2"/>
  <c r="T220" i="2"/>
  <c r="R220" i="2"/>
  <c r="Q220" i="2"/>
  <c r="O220" i="2"/>
  <c r="N220" i="2"/>
  <c r="L220" i="2"/>
  <c r="K220" i="2"/>
  <c r="I220" i="2"/>
  <c r="H220" i="2"/>
  <c r="F220" i="2"/>
  <c r="E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B217" i="2"/>
  <c r="Y217" i="2"/>
  <c r="V217" i="2"/>
  <c r="S217" i="2"/>
  <c r="P217" i="2"/>
  <c r="M217" i="2"/>
  <c r="J217" i="2"/>
  <c r="G217" i="2"/>
  <c r="C217" i="2"/>
  <c r="B217" i="2"/>
  <c r="AA216" i="2"/>
  <c r="Z216" i="2"/>
  <c r="X216" i="2"/>
  <c r="W216" i="2"/>
  <c r="U216" i="2"/>
  <c r="T216" i="2"/>
  <c r="R216" i="2"/>
  <c r="Q216" i="2"/>
  <c r="O216" i="2"/>
  <c r="N216" i="2"/>
  <c r="L216" i="2"/>
  <c r="K216" i="2"/>
  <c r="I216" i="2"/>
  <c r="H216" i="2"/>
  <c r="F216" i="2"/>
  <c r="E216" i="2"/>
  <c r="AB214" i="2"/>
  <c r="Y214" i="2"/>
  <c r="V214" i="2"/>
  <c r="S214" i="2"/>
  <c r="P214" i="2"/>
  <c r="M214" i="2"/>
  <c r="J214" i="2"/>
  <c r="G214" i="2"/>
  <c r="C214" i="2"/>
  <c r="B214" i="2"/>
  <c r="AA213" i="2"/>
  <c r="Z213" i="2"/>
  <c r="X213" i="2"/>
  <c r="W213" i="2"/>
  <c r="U213" i="2"/>
  <c r="T213" i="2"/>
  <c r="R213" i="2"/>
  <c r="Q213" i="2"/>
  <c r="O213" i="2"/>
  <c r="N213" i="2"/>
  <c r="L213" i="2"/>
  <c r="K213" i="2"/>
  <c r="I213" i="2"/>
  <c r="H213" i="2"/>
  <c r="F213" i="2"/>
  <c r="E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G207" i="2"/>
  <c r="C207" i="2"/>
  <c r="B207" i="2"/>
  <c r="AB206" i="2"/>
  <c r="Y206" i="2"/>
  <c r="V206" i="2"/>
  <c r="R206" i="2"/>
  <c r="Q206" i="2"/>
  <c r="P206" i="2"/>
  <c r="M206" i="2"/>
  <c r="J206" i="2"/>
  <c r="G206" i="2"/>
  <c r="B206" i="2"/>
  <c r="AA205" i="2"/>
  <c r="Z205" i="2"/>
  <c r="X205" i="2"/>
  <c r="W205" i="2"/>
  <c r="U205" i="2"/>
  <c r="T205" i="2"/>
  <c r="Q205" i="2"/>
  <c r="O205" i="2"/>
  <c r="N205" i="2"/>
  <c r="L205" i="2"/>
  <c r="K205" i="2"/>
  <c r="I205" i="2"/>
  <c r="J205" i="2" s="1"/>
  <c r="H205" i="2"/>
  <c r="F205" i="2"/>
  <c r="E205" i="2"/>
  <c r="AB204" i="2"/>
  <c r="Y204" i="2"/>
  <c r="V204" i="2"/>
  <c r="S204" i="2"/>
  <c r="O204" i="2"/>
  <c r="P204" i="2" s="1"/>
  <c r="N204" i="2"/>
  <c r="M204" i="2"/>
  <c r="J204" i="2"/>
  <c r="G204" i="2"/>
  <c r="B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P202" i="2"/>
  <c r="M202" i="2"/>
  <c r="J202" i="2"/>
  <c r="G202" i="2"/>
  <c r="C202" i="2"/>
  <c r="B202" i="2"/>
  <c r="AA201" i="2"/>
  <c r="Z201" i="2"/>
  <c r="X201" i="2"/>
  <c r="W201" i="2"/>
  <c r="U201" i="2"/>
  <c r="T201" i="2"/>
  <c r="R201" i="2"/>
  <c r="Q201" i="2"/>
  <c r="N201" i="2"/>
  <c r="L201" i="2"/>
  <c r="K201" i="2"/>
  <c r="I201" i="2"/>
  <c r="H201" i="2"/>
  <c r="J201" i="2" s="1"/>
  <c r="F201" i="2"/>
  <c r="E201" i="2"/>
  <c r="AB200" i="2"/>
  <c r="Y200" i="2"/>
  <c r="V200" i="2"/>
  <c r="R200" i="2"/>
  <c r="S200" i="2" s="1"/>
  <c r="Q200" i="2"/>
  <c r="B200" i="2" s="1"/>
  <c r="P200" i="2"/>
  <c r="M200" i="2"/>
  <c r="J200" i="2"/>
  <c r="G200" i="2"/>
  <c r="AB199" i="2"/>
  <c r="Y199" i="2"/>
  <c r="V199" i="2"/>
  <c r="R199" i="2"/>
  <c r="Q199" i="2"/>
  <c r="B199" i="2" s="1"/>
  <c r="P199" i="2"/>
  <c r="M199" i="2"/>
  <c r="J199" i="2"/>
  <c r="G199" i="2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R197" i="2"/>
  <c r="Q197" i="2"/>
  <c r="B197" i="2" s="1"/>
  <c r="P197" i="2"/>
  <c r="M197" i="2"/>
  <c r="J197" i="2"/>
  <c r="G197" i="2"/>
  <c r="AB196" i="2"/>
  <c r="Y196" i="2"/>
  <c r="V196" i="2"/>
  <c r="S196" i="2"/>
  <c r="P196" i="2"/>
  <c r="M196" i="2"/>
  <c r="J196" i="2"/>
  <c r="G196" i="2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R190" i="2"/>
  <c r="Q190" i="2"/>
  <c r="B190" i="2" s="1"/>
  <c r="P190" i="2"/>
  <c r="M190" i="2"/>
  <c r="J190" i="2"/>
  <c r="G190" i="2"/>
  <c r="AB189" i="2"/>
  <c r="Y189" i="2"/>
  <c r="V189" i="2"/>
  <c r="S189" i="2"/>
  <c r="P189" i="2"/>
  <c r="M189" i="2"/>
  <c r="J189" i="2"/>
  <c r="G189" i="2"/>
  <c r="C189" i="2"/>
  <c r="B189" i="2"/>
  <c r="AB188" i="2"/>
  <c r="Y188" i="2"/>
  <c r="V188" i="2"/>
  <c r="S188" i="2"/>
  <c r="P188" i="2"/>
  <c r="M188" i="2"/>
  <c r="J188" i="2"/>
  <c r="G188" i="2"/>
  <c r="C188" i="2"/>
  <c r="B188" i="2"/>
  <c r="AB187" i="2"/>
  <c r="Y187" i="2"/>
  <c r="V187" i="2"/>
  <c r="S187" i="2"/>
  <c r="P187" i="2"/>
  <c r="M187" i="2"/>
  <c r="J187" i="2"/>
  <c r="G187" i="2"/>
  <c r="C187" i="2"/>
  <c r="B187" i="2"/>
  <c r="AB186" i="2"/>
  <c r="Y186" i="2"/>
  <c r="V186" i="2"/>
  <c r="S186" i="2"/>
  <c r="O186" i="2"/>
  <c r="N186" i="2"/>
  <c r="N183" i="2" s="1"/>
  <c r="M186" i="2"/>
  <c r="J186" i="2"/>
  <c r="G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A183" i="2"/>
  <c r="Z183" i="2"/>
  <c r="X183" i="2"/>
  <c r="W183" i="2"/>
  <c r="U183" i="2"/>
  <c r="T183" i="2"/>
  <c r="L183" i="2"/>
  <c r="K183" i="2"/>
  <c r="I183" i="2"/>
  <c r="H183" i="2"/>
  <c r="F183" i="2"/>
  <c r="E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R176" i="2"/>
  <c r="Q176" i="2"/>
  <c r="B176" i="2" s="1"/>
  <c r="P176" i="2"/>
  <c r="M176" i="2"/>
  <c r="J176" i="2"/>
  <c r="G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A171" i="2"/>
  <c r="Z171" i="2"/>
  <c r="X171" i="2"/>
  <c r="W171" i="2"/>
  <c r="U171" i="2"/>
  <c r="V171" i="2" s="1"/>
  <c r="T171" i="2"/>
  <c r="O171" i="2"/>
  <c r="N171" i="2"/>
  <c r="L171" i="2"/>
  <c r="M171" i="2" s="1"/>
  <c r="K171" i="2"/>
  <c r="I171" i="2"/>
  <c r="H171" i="2"/>
  <c r="F171" i="2"/>
  <c r="E171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R164" i="2"/>
  <c r="C164" i="2" s="1"/>
  <c r="Q164" i="2"/>
  <c r="B164" i="2" s="1"/>
  <c r="P164" i="2"/>
  <c r="M164" i="2"/>
  <c r="J164" i="2"/>
  <c r="G164" i="2"/>
  <c r="AA163" i="2"/>
  <c r="Z163" i="2"/>
  <c r="X163" i="2"/>
  <c r="W163" i="2"/>
  <c r="U163" i="2"/>
  <c r="T163" i="2"/>
  <c r="R163" i="2"/>
  <c r="O163" i="2"/>
  <c r="N163" i="2"/>
  <c r="L163" i="2"/>
  <c r="K163" i="2"/>
  <c r="I163" i="2"/>
  <c r="H163" i="2"/>
  <c r="F163" i="2"/>
  <c r="E163" i="2"/>
  <c r="AB162" i="2"/>
  <c r="Y162" i="2"/>
  <c r="V162" i="2"/>
  <c r="R162" i="2"/>
  <c r="Q162" i="2"/>
  <c r="B162" i="2" s="1"/>
  <c r="P162" i="2"/>
  <c r="M162" i="2"/>
  <c r="J162" i="2"/>
  <c r="G162" i="2"/>
  <c r="C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R160" i="2"/>
  <c r="Q160" i="2"/>
  <c r="B160" i="2" s="1"/>
  <c r="P160" i="2"/>
  <c r="M160" i="2"/>
  <c r="J160" i="2"/>
  <c r="G160" i="2"/>
  <c r="C160" i="2"/>
  <c r="AA159" i="2"/>
  <c r="Z159" i="2"/>
  <c r="X159" i="2"/>
  <c r="W159" i="2"/>
  <c r="U159" i="2"/>
  <c r="T159" i="2"/>
  <c r="R159" i="2"/>
  <c r="O159" i="2"/>
  <c r="N159" i="2"/>
  <c r="L159" i="2"/>
  <c r="K159" i="2"/>
  <c r="I159" i="2"/>
  <c r="H159" i="2"/>
  <c r="F159" i="2"/>
  <c r="E159" i="2"/>
  <c r="AB158" i="2"/>
  <c r="Y158" i="2"/>
  <c r="V158" i="2"/>
  <c r="S158" i="2"/>
  <c r="P158" i="2"/>
  <c r="M158" i="2"/>
  <c r="J158" i="2"/>
  <c r="G158" i="2"/>
  <c r="C158" i="2"/>
  <c r="B158" i="2"/>
  <c r="AA157" i="2"/>
  <c r="Z157" i="2"/>
  <c r="X157" i="2"/>
  <c r="W157" i="2"/>
  <c r="U157" i="2"/>
  <c r="T157" i="2"/>
  <c r="R157" i="2"/>
  <c r="Q157" i="2"/>
  <c r="O157" i="2"/>
  <c r="N157" i="2"/>
  <c r="L157" i="2"/>
  <c r="K157" i="2"/>
  <c r="I157" i="2"/>
  <c r="H157" i="2"/>
  <c r="F157" i="2"/>
  <c r="E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A153" i="2"/>
  <c r="Z153" i="2"/>
  <c r="X153" i="2"/>
  <c r="W153" i="2"/>
  <c r="U153" i="2"/>
  <c r="T153" i="2"/>
  <c r="R153" i="2"/>
  <c r="Q153" i="2"/>
  <c r="O153" i="2"/>
  <c r="N153" i="2"/>
  <c r="L153" i="2"/>
  <c r="M153" i="2" s="1"/>
  <c r="K153" i="2"/>
  <c r="I153" i="2"/>
  <c r="H153" i="2"/>
  <c r="F153" i="2"/>
  <c r="E153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A143" i="2"/>
  <c r="Z143" i="2"/>
  <c r="X143" i="2"/>
  <c r="W143" i="2"/>
  <c r="U143" i="2"/>
  <c r="T143" i="2"/>
  <c r="R143" i="2"/>
  <c r="Q143" i="2"/>
  <c r="O143" i="2"/>
  <c r="N143" i="2"/>
  <c r="L143" i="2"/>
  <c r="K143" i="2"/>
  <c r="I143" i="2"/>
  <c r="H143" i="2"/>
  <c r="F143" i="2"/>
  <c r="E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M141" i="2"/>
  <c r="J141" i="2"/>
  <c r="G141" i="2"/>
  <c r="C141" i="2"/>
  <c r="B141" i="2"/>
  <c r="AB140" i="2"/>
  <c r="Y140" i="2"/>
  <c r="V140" i="2"/>
  <c r="S140" i="2"/>
  <c r="M140" i="2"/>
  <c r="J140" i="2"/>
  <c r="G140" i="2"/>
  <c r="C140" i="2"/>
  <c r="B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R135" i="2"/>
  <c r="Q135" i="2"/>
  <c r="P135" i="2"/>
  <c r="M135" i="2"/>
  <c r="J135" i="2"/>
  <c r="G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L131" i="2"/>
  <c r="K131" i="2"/>
  <c r="B131" i="2" s="1"/>
  <c r="J131" i="2"/>
  <c r="G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A128" i="2"/>
  <c r="Z128" i="2"/>
  <c r="X128" i="2"/>
  <c r="W128" i="2"/>
  <c r="U128" i="2"/>
  <c r="T128" i="2"/>
  <c r="O128" i="2"/>
  <c r="N128" i="2"/>
  <c r="K128" i="2"/>
  <c r="I128" i="2"/>
  <c r="H128" i="2"/>
  <c r="G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A125" i="2"/>
  <c r="Z125" i="2"/>
  <c r="X125" i="2"/>
  <c r="W125" i="2"/>
  <c r="U125" i="2"/>
  <c r="T125" i="2"/>
  <c r="R125" i="2"/>
  <c r="Q125" i="2"/>
  <c r="O125" i="2"/>
  <c r="N125" i="2"/>
  <c r="L125" i="2"/>
  <c r="K125" i="2"/>
  <c r="I125" i="2"/>
  <c r="H125" i="2"/>
  <c r="F125" i="2"/>
  <c r="E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L122" i="2"/>
  <c r="C122" i="2" s="1"/>
  <c r="K122" i="2"/>
  <c r="B122" i="2" s="1"/>
  <c r="J122" i="2"/>
  <c r="G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A113" i="2"/>
  <c r="Z113" i="2"/>
  <c r="X113" i="2"/>
  <c r="W113" i="2"/>
  <c r="U113" i="2"/>
  <c r="T113" i="2"/>
  <c r="R113" i="2"/>
  <c r="Q113" i="2"/>
  <c r="O113" i="2"/>
  <c r="N113" i="2"/>
  <c r="K113" i="2"/>
  <c r="I113" i="2"/>
  <c r="H113" i="2"/>
  <c r="F113" i="2"/>
  <c r="E113" i="2"/>
  <c r="AB111" i="2"/>
  <c r="Y111" i="2"/>
  <c r="U111" i="2"/>
  <c r="U108" i="2" s="1"/>
  <c r="T111" i="2"/>
  <c r="B111" i="2" s="1"/>
  <c r="S111" i="2"/>
  <c r="P111" i="2"/>
  <c r="M111" i="2"/>
  <c r="J111" i="2"/>
  <c r="G111" i="2"/>
  <c r="C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A108" i="2"/>
  <c r="Z108" i="2"/>
  <c r="X108" i="2"/>
  <c r="W108" i="2"/>
  <c r="R108" i="2"/>
  <c r="Q108" i="2"/>
  <c r="O108" i="2"/>
  <c r="N108" i="2"/>
  <c r="L108" i="2"/>
  <c r="K108" i="2"/>
  <c r="I108" i="2"/>
  <c r="H108" i="2"/>
  <c r="F108" i="2"/>
  <c r="E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L106" i="2"/>
  <c r="K106" i="2"/>
  <c r="B106" i="2" s="1"/>
  <c r="J106" i="2"/>
  <c r="G106" i="2"/>
  <c r="C106" i="2"/>
  <c r="AB105" i="2"/>
  <c r="Y105" i="2"/>
  <c r="V105" i="2"/>
  <c r="S105" i="2"/>
  <c r="P105" i="2"/>
  <c r="M105" i="2"/>
  <c r="J105" i="2"/>
  <c r="G105" i="2"/>
  <c r="C105" i="2"/>
  <c r="B105" i="2"/>
  <c r="AB104" i="2"/>
  <c r="Y104" i="2"/>
  <c r="V104" i="2"/>
  <c r="R104" i="2"/>
  <c r="Q104" i="2"/>
  <c r="P104" i="2"/>
  <c r="M104" i="2"/>
  <c r="J104" i="2"/>
  <c r="G104" i="2"/>
  <c r="AA103" i="2"/>
  <c r="Z103" i="2"/>
  <c r="X103" i="2"/>
  <c r="W103" i="2"/>
  <c r="U103" i="2"/>
  <c r="T103" i="2"/>
  <c r="O103" i="2"/>
  <c r="N103" i="2"/>
  <c r="L103" i="2"/>
  <c r="I103" i="2"/>
  <c r="H103" i="2"/>
  <c r="F103" i="2"/>
  <c r="E103" i="2"/>
  <c r="AB102" i="2"/>
  <c r="Y102" i="2"/>
  <c r="V102" i="2"/>
  <c r="S102" i="2"/>
  <c r="P102" i="2"/>
  <c r="L102" i="2"/>
  <c r="K102" i="2"/>
  <c r="B102" i="2" s="1"/>
  <c r="J102" i="2"/>
  <c r="G102" i="2"/>
  <c r="C102" i="2"/>
  <c r="AA101" i="2"/>
  <c r="Z101" i="2"/>
  <c r="X101" i="2"/>
  <c r="W101" i="2"/>
  <c r="U101" i="2"/>
  <c r="T101" i="2"/>
  <c r="R101" i="2"/>
  <c r="Q101" i="2"/>
  <c r="O101" i="2"/>
  <c r="N101" i="2"/>
  <c r="L101" i="2"/>
  <c r="I101" i="2"/>
  <c r="H101" i="2"/>
  <c r="F101" i="2"/>
  <c r="E101" i="2"/>
  <c r="AB99" i="2"/>
  <c r="Y99" i="2"/>
  <c r="V99" i="2"/>
  <c r="S99" i="2"/>
  <c r="P99" i="2"/>
  <c r="M99" i="2"/>
  <c r="J99" i="2"/>
  <c r="G99" i="2"/>
  <c r="C99" i="2"/>
  <c r="B99" i="2"/>
  <c r="AA98" i="2"/>
  <c r="Z98" i="2"/>
  <c r="X98" i="2"/>
  <c r="W98" i="2"/>
  <c r="U98" i="2"/>
  <c r="T98" i="2"/>
  <c r="R98" i="2"/>
  <c r="Q98" i="2"/>
  <c r="O98" i="2"/>
  <c r="N98" i="2"/>
  <c r="L98" i="2"/>
  <c r="K98" i="2"/>
  <c r="I98" i="2"/>
  <c r="H98" i="2"/>
  <c r="F98" i="2"/>
  <c r="E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S96" i="2"/>
  <c r="P96" i="2"/>
  <c r="M96" i="2"/>
  <c r="I96" i="2"/>
  <c r="C96" i="2" s="1"/>
  <c r="H96" i="2"/>
  <c r="G96" i="2"/>
  <c r="AA95" i="2"/>
  <c r="Z95" i="2"/>
  <c r="X95" i="2"/>
  <c r="W95" i="2"/>
  <c r="U95" i="2"/>
  <c r="T95" i="2"/>
  <c r="R95" i="2"/>
  <c r="Q95" i="2"/>
  <c r="O95" i="2"/>
  <c r="N95" i="2"/>
  <c r="L95" i="2"/>
  <c r="K95" i="2"/>
  <c r="F95" i="2"/>
  <c r="E95" i="2"/>
  <c r="AB94" i="2"/>
  <c r="Y94" i="2"/>
  <c r="V94" i="2"/>
  <c r="S94" i="2"/>
  <c r="P94" i="2"/>
  <c r="M94" i="2"/>
  <c r="J94" i="2"/>
  <c r="G94" i="2"/>
  <c r="C94" i="2"/>
  <c r="B94" i="2"/>
  <c r="AA93" i="2"/>
  <c r="Z93" i="2"/>
  <c r="X93" i="2"/>
  <c r="W93" i="2"/>
  <c r="U93" i="2"/>
  <c r="T93" i="2"/>
  <c r="R93" i="2"/>
  <c r="Q93" i="2"/>
  <c r="O93" i="2"/>
  <c r="N93" i="2"/>
  <c r="L93" i="2"/>
  <c r="K93" i="2"/>
  <c r="I93" i="2"/>
  <c r="H93" i="2"/>
  <c r="F93" i="2"/>
  <c r="E93" i="2"/>
  <c r="AB92" i="2"/>
  <c r="Y92" i="2"/>
  <c r="V92" i="2"/>
  <c r="S92" i="2"/>
  <c r="P92" i="2"/>
  <c r="M92" i="2"/>
  <c r="J92" i="2"/>
  <c r="G92" i="2"/>
  <c r="C92" i="2"/>
  <c r="B92" i="2"/>
  <c r="AB91" i="2"/>
  <c r="Y91" i="2"/>
  <c r="V91" i="2"/>
  <c r="S91" i="2"/>
  <c r="P91" i="2"/>
  <c r="L91" i="2"/>
  <c r="L89" i="2" s="1"/>
  <c r="J91" i="2"/>
  <c r="G91" i="2"/>
  <c r="B91" i="2"/>
  <c r="AB90" i="2"/>
  <c r="Y90" i="2"/>
  <c r="V90" i="2"/>
  <c r="S90" i="2"/>
  <c r="P90" i="2"/>
  <c r="M90" i="2"/>
  <c r="J90" i="2"/>
  <c r="G90" i="2"/>
  <c r="C90" i="2"/>
  <c r="B90" i="2"/>
  <c r="AA89" i="2"/>
  <c r="Z89" i="2"/>
  <c r="X89" i="2"/>
  <c r="W89" i="2"/>
  <c r="U89" i="2"/>
  <c r="T89" i="2"/>
  <c r="R89" i="2"/>
  <c r="Q89" i="2"/>
  <c r="O89" i="2"/>
  <c r="N89" i="2"/>
  <c r="K89" i="2"/>
  <c r="I89" i="2"/>
  <c r="H89" i="2"/>
  <c r="F89" i="2"/>
  <c r="E89" i="2"/>
  <c r="AA86" i="2"/>
  <c r="Z86" i="2"/>
  <c r="Z84" i="2" s="1"/>
  <c r="Z83" i="2" s="1"/>
  <c r="Y86" i="2"/>
  <c r="V86" i="2"/>
  <c r="S86" i="2"/>
  <c r="O86" i="2"/>
  <c r="P86" i="2" s="1"/>
  <c r="N86" i="2"/>
  <c r="M86" i="2"/>
  <c r="J86" i="2"/>
  <c r="G86" i="2"/>
  <c r="AB85" i="2"/>
  <c r="Y85" i="2"/>
  <c r="V85" i="2"/>
  <c r="S85" i="2"/>
  <c r="P85" i="2"/>
  <c r="M85" i="2"/>
  <c r="J85" i="2"/>
  <c r="F85" i="2"/>
  <c r="G85" i="2" s="1"/>
  <c r="E85" i="2"/>
  <c r="B85" i="2" s="1"/>
  <c r="X84" i="2"/>
  <c r="W84" i="2"/>
  <c r="W83" i="2" s="1"/>
  <c r="U84" i="2"/>
  <c r="T84" i="2"/>
  <c r="T83" i="2" s="1"/>
  <c r="R84" i="2"/>
  <c r="R83" i="2" s="1"/>
  <c r="Q84" i="2"/>
  <c r="L84" i="2"/>
  <c r="K84" i="2"/>
  <c r="K83" i="2" s="1"/>
  <c r="I84" i="2"/>
  <c r="H84" i="2"/>
  <c r="H83" i="2" s="1"/>
  <c r="AB82" i="2"/>
  <c r="Y82" i="2"/>
  <c r="V82" i="2"/>
  <c r="S82" i="2"/>
  <c r="P82" i="2"/>
  <c r="M82" i="2"/>
  <c r="J82" i="2"/>
  <c r="G82" i="2"/>
  <c r="C82" i="2"/>
  <c r="B82" i="2"/>
  <c r="AB81" i="2"/>
  <c r="Y81" i="2"/>
  <c r="V81" i="2"/>
  <c r="S81" i="2"/>
  <c r="P81" i="2"/>
  <c r="M81" i="2"/>
  <c r="J81" i="2"/>
  <c r="G81" i="2"/>
  <c r="C81" i="2"/>
  <c r="B81" i="2"/>
  <c r="AB80" i="2"/>
  <c r="Y80" i="2"/>
  <c r="V80" i="2"/>
  <c r="S80" i="2"/>
  <c r="O80" i="2"/>
  <c r="M80" i="2"/>
  <c r="J80" i="2"/>
  <c r="F80" i="2"/>
  <c r="E80" i="2"/>
  <c r="B80" i="2" s="1"/>
  <c r="AB79" i="2"/>
  <c r="Y79" i="2"/>
  <c r="V79" i="2"/>
  <c r="S79" i="2"/>
  <c r="P79" i="2"/>
  <c r="M79" i="2"/>
  <c r="J79" i="2"/>
  <c r="F79" i="2"/>
  <c r="C79" i="2" s="1"/>
  <c r="B79" i="2"/>
  <c r="AB78" i="2"/>
  <c r="Y78" i="2"/>
  <c r="V78" i="2"/>
  <c r="S78" i="2"/>
  <c r="P78" i="2"/>
  <c r="L78" i="2"/>
  <c r="M78" i="2" s="1"/>
  <c r="J78" i="2"/>
  <c r="F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K73" i="2"/>
  <c r="K72" i="2" s="1"/>
  <c r="AB74" i="2"/>
  <c r="Y74" i="2"/>
  <c r="V74" i="2"/>
  <c r="S74" i="2"/>
  <c r="P74" i="2"/>
  <c r="M74" i="2"/>
  <c r="J74" i="2"/>
  <c r="G74" i="2"/>
  <c r="C74" i="2"/>
  <c r="B74" i="2"/>
  <c r="AA73" i="2"/>
  <c r="AA72" i="2" s="1"/>
  <c r="Z73" i="2"/>
  <c r="Z72" i="2" s="1"/>
  <c r="X73" i="2"/>
  <c r="X72" i="2" s="1"/>
  <c r="W73" i="2"/>
  <c r="W72" i="2" s="1"/>
  <c r="U73" i="2"/>
  <c r="T73" i="2"/>
  <c r="T72" i="2" s="1"/>
  <c r="R73" i="2"/>
  <c r="Q73" i="2"/>
  <c r="Q72" i="2" s="1"/>
  <c r="N73" i="2"/>
  <c r="N72" i="2" s="1"/>
  <c r="H73" i="2"/>
  <c r="H72" i="2" s="1"/>
  <c r="E73" i="2"/>
  <c r="AB71" i="2"/>
  <c r="Y71" i="2"/>
  <c r="V71" i="2"/>
  <c r="S71" i="2"/>
  <c r="P71" i="2"/>
  <c r="L71" i="2"/>
  <c r="K71" i="2"/>
  <c r="J71" i="2"/>
  <c r="F71" i="2"/>
  <c r="E71" i="2"/>
  <c r="AB70" i="2"/>
  <c r="Y70" i="2"/>
  <c r="V70" i="2"/>
  <c r="S70" i="2"/>
  <c r="P70" i="2"/>
  <c r="L70" i="2"/>
  <c r="K70" i="2"/>
  <c r="I70" i="2"/>
  <c r="H70" i="2"/>
  <c r="G70" i="2"/>
  <c r="AB69" i="2"/>
  <c r="Y69" i="2"/>
  <c r="V69" i="2"/>
  <c r="S69" i="2"/>
  <c r="P69" i="2"/>
  <c r="M69" i="2"/>
  <c r="J69" i="2"/>
  <c r="F69" i="2"/>
  <c r="B69" i="2"/>
  <c r="AB68" i="2"/>
  <c r="Y68" i="2"/>
  <c r="U68" i="2"/>
  <c r="T68" i="2"/>
  <c r="S68" i="2"/>
  <c r="P68" i="2"/>
  <c r="M68" i="2"/>
  <c r="J68" i="2"/>
  <c r="F68" i="2"/>
  <c r="E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C66" i="2"/>
  <c r="B66" i="2"/>
  <c r="AB65" i="2"/>
  <c r="Y65" i="2"/>
  <c r="U65" i="2"/>
  <c r="T65" i="2"/>
  <c r="B65" i="2" s="1"/>
  <c r="S65" i="2"/>
  <c r="P65" i="2"/>
  <c r="M65" i="2"/>
  <c r="J65" i="2"/>
  <c r="G65" i="2"/>
  <c r="AB64" i="2"/>
  <c r="Y64" i="2"/>
  <c r="U64" i="2"/>
  <c r="U59" i="2" s="1"/>
  <c r="T64" i="2"/>
  <c r="S64" i="2"/>
  <c r="P64" i="2"/>
  <c r="M64" i="2"/>
  <c r="J64" i="2"/>
  <c r="F64" i="2"/>
  <c r="E64" i="2"/>
  <c r="AB63" i="2"/>
  <c r="Y63" i="2"/>
  <c r="V63" i="2"/>
  <c r="S63" i="2"/>
  <c r="P63" i="2"/>
  <c r="M63" i="2"/>
  <c r="J63" i="2"/>
  <c r="G63" i="2"/>
  <c r="C63" i="2"/>
  <c r="B63" i="2"/>
  <c r="AA62" i="2"/>
  <c r="AB62" i="2" s="1"/>
  <c r="Y62" i="2"/>
  <c r="V62" i="2"/>
  <c r="S62" i="2"/>
  <c r="P62" i="2"/>
  <c r="M62" i="2"/>
  <c r="J62" i="2"/>
  <c r="F62" i="2"/>
  <c r="G62" i="2" s="1"/>
  <c r="B62" i="2"/>
  <c r="AB61" i="2"/>
  <c r="Y61" i="2"/>
  <c r="V61" i="2"/>
  <c r="S61" i="2"/>
  <c r="P61" i="2"/>
  <c r="L61" i="2"/>
  <c r="C61" i="2" s="1"/>
  <c r="K61" i="2"/>
  <c r="J61" i="2"/>
  <c r="G61" i="2"/>
  <c r="AB60" i="2"/>
  <c r="Y60" i="2"/>
  <c r="V60" i="2"/>
  <c r="S60" i="2"/>
  <c r="P60" i="2"/>
  <c r="M60" i="2"/>
  <c r="I60" i="2"/>
  <c r="I59" i="2" s="1"/>
  <c r="I58" i="2" s="1"/>
  <c r="H60" i="2"/>
  <c r="H59" i="2" s="1"/>
  <c r="H58" i="2" s="1"/>
  <c r="G60" i="2"/>
  <c r="AA59" i="2"/>
  <c r="Z59" i="2"/>
  <c r="Z58" i="2" s="1"/>
  <c r="X59" i="2"/>
  <c r="W59" i="2"/>
  <c r="W58" i="2" s="1"/>
  <c r="R59" i="2"/>
  <c r="Q59" i="2"/>
  <c r="Q58" i="2" s="1"/>
  <c r="O59" i="2"/>
  <c r="N59" i="2"/>
  <c r="N58" i="2" s="1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B52" i="2"/>
  <c r="Y52" i="2"/>
  <c r="V52" i="2"/>
  <c r="S52" i="2"/>
  <c r="P52" i="2"/>
  <c r="M52" i="2"/>
  <c r="J52" i="2"/>
  <c r="G52" i="2"/>
  <c r="C52" i="2"/>
  <c r="B52" i="2"/>
  <c r="AA51" i="2"/>
  <c r="Z51" i="2"/>
  <c r="Z50" i="2" s="1"/>
  <c r="X51" i="2"/>
  <c r="W51" i="2"/>
  <c r="W50" i="2" s="1"/>
  <c r="U51" i="2"/>
  <c r="U50" i="2" s="1"/>
  <c r="T51" i="2"/>
  <c r="T50" i="2" s="1"/>
  <c r="R51" i="2"/>
  <c r="Q51" i="2"/>
  <c r="O51" i="2"/>
  <c r="N51" i="2"/>
  <c r="N50" i="2" s="1"/>
  <c r="L51" i="2"/>
  <c r="L50" i="2" s="1"/>
  <c r="K51" i="2"/>
  <c r="K50" i="2" s="1"/>
  <c r="I51" i="2"/>
  <c r="I50" i="2" s="1"/>
  <c r="H51" i="2"/>
  <c r="H50" i="2" s="1"/>
  <c r="F51" i="2"/>
  <c r="F50" i="2" s="1"/>
  <c r="E51" i="2"/>
  <c r="E50" i="2" s="1"/>
  <c r="AB49" i="2"/>
  <c r="Y49" i="2"/>
  <c r="V49" i="2"/>
  <c r="S49" i="2"/>
  <c r="P49" i="2"/>
  <c r="M49" i="2"/>
  <c r="J49" i="2"/>
  <c r="G49" i="2"/>
  <c r="C49" i="2"/>
  <c r="B49" i="2"/>
  <c r="AB48" i="2"/>
  <c r="Y48" i="2"/>
  <c r="V48" i="2"/>
  <c r="S48" i="2"/>
  <c r="P48" i="2"/>
  <c r="M48" i="2"/>
  <c r="J48" i="2"/>
  <c r="G48" i="2"/>
  <c r="C48" i="2"/>
  <c r="B48" i="2"/>
  <c r="AB47" i="2"/>
  <c r="Y47" i="2"/>
  <c r="V47" i="2"/>
  <c r="R47" i="2"/>
  <c r="C47" i="2" s="1"/>
  <c r="Q47" i="2"/>
  <c r="P47" i="2"/>
  <c r="M47" i="2"/>
  <c r="J47" i="2"/>
  <c r="G47" i="2"/>
  <c r="AA46" i="2"/>
  <c r="Z46" i="2"/>
  <c r="Z45" i="2" s="1"/>
  <c r="X46" i="2"/>
  <c r="W46" i="2"/>
  <c r="U46" i="2"/>
  <c r="T46" i="2"/>
  <c r="T45" i="2" s="1"/>
  <c r="R46" i="2"/>
  <c r="R45" i="2" s="1"/>
  <c r="O46" i="2"/>
  <c r="N46" i="2"/>
  <c r="N45" i="2" s="1"/>
  <c r="L46" i="2"/>
  <c r="K46" i="2"/>
  <c r="K45" i="2" s="1"/>
  <c r="I46" i="2"/>
  <c r="I45" i="2" s="1"/>
  <c r="H46" i="2"/>
  <c r="H45" i="2" s="1"/>
  <c r="F46" i="2"/>
  <c r="E46" i="2"/>
  <c r="E45" i="2" s="1"/>
  <c r="W45" i="2"/>
  <c r="U45" i="2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U42" i="2"/>
  <c r="U37" i="2" s="1"/>
  <c r="U36" i="2" s="1"/>
  <c r="T42" i="2"/>
  <c r="T37" i="2" s="1"/>
  <c r="T36" i="2" s="1"/>
  <c r="S42" i="2"/>
  <c r="P42" i="2"/>
  <c r="M42" i="2"/>
  <c r="J42" i="2"/>
  <c r="F42" i="2"/>
  <c r="C42" i="2" s="1"/>
  <c r="E42" i="2"/>
  <c r="AB41" i="2"/>
  <c r="Y41" i="2"/>
  <c r="V41" i="2"/>
  <c r="S41" i="2"/>
  <c r="P41" i="2"/>
  <c r="M41" i="2"/>
  <c r="J41" i="2"/>
  <c r="G41" i="2"/>
  <c r="C41" i="2"/>
  <c r="B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A38" i="2"/>
  <c r="Z38" i="2"/>
  <c r="X38" i="2"/>
  <c r="W38" i="2"/>
  <c r="V38" i="2"/>
  <c r="S38" i="2"/>
  <c r="P38" i="2"/>
  <c r="M38" i="2"/>
  <c r="J38" i="2"/>
  <c r="G38" i="2"/>
  <c r="W37" i="2"/>
  <c r="W36" i="2" s="1"/>
  <c r="R37" i="2"/>
  <c r="R36" i="2" s="1"/>
  <c r="Q37" i="2"/>
  <c r="Q36" i="2" s="1"/>
  <c r="O37" i="2"/>
  <c r="O36" i="2" s="1"/>
  <c r="N37" i="2"/>
  <c r="N36" i="2" s="1"/>
  <c r="L37" i="2"/>
  <c r="L36" i="2" s="1"/>
  <c r="K37" i="2"/>
  <c r="K36" i="2" s="1"/>
  <c r="I37" i="2"/>
  <c r="I36" i="2" s="1"/>
  <c r="H37" i="2"/>
  <c r="H36" i="2" s="1"/>
  <c r="F37" i="2"/>
  <c r="E37" i="2"/>
  <c r="AA35" i="2"/>
  <c r="Z35" i="2"/>
  <c r="X35" i="2"/>
  <c r="W35" i="2"/>
  <c r="Y35" i="2" s="1"/>
  <c r="U35" i="2"/>
  <c r="C35" i="2" s="1"/>
  <c r="T35" i="2"/>
  <c r="S35" i="2"/>
  <c r="P35" i="2"/>
  <c r="M35" i="2"/>
  <c r="J35" i="2"/>
  <c r="G35" i="2"/>
  <c r="AB34" i="2"/>
  <c r="Y34" i="2"/>
  <c r="U34" i="2"/>
  <c r="T34" i="2"/>
  <c r="S34" i="2"/>
  <c r="P34" i="2"/>
  <c r="M34" i="2"/>
  <c r="J34" i="2"/>
  <c r="F34" i="2"/>
  <c r="E34" i="2"/>
  <c r="E23" i="2" s="1"/>
  <c r="AB33" i="2"/>
  <c r="Y33" i="2"/>
  <c r="U33" i="2"/>
  <c r="C33" i="2" s="1"/>
  <c r="T33" i="2"/>
  <c r="B33" i="2" s="1"/>
  <c r="S33" i="2"/>
  <c r="P33" i="2"/>
  <c r="M33" i="2"/>
  <c r="J33" i="2"/>
  <c r="G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A24" i="2"/>
  <c r="C24" i="2" s="1"/>
  <c r="Z24" i="2"/>
  <c r="Y24" i="2"/>
  <c r="V24" i="2"/>
  <c r="S24" i="2"/>
  <c r="P24" i="2"/>
  <c r="M24" i="2"/>
  <c r="J24" i="2"/>
  <c r="G24" i="2"/>
  <c r="X23" i="2"/>
  <c r="W23" i="2"/>
  <c r="W22" i="2" s="1"/>
  <c r="R23" i="2"/>
  <c r="R22" i="2" s="1"/>
  <c r="Q23" i="2"/>
  <c r="Q22" i="2" s="1"/>
  <c r="O23" i="2"/>
  <c r="N23" i="2"/>
  <c r="N22" i="2" s="1"/>
  <c r="L23" i="2"/>
  <c r="K23" i="2"/>
  <c r="K22" i="2" s="1"/>
  <c r="I23" i="2"/>
  <c r="H23" i="2"/>
  <c r="H22" i="2" s="1"/>
  <c r="AB21" i="2"/>
  <c r="Y21" i="2"/>
  <c r="V21" i="2"/>
  <c r="S21" i="2"/>
  <c r="P21" i="2"/>
  <c r="M21" i="2"/>
  <c r="I21" i="2"/>
  <c r="C21" i="2" s="1"/>
  <c r="H21" i="2"/>
  <c r="B21" i="2" s="1"/>
  <c r="G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F19" i="2"/>
  <c r="C19" i="2" s="1"/>
  <c r="E19" i="2"/>
  <c r="B19" i="2" s="1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L17" i="2"/>
  <c r="L11" i="2" s="1"/>
  <c r="K17" i="2"/>
  <c r="B17" i="2" s="1"/>
  <c r="J17" i="2"/>
  <c r="G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W11" i="2"/>
  <c r="W10" i="2" s="1"/>
  <c r="U11" i="2"/>
  <c r="T11" i="2"/>
  <c r="T10" i="2" s="1"/>
  <c r="R11" i="2"/>
  <c r="Q11" i="2"/>
  <c r="Q10" i="2" s="1"/>
  <c r="O11" i="2"/>
  <c r="N11" i="2"/>
  <c r="N10" i="2" s="1"/>
  <c r="H11" i="2"/>
  <c r="H10" i="2" s="1"/>
  <c r="F198" i="1"/>
  <c r="E198" i="1"/>
  <c r="F180" i="1"/>
  <c r="F174" i="1"/>
  <c r="F173" i="1" s="1"/>
  <c r="F166" i="1"/>
  <c r="F160" i="1"/>
  <c r="F154" i="1"/>
  <c r="G153" i="1" s="1"/>
  <c r="F149" i="1"/>
  <c r="G148" i="1" s="1"/>
  <c r="F140" i="1"/>
  <c r="G139" i="1" s="1"/>
  <c r="G136" i="1"/>
  <c r="F128" i="1"/>
  <c r="G127" i="1" s="1"/>
  <c r="F125" i="1"/>
  <c r="G123" i="1" s="1"/>
  <c r="G119" i="1"/>
  <c r="F110" i="1"/>
  <c r="G109" i="1"/>
  <c r="G111" i="1" s="1"/>
  <c r="F111" i="1" s="1"/>
  <c r="F105" i="1"/>
  <c r="G104" i="1"/>
  <c r="G103" i="1" s="1"/>
  <c r="F103" i="1" s="1"/>
  <c r="F102" i="1"/>
  <c r="F101" i="1"/>
  <c r="F100" i="1"/>
  <c r="F99" i="1"/>
  <c r="F98" i="1"/>
  <c r="F97" i="1"/>
  <c r="G96" i="1"/>
  <c r="F96" i="1" s="1"/>
  <c r="F89" i="1"/>
  <c r="G88" i="1"/>
  <c r="F88" i="1" s="1"/>
  <c r="F86" i="1"/>
  <c r="F85" i="1"/>
  <c r="G84" i="1"/>
  <c r="G83" i="1" s="1"/>
  <c r="F83" i="1" s="1"/>
  <c r="F82" i="1"/>
  <c r="G81" i="1"/>
  <c r="G80" i="1" s="1"/>
  <c r="F80" i="1" s="1"/>
  <c r="F79" i="1"/>
  <c r="G78" i="1"/>
  <c r="F78" i="1" s="1"/>
  <c r="F77" i="1"/>
  <c r="G76" i="1"/>
  <c r="F76" i="1" s="1"/>
  <c r="F74" i="1"/>
  <c r="G73" i="1"/>
  <c r="F73" i="1" s="1"/>
  <c r="F72" i="1"/>
  <c r="G71" i="1"/>
  <c r="F71" i="1" s="1"/>
  <c r="F69" i="1"/>
  <c r="G68" i="1"/>
  <c r="F68" i="1" s="1"/>
  <c r="F60" i="1"/>
  <c r="G59" i="1"/>
  <c r="F59" i="1" s="1"/>
  <c r="G57" i="1"/>
  <c r="F57" i="1" s="1"/>
  <c r="G56" i="1"/>
  <c r="F56" i="1" s="1"/>
  <c r="F54" i="1"/>
  <c r="G53" i="1"/>
  <c r="F53" i="1" s="1"/>
  <c r="F48" i="1"/>
  <c r="G47" i="1"/>
  <c r="G49" i="1" s="1"/>
  <c r="F49" i="1" s="1"/>
  <c r="E49" i="1" s="1"/>
  <c r="F41" i="1"/>
  <c r="G40" i="1"/>
  <c r="F40" i="1" s="1"/>
  <c r="F38" i="1"/>
  <c r="G37" i="1"/>
  <c r="G36" i="1" s="1"/>
  <c r="F36" i="1" s="1"/>
  <c r="F35" i="1"/>
  <c r="G34" i="1"/>
  <c r="F34" i="1" s="1"/>
  <c r="F33" i="1"/>
  <c r="G32" i="1"/>
  <c r="F32" i="1" s="1"/>
  <c r="F31" i="1"/>
  <c r="G30" i="1"/>
  <c r="F30" i="1" s="1"/>
  <c r="F28" i="1"/>
  <c r="G27" i="1"/>
  <c r="F27" i="1" s="1"/>
  <c r="G158" i="1" l="1"/>
  <c r="F109" i="1"/>
  <c r="F84" i="1"/>
  <c r="F81" i="1"/>
  <c r="G26" i="1"/>
  <c r="F26" i="1" s="1"/>
  <c r="G29" i="1"/>
  <c r="F29" i="1" s="1"/>
  <c r="F47" i="1"/>
  <c r="G172" i="1"/>
  <c r="G39" i="1"/>
  <c r="F39" i="1" s="1"/>
  <c r="F37" i="1"/>
  <c r="G95" i="1"/>
  <c r="F104" i="1"/>
  <c r="P108" i="2"/>
  <c r="G95" i="2"/>
  <c r="Y125" i="2"/>
  <c r="S271" i="2"/>
  <c r="V84" i="2"/>
  <c r="S36" i="2"/>
  <c r="V201" i="2"/>
  <c r="G34" i="2"/>
  <c r="AB38" i="2"/>
  <c r="P98" i="2"/>
  <c r="D214" i="2"/>
  <c r="S216" i="2"/>
  <c r="Y224" i="2"/>
  <c r="G233" i="2"/>
  <c r="E228" i="2"/>
  <c r="AB252" i="2"/>
  <c r="S264" i="2"/>
  <c r="T246" i="2"/>
  <c r="U88" i="2"/>
  <c r="J98" i="2"/>
  <c r="S176" i="2"/>
  <c r="I11" i="2"/>
  <c r="Y11" i="2"/>
  <c r="G64" i="2"/>
  <c r="D64" i="2" s="1"/>
  <c r="V65" i="2"/>
  <c r="B71" i="2"/>
  <c r="M71" i="2"/>
  <c r="I95" i="2"/>
  <c r="C95" i="2" s="1"/>
  <c r="P95" i="2"/>
  <c r="V95" i="2"/>
  <c r="AB95" i="2"/>
  <c r="J163" i="2"/>
  <c r="S190" i="2"/>
  <c r="C200" i="2"/>
  <c r="AB201" i="2"/>
  <c r="S206" i="2"/>
  <c r="D206" i="2" s="1"/>
  <c r="W170" i="2"/>
  <c r="P247" i="2"/>
  <c r="B265" i="2"/>
  <c r="AB271" i="2"/>
  <c r="M275" i="2"/>
  <c r="S37" i="2"/>
  <c r="AB98" i="2"/>
  <c r="P171" i="2"/>
  <c r="AA37" i="2"/>
  <c r="S93" i="2"/>
  <c r="Y93" i="2"/>
  <c r="V113" i="2"/>
  <c r="AB125" i="2"/>
  <c r="P157" i="2"/>
  <c r="S160" i="2"/>
  <c r="S162" i="2"/>
  <c r="D162" i="2" s="1"/>
  <c r="J183" i="2"/>
  <c r="E11" i="2"/>
  <c r="E10" i="2" s="1"/>
  <c r="B34" i="2"/>
  <c r="AB35" i="2"/>
  <c r="C62" i="2"/>
  <c r="V64" i="2"/>
  <c r="S73" i="2"/>
  <c r="Y73" i="2"/>
  <c r="G79" i="2"/>
  <c r="D79" i="2" s="1"/>
  <c r="AB86" i="2"/>
  <c r="C91" i="2"/>
  <c r="M91" i="2"/>
  <c r="D91" i="2" s="1"/>
  <c r="K101" i="2"/>
  <c r="B101" i="2" s="1"/>
  <c r="M102" i="2"/>
  <c r="T108" i="2"/>
  <c r="T100" i="2" s="1"/>
  <c r="AB108" i="2"/>
  <c r="M220" i="2"/>
  <c r="T228" i="2"/>
  <c r="T215" i="2" s="1"/>
  <c r="V240" i="2"/>
  <c r="D240" i="2" s="1"/>
  <c r="M256" i="2"/>
  <c r="D256" i="2" s="1"/>
  <c r="AB264" i="2"/>
  <c r="M268" i="2"/>
  <c r="O273" i="2"/>
  <c r="O270" i="2" s="1"/>
  <c r="P274" i="2"/>
  <c r="D274" i="2" s="1"/>
  <c r="Y292" i="2"/>
  <c r="C17" i="2"/>
  <c r="B64" i="2"/>
  <c r="B70" i="2"/>
  <c r="L73" i="2"/>
  <c r="L72" i="2" s="1"/>
  <c r="M72" i="2" s="1"/>
  <c r="G101" i="2"/>
  <c r="D155" i="2"/>
  <c r="AA152" i="2"/>
  <c r="D185" i="2"/>
  <c r="D187" i="2"/>
  <c r="C190" i="2"/>
  <c r="D193" i="2"/>
  <c r="B201" i="2"/>
  <c r="D207" i="2"/>
  <c r="B267" i="2"/>
  <c r="Z23" i="2"/>
  <c r="Z22" i="2" s="1"/>
  <c r="D30" i="2"/>
  <c r="T23" i="2"/>
  <c r="T22" i="2" s="1"/>
  <c r="M37" i="2"/>
  <c r="D54" i="2"/>
  <c r="O84" i="2"/>
  <c r="O83" i="2" s="1"/>
  <c r="J101" i="2"/>
  <c r="N100" i="2"/>
  <c r="G108" i="2"/>
  <c r="S108" i="2"/>
  <c r="Y108" i="2"/>
  <c r="J113" i="2"/>
  <c r="D115" i="2"/>
  <c r="D119" i="2"/>
  <c r="P125" i="2"/>
  <c r="P186" i="2"/>
  <c r="D186" i="2" s="1"/>
  <c r="AA270" i="2"/>
  <c r="AB270" i="2" s="1"/>
  <c r="G296" i="2"/>
  <c r="P296" i="2"/>
  <c r="V296" i="2"/>
  <c r="D149" i="2"/>
  <c r="Y163" i="2"/>
  <c r="D169" i="2"/>
  <c r="K170" i="2"/>
  <c r="S220" i="2"/>
  <c r="J224" i="2"/>
  <c r="V224" i="2"/>
  <c r="D249" i="2"/>
  <c r="G252" i="2"/>
  <c r="Y252" i="2"/>
  <c r="P261" i="2"/>
  <c r="AB261" i="2"/>
  <c r="H270" i="2"/>
  <c r="X270" i="2"/>
  <c r="Z270" i="2"/>
  <c r="J275" i="2"/>
  <c r="V279" i="2"/>
  <c r="S22" i="2"/>
  <c r="D29" i="2"/>
  <c r="D92" i="2"/>
  <c r="V101" i="2"/>
  <c r="D15" i="2"/>
  <c r="V45" i="2"/>
  <c r="AB46" i="2"/>
  <c r="V89" i="2"/>
  <c r="M93" i="2"/>
  <c r="U100" i="2"/>
  <c r="D133" i="2"/>
  <c r="G171" i="2"/>
  <c r="B224" i="2"/>
  <c r="Q215" i="2"/>
  <c r="P268" i="2"/>
  <c r="V268" i="2"/>
  <c r="AB268" i="2"/>
  <c r="Y275" i="2"/>
  <c r="AB289" i="2"/>
  <c r="M23" i="2"/>
  <c r="D26" i="2"/>
  <c r="D53" i="2"/>
  <c r="D40" i="2"/>
  <c r="K88" i="2"/>
  <c r="W88" i="2"/>
  <c r="D90" i="2"/>
  <c r="Z100" i="2"/>
  <c r="C108" i="2"/>
  <c r="K152" i="2"/>
  <c r="V163" i="2"/>
  <c r="V205" i="2"/>
  <c r="Y213" i="2"/>
  <c r="M289" i="2"/>
  <c r="B216" i="2"/>
  <c r="X10" i="2"/>
  <c r="Y10" i="2" s="1"/>
  <c r="D39" i="2"/>
  <c r="D43" i="2"/>
  <c r="D48" i="2"/>
  <c r="V51" i="2"/>
  <c r="Y72" i="2"/>
  <c r="AB72" i="2"/>
  <c r="D81" i="2"/>
  <c r="J84" i="2"/>
  <c r="M89" i="2"/>
  <c r="V98" i="2"/>
  <c r="P101" i="2"/>
  <c r="V103" i="2"/>
  <c r="Y113" i="2"/>
  <c r="D121" i="2"/>
  <c r="B125" i="2"/>
  <c r="D132" i="2"/>
  <c r="D145" i="2"/>
  <c r="D148" i="2"/>
  <c r="T152" i="2"/>
  <c r="AB157" i="2"/>
  <c r="D164" i="2"/>
  <c r="D172" i="2"/>
  <c r="G183" i="2"/>
  <c r="M183" i="2"/>
  <c r="Y183" i="2"/>
  <c r="Y205" i="2"/>
  <c r="J213" i="2"/>
  <c r="P213" i="2"/>
  <c r="V220" i="2"/>
  <c r="D221" i="2"/>
  <c r="D223" i="2"/>
  <c r="D241" i="2"/>
  <c r="D253" i="2"/>
  <c r="P264" i="2"/>
  <c r="W246" i="2"/>
  <c r="S268" i="2"/>
  <c r="Y268" i="2"/>
  <c r="J273" i="2"/>
  <c r="AB273" i="2"/>
  <c r="J279" i="2"/>
  <c r="D281" i="2"/>
  <c r="D285" i="2"/>
  <c r="D14" i="2"/>
  <c r="D20" i="2"/>
  <c r="J23" i="2"/>
  <c r="P23" i="2"/>
  <c r="Y23" i="2"/>
  <c r="P36" i="2"/>
  <c r="V36" i="2"/>
  <c r="Y59" i="2"/>
  <c r="D66" i="2"/>
  <c r="Z88" i="2"/>
  <c r="G93" i="2"/>
  <c r="AB93" i="2"/>
  <c r="M95" i="2"/>
  <c r="S95" i="2"/>
  <c r="G98" i="2"/>
  <c r="M98" i="2"/>
  <c r="Q88" i="2"/>
  <c r="AB101" i="2"/>
  <c r="D105" i="2"/>
  <c r="D107" i="2"/>
  <c r="M108" i="2"/>
  <c r="G157" i="2"/>
  <c r="M157" i="2"/>
  <c r="V159" i="2"/>
  <c r="D177" i="2"/>
  <c r="D181" i="2"/>
  <c r="D194" i="2"/>
  <c r="Y201" i="2"/>
  <c r="G205" i="2"/>
  <c r="M205" i="2"/>
  <c r="S213" i="2"/>
  <c r="Y220" i="2"/>
  <c r="M261" i="2"/>
  <c r="S261" i="2"/>
  <c r="Y261" i="2"/>
  <c r="B273" i="2"/>
  <c r="T270" i="2"/>
  <c r="W291" i="2"/>
  <c r="Y291" i="2" s="1"/>
  <c r="M292" i="2"/>
  <c r="J296" i="2"/>
  <c r="S296" i="2"/>
  <c r="H9" i="2"/>
  <c r="W9" i="2"/>
  <c r="AB11" i="2"/>
  <c r="M36" i="2"/>
  <c r="G46" i="2"/>
  <c r="Y51" i="2"/>
  <c r="D57" i="2"/>
  <c r="J59" i="2"/>
  <c r="W100" i="2"/>
  <c r="Y128" i="2"/>
  <c r="D130" i="2"/>
  <c r="D140" i="2"/>
  <c r="V143" i="2"/>
  <c r="D144" i="2"/>
  <c r="W152" i="2"/>
  <c r="J159" i="2"/>
  <c r="H170" i="2"/>
  <c r="D179" i="2"/>
  <c r="V183" i="2"/>
  <c r="D212" i="2"/>
  <c r="C213" i="2"/>
  <c r="D219" i="2"/>
  <c r="H215" i="2"/>
  <c r="C224" i="2"/>
  <c r="D227" i="2"/>
  <c r="J228" i="2"/>
  <c r="D235" i="2"/>
  <c r="S252" i="2"/>
  <c r="D257" i="2"/>
  <c r="D260" i="2"/>
  <c r="Y279" i="2"/>
  <c r="K282" i="2"/>
  <c r="P292" i="2"/>
  <c r="O295" i="2"/>
  <c r="P295" i="2" s="1"/>
  <c r="B51" i="2"/>
  <c r="G71" i="2"/>
  <c r="D71" i="2" s="1"/>
  <c r="C71" i="2"/>
  <c r="D127" i="2"/>
  <c r="C143" i="2"/>
  <c r="I112" i="2"/>
  <c r="J143" i="2"/>
  <c r="C242" i="2"/>
  <c r="AA228" i="2"/>
  <c r="AA215" i="2" s="1"/>
  <c r="F11" i="2"/>
  <c r="G11" i="2" s="1"/>
  <c r="P11" i="2"/>
  <c r="V11" i="2"/>
  <c r="D13" i="2"/>
  <c r="G19" i="2"/>
  <c r="D19" i="2" s="1"/>
  <c r="S23" i="2"/>
  <c r="AA23" i="2"/>
  <c r="V35" i="2"/>
  <c r="V37" i="2"/>
  <c r="D44" i="2"/>
  <c r="J46" i="2"/>
  <c r="D49" i="2"/>
  <c r="M50" i="2"/>
  <c r="M51" i="2"/>
  <c r="X58" i="2"/>
  <c r="Y58" i="2" s="1"/>
  <c r="C60" i="2"/>
  <c r="AB73" i="2"/>
  <c r="D75" i="2"/>
  <c r="D76" i="2"/>
  <c r="AA84" i="2"/>
  <c r="AB84" i="2" s="1"/>
  <c r="D139" i="2"/>
  <c r="G143" i="2"/>
  <c r="B143" i="2"/>
  <c r="Z152" i="2"/>
  <c r="AB153" i="2"/>
  <c r="C69" i="2"/>
  <c r="G69" i="2"/>
  <c r="D69" i="2" s="1"/>
  <c r="J89" i="2"/>
  <c r="B135" i="2"/>
  <c r="Q128" i="2"/>
  <c r="Q112" i="2" s="1"/>
  <c r="D12" i="2"/>
  <c r="D27" i="2"/>
  <c r="D32" i="2"/>
  <c r="B35" i="2"/>
  <c r="J45" i="2"/>
  <c r="C64" i="2"/>
  <c r="D65" i="2"/>
  <c r="Q83" i="2"/>
  <c r="S83" i="2" s="1"/>
  <c r="S84" i="2"/>
  <c r="B89" i="2"/>
  <c r="J93" i="2"/>
  <c r="J96" i="2"/>
  <c r="D96" i="2" s="1"/>
  <c r="H95" i="2"/>
  <c r="H88" i="2" s="1"/>
  <c r="G103" i="2"/>
  <c r="F100" i="2"/>
  <c r="O152" i="2"/>
  <c r="P153" i="2"/>
  <c r="V284" i="2"/>
  <c r="U283" i="2"/>
  <c r="V283" i="2" s="1"/>
  <c r="G78" i="2"/>
  <c r="D78" i="2" s="1"/>
  <c r="C78" i="2"/>
  <c r="J11" i="2"/>
  <c r="S11" i="2"/>
  <c r="D16" i="2"/>
  <c r="D18" i="2"/>
  <c r="J21" i="2"/>
  <c r="D21" i="2" s="1"/>
  <c r="D25" i="2"/>
  <c r="D31" i="2"/>
  <c r="V34" i="2"/>
  <c r="G37" i="2"/>
  <c r="F36" i="2"/>
  <c r="G42" i="2"/>
  <c r="S47" i="2"/>
  <c r="D47" i="2" s="1"/>
  <c r="X50" i="2"/>
  <c r="Y50" i="2" s="1"/>
  <c r="J50" i="2"/>
  <c r="D55" i="2"/>
  <c r="F59" i="2"/>
  <c r="D62" i="2"/>
  <c r="C65" i="2"/>
  <c r="D67" i="2"/>
  <c r="B96" i="2"/>
  <c r="S101" i="2"/>
  <c r="C104" i="2"/>
  <c r="R103" i="2"/>
  <c r="R100" i="2" s="1"/>
  <c r="D28" i="2"/>
  <c r="V33" i="2"/>
  <c r="D33" i="2" s="1"/>
  <c r="J36" i="2"/>
  <c r="B38" i="2"/>
  <c r="P46" i="2"/>
  <c r="D52" i="2"/>
  <c r="T59" i="2"/>
  <c r="T58" i="2" s="1"/>
  <c r="T9" i="2" s="1"/>
  <c r="B68" i="2"/>
  <c r="D82" i="2"/>
  <c r="E88" i="2"/>
  <c r="N88" i="2"/>
  <c r="T88" i="2"/>
  <c r="Y89" i="2"/>
  <c r="B93" i="2"/>
  <c r="P93" i="2"/>
  <c r="V93" i="2"/>
  <c r="Y95" i="2"/>
  <c r="D97" i="2"/>
  <c r="S98" i="2"/>
  <c r="Y98" i="2"/>
  <c r="O100" i="2"/>
  <c r="AA100" i="2"/>
  <c r="D102" i="2"/>
  <c r="J103" i="2"/>
  <c r="P103" i="2"/>
  <c r="AB103" i="2"/>
  <c r="S113" i="2"/>
  <c r="W112" i="2"/>
  <c r="D114" i="2"/>
  <c r="D120" i="2"/>
  <c r="M125" i="2"/>
  <c r="D126" i="2"/>
  <c r="J128" i="2"/>
  <c r="S135" i="2"/>
  <c r="D135" i="2" s="1"/>
  <c r="D138" i="2"/>
  <c r="Z112" i="2"/>
  <c r="D147" i="2"/>
  <c r="D154" i="2"/>
  <c r="D203" i="2"/>
  <c r="I215" i="2"/>
  <c r="J216" i="2"/>
  <c r="M224" i="2"/>
  <c r="C236" i="2"/>
  <c r="U228" i="2"/>
  <c r="V228" i="2" s="1"/>
  <c r="Z246" i="2"/>
  <c r="AB247" i="2"/>
  <c r="B279" i="2"/>
  <c r="Q282" i="2"/>
  <c r="X295" i="2"/>
  <c r="Y295" i="2" s="1"/>
  <c r="Y296" i="2"/>
  <c r="D77" i="2"/>
  <c r="D85" i="2"/>
  <c r="C86" i="2"/>
  <c r="B86" i="2"/>
  <c r="D94" i="2"/>
  <c r="D109" i="2"/>
  <c r="T112" i="2"/>
  <c r="D118" i="2"/>
  <c r="D124" i="2"/>
  <c r="D137" i="2"/>
  <c r="D142" i="2"/>
  <c r="D146" i="2"/>
  <c r="AB171" i="2"/>
  <c r="AA170" i="2"/>
  <c r="S199" i="2"/>
  <c r="D199" i="2" s="1"/>
  <c r="R183" i="2"/>
  <c r="D210" i="2"/>
  <c r="B213" i="2"/>
  <c r="D231" i="2"/>
  <c r="E215" i="2"/>
  <c r="F283" i="2"/>
  <c r="G283" i="2" s="1"/>
  <c r="C284" i="2"/>
  <c r="G284" i="2"/>
  <c r="V289" i="2"/>
  <c r="T288" i="2"/>
  <c r="V288" i="2" s="1"/>
  <c r="B98" i="2"/>
  <c r="D99" i="2"/>
  <c r="L100" i="2"/>
  <c r="S104" i="2"/>
  <c r="D104" i="2" s="1"/>
  <c r="M106" i="2"/>
  <c r="D106" i="2" s="1"/>
  <c r="D110" i="2"/>
  <c r="B113" i="2"/>
  <c r="D117" i="2"/>
  <c r="D123" i="2"/>
  <c r="N112" i="2"/>
  <c r="V128" i="2"/>
  <c r="D134" i="2"/>
  <c r="D141" i="2"/>
  <c r="S143" i="2"/>
  <c r="D150" i="2"/>
  <c r="S153" i="2"/>
  <c r="Y153" i="2"/>
  <c r="D156" i="2"/>
  <c r="D167" i="2"/>
  <c r="N170" i="2"/>
  <c r="D175" i="2"/>
  <c r="G236" i="2"/>
  <c r="G243" i="2"/>
  <c r="D243" i="2" s="1"/>
  <c r="F228" i="2"/>
  <c r="G228" i="2" s="1"/>
  <c r="C243" i="2"/>
  <c r="H246" i="2"/>
  <c r="L270" i="2"/>
  <c r="M273" i="2"/>
  <c r="Y273" i="2"/>
  <c r="N275" i="2"/>
  <c r="N270" i="2" s="1"/>
  <c r="P276" i="2"/>
  <c r="D276" i="2" s="1"/>
  <c r="M279" i="2"/>
  <c r="K270" i="2"/>
  <c r="B289" i="2"/>
  <c r="I288" i="2"/>
  <c r="J288" i="2" s="1"/>
  <c r="J289" i="2"/>
  <c r="H152" i="2"/>
  <c r="S157" i="2"/>
  <c r="Y157" i="2"/>
  <c r="M159" i="2"/>
  <c r="Y159" i="2"/>
  <c r="D168" i="2"/>
  <c r="J171" i="2"/>
  <c r="J170" i="2" s="1"/>
  <c r="D178" i="2"/>
  <c r="AB183" i="2"/>
  <c r="D189" i="2"/>
  <c r="D192" i="2"/>
  <c r="S197" i="2"/>
  <c r="D197" i="2" s="1"/>
  <c r="D198" i="2"/>
  <c r="G201" i="2"/>
  <c r="S201" i="2"/>
  <c r="D202" i="2"/>
  <c r="D211" i="2"/>
  <c r="V213" i="2"/>
  <c r="AB213" i="2"/>
  <c r="O215" i="2"/>
  <c r="D218" i="2"/>
  <c r="J220" i="2"/>
  <c r="D222" i="2"/>
  <c r="G224" i="2"/>
  <c r="D226" i="2"/>
  <c r="D230" i="2"/>
  <c r="C233" i="2"/>
  <c r="D237" i="2"/>
  <c r="D245" i="2"/>
  <c r="D259" i="2"/>
  <c r="D263" i="2"/>
  <c r="J264" i="2"/>
  <c r="G267" i="2"/>
  <c r="J268" i="2"/>
  <c r="C271" i="2"/>
  <c r="S273" i="2"/>
  <c r="V275" i="2"/>
  <c r="S279" i="2"/>
  <c r="D280" i="2"/>
  <c r="M284" i="2"/>
  <c r="AB292" i="2"/>
  <c r="D293" i="2"/>
  <c r="D294" i="2"/>
  <c r="D161" i="2"/>
  <c r="M163" i="2"/>
  <c r="D166" i="2"/>
  <c r="Y171" i="2"/>
  <c r="D174" i="2"/>
  <c r="D182" i="2"/>
  <c r="D184" i="2"/>
  <c r="D188" i="2"/>
  <c r="D191" i="2"/>
  <c r="D196" i="2"/>
  <c r="M201" i="2"/>
  <c r="D209" i="2"/>
  <c r="G213" i="2"/>
  <c r="M213" i="2"/>
  <c r="G216" i="2"/>
  <c r="M216" i="2"/>
  <c r="V216" i="2"/>
  <c r="D217" i="2"/>
  <c r="B220" i="2"/>
  <c r="D225" i="2"/>
  <c r="D229" i="2"/>
  <c r="D244" i="2"/>
  <c r="D254" i="2"/>
  <c r="D258" i="2"/>
  <c r="D262" i="2"/>
  <c r="D266" i="2"/>
  <c r="B268" i="2"/>
  <c r="D272" i="2"/>
  <c r="AB275" i="2"/>
  <c r="D278" i="2"/>
  <c r="S284" i="2"/>
  <c r="D286" i="2"/>
  <c r="AB295" i="2"/>
  <c r="D158" i="2"/>
  <c r="D160" i="2"/>
  <c r="D165" i="2"/>
  <c r="T170" i="2"/>
  <c r="Z170" i="2"/>
  <c r="D173" i="2"/>
  <c r="D176" i="2"/>
  <c r="D180" i="2"/>
  <c r="D190" i="2"/>
  <c r="D195" i="2"/>
  <c r="D200" i="2"/>
  <c r="D204" i="2"/>
  <c r="B205" i="2"/>
  <c r="P205" i="2"/>
  <c r="AB205" i="2"/>
  <c r="D208" i="2"/>
  <c r="W215" i="2"/>
  <c r="C220" i="2"/>
  <c r="D233" i="2"/>
  <c r="D239" i="2"/>
  <c r="N246" i="2"/>
  <c r="S247" i="2"/>
  <c r="Y247" i="2"/>
  <c r="B252" i="2"/>
  <c r="J252" i="2"/>
  <c r="P252" i="2"/>
  <c r="M255" i="2"/>
  <c r="D255" i="2" s="1"/>
  <c r="G261" i="2"/>
  <c r="D269" i="2"/>
  <c r="W270" i="2"/>
  <c r="Y270" i="2" s="1"/>
  <c r="E270" i="2"/>
  <c r="U270" i="2"/>
  <c r="J284" i="2"/>
  <c r="Y289" i="2"/>
  <c r="D290" i="2"/>
  <c r="L291" i="2"/>
  <c r="M291" i="2" s="1"/>
  <c r="S292" i="2"/>
  <c r="AB296" i="2"/>
  <c r="D297" i="2"/>
  <c r="G55" i="1"/>
  <c r="F55" i="1" s="1"/>
  <c r="G58" i="1"/>
  <c r="F58" i="1" s="1"/>
  <c r="G75" i="1"/>
  <c r="F75" i="1" s="1"/>
  <c r="G132" i="1"/>
  <c r="G145" i="1"/>
  <c r="L10" i="2"/>
  <c r="I10" i="2"/>
  <c r="U10" i="2"/>
  <c r="G42" i="1"/>
  <c r="G52" i="1"/>
  <c r="G67" i="1"/>
  <c r="F67" i="1" s="1"/>
  <c r="G87" i="1"/>
  <c r="F87" i="1" s="1"/>
  <c r="R10" i="2"/>
  <c r="K11" i="2"/>
  <c r="K10" i="2" s="1"/>
  <c r="M17" i="2"/>
  <c r="D17" i="2" s="1"/>
  <c r="L22" i="2"/>
  <c r="M22" i="2" s="1"/>
  <c r="X22" i="2"/>
  <c r="Y22" i="2" s="1"/>
  <c r="U23" i="2"/>
  <c r="B24" i="2"/>
  <c r="AB24" i="2"/>
  <c r="D24" i="2" s="1"/>
  <c r="J37" i="2"/>
  <c r="C38" i="2"/>
  <c r="O45" i="2"/>
  <c r="P45" i="2" s="1"/>
  <c r="M46" i="2"/>
  <c r="L45" i="2"/>
  <c r="M45" i="2" s="1"/>
  <c r="V46" i="2"/>
  <c r="B47" i="2"/>
  <c r="Q46" i="2"/>
  <c r="J51" i="2"/>
  <c r="U58" i="2"/>
  <c r="AB59" i="2"/>
  <c r="B61" i="2"/>
  <c r="K59" i="2"/>
  <c r="K58" i="2" s="1"/>
  <c r="I73" i="2"/>
  <c r="V73" i="2"/>
  <c r="U72" i="2"/>
  <c r="V72" i="2" s="1"/>
  <c r="G80" i="2"/>
  <c r="C80" i="2"/>
  <c r="F73" i="2"/>
  <c r="G89" i="2"/>
  <c r="C89" i="2"/>
  <c r="F88" i="2"/>
  <c r="AB89" i="2"/>
  <c r="O22" i="2"/>
  <c r="P22" i="2" s="1"/>
  <c r="AA22" i="2"/>
  <c r="G70" i="1"/>
  <c r="F70" i="1" s="1"/>
  <c r="O10" i="2"/>
  <c r="AA10" i="2"/>
  <c r="E22" i="2"/>
  <c r="I22" i="2"/>
  <c r="J22" i="2" s="1"/>
  <c r="F23" i="2"/>
  <c r="E36" i="2"/>
  <c r="P37" i="2"/>
  <c r="Z37" i="2"/>
  <c r="Z36" i="2" s="1"/>
  <c r="Y38" i="2"/>
  <c r="D38" i="2" s="1"/>
  <c r="X37" i="2"/>
  <c r="D41" i="2"/>
  <c r="B42" i="2"/>
  <c r="V42" i="2"/>
  <c r="F45" i="2"/>
  <c r="AA45" i="2"/>
  <c r="AB45" i="2" s="1"/>
  <c r="Q50" i="2"/>
  <c r="B50" i="2" s="1"/>
  <c r="G51" i="2"/>
  <c r="C51" i="2"/>
  <c r="P51" i="2"/>
  <c r="D56" i="2"/>
  <c r="E59" i="2"/>
  <c r="S59" i="2"/>
  <c r="R58" i="2"/>
  <c r="S58" i="2" s="1"/>
  <c r="B60" i="2"/>
  <c r="J60" i="2"/>
  <c r="D60" i="2" s="1"/>
  <c r="L59" i="2"/>
  <c r="M61" i="2"/>
  <c r="D61" i="2" s="1"/>
  <c r="D63" i="2"/>
  <c r="V68" i="2"/>
  <c r="J70" i="2"/>
  <c r="D74" i="2"/>
  <c r="M84" i="2"/>
  <c r="Y84" i="2"/>
  <c r="D86" i="2"/>
  <c r="S89" i="2"/>
  <c r="R88" i="2"/>
  <c r="Y46" i="2"/>
  <c r="X45" i="2"/>
  <c r="Y45" i="2" s="1"/>
  <c r="J58" i="2"/>
  <c r="F58" i="2"/>
  <c r="B73" i="2"/>
  <c r="E72" i="2"/>
  <c r="B72" i="2" s="1"/>
  <c r="C34" i="2"/>
  <c r="AA36" i="2"/>
  <c r="C46" i="2"/>
  <c r="G50" i="2"/>
  <c r="V50" i="2"/>
  <c r="S51" i="2"/>
  <c r="R50" i="2"/>
  <c r="AB51" i="2"/>
  <c r="P59" i="2"/>
  <c r="G68" i="2"/>
  <c r="M70" i="2"/>
  <c r="C70" i="2"/>
  <c r="P80" i="2"/>
  <c r="O73" i="2"/>
  <c r="AA83" i="2"/>
  <c r="AB83" i="2" s="1"/>
  <c r="P89" i="2"/>
  <c r="L83" i="2"/>
  <c r="M83" i="2" s="1"/>
  <c r="X83" i="2"/>
  <c r="Y83" i="2" s="1"/>
  <c r="E84" i="2"/>
  <c r="O88" i="2"/>
  <c r="AA88" i="2"/>
  <c r="C93" i="2"/>
  <c r="H100" i="2"/>
  <c r="C101" i="2"/>
  <c r="Y101" i="2"/>
  <c r="X100" i="2"/>
  <c r="Y103" i="2"/>
  <c r="J108" i="2"/>
  <c r="V111" i="2"/>
  <c r="D111" i="2" s="1"/>
  <c r="E112" i="2"/>
  <c r="U112" i="2"/>
  <c r="G113" i="2"/>
  <c r="K112" i="2"/>
  <c r="AB113" i="2"/>
  <c r="AA112" i="2"/>
  <c r="C131" i="2"/>
  <c r="L128" i="2"/>
  <c r="C135" i="2"/>
  <c r="G153" i="2"/>
  <c r="B157" i="2"/>
  <c r="V157" i="2"/>
  <c r="G163" i="2"/>
  <c r="C163" i="2"/>
  <c r="O50" i="2"/>
  <c r="P50" i="2" s="1"/>
  <c r="AA50" i="2"/>
  <c r="AB50" i="2" s="1"/>
  <c r="O58" i="2"/>
  <c r="P58" i="2" s="1"/>
  <c r="AA58" i="2"/>
  <c r="AB58" i="2" s="1"/>
  <c r="C68" i="2"/>
  <c r="R72" i="2"/>
  <c r="S72" i="2" s="1"/>
  <c r="I83" i="2"/>
  <c r="J83" i="2" s="1"/>
  <c r="U83" i="2"/>
  <c r="V83" i="2" s="1"/>
  <c r="F84" i="2"/>
  <c r="N84" i="2"/>
  <c r="N83" i="2" s="1"/>
  <c r="N9" i="2" s="1"/>
  <c r="C85" i="2"/>
  <c r="L88" i="2"/>
  <c r="X88" i="2"/>
  <c r="C98" i="2"/>
  <c r="E100" i="2"/>
  <c r="I100" i="2"/>
  <c r="M101" i="2"/>
  <c r="K103" i="2"/>
  <c r="K100" i="2" s="1"/>
  <c r="F112" i="2"/>
  <c r="H112" i="2"/>
  <c r="D116" i="2"/>
  <c r="J125" i="2"/>
  <c r="S125" i="2"/>
  <c r="R128" i="2"/>
  <c r="AB128" i="2"/>
  <c r="D129" i="2"/>
  <c r="M131" i="2"/>
  <c r="D131" i="2" s="1"/>
  <c r="D136" i="2"/>
  <c r="P143" i="2"/>
  <c r="Y143" i="2"/>
  <c r="D151" i="2"/>
  <c r="L152" i="2"/>
  <c r="N152" i="2"/>
  <c r="P159" i="2"/>
  <c r="AB159" i="2"/>
  <c r="B104" i="2"/>
  <c r="Q103" i="2"/>
  <c r="Q100" i="2" s="1"/>
  <c r="P113" i="2"/>
  <c r="O112" i="2"/>
  <c r="M122" i="2"/>
  <c r="D122" i="2" s="1"/>
  <c r="L113" i="2"/>
  <c r="J153" i="2"/>
  <c r="I152" i="2"/>
  <c r="J152" i="2" s="1"/>
  <c r="G159" i="2"/>
  <c r="C159" i="2"/>
  <c r="V108" i="2"/>
  <c r="G125" i="2"/>
  <c r="V125" i="2"/>
  <c r="P128" i="2"/>
  <c r="M143" i="2"/>
  <c r="AB143" i="2"/>
  <c r="X152" i="2"/>
  <c r="B153" i="2"/>
  <c r="E152" i="2"/>
  <c r="V153" i="2"/>
  <c r="J157" i="2"/>
  <c r="P163" i="2"/>
  <c r="AB163" i="2"/>
  <c r="U152" i="2"/>
  <c r="V152" i="2" s="1"/>
  <c r="E170" i="2"/>
  <c r="I170" i="2"/>
  <c r="U170" i="2"/>
  <c r="R171" i="2"/>
  <c r="C171" i="2" s="1"/>
  <c r="C176" i="2"/>
  <c r="C186" i="2"/>
  <c r="C204" i="2"/>
  <c r="K215" i="2"/>
  <c r="C216" i="2"/>
  <c r="Y216" i="2"/>
  <c r="G220" i="2"/>
  <c r="P220" i="2"/>
  <c r="V234" i="2"/>
  <c r="B236" i="2"/>
  <c r="V236" i="2"/>
  <c r="AB242" i="2"/>
  <c r="D242" i="2" s="1"/>
  <c r="X246" i="2"/>
  <c r="V247" i="2"/>
  <c r="M250" i="2"/>
  <c r="D250" i="2" s="1"/>
  <c r="C252" i="2"/>
  <c r="M252" i="2"/>
  <c r="V252" i="2"/>
  <c r="B261" i="2"/>
  <c r="V261" i="2"/>
  <c r="X112" i="2"/>
  <c r="C125" i="2"/>
  <c r="F152" i="2"/>
  <c r="R152" i="2"/>
  <c r="C153" i="2"/>
  <c r="C157" i="2"/>
  <c r="Q159" i="2"/>
  <c r="B159" i="2" s="1"/>
  <c r="Q163" i="2"/>
  <c r="B163" i="2" s="1"/>
  <c r="F170" i="2"/>
  <c r="Q183" i="2"/>
  <c r="B183" i="2" s="1"/>
  <c r="C197" i="2"/>
  <c r="C199" i="2"/>
  <c r="U215" i="2"/>
  <c r="P224" i="2"/>
  <c r="S228" i="2"/>
  <c r="Z228" i="2"/>
  <c r="D232" i="2"/>
  <c r="B234" i="2"/>
  <c r="J238" i="2"/>
  <c r="AA246" i="2"/>
  <c r="G247" i="2"/>
  <c r="D248" i="2"/>
  <c r="D251" i="2"/>
  <c r="Q246" i="2"/>
  <c r="Y264" i="2"/>
  <c r="M265" i="2"/>
  <c r="D265" i="2" s="1"/>
  <c r="L264" i="2"/>
  <c r="C265" i="2"/>
  <c r="V267" i="2"/>
  <c r="D267" i="2" s="1"/>
  <c r="G268" i="2"/>
  <c r="AB216" i="2"/>
  <c r="X228" i="2"/>
  <c r="Y234" i="2"/>
  <c r="C234" i="2"/>
  <c r="L170" i="2"/>
  <c r="X170" i="2"/>
  <c r="Q171" i="2"/>
  <c r="B171" i="2" s="1"/>
  <c r="O183" i="2"/>
  <c r="C183" i="2" s="1"/>
  <c r="O201" i="2"/>
  <c r="P201" i="2" s="1"/>
  <c r="R205" i="2"/>
  <c r="S205" i="2" s="1"/>
  <c r="C206" i="2"/>
  <c r="N215" i="2"/>
  <c r="R215" i="2"/>
  <c r="P216" i="2"/>
  <c r="AB220" i="2"/>
  <c r="S224" i="2"/>
  <c r="AB224" i="2"/>
  <c r="P228" i="2"/>
  <c r="L228" i="2"/>
  <c r="M238" i="2"/>
  <c r="C238" i="2"/>
  <c r="O246" i="2"/>
  <c r="J247" i="2"/>
  <c r="B250" i="2"/>
  <c r="K247" i="2"/>
  <c r="M247" i="2" s="1"/>
  <c r="J261" i="2"/>
  <c r="I246" i="2"/>
  <c r="E264" i="2"/>
  <c r="U264" i="2"/>
  <c r="C268" i="2"/>
  <c r="I270" i="2"/>
  <c r="Q270" i="2"/>
  <c r="P271" i="2"/>
  <c r="G273" i="2"/>
  <c r="C273" i="2"/>
  <c r="P273" i="2"/>
  <c r="G277" i="2"/>
  <c r="D277" i="2" s="1"/>
  <c r="B277" i="2"/>
  <c r="G279" i="2"/>
  <c r="C279" i="2"/>
  <c r="AB279" i="2"/>
  <c r="P284" i="2"/>
  <c r="O283" i="2"/>
  <c r="T282" i="2"/>
  <c r="B292" i="2"/>
  <c r="E291" i="2"/>
  <c r="V292" i="2"/>
  <c r="U291" i="2"/>
  <c r="R246" i="2"/>
  <c r="C247" i="2"/>
  <c r="C261" i="2"/>
  <c r="F264" i="2"/>
  <c r="C267" i="2"/>
  <c r="F270" i="2"/>
  <c r="R270" i="2"/>
  <c r="M271" i="2"/>
  <c r="V271" i="2"/>
  <c r="V273" i="2"/>
  <c r="G275" i="2"/>
  <c r="C275" i="2"/>
  <c r="AB284" i="2"/>
  <c r="AA283" i="2"/>
  <c r="D287" i="2"/>
  <c r="P289" i="2"/>
  <c r="G292" i="2"/>
  <c r="L295" i="2"/>
  <c r="G289" i="2"/>
  <c r="C289" i="2"/>
  <c r="F288" i="2"/>
  <c r="B271" i="2"/>
  <c r="J271" i="2"/>
  <c r="Y271" i="2"/>
  <c r="S275" i="2"/>
  <c r="P279" i="2"/>
  <c r="S283" i="2"/>
  <c r="B284" i="2"/>
  <c r="Y284" i="2"/>
  <c r="S289" i="2"/>
  <c r="R288" i="2"/>
  <c r="S288" i="2" s="1"/>
  <c r="J292" i="2"/>
  <c r="I291" i="2"/>
  <c r="H283" i="2"/>
  <c r="L283" i="2"/>
  <c r="X283" i="2"/>
  <c r="O288" i="2"/>
  <c r="P288" i="2" s="1"/>
  <c r="W288" i="2"/>
  <c r="Y288" i="2" s="1"/>
  <c r="AA288" i="2"/>
  <c r="AB288" i="2" s="1"/>
  <c r="F291" i="2"/>
  <c r="N291" i="2"/>
  <c r="P291" i="2" s="1"/>
  <c r="R291" i="2"/>
  <c r="S291" i="2" s="1"/>
  <c r="Z291" i="2"/>
  <c r="AB291" i="2" s="1"/>
  <c r="C292" i="2"/>
  <c r="F295" i="2"/>
  <c r="R295" i="2"/>
  <c r="S295" i="2" s="1"/>
  <c r="C296" i="2"/>
  <c r="K296" i="2"/>
  <c r="K295" i="2" s="1"/>
  <c r="M298" i="2"/>
  <c r="D298" i="2" s="1"/>
  <c r="E295" i="2"/>
  <c r="I295" i="2"/>
  <c r="J295" i="2" s="1"/>
  <c r="U295" i="2"/>
  <c r="V295" i="2" s="1"/>
  <c r="G183" i="1" l="1"/>
  <c r="G186" i="1" s="1"/>
  <c r="G188" i="1" s="1"/>
  <c r="G94" i="1"/>
  <c r="F95" i="1"/>
  <c r="Z9" i="2"/>
  <c r="D205" i="2"/>
  <c r="Y246" i="2"/>
  <c r="J112" i="2"/>
  <c r="V270" i="2"/>
  <c r="P100" i="2"/>
  <c r="D34" i="2"/>
  <c r="D68" i="2"/>
  <c r="B228" i="2"/>
  <c r="B108" i="2"/>
  <c r="AB152" i="2"/>
  <c r="D35" i="2"/>
  <c r="AB22" i="2"/>
  <c r="AB23" i="2"/>
  <c r="AB37" i="2"/>
  <c r="B22" i="2"/>
  <c r="B23" i="2"/>
  <c r="C59" i="2"/>
  <c r="J270" i="2"/>
  <c r="D234" i="2"/>
  <c r="Y100" i="2"/>
  <c r="G59" i="2"/>
  <c r="I88" i="2"/>
  <c r="G170" i="2"/>
  <c r="P270" i="2"/>
  <c r="P215" i="2"/>
  <c r="D236" i="2"/>
  <c r="D143" i="2"/>
  <c r="D125" i="2"/>
  <c r="B128" i="2"/>
  <c r="D108" i="2"/>
  <c r="D70" i="2"/>
  <c r="M73" i="2"/>
  <c r="V100" i="2"/>
  <c r="AB112" i="2"/>
  <c r="J95" i="2"/>
  <c r="D95" i="2" s="1"/>
  <c r="F282" i="2"/>
  <c r="Y112" i="2"/>
  <c r="P152" i="2"/>
  <c r="AB100" i="2"/>
  <c r="Y170" i="2"/>
  <c r="D292" i="2"/>
  <c r="V112" i="2"/>
  <c r="B296" i="2"/>
  <c r="M170" i="2"/>
  <c r="D238" i="2"/>
  <c r="S215" i="2"/>
  <c r="D201" i="2"/>
  <c r="D157" i="2"/>
  <c r="M152" i="2"/>
  <c r="J100" i="2"/>
  <c r="D42" i="2"/>
  <c r="C11" i="2"/>
  <c r="C228" i="2"/>
  <c r="D213" i="2"/>
  <c r="J215" i="2"/>
  <c r="F215" i="2"/>
  <c r="C201" i="2"/>
  <c r="C103" i="2"/>
  <c r="D284" i="2"/>
  <c r="S270" i="2"/>
  <c r="D216" i="2"/>
  <c r="V215" i="2"/>
  <c r="D101" i="2"/>
  <c r="F10" i="2"/>
  <c r="G10" i="2" s="1"/>
  <c r="V170" i="2"/>
  <c r="B95" i="2"/>
  <c r="W87" i="2"/>
  <c r="D268" i="2"/>
  <c r="D224" i="2"/>
  <c r="M295" i="2"/>
  <c r="AB246" i="2"/>
  <c r="Y152" i="2"/>
  <c r="V58" i="2"/>
  <c r="K9" i="2"/>
  <c r="AB170" i="2"/>
  <c r="D98" i="2"/>
  <c r="D93" i="2"/>
  <c r="N87" i="2"/>
  <c r="J88" i="2"/>
  <c r="B88" i="2"/>
  <c r="T87" i="2"/>
  <c r="B270" i="2"/>
  <c r="P112" i="2"/>
  <c r="M103" i="2"/>
  <c r="S50" i="2"/>
  <c r="D50" i="2" s="1"/>
  <c r="P275" i="2"/>
  <c r="D275" i="2" s="1"/>
  <c r="J246" i="2"/>
  <c r="D252" i="2"/>
  <c r="AB36" i="2"/>
  <c r="B36" i="2"/>
  <c r="B37" i="2"/>
  <c r="B275" i="2"/>
  <c r="V59" i="2"/>
  <c r="Z282" i="2"/>
  <c r="D261" i="2"/>
  <c r="P246" i="2"/>
  <c r="V88" i="2"/>
  <c r="M270" i="2"/>
  <c r="S128" i="2"/>
  <c r="R112" i="2"/>
  <c r="S112" i="2" s="1"/>
  <c r="D153" i="2"/>
  <c r="D289" i="2"/>
  <c r="J291" i="2"/>
  <c r="I282" i="2"/>
  <c r="M296" i="2"/>
  <c r="D296" i="2" s="1"/>
  <c r="N282" i="2"/>
  <c r="G270" i="2"/>
  <c r="C270" i="2"/>
  <c r="D279" i="2"/>
  <c r="B264" i="2"/>
  <c r="E246" i="2"/>
  <c r="B247" i="2"/>
  <c r="K246" i="2"/>
  <c r="K87" i="2" s="1"/>
  <c r="C100" i="2"/>
  <c r="Z215" i="2"/>
  <c r="Z87" i="2" s="1"/>
  <c r="B100" i="2"/>
  <c r="S163" i="2"/>
  <c r="D163" i="2" s="1"/>
  <c r="C128" i="2"/>
  <c r="M128" i="2"/>
  <c r="B112" i="2"/>
  <c r="P88" i="2"/>
  <c r="S103" i="2"/>
  <c r="O72" i="2"/>
  <c r="P72" i="2" s="1"/>
  <c r="P73" i="2"/>
  <c r="C50" i="2"/>
  <c r="P84" i="2"/>
  <c r="S88" i="2"/>
  <c r="G88" i="2"/>
  <c r="C88" i="2"/>
  <c r="B46" i="2"/>
  <c r="Q45" i="2"/>
  <c r="S10" i="2"/>
  <c r="R9" i="2"/>
  <c r="F52" i="1"/>
  <c r="G51" i="1"/>
  <c r="J10" i="2"/>
  <c r="M11" i="2"/>
  <c r="D11" i="2" s="1"/>
  <c r="R282" i="2"/>
  <c r="S282" i="2" s="1"/>
  <c r="F246" i="2"/>
  <c r="G264" i="2"/>
  <c r="C264" i="2"/>
  <c r="M113" i="2"/>
  <c r="D113" i="2" s="1"/>
  <c r="L112" i="2"/>
  <c r="M112" i="2" s="1"/>
  <c r="F83" i="2"/>
  <c r="G84" i="2"/>
  <c r="C84" i="2"/>
  <c r="B288" i="2"/>
  <c r="G295" i="2"/>
  <c r="C295" i="2"/>
  <c r="D271" i="2"/>
  <c r="G291" i="2"/>
  <c r="C291" i="2"/>
  <c r="Y283" i="2"/>
  <c r="X282" i="2"/>
  <c r="W282" i="2"/>
  <c r="C283" i="2"/>
  <c r="P283" i="2"/>
  <c r="O282" i="2"/>
  <c r="B295" i="2"/>
  <c r="M283" i="2"/>
  <c r="L282" i="2"/>
  <c r="M282" i="2" s="1"/>
  <c r="G288" i="2"/>
  <c r="D288" i="2" s="1"/>
  <c r="C288" i="2"/>
  <c r="AB283" i="2"/>
  <c r="AA282" i="2"/>
  <c r="S246" i="2"/>
  <c r="B291" i="2"/>
  <c r="E282" i="2"/>
  <c r="D273" i="2"/>
  <c r="M228" i="2"/>
  <c r="L215" i="2"/>
  <c r="M215" i="2" s="1"/>
  <c r="Q170" i="2"/>
  <c r="B170" i="2" s="1"/>
  <c r="AB228" i="2"/>
  <c r="M264" i="2"/>
  <c r="L246" i="2"/>
  <c r="Q152" i="2"/>
  <c r="B152" i="2" s="1"/>
  <c r="B103" i="2"/>
  <c r="H87" i="2"/>
  <c r="B84" i="2"/>
  <c r="E83" i="2"/>
  <c r="B83" i="2" s="1"/>
  <c r="S100" i="2"/>
  <c r="C113" i="2"/>
  <c r="L58" i="2"/>
  <c r="M58" i="2" s="1"/>
  <c r="M59" i="2"/>
  <c r="G100" i="2"/>
  <c r="D80" i="2"/>
  <c r="J73" i="2"/>
  <c r="I72" i="2"/>
  <c r="J72" i="2" s="1"/>
  <c r="C10" i="2"/>
  <c r="F42" i="1"/>
  <c r="G44" i="1"/>
  <c r="S46" i="2"/>
  <c r="D46" i="2" s="1"/>
  <c r="G36" i="2"/>
  <c r="G90" i="1"/>
  <c r="H282" i="2"/>
  <c r="J283" i="2"/>
  <c r="B283" i="2"/>
  <c r="G152" i="2"/>
  <c r="C152" i="2"/>
  <c r="Y88" i="2"/>
  <c r="I87" i="2"/>
  <c r="C45" i="2"/>
  <c r="G45" i="2"/>
  <c r="Y37" i="2"/>
  <c r="X36" i="2"/>
  <c r="C37" i="2"/>
  <c r="AB10" i="2"/>
  <c r="AA9" i="2"/>
  <c r="D89" i="2"/>
  <c r="V23" i="2"/>
  <c r="U22" i="2"/>
  <c r="V22" i="2" s="1"/>
  <c r="B11" i="2"/>
  <c r="V291" i="2"/>
  <c r="U282" i="2"/>
  <c r="V282" i="2" s="1"/>
  <c r="V264" i="2"/>
  <c r="U246" i="2"/>
  <c r="V246" i="2" s="1"/>
  <c r="P183" i="2"/>
  <c r="O170" i="2"/>
  <c r="O87" i="2" s="1"/>
  <c r="X215" i="2"/>
  <c r="Y215" i="2" s="1"/>
  <c r="Y228" i="2"/>
  <c r="D247" i="2"/>
  <c r="D220" i="2"/>
  <c r="C205" i="2"/>
  <c r="S171" i="2"/>
  <c r="R170" i="2"/>
  <c r="R87" i="2" s="1"/>
  <c r="S159" i="2"/>
  <c r="D159" i="2" s="1"/>
  <c r="S183" i="2"/>
  <c r="G112" i="2"/>
  <c r="M88" i="2"/>
  <c r="AB88" i="2"/>
  <c r="AA87" i="2"/>
  <c r="P83" i="2"/>
  <c r="B59" i="2"/>
  <c r="E58" i="2"/>
  <c r="B58" i="2" s="1"/>
  <c r="D51" i="2"/>
  <c r="C23" i="2"/>
  <c r="F22" i="2"/>
  <c r="G23" i="2"/>
  <c r="P10" i="2"/>
  <c r="M100" i="2"/>
  <c r="G73" i="2"/>
  <c r="C73" i="2"/>
  <c r="F72" i="2"/>
  <c r="V10" i="2"/>
  <c r="U9" i="2"/>
  <c r="M10" i="2"/>
  <c r="B10" i="2"/>
  <c r="F94" i="1" l="1"/>
  <c r="G106" i="1"/>
  <c r="F106" i="1" s="1"/>
  <c r="D37" i="2"/>
  <c r="O9" i="2"/>
  <c r="P9" i="2" s="1"/>
  <c r="AB87" i="2"/>
  <c r="D103" i="2"/>
  <c r="J87" i="2"/>
  <c r="F87" i="2"/>
  <c r="P282" i="2"/>
  <c r="D84" i="2"/>
  <c r="L9" i="2"/>
  <c r="M9" i="2" s="1"/>
  <c r="S152" i="2"/>
  <c r="D152" i="2" s="1"/>
  <c r="D295" i="2"/>
  <c r="D264" i="2"/>
  <c r="C58" i="2"/>
  <c r="D112" i="2"/>
  <c r="X87" i="2"/>
  <c r="Y87" i="2" s="1"/>
  <c r="D23" i="2"/>
  <c r="D283" i="2"/>
  <c r="G215" i="2"/>
  <c r="AB282" i="2"/>
  <c r="B215" i="2"/>
  <c r="D59" i="2"/>
  <c r="G58" i="2"/>
  <c r="D58" i="2" s="1"/>
  <c r="P87" i="2"/>
  <c r="D291" i="2"/>
  <c r="D270" i="2"/>
  <c r="U87" i="2"/>
  <c r="V87" i="2" s="1"/>
  <c r="D228" i="2"/>
  <c r="Q87" i="2"/>
  <c r="S87" i="2" s="1"/>
  <c r="D100" i="2"/>
  <c r="B246" i="2"/>
  <c r="V9" i="2"/>
  <c r="D73" i="2"/>
  <c r="S170" i="2"/>
  <c r="D171" i="2"/>
  <c r="P170" i="2"/>
  <c r="D183" i="2"/>
  <c r="AB9" i="2"/>
  <c r="B282" i="2"/>
  <c r="L87" i="2"/>
  <c r="M87" i="2" s="1"/>
  <c r="E9" i="2"/>
  <c r="M246" i="2"/>
  <c r="G246" i="2"/>
  <c r="C246" i="2"/>
  <c r="D128" i="2"/>
  <c r="C170" i="2"/>
  <c r="Y36" i="2"/>
  <c r="D36" i="2" s="1"/>
  <c r="X9" i="2"/>
  <c r="C36" i="2"/>
  <c r="G91" i="1"/>
  <c r="F90" i="1"/>
  <c r="C282" i="2"/>
  <c r="G83" i="2"/>
  <c r="D83" i="2" s="1"/>
  <c r="C83" i="2"/>
  <c r="F9" i="2"/>
  <c r="Y282" i="2"/>
  <c r="G282" i="2"/>
  <c r="I9" i="2"/>
  <c r="C72" i="2"/>
  <c r="G72" i="2"/>
  <c r="D72" i="2" s="1"/>
  <c r="C22" i="2"/>
  <c r="G22" i="2"/>
  <c r="D22" i="2" s="1"/>
  <c r="C112" i="2"/>
  <c r="C215" i="2"/>
  <c r="F44" i="1"/>
  <c r="D10" i="2"/>
  <c r="E87" i="2"/>
  <c r="F51" i="1"/>
  <c r="G61" i="1"/>
  <c r="F61" i="1" s="1"/>
  <c r="Q9" i="2"/>
  <c r="B45" i="2"/>
  <c r="S45" i="2"/>
  <c r="D45" i="2" s="1"/>
  <c r="D88" i="2"/>
  <c r="AB215" i="2"/>
  <c r="J282" i="2"/>
  <c r="G63" i="1" l="1"/>
  <c r="F63" i="1" s="1"/>
  <c r="B87" i="2"/>
  <c r="D215" i="2"/>
  <c r="D170" i="2"/>
  <c r="C87" i="2"/>
  <c r="D246" i="2"/>
  <c r="D282" i="2"/>
  <c r="S9" i="2"/>
  <c r="B9" i="2"/>
  <c r="B8" i="2"/>
  <c r="J9" i="2"/>
  <c r="Y9" i="2"/>
  <c r="G113" i="1"/>
  <c r="F113" i="1" s="1"/>
  <c r="F91" i="1"/>
  <c r="G87" i="2"/>
  <c r="D87" i="2" s="1"/>
  <c r="C9" i="2"/>
  <c r="G9" i="2"/>
  <c r="G115" i="1" l="1"/>
  <c r="F115" i="1" s="1"/>
  <c r="G8" i="2"/>
  <c r="D8" i="2" s="1"/>
  <c r="C8" i="2"/>
  <c r="D9" i="2"/>
</calcChain>
</file>

<file path=xl/sharedStrings.xml><?xml version="1.0" encoding="utf-8"?>
<sst xmlns="http://schemas.openxmlformats.org/spreadsheetml/2006/main" count="584" uniqueCount="400">
  <si>
    <t>ОБЩИНСКИ СЪВЕТ</t>
  </si>
  <si>
    <t xml:space="preserve">На основание чл. 21, ал.1, т.6 и т. 23 от ЗМСМА, и чл.124, ал.2 от Закона за публичните финанси, </t>
  </si>
  <si>
    <t>Великотърновски общински съвет реши:</t>
  </si>
  <si>
    <t xml:space="preserve">1. Утвърждава промените по приходната и разходната част на Бюджета и СЕС към 30.09.2022 година </t>
  </si>
  <si>
    <t>на Община Велико Търново, както следва: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</si>
  <si>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</si>
  <si>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</si>
  <si>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</si>
  <si>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</si>
  <si>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</si>
  <si>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</si>
  <si>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</si>
  <si>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</si>
  <si>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ІІІ тр.</t>
  </si>
  <si>
    <t>Общински такси</t>
  </si>
  <si>
    <t>2400</t>
  </si>
  <si>
    <t>приходи от наеми на земя</t>
  </si>
  <si>
    <t>2406</t>
  </si>
  <si>
    <t xml:space="preserve"> -Дирекция ОМДС, вкл. образователни институции</t>
  </si>
  <si>
    <t>Други неданъчни приходи</t>
  </si>
  <si>
    <t xml:space="preserve"> - реализирани курсови разлики от валутни операции (нето) (+/-)</t>
  </si>
  <si>
    <t xml:space="preserve"> - получени застрахователни обезщетения за ДМА</t>
  </si>
  <si>
    <t xml:space="preserve"> - други неданъчни приходи</t>
  </si>
  <si>
    <t>Събр.и внес.ДДС и др.дан.в/у продажби/нето/</t>
  </si>
  <si>
    <t xml:space="preserve"> - внесен данък върху приходите от стопанска дейност на бюджетните предприятия (-)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</si>
  <si>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</si>
  <si>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</si>
  <si>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</si>
  <si>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ТРАНСФЕРИ</t>
  </si>
  <si>
    <t>Трансфери м/у бюджета на БО и ЦБ /нето/</t>
  </si>
  <si>
    <t xml:space="preserve"> - получени от общини целеви трансфери от ЦБ чрез  кодовете в СЕБРА 488 001 ххх-х</t>
  </si>
  <si>
    <t>ВСИЧКО Трансфери м/у бюджета на БО и ЦБ:</t>
  </si>
  <si>
    <t>Трансфери м/у бюджети (нето)</t>
  </si>
  <si>
    <t xml:space="preserve"> - трансфери между бюджети - получени трансфери (+)</t>
  </si>
  <si>
    <t xml:space="preserve"> -Дирекция  КТМД, вкл. регионални структури в сферата на културата</t>
  </si>
  <si>
    <t xml:space="preserve"> - вътр. трансф.в системата на първост.р-л </t>
  </si>
  <si>
    <t xml:space="preserve"> - Община Велико Търново</t>
  </si>
  <si>
    <t>Трансфери между бюджети и сметки за средствата от Европейския съюз (нето)</t>
  </si>
  <si>
    <t>6200</t>
  </si>
  <si>
    <t xml:space="preserve"> - предоставени трансфери (-)</t>
  </si>
  <si>
    <t>6202</t>
  </si>
  <si>
    <t>ВСИЧКО ТРАНСФЕРИ:</t>
  </si>
  <si>
    <t>ВСИЧКО ПРИХОДИ ЗА ДЕЛЕГ.ОТ ДЪРЖ.Д-СТИ:</t>
  </si>
  <si>
    <t>МЕСТНИ ПРИХОДИ</t>
  </si>
  <si>
    <t>Приходи и доходи от собственост</t>
  </si>
  <si>
    <t xml:space="preserve"> - приходи от лихви по текущи банкови сметки</t>
  </si>
  <si>
    <t xml:space="preserve"> - за ползване на детски градини</t>
  </si>
  <si>
    <t xml:space="preserve"> - за битови отпадъци</t>
  </si>
  <si>
    <t>Глоби, санкции и наказателни лихви</t>
  </si>
  <si>
    <t xml:space="preserve"> - глоби, санкции, неустойки, наказателни лихви, обезщетения и начети</t>
  </si>
  <si>
    <t xml:space="preserve"> - наказателни лихви за данъци, мита и осигурителни вноски</t>
  </si>
  <si>
    <t xml:space="preserve">  Постъпления от продажба на нефинансови активи</t>
  </si>
  <si>
    <t xml:space="preserve"> - Постъпления от продажба на земя</t>
  </si>
  <si>
    <t>Помощи и дарения от чужбина</t>
  </si>
  <si>
    <t xml:space="preserve"> - текущи помощи и дарения от Европейския съюз</t>
  </si>
  <si>
    <t>ВСИЧКО ИМУЩ. ДАНЪЦИ И НЕДАН. ПРИХ.</t>
  </si>
  <si>
    <t xml:space="preserve"> -  Кметство Дебелец</t>
  </si>
  <si>
    <t xml:space="preserve"> -  Група кметства Килифарево</t>
  </si>
  <si>
    <t xml:space="preserve"> -  Кметство Ресен</t>
  </si>
  <si>
    <t xml:space="preserve"> - ОП "Спортни имоти"</t>
  </si>
  <si>
    <t>ОПЕРАЦИИ С ФИН.АКТИВИ И ПАСИВИ</t>
  </si>
  <si>
    <t>Депозити и ср-ва по с/ки /нето/</t>
  </si>
  <si>
    <t xml:space="preserve"> - наличност в левове по сметки в края на периода (-)</t>
  </si>
  <si>
    <t>ВСИЧКО ОПЕРАЦИИ С ФИН.АКТИВИ И ПАСИВИ: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</si>
  <si>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</si>
  <si>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</si>
  <si>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</si>
  <si>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</si>
  <si>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3 Образование</t>
  </si>
  <si>
    <t xml:space="preserve"> - в т. ч.: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</si>
  <si>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</si>
  <si>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</si>
  <si>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</si>
  <si>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</si>
  <si>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</si>
  <si>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</si>
  <si>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</si>
  <si>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</si>
  <si>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</si>
  <si>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</si>
  <si>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</si>
  <si>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>Функция 1 Общи държавни служби</t>
  </si>
  <si>
    <t>Група 1 Изпълнителни и законодателни органи</t>
  </si>
  <si>
    <t xml:space="preserve"> - Група кметства Килифарево</t>
  </si>
  <si>
    <t>Функция 2 Отбрана и сигурност</t>
  </si>
  <si>
    <t>Група 5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</si>
  <si>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</si>
  <si>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</si>
  <si>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</si>
  <si>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</si>
  <si>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 xml:space="preserve"> - Кметство Ресен</t>
  </si>
  <si>
    <t xml:space="preserve"> - Кметство Самоводене</t>
  </si>
  <si>
    <t>Група 2 Физическа култура и спорт</t>
  </si>
  <si>
    <t xml:space="preserve"> - Кметство Дебелец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</si>
  <si>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</si>
  <si>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</si>
  <si>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</si>
  <si>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</si>
  <si>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>ІІ. ПО ИЗВЪНБЮДЖЕТНИТЕ СМЕТКИ ЗА СРЕДСТВА ОТ ЕВРОПЕЙСКИЯ СЪЮЗ</t>
  </si>
  <si>
    <t>НАИМЕНОВАНИЕ</t>
  </si>
  <si>
    <t>РА КЪМ ДФ "ЗЕМЕДЕЛИЕ" - код 42 (РА)</t>
  </si>
  <si>
    <t>НАЦИОНАЛЕН ФОНД /ИБСФ-3-КСФ/ - код 98</t>
  </si>
  <si>
    <t>ДРУГИ МЕЖДУНАРОДНИ ПРОГРАМИ - код 97 (ДМП)</t>
  </si>
  <si>
    <t>ДРУГИ СРЕДСТВА ОТ ЕС  - ДЕС - код 96</t>
  </si>
  <si>
    <t>ВСИЧКО:</t>
  </si>
  <si>
    <t xml:space="preserve">2. Приема актуализация на Инвестиционната програма на Община Велико Търново за 2022 год., </t>
  </si>
  <si>
    <t>БИЛО:</t>
  </si>
  <si>
    <t>№</t>
  </si>
  <si>
    <t>План-сметка за необходимите разходи на Община В.Търново съгл.чл.66, ал.1 от ЗМДТ</t>
  </si>
  <si>
    <t>Първоначален план 2022</t>
  </si>
  <si>
    <t>Източници на финансиране</t>
  </si>
  <si>
    <t>І</t>
  </si>
  <si>
    <t>ПРИХОДИ в т.ч.:</t>
  </si>
  <si>
    <t>ПРИХОДИ от такса "Битови отпадъци"</t>
  </si>
  <si>
    <t>Приходи от данъци и неданъчни и др.проходи</t>
  </si>
  <si>
    <t>СТАВА:</t>
  </si>
  <si>
    <t>Актуализиран план 2022</t>
  </si>
  <si>
    <t>Приходи от данъци и неданъчни и др.приходи</t>
  </si>
  <si>
    <t>В останалата си част Решението остава непроменено.</t>
  </si>
  <si>
    <t>5. На основание чл.15, ал.1 и чл.20 от Наредбата за служебните командировки и специализации в чужбина,</t>
  </si>
  <si>
    <t xml:space="preserve"> утвърдени с ПМС №115/03.06.2004 година, Заповед №2/29.08.2022 г. на Великотърновски общински съвет, </t>
  </si>
  <si>
    <t xml:space="preserve">Великотърновски общински съвет одобрява отчета за извършените разходи за командировка в чужбина, </t>
  </si>
  <si>
    <t>от инж. Даниел Димитров Панов – Кмет на Община Велико Търново за отчетния период 01.07.2022 – 30.09.2022 г.</t>
  </si>
  <si>
    <t xml:space="preserve"> в размер на 1558,21 лева.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</si>
  <si>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</si>
  <si>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</si>
  <si>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</si>
  <si>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</si>
  <si>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</si>
  <si>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</si>
  <si>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</si>
  <si>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</si>
  <si>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</si>
  <si>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</si>
  <si>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</si>
  <si>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</si>
  <si>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</si>
  <si>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</si>
  <si>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</si>
  <si>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</si>
  <si>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</si>
  <si>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</si>
  <si>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</si>
  <si>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</si>
  <si>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</si>
  <si>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</si>
  <si>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</si>
  <si>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</si>
  <si>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</si>
  <si>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</si>
  <si>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</si>
  <si>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</si>
  <si>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</si>
  <si>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</si>
  <si>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</si>
  <si>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</si>
  <si>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</si>
  <si>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</si>
  <si>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</si>
  <si>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</si>
  <si>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</si>
  <si>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</si>
  <si>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</si>
  <si>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</si>
  <si>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</si>
  <si>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</si>
  <si>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</si>
  <si>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</si>
  <si>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</si>
  <si>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</si>
  <si>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Енергийна ефективност ОУ "П.Р.Славейков", гр. В. Търново - собствено участие 315 044 лв. и            НДЕФ 621 164 лв.</t>
  </si>
  <si>
    <t>Изготвяне на архитектурно-строителен проект ОУ "Бачо Киро", гр. Велико Търново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</si>
  <si>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</si>
  <si>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</si>
  <si>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</si>
  <si>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</si>
  <si>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</si>
  <si>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</si>
  <si>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</si>
  <si>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</si>
  <si>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</si>
  <si>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</si>
  <si>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</si>
  <si>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</si>
  <si>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</si>
  <si>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Възстановяване на покрива на общинска сграда, находяща се на ул. "Капитан Георги Мамарчев", гр. В. Търново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</si>
  <si>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</si>
  <si>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</si>
  <si>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</si>
  <si>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</si>
  <si>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</si>
  <si>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</si>
  <si>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</si>
  <si>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</si>
  <si>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</si>
  <si>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</si>
  <si>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</si>
  <si>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</si>
  <si>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</si>
  <si>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Основен ремонт читалищна библиотека с. Самоводене</t>
  </si>
  <si>
    <t>Ремонт дограма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</si>
  <si>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</si>
  <si>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 - ОП "Спортни имоти и прояви"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</si>
  <si>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</si>
  <si>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</si>
  <si>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</si>
  <si>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</si>
  <si>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</si>
  <si>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</si>
  <si>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98/, в т.ч. собствено участие 360 000 лева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</si>
  <si>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</si>
  <si>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</si>
  <si>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</si>
  <si>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</si>
  <si>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</si>
  <si>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</si>
  <si>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</si>
  <si>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</si>
  <si>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</si>
  <si>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Климатици за нуждите на общинска администрация и кметствата</t>
  </si>
  <si>
    <t>5204 Придобиване на транспортни средства</t>
  </si>
  <si>
    <t>Закупуване на лек автомобил за нуждите на Общински съвет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</si>
  <si>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</si>
  <si>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</si>
  <si>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</si>
  <si>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</si>
  <si>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</si>
  <si>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</si>
  <si>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</si>
  <si>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</si>
  <si>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</si>
  <si>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</si>
  <si>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</si>
  <si>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</si>
  <si>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</si>
  <si>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ПХГ "Св.Св. Кирил и Методий" - Wi-Fi мрежа</t>
  </si>
  <si>
    <t>СУ „Емилиян Станев“, гр. Велико Търново - компютърни конфигурации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</si>
  <si>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</si>
  <si>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</si>
  <si>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</si>
  <si>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</si>
  <si>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Общинско ученическо общежитие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</si>
  <si>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</si>
  <si>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</si>
  <si>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</si>
  <si>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ДГ „Пролет“, гр. Велико Търново - доставка на уреди за детска площадка по програма ПУДООС</t>
  </si>
  <si>
    <t>СУ „Вела Благоева“, гр. Велико Търново - брайлова машина</t>
  </si>
  <si>
    <t>СУ „Вела Благоева“, гр. Велико Търново - система за видеонаблюдение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</si>
  <si>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</si>
  <si>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</si>
  <si>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</si>
  <si>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„Христо Смирненски", село Водолей- изграждане на беседка по проект ПУДООС</t>
  </si>
  <si>
    <t>ОУ „П. Р. Славейков", гр. Велико Търново - експериментална STEM оранжерия</t>
  </si>
  <si>
    <t>ОУ "Д-р Петър Берон", гр. Дебелец - детски съоръжения за училищна площадка по проект на ПУДООС</t>
  </si>
  <si>
    <t xml:space="preserve">ДГ "Шарения замък" - Доставка и монтаж на сенници за детски площадки 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</si>
  <si>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</si>
  <si>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</si>
  <si>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</si>
  <si>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</si>
  <si>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СУ „Емилиян Станев“ - Подопочистваща машина, гр. Велико Търново</t>
  </si>
  <si>
    <t>СУ „Емилиян Станев“, гр. Велико Търново - бойлер</t>
  </si>
  <si>
    <t>СУ „Емилиян Станев“, гр. Велико Търново - акордеон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</si>
  <si>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</si>
  <si>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</si>
  <si>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"Пролет" - Доставка и монтаж на мебели</t>
  </si>
  <si>
    <t>ДГ "Здравец" - Доставка и монтаж на мебели</t>
  </si>
  <si>
    <t>ДГ "Шарения замък" - Доставка и монтаж на мебели</t>
  </si>
  <si>
    <t>Придобиване на компютри за нуждите на Детските ясли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</si>
  <si>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</si>
  <si>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</si>
  <si>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</si>
  <si>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</si>
  <si>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</si>
  <si>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</si>
  <si>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</si>
  <si>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</si>
  <si>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</si>
  <si>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</si>
  <si>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</si>
  <si>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</si>
  <si>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Закупуване на компютри в Преходно жилище 1 бр.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</si>
  <si>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</si>
  <si>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</si>
  <si>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</si>
  <si>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</si>
  <si>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</si>
  <si>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</si>
  <si>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</si>
  <si>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</si>
  <si>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Компютри и хардуер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</si>
  <si>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</si>
  <si>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</si>
  <si>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</si>
  <si>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</si>
  <si>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Мобилен лифт за повдигане на пациенти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</si>
  <si>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</si>
  <si>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</si>
  <si>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</si>
  <si>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</si>
  <si>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Климатична система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</si>
  <si>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</si>
  <si>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Асистентска подкрепа - климатична система</t>
  </si>
  <si>
    <t>Център за социална рехабилитация и интеграция ул. "Бойчо войвода"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</si>
  <si>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</si>
  <si>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</si>
  <si>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Дом за стари хора гр. В Търново - Закупуване на локална вентилационна система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</si>
  <si>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</si>
  <si>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</si>
  <si>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</si>
  <si>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</si>
  <si>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</si>
  <si>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</si>
  <si>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</si>
  <si>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</si>
  <si>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</si>
  <si>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</si>
  <si>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</si>
  <si>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</si>
  <si>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</si>
  <si>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</si>
  <si>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Дренажни помпи за рекултивирано депо в  с. Шереметя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</si>
  <si>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</si>
  <si>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</si>
  <si>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</si>
  <si>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</si>
  <si>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</si>
  <si>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</si>
  <si>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</si>
  <si>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</si>
  <si>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</si>
  <si>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Изграждане на паркинг между ул. "Венета Ботева" и ДГ "Шарения замък", гр. В. Търново</t>
  </si>
  <si>
    <t>Изграждане на детска площадка на ул. "Д. Буйнозов", гр. В. Търново</t>
  </si>
  <si>
    <t xml:space="preserve">Изграждане на нова улична осветителна мрежа 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</si>
  <si>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</si>
  <si>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</si>
  <si>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</si>
  <si>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</si>
  <si>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</si>
  <si>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</si>
  <si>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</si>
  <si>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</si>
  <si>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</si>
  <si>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</si>
  <si>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общинска площадка за приемане на селективно събрани отпадъци, с. Шереметя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</si>
  <si>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</si>
  <si>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</si>
  <si>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</si>
  <si>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РИМ Велико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</si>
  <si>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</si>
  <si>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</si>
  <si>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</si>
  <si>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Мобилни осветителни и озвучителни кули АМР "Царевец" КТМД Дирекция</t>
  </si>
  <si>
    <t>Газов котел- РИМ Велико Търново</t>
  </si>
  <si>
    <t>Видеонаблюдение за Изложбени зали "Рафаел Михайлов"</t>
  </si>
  <si>
    <t>Преместваем обект /павилион/ пред АМР "Царевец"</t>
  </si>
  <si>
    <t>ОП "Спортни имоти и прояви"- басейн "Радио"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</si>
  <si>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</si>
  <si>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</si>
  <si>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</si>
  <si>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</si>
  <si>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Макет на хълм "Царевец"</t>
  </si>
  <si>
    <t>Изграждане на асфалтов пъмп трак в УПИ XI-3779, кв. 237, гр. Велико Търново</t>
  </si>
  <si>
    <t>5219 Придобиване на други ДМА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</si>
  <si>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</si>
  <si>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Хардуер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</si>
  <si>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</si>
  <si>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</si>
  <si>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</si>
  <si>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</si>
  <si>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</si>
  <si>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</si>
  <si>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</si>
  <si>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</si>
  <si>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</si>
  <si>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Внедряване на модул Archimed WebCheck</t>
  </si>
  <si>
    <t>Надграждане на интеграционната платформа за е-City</t>
  </si>
  <si>
    <t>Софтуерни лицензи в РБ „П.Р.Славейков“, гр. Велико Търново</t>
  </si>
  <si>
    <t>Софтуер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</si>
  <si>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</si>
  <si>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</si>
  <si>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</si>
  <si>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</si>
  <si>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4. На основание чл.8, ал.4 от Наредбата за командировките в страната, Великотърновски общински съвет </t>
  </si>
  <si>
    <t xml:space="preserve">одобрява отчета за извършените разходи за командировки в страната от инж. Даниел Димитров Панов – </t>
  </si>
  <si>
    <t>Кмет на Община Велико Търново за отчетния период 01.07.2022 – 30.09.2022 г., в размер на 130,00 лева.</t>
  </si>
  <si>
    <t>3. На основание чл. 21, ал. 1, т.6 от ЗМСМА и във връзка с прогнозното преизпълнение на планираните</t>
  </si>
  <si>
    <t>приходи от такса битови отпадъци, изменя Решение №787/23.12.2021 г. на Великотърновски общински съвет,</t>
  </si>
  <si>
    <t xml:space="preserve"> както следва:</t>
  </si>
  <si>
    <t>Група 2 Опазване на околната среда</t>
  </si>
  <si>
    <t>Препис-извлечение от Протокол № 46</t>
  </si>
  <si>
    <t xml:space="preserve">от заседание на Общински съвет, </t>
  </si>
  <si>
    <t>проведено на 27.10.2022 г.</t>
  </si>
  <si>
    <t xml:space="preserve">ОТНОСНО: Промени по приходната и разходната част на Бюджета и СЕС към 30.09.2022 г. на Община </t>
  </si>
  <si>
    <t>Велико Търново</t>
  </si>
  <si>
    <t>РЕШЕНИЕ № 1120</t>
  </si>
  <si>
    <t>ВЯРНО:</t>
  </si>
  <si>
    <t>/М. Филипова/</t>
  </si>
  <si>
    <t>ВЕНЦИСЛАВ СПИРДОНОВ</t>
  </si>
  <si>
    <t>ПРЕДСЕДАТЕЛ</t>
  </si>
  <si>
    <t>съгласно Приложение 1 към настоящото решение.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</si>
</sst>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</cellStyleXfs>
  <cellXfs count="236">
    <xf numFmtId="0" fontId="0" fillId="0" borderId="0" xfId="0"/>
    <xf numFmtId="0" fontId="1" fillId="0" borderId="0" xfId="0" applyFont="1" applyFill="1"/>
    <xf numFmtId="0" fontId="3" fillId="0" borderId="0" xfId="1" applyFont="1" applyFill="1"/>
    <xf numFmtId="3" fontId="3" fillId="0" borderId="0" xfId="1" applyNumberFormat="1" applyFont="1" applyFill="1"/>
    <xf numFmtId="0" fontId="3" fillId="0" borderId="0" xfId="1" applyFont="1" applyFill="1" applyAlignment="1">
      <alignment wrapText="1"/>
    </xf>
    <xf numFmtId="0" fontId="1" fillId="0" borderId="0" xfId="1" applyFont="1" applyFill="1"/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horizontal="centerContinuous"/>
    </xf>
    <xf numFmtId="3" fontId="1" fillId="0" borderId="0" xfId="1" applyNumberFormat="1" applyFont="1" applyFill="1" applyAlignment="1">
      <alignment horizontal="centerContinuous"/>
    </xf>
    <xf numFmtId="0" fontId="1" fillId="0" borderId="0" xfId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0" fontId="3" fillId="0" borderId="0" xfId="0" applyFont="1" applyFill="1" applyBorder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/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/>
    <xf numFmtId="0" fontId="7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0" fontId="1" fillId="0" borderId="0" xfId="0" applyFont="1" applyFill="1" applyAlignment="1">
      <alignment wrapText="1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/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/>
    <xf numFmtId="0" fontId="4" fillId="0" borderId="0" xfId="0" applyFont="1" applyFill="1"/>
    <xf numFmtId="0" fontId="11" fillId="0" borderId="0" xfId="0" applyFont="1" applyFill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/>
    <xf numFmtId="3" fontId="10" fillId="0" borderId="1" xfId="0" applyNumberFormat="1" applyFont="1" applyFill="1" applyBorder="1" applyAlignment="1"/>
    <xf numFmtId="3" fontId="8" fillId="0" borderId="0" xfId="0" applyNumberFormat="1" applyFont="1" applyFill="1" applyBorder="1" applyAlignment="1"/>
    <xf numFmtId="0" fontId="10" fillId="0" borderId="2" xfId="0" applyFont="1" applyFill="1" applyBorder="1"/>
    <xf numFmtId="49" fontId="10" fillId="0" borderId="2" xfId="0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/>
    <xf numFmtId="0" fontId="1" fillId="0" borderId="3" xfId="0" applyFont="1" applyFill="1" applyBorder="1"/>
    <xf numFmtId="0" fontId="10" fillId="0" borderId="3" xfId="0" applyFont="1" applyFill="1" applyBorder="1"/>
    <xf numFmtId="49" fontId="10" fillId="0" borderId="3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/>
    <xf numFmtId="0" fontId="1" fillId="0" borderId="4" xfId="0" applyFont="1" applyFill="1" applyBorder="1"/>
    <xf numFmtId="0" fontId="10" fillId="0" borderId="4" xfId="0" applyFont="1" applyFill="1" applyBorder="1"/>
    <xf numFmtId="49" fontId="10" fillId="0" borderId="4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/>
    <xf numFmtId="3" fontId="1" fillId="0" borderId="0" xfId="0" applyNumberFormat="1" applyFont="1" applyFill="1" applyBorder="1" applyAlignment="1"/>
    <xf numFmtId="0" fontId="3" fillId="0" borderId="0" xfId="2" applyFont="1" applyFill="1" applyBorder="1"/>
    <xf numFmtId="0" fontId="12" fillId="0" borderId="0" xfId="2" applyFont="1" applyFill="1" applyBorder="1"/>
    <xf numFmtId="0" fontId="8" fillId="0" borderId="0" xfId="2" applyFont="1" applyFill="1" applyBorder="1"/>
    <xf numFmtId="49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8" fillId="0" borderId="0" xfId="2" applyNumberFormat="1" applyFont="1" applyFill="1" applyBorder="1"/>
    <xf numFmtId="0" fontId="10" fillId="0" borderId="1" xfId="2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0" fontId="8" fillId="0" borderId="0" xfId="2" applyFont="1" applyFill="1" applyBorder="1" applyAlignment="1">
      <alignment horizontal="center"/>
    </xf>
    <xf numFmtId="3" fontId="8" fillId="0" borderId="0" xfId="0" applyNumberFormat="1" applyFont="1" applyFill="1" applyAlignment="1">
      <alignment vertical="center"/>
    </xf>
    <xf numFmtId="3" fontId="8" fillId="0" borderId="1" xfId="0" applyNumberFormat="1" applyFont="1" applyFill="1" applyBorder="1" applyAlignment="1">
      <alignment horizontal="right" vertical="center" wrapText="1"/>
    </xf>
    <xf numFmtId="0" fontId="10" fillId="0" borderId="2" xfId="2" applyFont="1" applyFill="1" applyBorder="1"/>
    <xf numFmtId="0" fontId="10" fillId="0" borderId="2" xfId="2" applyNumberFormat="1" applyFont="1" applyFill="1" applyBorder="1"/>
    <xf numFmtId="0" fontId="4" fillId="0" borderId="0" xfId="0" applyFont="1" applyFill="1" applyBorder="1"/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/>
    <xf numFmtId="0" fontId="11" fillId="0" borderId="0" xfId="0" applyFont="1" applyFill="1" applyBorder="1"/>
    <xf numFmtId="3" fontId="8" fillId="0" borderId="0" xfId="0" applyNumberFormat="1" applyFont="1" applyFill="1"/>
    <xf numFmtId="49" fontId="10" fillId="0" borderId="0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3" fontId="10" fillId="0" borderId="4" xfId="0" applyNumberFormat="1" applyFont="1" applyFill="1" applyBorder="1"/>
    <xf numFmtId="0" fontId="10" fillId="0" borderId="3" xfId="0" applyFont="1" applyFill="1" applyBorder="1" applyAlignment="1">
      <alignment horizontal="center"/>
    </xf>
    <xf numFmtId="3" fontId="10" fillId="0" borderId="3" xfId="0" applyNumberFormat="1" applyFont="1" applyFill="1" applyBorder="1"/>
    <xf numFmtId="0" fontId="12" fillId="0" borderId="4" xfId="0" applyFont="1" applyFill="1" applyBorder="1"/>
    <xf numFmtId="0" fontId="10" fillId="0" borderId="4" xfId="0" applyNumberFormat="1" applyFont="1" applyFill="1" applyBorder="1"/>
    <xf numFmtId="0" fontId="8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13" fillId="0" borderId="0" xfId="0" applyNumberFormat="1" applyFont="1" applyFill="1" applyBorder="1" applyAlignment="1"/>
    <xf numFmtId="0" fontId="14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/>
    <xf numFmtId="3" fontId="1" fillId="0" borderId="1" xfId="0" applyNumberFormat="1" applyFont="1" applyFill="1" applyBorder="1" applyAlignment="1"/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/>
    <xf numFmtId="49" fontId="1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0" fontId="5" fillId="0" borderId="0" xfId="2" applyFont="1" applyFill="1" applyBorder="1"/>
    <xf numFmtId="0" fontId="3" fillId="0" borderId="1" xfId="0" applyFont="1" applyFill="1" applyBorder="1" applyAlignment="1">
      <alignment horizontal="center"/>
    </xf>
    <xf numFmtId="3" fontId="3" fillId="0" borderId="0" xfId="0" applyNumberFormat="1" applyFont="1" applyFill="1"/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/>
    <xf numFmtId="49" fontId="7" fillId="0" borderId="0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/>
    <xf numFmtId="0" fontId="1" fillId="0" borderId="3" xfId="0" applyFont="1" applyFill="1" applyBorder="1" applyAlignment="1">
      <alignment horizontal="center"/>
    </xf>
    <xf numFmtId="3" fontId="1" fillId="0" borderId="3" xfId="0" applyNumberFormat="1" applyFont="1" applyFill="1" applyBorder="1"/>
    <xf numFmtId="0" fontId="1" fillId="0" borderId="0" xfId="0" applyNumberFormat="1" applyFont="1" applyFill="1" applyBorder="1"/>
    <xf numFmtId="0" fontId="5" fillId="0" borderId="4" xfId="0" applyFont="1" applyFill="1" applyBorder="1"/>
    <xf numFmtId="0" fontId="1" fillId="0" borderId="4" xfId="0" applyNumberFormat="1" applyFont="1" applyFill="1" applyBorder="1"/>
    <xf numFmtId="0" fontId="5" fillId="0" borderId="0" xfId="1" applyFont="1" applyFill="1"/>
    <xf numFmtId="164" fontId="1" fillId="0" borderId="0" xfId="1" applyNumberFormat="1" applyFont="1" applyFill="1"/>
    <xf numFmtId="164" fontId="3" fillId="0" borderId="0" xfId="1" applyNumberFormat="1" applyFont="1" applyFill="1"/>
    <xf numFmtId="0" fontId="1" fillId="0" borderId="4" xfId="1" applyFont="1" applyFill="1" applyBorder="1"/>
    <xf numFmtId="0" fontId="3" fillId="0" borderId="4" xfId="0" applyFont="1" applyFill="1" applyBorder="1"/>
    <xf numFmtId="164" fontId="1" fillId="0" borderId="4" xfId="1" applyNumberFormat="1" applyFont="1" applyFill="1" applyBorder="1"/>
    <xf numFmtId="0" fontId="1" fillId="0" borderId="0" xfId="1" applyFont="1" applyFill="1" applyBorder="1"/>
    <xf numFmtId="164" fontId="1" fillId="0" borderId="0" xfId="1" applyNumberFormat="1" applyFont="1" applyFill="1" applyBorder="1"/>
    <xf numFmtId="0" fontId="5" fillId="0" borderId="3" xfId="1" applyFont="1" applyFill="1" applyBorder="1"/>
    <xf numFmtId="0" fontId="3" fillId="0" borderId="3" xfId="0" applyFont="1" applyFill="1" applyBorder="1"/>
    <xf numFmtId="0" fontId="1" fillId="0" borderId="3" xfId="1" applyFont="1" applyFill="1" applyBorder="1"/>
    <xf numFmtId="0" fontId="5" fillId="0" borderId="5" xfId="1" applyFont="1" applyFill="1" applyBorder="1"/>
    <xf numFmtId="0" fontId="3" fillId="0" borderId="5" xfId="0" applyFont="1" applyFill="1" applyBorder="1"/>
    <xf numFmtId="0" fontId="1" fillId="0" borderId="5" xfId="1" applyFont="1" applyFill="1" applyBorder="1"/>
    <xf numFmtId="164" fontId="1" fillId="0" borderId="5" xfId="1" applyNumberFormat="1" applyFont="1" applyFill="1" applyBorder="1"/>
    <xf numFmtId="0" fontId="3" fillId="0" borderId="6" xfId="0" applyFont="1" applyFill="1" applyBorder="1"/>
    <xf numFmtId="0" fontId="3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1" fillId="0" borderId="8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9" xfId="0" applyFont="1" applyFill="1" applyBorder="1" applyAlignment="1"/>
    <xf numFmtId="0" fontId="3" fillId="0" borderId="7" xfId="0" applyFont="1" applyFill="1" applyBorder="1" applyAlignment="1"/>
    <xf numFmtId="0" fontId="3" fillId="0" borderId="2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3" fontId="3" fillId="0" borderId="9" xfId="0" applyNumberFormat="1" applyFont="1" applyFill="1" applyBorder="1" applyAlignment="1"/>
    <xf numFmtId="0" fontId="1" fillId="0" borderId="7" xfId="0" applyFont="1" applyFill="1" applyBorder="1"/>
    <xf numFmtId="0" fontId="1" fillId="0" borderId="8" xfId="0" applyFont="1" applyFill="1" applyBorder="1"/>
    <xf numFmtId="3" fontId="1" fillId="0" borderId="9" xfId="0" applyNumberFormat="1" applyFont="1" applyFill="1" applyBorder="1" applyAlignment="1"/>
    <xf numFmtId="0" fontId="3" fillId="0" borderId="0" xfId="0" applyNumberFormat="1" applyFont="1" applyFill="1" applyAlignment="1">
      <alignment wrapText="1"/>
    </xf>
    <xf numFmtId="0" fontId="3" fillId="0" borderId="10" xfId="0" applyFont="1" applyFill="1" applyBorder="1"/>
    <xf numFmtId="0" fontId="3" fillId="0" borderId="10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2" xfId="0" applyFont="1" applyFill="1" applyBorder="1"/>
    <xf numFmtId="3" fontId="3" fillId="0" borderId="9" xfId="0" applyNumberFormat="1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2" xfId="1" applyFont="1" applyFill="1" applyBorder="1" applyAlignment="1">
      <alignment vertical="center"/>
    </xf>
    <xf numFmtId="3" fontId="3" fillId="0" borderId="9" xfId="0" applyNumberFormat="1" applyFont="1" applyFill="1" applyBorder="1"/>
    <xf numFmtId="0" fontId="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5" fillId="0" borderId="0" xfId="0" applyFont="1" applyFill="1"/>
    <xf numFmtId="0" fontId="3" fillId="0" borderId="0" xfId="2" applyFont="1" applyFill="1" applyAlignment="1"/>
    <xf numFmtId="0" fontId="3" fillId="0" borderId="0" xfId="3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16" fillId="0" borderId="0" xfId="4" applyFont="1" applyFill="1"/>
    <xf numFmtId="0" fontId="17" fillId="0" borderId="0" xfId="4" applyFont="1" applyFill="1" applyAlignment="1">
      <alignment horizontal="right"/>
    </xf>
    <xf numFmtId="0" fontId="1" fillId="0" borderId="0" xfId="4" applyFont="1" applyFill="1" applyAlignment="1">
      <alignment horizontal="right"/>
    </xf>
    <xf numFmtId="0" fontId="1" fillId="0" borderId="0" xfId="4" applyFont="1" applyFill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Alignment="1">
      <alignment horizontal="centerContinuous"/>
    </xf>
    <xf numFmtId="0" fontId="1" fillId="0" borderId="0" xfId="4" applyNumberFormat="1" applyFont="1" applyFill="1" applyAlignment="1">
      <alignment horizontal="left"/>
    </xf>
    <xf numFmtId="0" fontId="1" fillId="0" borderId="0" xfId="4" applyFont="1" applyFill="1" applyAlignment="1">
      <alignment horizontal="center"/>
    </xf>
    <xf numFmtId="0" fontId="1" fillId="0" borderId="0" xfId="4" applyFont="1" applyFill="1" applyAlignment="1"/>
    <xf numFmtId="0" fontId="1" fillId="0" borderId="9" xfId="2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wrapText="1"/>
    </xf>
    <xf numFmtId="3" fontId="1" fillId="0" borderId="9" xfId="4" applyNumberFormat="1" applyFont="1" applyFill="1" applyBorder="1" applyAlignment="1">
      <alignment horizontal="center" wrapText="1"/>
    </xf>
    <xf numFmtId="0" fontId="1" fillId="0" borderId="11" xfId="2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wrapText="1"/>
    </xf>
    <xf numFmtId="3" fontId="1" fillId="0" borderId="11" xfId="3" applyNumberFormat="1" applyFont="1" applyFill="1" applyBorder="1" applyAlignment="1">
      <alignment horizontal="center" wrapText="1"/>
    </xf>
    <xf numFmtId="3" fontId="1" fillId="0" borderId="11" xfId="3" applyNumberFormat="1" applyFont="1" applyFill="1" applyBorder="1"/>
    <xf numFmtId="0" fontId="1" fillId="0" borderId="0" xfId="4" applyFont="1" applyFill="1" applyBorder="1"/>
    <xf numFmtId="0" fontId="1" fillId="0" borderId="9" xfId="3" applyFont="1" applyFill="1" applyBorder="1" applyAlignment="1">
      <alignment wrapText="1"/>
    </xf>
    <xf numFmtId="3" fontId="1" fillId="0" borderId="9" xfId="3" applyNumberFormat="1" applyFont="1" applyFill="1" applyBorder="1"/>
    <xf numFmtId="0" fontId="3" fillId="0" borderId="0" xfId="4" applyFont="1" applyFill="1" applyBorder="1"/>
    <xf numFmtId="3" fontId="1" fillId="0" borderId="9" xfId="3" applyNumberFormat="1" applyFont="1" applyFill="1" applyBorder="1" applyAlignment="1"/>
    <xf numFmtId="0" fontId="3" fillId="0" borderId="9" xfId="4" applyFont="1" applyFill="1" applyBorder="1" applyAlignment="1">
      <alignment wrapText="1"/>
    </xf>
    <xf numFmtId="3" fontId="3" fillId="0" borderId="9" xfId="3" applyNumberFormat="1" applyFont="1" applyFill="1" applyBorder="1" applyAlignment="1"/>
    <xf numFmtId="0" fontId="1" fillId="0" borderId="9" xfId="4" applyFont="1" applyFill="1" applyBorder="1" applyAlignment="1">
      <alignment wrapText="1"/>
    </xf>
    <xf numFmtId="0" fontId="3" fillId="0" borderId="9" xfId="3" applyFont="1" applyFill="1" applyBorder="1" applyAlignment="1">
      <alignment wrapText="1"/>
    </xf>
    <xf numFmtId="3" fontId="3" fillId="0" borderId="9" xfId="3" applyNumberFormat="1" applyFont="1" applyFill="1" applyBorder="1"/>
    <xf numFmtId="0" fontId="3" fillId="0" borderId="9" xfId="5" applyFont="1" applyFill="1" applyBorder="1" applyAlignment="1">
      <alignment vertical="center" wrapText="1"/>
    </xf>
    <xf numFmtId="0" fontId="3" fillId="0" borderId="9" xfId="2" applyFont="1" applyFill="1" applyBorder="1" applyAlignment="1">
      <alignment horizontal="left" wrapText="1"/>
    </xf>
    <xf numFmtId="0" fontId="3" fillId="0" borderId="9" xfId="2" applyFont="1" applyFill="1" applyBorder="1" applyAlignment="1">
      <alignment wrapText="1"/>
    </xf>
    <xf numFmtId="0" fontId="8" fillId="0" borderId="9" xfId="2" applyFont="1" applyFill="1" applyBorder="1" applyAlignment="1">
      <alignment wrapText="1"/>
    </xf>
    <xf numFmtId="3" fontId="8" fillId="0" borderId="9" xfId="3" applyNumberFormat="1" applyFont="1" applyFill="1" applyBorder="1"/>
    <xf numFmtId="0" fontId="8" fillId="0" borderId="0" xfId="4" applyFont="1" applyFill="1" applyBorder="1"/>
    <xf numFmtId="3" fontId="3" fillId="0" borderId="9" xfId="3" applyNumberFormat="1" applyFont="1" applyFill="1" applyBorder="1" applyAlignment="1">
      <alignment horizontal="right"/>
    </xf>
    <xf numFmtId="0" fontId="3" fillId="0" borderId="9" xfId="3" applyFont="1" applyFill="1" applyBorder="1" applyAlignment="1">
      <alignment horizontal="left" wrapText="1"/>
    </xf>
    <xf numFmtId="0" fontId="8" fillId="0" borderId="9" xfId="3" applyFont="1" applyFill="1" applyBorder="1" applyAlignment="1">
      <alignment wrapText="1"/>
    </xf>
    <xf numFmtId="0" fontId="10" fillId="0" borderId="0" xfId="4" applyFont="1" applyFill="1" applyBorder="1"/>
    <xf numFmtId="0" fontId="8" fillId="0" borderId="9" xfId="2" applyFont="1" applyFill="1" applyBorder="1" applyAlignment="1">
      <alignment horizontal="left" wrapText="1"/>
    </xf>
    <xf numFmtId="3" fontId="8" fillId="0" borderId="9" xfId="3" applyNumberFormat="1" applyFont="1" applyFill="1" applyBorder="1" applyAlignment="1">
      <alignment horizontal="right"/>
    </xf>
    <xf numFmtId="0" fontId="8" fillId="0" borderId="9" xfId="4" applyFont="1" applyFill="1" applyBorder="1" applyAlignment="1">
      <alignment wrapText="1"/>
    </xf>
    <xf numFmtId="0" fontId="1" fillId="0" borderId="9" xfId="2" applyFont="1" applyFill="1" applyBorder="1" applyAlignment="1">
      <alignment wrapText="1"/>
    </xf>
    <xf numFmtId="3" fontId="3" fillId="0" borderId="0" xfId="4" applyNumberFormat="1" applyFont="1" applyFill="1"/>
    <xf numFmtId="0" fontId="7" fillId="0" borderId="0" xfId="0" applyFont="1" applyFill="1" applyAlignment="1">
      <alignment wrapText="1"/>
    </xf>
    <xf numFmtId="0" fontId="3" fillId="0" borderId="0" xfId="5" applyFont="1" applyFill="1" applyBorder="1" applyAlignment="1">
      <alignment vertical="center" wrapText="1"/>
    </xf>
    <xf numFmtId="0" fontId="3" fillId="0" borderId="0" xfId="6" applyFont="1" applyFill="1" applyAlignment="1"/>
    <xf numFmtId="0" fontId="1" fillId="0" borderId="0" xfId="6" applyFont="1" applyFill="1" applyAlignment="1"/>
    <xf numFmtId="0" fontId="7" fillId="0" borderId="0" xfId="6" applyFont="1" applyFill="1" applyAlignment="1"/>
    <xf numFmtId="0" fontId="1" fillId="0" borderId="0" xfId="6" applyFont="1" applyFill="1" applyBorder="1" applyAlignment="1"/>
    <xf numFmtId="0" fontId="7" fillId="0" borderId="0" xfId="4" applyFont="1" applyFill="1" applyAlignment="1"/>
    <xf numFmtId="0" fontId="19" fillId="0" borderId="0" xfId="1" applyFont="1" applyFill="1"/>
    <xf numFmtId="3" fontId="1" fillId="0" borderId="0" xfId="1" applyNumberFormat="1" applyFont="1" applyFill="1"/>
    <xf numFmtId="0" fontId="3" fillId="0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3" fontId="10" fillId="0" borderId="2" xfId="2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</cellXfs>
  <cellStyles count="7"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O246"/>
  <sheetViews>
    <sheetView topLeftCell="A229" workbookViewId="0">
      <selection activeCell="A201" sqref="A201"/>
    </sheetView>
  </sheetViews>
  <sheetFormatPr defaultColWidth="19.42578125" defaultRowHeight="15.75" x14ac:dyDescent="0.25"/>
  <cols>
    <col min="1" max="1" width="7.5703125" style="10" customWidth="1"/>
    <col min="2" max="2" width="11.5703125" style="10" customWidth="1"/>
    <col min="3" max="3" width="12.42578125" style="10" customWidth="1"/>
    <col min="4" max="4" width="16.140625" style="10" customWidth="1"/>
    <col min="5" max="5" width="16.28515625" style="10" customWidth="1"/>
    <col min="6" max="6" width="18.140625" style="10" customWidth="1"/>
    <col min="7" max="7" width="18.85546875" style="10" customWidth="1"/>
    <col min="8" max="16384" width="19.42578125" style="10"/>
  </cols>
  <sheetData>
    <row r="2" spans="1:9" s="2" customFormat="1" x14ac:dyDescent="0.25">
      <c r="A2" s="10" t="s">
        <v>389</v>
      </c>
      <c r="B2" s="1"/>
      <c r="E2" s="3"/>
      <c r="F2" s="4"/>
    </row>
    <row r="3" spans="1:9" s="5" customFormat="1" x14ac:dyDescent="0.25">
      <c r="A3" s="2" t="s">
        <v>390</v>
      </c>
      <c r="B3" s="2"/>
      <c r="D3" s="2"/>
      <c r="E3" s="3"/>
      <c r="F3" s="6"/>
      <c r="H3" s="2"/>
      <c r="I3" s="2"/>
    </row>
    <row r="4" spans="1:9" s="5" customFormat="1" x14ac:dyDescent="0.25">
      <c r="A4" s="2" t="s">
        <v>391</v>
      </c>
      <c r="B4" s="2"/>
      <c r="D4" s="2"/>
      <c r="E4" s="3"/>
      <c r="F4" s="6"/>
      <c r="H4" s="2"/>
      <c r="I4" s="2"/>
    </row>
    <row r="5" spans="1:9" s="5" customFormat="1" x14ac:dyDescent="0.25">
      <c r="D5" s="2"/>
      <c r="E5" s="3"/>
      <c r="F5" s="6"/>
      <c r="H5" s="2"/>
      <c r="I5" s="2"/>
    </row>
    <row r="6" spans="1:9" s="5" customFormat="1" x14ac:dyDescent="0.25">
      <c r="D6" s="2"/>
      <c r="E6" s="3"/>
      <c r="F6" s="6"/>
      <c r="H6" s="2"/>
      <c r="I6" s="2"/>
    </row>
    <row r="7" spans="1:9" s="5" customFormat="1" x14ac:dyDescent="0.25">
      <c r="A7" s="227" t="s">
        <v>392</v>
      </c>
      <c r="D7" s="2"/>
      <c r="E7" s="3"/>
      <c r="F7" s="6"/>
      <c r="H7" s="2"/>
      <c r="I7" s="2"/>
    </row>
    <row r="8" spans="1:9" s="2" customFormat="1" x14ac:dyDescent="0.25">
      <c r="A8" s="227" t="s">
        <v>393</v>
      </c>
      <c r="B8" s="5"/>
      <c r="D8" s="7"/>
      <c r="E8" s="8"/>
      <c r="F8" s="4"/>
    </row>
    <row r="9" spans="1:9" s="5" customFormat="1" x14ac:dyDescent="0.25">
      <c r="D9" s="2"/>
      <c r="E9" s="3"/>
      <c r="F9" s="6"/>
      <c r="H9" s="2"/>
      <c r="I9" s="2"/>
    </row>
    <row r="10" spans="1:9" s="5" customFormat="1" x14ac:dyDescent="0.25">
      <c r="A10" s="9"/>
      <c r="B10" s="2"/>
      <c r="D10" s="2"/>
      <c r="E10" s="228" t="s">
        <v>394</v>
      </c>
      <c r="F10" s="6"/>
      <c r="H10" s="2"/>
      <c r="I10" s="2"/>
    </row>
    <row r="11" spans="1:9" s="2" customFormat="1" x14ac:dyDescent="0.25">
      <c r="A11" s="5"/>
      <c r="E11" s="3"/>
      <c r="F11" s="4"/>
    </row>
    <row r="12" spans="1:9" s="2" customFormat="1" x14ac:dyDescent="0.25">
      <c r="A12" s="5"/>
      <c r="E12" s="3"/>
      <c r="F12" s="4"/>
    </row>
    <row r="13" spans="1:9" s="2" customFormat="1" x14ac:dyDescent="0.25">
      <c r="B13" s="2" t="s">
        <v>1</v>
      </c>
      <c r="E13" s="3"/>
      <c r="F13" s="4"/>
    </row>
    <row r="14" spans="1:9" s="2" customFormat="1" x14ac:dyDescent="0.25">
      <c r="A14" s="2" t="s">
        <v>2</v>
      </c>
      <c r="E14" s="3"/>
      <c r="F14" s="4"/>
    </row>
    <row r="15" spans="1:9" s="2" customFormat="1" x14ac:dyDescent="0.25">
      <c r="E15" s="3"/>
      <c r="F15" s="4"/>
    </row>
    <row r="16" spans="1:9" x14ac:dyDescent="0.25">
      <c r="A16" s="2"/>
      <c r="B16" s="2" t="s">
        <v>3</v>
      </c>
      <c r="D16" s="2"/>
      <c r="E16" s="3"/>
      <c r="F16" s="11"/>
    </row>
    <row r="17" spans="1:9" x14ac:dyDescent="0.25">
      <c r="A17" s="2" t="s">
        <v>4</v>
      </c>
      <c r="D17" s="2"/>
      <c r="E17" s="3"/>
      <c r="F17" s="11"/>
    </row>
    <row r="19" spans="1:9" s="18" customFormat="1" x14ac:dyDescent="0.25">
      <c r="A19" s="13" t="s">
        <v>5</v>
      </c>
      <c r="B19" s="10"/>
      <c r="C19" s="14"/>
      <c r="D19" s="10"/>
      <c r="E19" s="15"/>
      <c r="F19" s="16"/>
      <c r="G19" s="17"/>
    </row>
    <row r="21" spans="1:9" s="1" customFormat="1" x14ac:dyDescent="0.25">
      <c r="A21" s="13" t="s">
        <v>6</v>
      </c>
      <c r="C21" s="19"/>
      <c r="E21" s="20"/>
      <c r="F21" s="15"/>
      <c r="G21" s="21"/>
      <c r="H21" s="10"/>
      <c r="I21" s="10"/>
    </row>
    <row r="22" spans="1:9" s="1" customFormat="1" x14ac:dyDescent="0.25">
      <c r="A22" s="1" t="s">
        <v>7</v>
      </c>
      <c r="C22" s="19"/>
      <c r="E22" s="20"/>
      <c r="F22" s="22"/>
      <c r="G22" s="23"/>
      <c r="H22" s="10"/>
      <c r="I22" s="10"/>
    </row>
    <row r="23" spans="1:9" s="1" customFormat="1" x14ac:dyDescent="0.25">
      <c r="A23" s="24" t="s">
        <v>8</v>
      </c>
      <c r="B23" s="25"/>
      <c r="C23" s="20"/>
      <c r="D23" s="25"/>
      <c r="E23" s="20"/>
      <c r="F23" s="20"/>
      <c r="G23" s="26"/>
      <c r="H23" s="10"/>
      <c r="I23" s="10"/>
    </row>
    <row r="24" spans="1:9" s="1" customFormat="1" x14ac:dyDescent="0.25">
      <c r="A24" s="24" t="s">
        <v>9</v>
      </c>
      <c r="B24" s="25"/>
      <c r="C24" s="20"/>
      <c r="D24" s="25"/>
      <c r="E24" s="20"/>
      <c r="F24" s="20"/>
      <c r="G24" s="26"/>
      <c r="H24" s="10"/>
      <c r="I24" s="10"/>
    </row>
    <row r="25" spans="1:9" s="1" customFormat="1" x14ac:dyDescent="0.25">
      <c r="A25" s="25" t="s">
        <v>10</v>
      </c>
      <c r="B25" s="18"/>
      <c r="C25" s="15"/>
      <c r="D25" s="18"/>
      <c r="E25" s="27" t="s">
        <v>11</v>
      </c>
      <c r="F25" s="28" t="s">
        <v>12</v>
      </c>
      <c r="G25" s="28" t="s">
        <v>13</v>
      </c>
      <c r="H25" s="10"/>
      <c r="I25" s="10"/>
    </row>
    <row r="26" spans="1:9" s="1" customFormat="1" x14ac:dyDescent="0.25">
      <c r="A26" s="25" t="s">
        <v>14</v>
      </c>
      <c r="B26" s="18"/>
      <c r="C26" s="15"/>
      <c r="D26" s="18"/>
      <c r="E26" s="29" t="s">
        <v>15</v>
      </c>
      <c r="F26" s="30">
        <f>G26</f>
        <v>-10442</v>
      </c>
      <c r="G26" s="30">
        <f>SUM(G27,)</f>
        <v>-10442</v>
      </c>
      <c r="H26" s="10"/>
      <c r="I26" s="10"/>
    </row>
    <row r="27" spans="1:9" s="1" customFormat="1" x14ac:dyDescent="0.25">
      <c r="A27" s="18" t="s">
        <v>16</v>
      </c>
      <c r="B27" s="18"/>
      <c r="C27" s="15"/>
      <c r="D27" s="18"/>
      <c r="E27" s="15" t="s">
        <v>17</v>
      </c>
      <c r="F27" s="31">
        <f>G27</f>
        <v>-10442</v>
      </c>
      <c r="G27" s="31">
        <f>SUM(G28)</f>
        <v>-10442</v>
      </c>
      <c r="H27" s="10"/>
      <c r="I27" s="10"/>
    </row>
    <row r="28" spans="1:9" s="1" customFormat="1" x14ac:dyDescent="0.25">
      <c r="A28" s="32" t="s">
        <v>18</v>
      </c>
      <c r="B28" s="18"/>
      <c r="C28" s="15"/>
      <c r="D28" s="18"/>
      <c r="E28" s="20"/>
      <c r="F28" s="31">
        <f t="shared" ref="F28" si="0">G28</f>
        <v>-10442</v>
      </c>
      <c r="G28" s="33">
        <v>-10442</v>
      </c>
      <c r="H28" s="10"/>
      <c r="I28" s="10"/>
    </row>
    <row r="29" spans="1:9" s="1" customFormat="1" x14ac:dyDescent="0.25">
      <c r="A29" s="25" t="s">
        <v>19</v>
      </c>
      <c r="B29" s="18"/>
      <c r="C29" s="18"/>
      <c r="D29" s="18"/>
      <c r="E29" s="34">
        <v>3600</v>
      </c>
      <c r="F29" s="35">
        <f>G29</f>
        <v>16</v>
      </c>
      <c r="G29" s="35">
        <f>SUM(,G30,G32,G34)</f>
        <v>16</v>
      </c>
      <c r="H29" s="10"/>
      <c r="I29" s="10"/>
    </row>
    <row r="30" spans="1:9" x14ac:dyDescent="0.25">
      <c r="A30" s="18" t="s">
        <v>20</v>
      </c>
      <c r="B30" s="18"/>
      <c r="C30" s="18"/>
      <c r="D30" s="18"/>
      <c r="E30" s="36">
        <v>3601</v>
      </c>
      <c r="F30" s="37">
        <f>SUM(G30)</f>
        <v>-6</v>
      </c>
      <c r="G30" s="38">
        <f>SUM(G31:G31)</f>
        <v>-6</v>
      </c>
    </row>
    <row r="31" spans="1:9" x14ac:dyDescent="0.25">
      <c r="A31" s="32" t="s">
        <v>18</v>
      </c>
      <c r="B31" s="18"/>
      <c r="C31" s="18"/>
      <c r="D31" s="18"/>
      <c r="E31" s="39">
        <v>3601</v>
      </c>
      <c r="F31" s="40">
        <f t="shared" ref="F31" si="1">SUM(G31)</f>
        <v>-6</v>
      </c>
      <c r="G31" s="17">
        <v>-6</v>
      </c>
    </row>
    <row r="32" spans="1:9" s="1" customFormat="1" x14ac:dyDescent="0.25">
      <c r="A32" s="18" t="s">
        <v>21</v>
      </c>
      <c r="B32" s="18"/>
      <c r="C32" s="18"/>
      <c r="D32" s="18"/>
      <c r="E32" s="16">
        <v>3611</v>
      </c>
      <c r="F32" s="17">
        <f t="shared" ref="F32:F41" si="2">G32</f>
        <v>1</v>
      </c>
      <c r="G32" s="17">
        <f>SUM(G33:G33)</f>
        <v>1</v>
      </c>
    </row>
    <row r="33" spans="1:246" s="1" customFormat="1" x14ac:dyDescent="0.25">
      <c r="A33" s="18" t="s">
        <v>18</v>
      </c>
      <c r="B33" s="18"/>
      <c r="C33" s="18"/>
      <c r="D33" s="18"/>
      <c r="E33" s="39">
        <v>3611</v>
      </c>
      <c r="F33" s="17">
        <f t="shared" si="2"/>
        <v>1</v>
      </c>
      <c r="G33" s="17">
        <v>1</v>
      </c>
    </row>
    <row r="34" spans="1:246" s="1" customFormat="1" x14ac:dyDescent="0.25">
      <c r="A34" s="42" t="s">
        <v>22</v>
      </c>
      <c r="B34" s="42"/>
      <c r="C34" s="42"/>
      <c r="D34" s="42"/>
      <c r="E34" s="16">
        <v>3619</v>
      </c>
      <c r="F34" s="17">
        <f t="shared" si="2"/>
        <v>21</v>
      </c>
      <c r="G34" s="17">
        <f>SUM(G35)</f>
        <v>21</v>
      </c>
      <c r="H34" s="10"/>
      <c r="I34" s="10"/>
    </row>
    <row r="35" spans="1:246" s="1" customFormat="1" x14ac:dyDescent="0.25">
      <c r="A35" s="42" t="s">
        <v>18</v>
      </c>
      <c r="B35" s="42"/>
      <c r="C35" s="42"/>
      <c r="D35" s="42"/>
      <c r="E35" s="43">
        <v>3619</v>
      </c>
      <c r="F35" s="44">
        <f t="shared" si="2"/>
        <v>21</v>
      </c>
      <c r="G35" s="45">
        <v>21</v>
      </c>
      <c r="H35" s="10"/>
      <c r="I35" s="10"/>
    </row>
    <row r="36" spans="1:246" s="50" customFormat="1" x14ac:dyDescent="0.25">
      <c r="A36" s="46" t="s">
        <v>23</v>
      </c>
      <c r="B36" s="42"/>
      <c r="C36" s="42"/>
      <c r="D36" s="42"/>
      <c r="E36" s="47">
        <v>3700</v>
      </c>
      <c r="F36" s="48">
        <f t="shared" si="2"/>
        <v>-58</v>
      </c>
      <c r="G36" s="48">
        <f>SUM(G37)</f>
        <v>-58</v>
      </c>
      <c r="H36" s="49"/>
      <c r="I36" s="49"/>
    </row>
    <row r="37" spans="1:246" s="50" customFormat="1" x14ac:dyDescent="0.25">
      <c r="A37" s="42" t="s">
        <v>24</v>
      </c>
      <c r="B37" s="42"/>
      <c r="C37" s="42"/>
      <c r="D37" s="42"/>
      <c r="E37" s="51">
        <v>3702</v>
      </c>
      <c r="F37" s="44">
        <f t="shared" si="2"/>
        <v>-58</v>
      </c>
      <c r="G37" s="44">
        <f>G38</f>
        <v>-58</v>
      </c>
      <c r="H37" s="49"/>
      <c r="I37" s="49"/>
    </row>
    <row r="38" spans="1:246" s="50" customFormat="1" x14ac:dyDescent="0.25">
      <c r="A38" s="42" t="s">
        <v>18</v>
      </c>
      <c r="B38" s="42"/>
      <c r="C38" s="42"/>
      <c r="D38" s="42"/>
      <c r="E38" s="52"/>
      <c r="F38" s="44">
        <f t="shared" si="2"/>
        <v>-58</v>
      </c>
      <c r="G38" s="45">
        <v>-58</v>
      </c>
      <c r="H38" s="49"/>
      <c r="I38" s="49"/>
    </row>
    <row r="39" spans="1:246" s="50" customFormat="1" x14ac:dyDescent="0.25">
      <c r="A39" s="53" t="s">
        <v>25</v>
      </c>
      <c r="B39" s="42"/>
      <c r="C39" s="42"/>
      <c r="D39" s="42"/>
      <c r="E39" s="47">
        <v>4500</v>
      </c>
      <c r="F39" s="54">
        <f t="shared" si="2"/>
        <v>10484</v>
      </c>
      <c r="G39" s="54">
        <f>SUM(G40)</f>
        <v>10484</v>
      </c>
      <c r="H39" s="49"/>
      <c r="I39" s="49"/>
    </row>
    <row r="40" spans="1:246" s="50" customFormat="1" x14ac:dyDescent="0.25">
      <c r="A40" s="42" t="s">
        <v>26</v>
      </c>
      <c r="B40" s="42"/>
      <c r="C40" s="42"/>
      <c r="D40" s="42"/>
      <c r="E40" s="51">
        <v>4501</v>
      </c>
      <c r="F40" s="55">
        <f t="shared" si="2"/>
        <v>10484</v>
      </c>
      <c r="G40" s="55">
        <f>SUM(G41:G41)</f>
        <v>10484</v>
      </c>
      <c r="H40" s="49"/>
      <c r="I40" s="49"/>
    </row>
    <row r="41" spans="1:246" s="50" customFormat="1" x14ac:dyDescent="0.25">
      <c r="A41" s="42" t="s">
        <v>18</v>
      </c>
      <c r="B41" s="42"/>
      <c r="C41" s="42"/>
      <c r="D41" s="42"/>
      <c r="E41" s="51">
        <v>4501</v>
      </c>
      <c r="F41" s="55">
        <f t="shared" si="2"/>
        <v>10484</v>
      </c>
      <c r="G41" s="55">
        <v>10484</v>
      </c>
      <c r="H41" s="49"/>
      <c r="I41" s="49"/>
    </row>
    <row r="42" spans="1:246" s="1" customFormat="1" x14ac:dyDescent="0.25">
      <c r="A42" s="56" t="s">
        <v>27</v>
      </c>
      <c r="B42" s="56"/>
      <c r="C42" s="57"/>
      <c r="D42" s="56"/>
      <c r="E42" s="57"/>
      <c r="F42" s="58">
        <f>G42</f>
        <v>0</v>
      </c>
      <c r="G42" s="58">
        <f>SUM(G26,G29,G36,G39)</f>
        <v>0</v>
      </c>
      <c r="H42" s="10"/>
      <c r="I42" s="10"/>
    </row>
    <row r="43" spans="1:246" s="1" customFormat="1" x14ac:dyDescent="0.25">
      <c r="A43" s="59"/>
      <c r="B43" s="60"/>
      <c r="C43" s="61"/>
      <c r="D43" s="60"/>
      <c r="E43" s="61"/>
      <c r="F43" s="62"/>
      <c r="G43" s="62"/>
      <c r="H43" s="10"/>
      <c r="I43" s="10"/>
    </row>
    <row r="44" spans="1:246" s="1" customFormat="1" ht="16.5" thickBot="1" x14ac:dyDescent="0.3">
      <c r="A44" s="63"/>
      <c r="B44" s="64"/>
      <c r="C44" s="65"/>
      <c r="D44" s="64"/>
      <c r="E44" s="65"/>
      <c r="F44" s="66">
        <f>G44</f>
        <v>0</v>
      </c>
      <c r="G44" s="66">
        <f>SUM(G42)</f>
        <v>0</v>
      </c>
      <c r="H44" s="10"/>
      <c r="I44" s="10"/>
    </row>
    <row r="45" spans="1:246" s="1" customFormat="1" ht="16.5" thickTop="1" x14ac:dyDescent="0.25">
      <c r="A45" s="25"/>
      <c r="B45" s="25"/>
      <c r="C45" s="20"/>
      <c r="D45" s="25"/>
      <c r="E45" s="20"/>
      <c r="F45" s="67"/>
      <c r="G45" s="67"/>
      <c r="H45" s="10"/>
      <c r="I45" s="10"/>
    </row>
    <row r="46" spans="1:246" s="12" customFormat="1" x14ac:dyDescent="0.25">
      <c r="A46" s="69" t="s">
        <v>28</v>
      </c>
      <c r="B46" s="70"/>
      <c r="C46" s="70"/>
      <c r="D46" s="70"/>
      <c r="E46" s="71" t="s">
        <v>11</v>
      </c>
      <c r="F46" s="72" t="s">
        <v>12</v>
      </c>
      <c r="G46" s="72" t="s">
        <v>13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</row>
    <row r="47" spans="1:246" s="49" customFormat="1" x14ac:dyDescent="0.25">
      <c r="A47" s="70" t="s">
        <v>29</v>
      </c>
      <c r="B47" s="70"/>
      <c r="C47" s="70"/>
      <c r="D47" s="73"/>
      <c r="E47" s="74">
        <v>3100</v>
      </c>
      <c r="F47" s="75">
        <f>G47</f>
        <v>193559</v>
      </c>
      <c r="G47" s="76">
        <f>SUM(G48:G48,)</f>
        <v>193559</v>
      </c>
    </row>
    <row r="48" spans="1:246" s="49" customFormat="1" x14ac:dyDescent="0.25">
      <c r="A48" s="232" t="s">
        <v>30</v>
      </c>
      <c r="B48" s="232"/>
      <c r="C48" s="232"/>
      <c r="D48" s="232"/>
      <c r="E48" s="77">
        <v>3118</v>
      </c>
      <c r="F48" s="78">
        <f>G48</f>
        <v>193559</v>
      </c>
      <c r="G48" s="79">
        <v>193559</v>
      </c>
    </row>
    <row r="49" spans="1:245" s="49" customFormat="1" x14ac:dyDescent="0.25">
      <c r="A49" s="80" t="s">
        <v>31</v>
      </c>
      <c r="B49" s="80"/>
      <c r="C49" s="80"/>
      <c r="D49" s="81"/>
      <c r="E49" s="233">
        <f t="shared" ref="E49:F49" si="3">F49</f>
        <v>193559</v>
      </c>
      <c r="F49" s="233">
        <f t="shared" si="3"/>
        <v>193559</v>
      </c>
      <c r="G49" s="54">
        <f>SUM(G47)</f>
        <v>193559</v>
      </c>
    </row>
    <row r="50" spans="1:245" s="49" customFormat="1" x14ac:dyDescent="0.25"/>
    <row r="51" spans="1:245" s="82" customFormat="1" x14ac:dyDescent="0.25">
      <c r="A51" s="46" t="s">
        <v>32</v>
      </c>
      <c r="B51" s="42"/>
      <c r="C51" s="42"/>
      <c r="D51" s="42"/>
      <c r="E51" s="47">
        <v>6100</v>
      </c>
      <c r="F51" s="54">
        <f t="shared" ref="F51:F56" si="4">G51</f>
        <v>124351</v>
      </c>
      <c r="G51" s="54">
        <f>SUM(G52,G55)</f>
        <v>124351</v>
      </c>
    </row>
    <row r="52" spans="1:245" s="82" customFormat="1" x14ac:dyDescent="0.25">
      <c r="A52" s="42" t="s">
        <v>33</v>
      </c>
      <c r="B52" s="42"/>
      <c r="C52" s="42"/>
      <c r="D52" s="42"/>
      <c r="E52" s="83">
        <v>6101</v>
      </c>
      <c r="F52" s="84">
        <f>G52</f>
        <v>124351</v>
      </c>
      <c r="G52" s="84">
        <f>SUM(G53:G54)</f>
        <v>124351</v>
      </c>
    </row>
    <row r="53" spans="1:245" s="82" customFormat="1" x14ac:dyDescent="0.25">
      <c r="A53" s="234" t="s">
        <v>34</v>
      </c>
      <c r="B53" s="234"/>
      <c r="C53" s="234"/>
      <c r="D53" s="234"/>
      <c r="E53" s="52"/>
      <c r="F53" s="55">
        <f t="shared" si="4"/>
        <v>120449</v>
      </c>
      <c r="G53" s="55">
        <f>105498+14951</f>
        <v>120449</v>
      </c>
    </row>
    <row r="54" spans="1:245" s="85" customFormat="1" x14ac:dyDescent="0.25">
      <c r="A54" s="42" t="s">
        <v>18</v>
      </c>
      <c r="B54" s="42"/>
      <c r="C54" s="42"/>
      <c r="D54" s="42"/>
      <c r="E54" s="52"/>
      <c r="F54" s="55">
        <f t="shared" si="4"/>
        <v>3902</v>
      </c>
      <c r="G54" s="55">
        <v>3902</v>
      </c>
      <c r="H54" s="82"/>
      <c r="I54" s="82"/>
    </row>
    <row r="55" spans="1:245" s="82" customFormat="1" x14ac:dyDescent="0.25">
      <c r="A55" s="42" t="s">
        <v>35</v>
      </c>
      <c r="B55" s="42"/>
      <c r="C55" s="42"/>
      <c r="D55" s="42"/>
      <c r="E55" s="83">
        <v>6109</v>
      </c>
      <c r="F55" s="54">
        <f>G55</f>
        <v>0</v>
      </c>
      <c r="G55" s="54">
        <f>SUM(G56:G57)</f>
        <v>0</v>
      </c>
    </row>
    <row r="56" spans="1:245" s="50" customFormat="1" x14ac:dyDescent="0.25">
      <c r="A56" s="42" t="s">
        <v>36</v>
      </c>
      <c r="B56" s="42"/>
      <c r="C56" s="42"/>
      <c r="D56" s="42"/>
      <c r="E56" s="51">
        <v>6109</v>
      </c>
      <c r="F56" s="55">
        <f t="shared" si="4"/>
        <v>-96000</v>
      </c>
      <c r="G56" s="45">
        <f>-35654-60346</f>
        <v>-96000</v>
      </c>
      <c r="H56" s="49"/>
      <c r="I56" s="49"/>
    </row>
    <row r="57" spans="1:245" s="82" customFormat="1" x14ac:dyDescent="0.25">
      <c r="A57" s="234" t="s">
        <v>34</v>
      </c>
      <c r="B57" s="234"/>
      <c r="C57" s="234"/>
      <c r="D57" s="234"/>
      <c r="E57" s="51">
        <v>6109</v>
      </c>
      <c r="F57" s="44">
        <f t="shared" ref="F57" si="5">SUM(G57)</f>
        <v>96000</v>
      </c>
      <c r="G57" s="86">
        <f>35654+60346</f>
        <v>96000</v>
      </c>
    </row>
    <row r="58" spans="1:245" s="50" customFormat="1" x14ac:dyDescent="0.25">
      <c r="A58" s="46" t="s">
        <v>37</v>
      </c>
      <c r="B58" s="46"/>
      <c r="C58" s="87"/>
      <c r="D58" s="46"/>
      <c r="E58" s="88" t="s">
        <v>38</v>
      </c>
      <c r="F58" s="54">
        <f t="shared" ref="F58:F60" si="6">SUM(G58)</f>
        <v>-6000</v>
      </c>
      <c r="G58" s="54">
        <f>SUM(G59)</f>
        <v>-6000</v>
      </c>
      <c r="H58" s="49"/>
      <c r="I58" s="49"/>
    </row>
    <row r="59" spans="1:245" s="49" customFormat="1" x14ac:dyDescent="0.25">
      <c r="A59" s="42" t="s">
        <v>39</v>
      </c>
      <c r="B59" s="46"/>
      <c r="C59" s="87"/>
      <c r="D59" s="46"/>
      <c r="E59" s="71" t="s">
        <v>40</v>
      </c>
      <c r="F59" s="84">
        <f t="shared" si="6"/>
        <v>-6000</v>
      </c>
      <c r="G59" s="84">
        <f>SUM(G60)</f>
        <v>-6000</v>
      </c>
    </row>
    <row r="60" spans="1:245" s="50" customFormat="1" x14ac:dyDescent="0.25">
      <c r="A60" s="42" t="s">
        <v>36</v>
      </c>
      <c r="B60" s="42"/>
      <c r="C60" s="89"/>
      <c r="D60" s="42"/>
      <c r="E60" s="90" t="s">
        <v>40</v>
      </c>
      <c r="F60" s="55">
        <f t="shared" si="6"/>
        <v>-6000</v>
      </c>
      <c r="G60" s="55">
        <v>-6000</v>
      </c>
      <c r="H60" s="49"/>
      <c r="I60" s="49"/>
    </row>
    <row r="61" spans="1:245" s="82" customFormat="1" ht="16.5" thickBot="1" x14ac:dyDescent="0.3">
      <c r="A61" s="64" t="s">
        <v>41</v>
      </c>
      <c r="B61" s="64"/>
      <c r="C61" s="64"/>
      <c r="D61" s="64"/>
      <c r="E61" s="91"/>
      <c r="F61" s="92">
        <f>G61</f>
        <v>118351</v>
      </c>
      <c r="G61" s="92">
        <f>SUM(,G51,G55,G58)</f>
        <v>118351</v>
      </c>
    </row>
    <row r="62" spans="1:245" s="49" customFormat="1" ht="16.5" thickTop="1" x14ac:dyDescent="0.25">
      <c r="A62" s="60"/>
      <c r="B62" s="60"/>
      <c r="C62" s="60"/>
      <c r="D62" s="60"/>
      <c r="E62" s="93"/>
      <c r="F62" s="94"/>
      <c r="G62" s="94"/>
    </row>
    <row r="63" spans="1:245" s="49" customFormat="1" ht="16.5" thickBot="1" x14ac:dyDescent="0.3">
      <c r="A63" s="95" t="s">
        <v>42</v>
      </c>
      <c r="B63" s="64"/>
      <c r="C63" s="64"/>
      <c r="D63" s="96"/>
      <c r="E63" s="91"/>
      <c r="F63" s="92">
        <f t="shared" ref="F63" si="7">SUM(G63)</f>
        <v>311910</v>
      </c>
      <c r="G63" s="92">
        <f>SUM(G44,G49,G61)</f>
        <v>311910</v>
      </c>
    </row>
    <row r="64" spans="1:245" s="49" customFormat="1" ht="16.5" thickTop="1" x14ac:dyDescent="0.25">
      <c r="A64" s="97"/>
      <c r="B64" s="42"/>
      <c r="C64" s="42"/>
      <c r="D64" s="42"/>
      <c r="E64" s="89"/>
      <c r="F64" s="98"/>
      <c r="G64" s="98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  <c r="EO64" s="82"/>
      <c r="EP64" s="82"/>
      <c r="EQ64" s="82"/>
      <c r="ER64" s="82"/>
      <c r="ES64" s="82"/>
      <c r="ET64" s="82"/>
      <c r="EU64" s="82"/>
      <c r="EV64" s="82"/>
      <c r="EW64" s="82"/>
      <c r="EX64" s="82"/>
      <c r="EY64" s="82"/>
      <c r="EZ64" s="82"/>
      <c r="FA64" s="82"/>
      <c r="FB64" s="82"/>
      <c r="FC64" s="82"/>
      <c r="FD64" s="82"/>
      <c r="FE64" s="82"/>
      <c r="FF64" s="82"/>
      <c r="FG64" s="82"/>
      <c r="FH64" s="82"/>
      <c r="FI64" s="82"/>
      <c r="FJ64" s="82"/>
      <c r="FK64" s="82"/>
      <c r="FL64" s="82"/>
      <c r="FM64" s="82"/>
      <c r="FN64" s="82"/>
      <c r="FO64" s="82"/>
      <c r="FP64" s="82"/>
      <c r="FQ64" s="82"/>
      <c r="FR64" s="82"/>
      <c r="FS64" s="82"/>
      <c r="FT64" s="82"/>
      <c r="FU64" s="82"/>
      <c r="FV64" s="82"/>
      <c r="FW64" s="82"/>
      <c r="FX64" s="82"/>
      <c r="FY64" s="82"/>
      <c r="FZ64" s="82"/>
      <c r="GA64" s="82"/>
      <c r="GB64" s="82"/>
      <c r="GC64" s="82"/>
      <c r="GD64" s="82"/>
      <c r="GE64" s="82"/>
      <c r="GF64" s="82"/>
      <c r="GG64" s="82"/>
      <c r="GH64" s="82"/>
      <c r="GI64" s="82"/>
      <c r="GJ64" s="82"/>
      <c r="GK64" s="82"/>
      <c r="GL64" s="82"/>
      <c r="GM64" s="82"/>
      <c r="GN64" s="82"/>
      <c r="GO64" s="82"/>
      <c r="GP64" s="82"/>
      <c r="GQ64" s="82"/>
      <c r="GR64" s="82"/>
      <c r="GS64" s="82"/>
      <c r="GT64" s="82"/>
      <c r="GU64" s="82"/>
      <c r="GV64" s="82"/>
      <c r="GW64" s="82"/>
      <c r="GX64" s="82"/>
      <c r="GY64" s="82"/>
      <c r="GZ64" s="82"/>
      <c r="HA64" s="82"/>
      <c r="HB64" s="82"/>
      <c r="HC64" s="82"/>
      <c r="HD64" s="82"/>
      <c r="HE64" s="82"/>
      <c r="HF64" s="82"/>
      <c r="HG64" s="82"/>
      <c r="HH64" s="82"/>
      <c r="HI64" s="82"/>
      <c r="HJ64" s="82"/>
      <c r="HK64" s="82"/>
      <c r="HL64" s="82"/>
      <c r="HM64" s="82"/>
      <c r="HN64" s="82"/>
      <c r="HO64" s="82"/>
      <c r="HP64" s="82"/>
      <c r="HQ64" s="82"/>
      <c r="HR64" s="82"/>
      <c r="HS64" s="82"/>
      <c r="HT64" s="82"/>
      <c r="HU64" s="82"/>
      <c r="HV64" s="82"/>
      <c r="HW64" s="82"/>
      <c r="HX64" s="82"/>
      <c r="HY64" s="82"/>
      <c r="HZ64" s="82"/>
      <c r="IA64" s="82"/>
      <c r="IB64" s="82"/>
      <c r="IC64" s="82"/>
      <c r="ID64" s="82"/>
      <c r="IE64" s="82"/>
      <c r="IF64" s="82"/>
      <c r="IG64" s="82"/>
      <c r="IH64" s="82"/>
      <c r="II64" s="82"/>
      <c r="IJ64" s="82"/>
      <c r="IK64" s="82"/>
    </row>
    <row r="65" spans="1:9" s="103" customFormat="1" x14ac:dyDescent="0.25">
      <c r="A65" s="99" t="s">
        <v>43</v>
      </c>
      <c r="B65" s="46"/>
      <c r="C65" s="100"/>
      <c r="D65" s="101"/>
      <c r="E65" s="100"/>
      <c r="F65" s="102"/>
      <c r="G65" s="102"/>
    </row>
    <row r="66" spans="1:9" s="1" customFormat="1" x14ac:dyDescent="0.25">
      <c r="A66" s="25" t="s">
        <v>10</v>
      </c>
      <c r="B66" s="18"/>
      <c r="C66" s="15"/>
      <c r="D66" s="18"/>
      <c r="E66" s="27" t="s">
        <v>11</v>
      </c>
      <c r="F66" s="28" t="s">
        <v>12</v>
      </c>
      <c r="G66" s="28" t="s">
        <v>13</v>
      </c>
      <c r="H66" s="10"/>
      <c r="I66" s="10"/>
    </row>
    <row r="67" spans="1:9" s="1" customFormat="1" x14ac:dyDescent="0.25">
      <c r="A67" s="25" t="s">
        <v>44</v>
      </c>
      <c r="B67" s="18"/>
      <c r="C67" s="18"/>
      <c r="D67" s="18"/>
      <c r="E67" s="34">
        <v>2400</v>
      </c>
      <c r="F67" s="35">
        <f t="shared" ref="F67:F79" si="8">G67</f>
        <v>2079</v>
      </c>
      <c r="G67" s="35">
        <f>SUM(G68)</f>
        <v>2079</v>
      </c>
      <c r="H67" s="10"/>
      <c r="I67" s="10"/>
    </row>
    <row r="68" spans="1:9" s="1" customFormat="1" x14ac:dyDescent="0.25">
      <c r="A68" s="18" t="s">
        <v>45</v>
      </c>
      <c r="B68" s="18"/>
      <c r="C68" s="18"/>
      <c r="D68" s="18"/>
      <c r="E68" s="16">
        <v>2408</v>
      </c>
      <c r="F68" s="17">
        <f t="shared" si="8"/>
        <v>2079</v>
      </c>
      <c r="G68" s="17">
        <f>G69</f>
        <v>2079</v>
      </c>
      <c r="H68" s="10"/>
      <c r="I68" s="10"/>
    </row>
    <row r="69" spans="1:9" s="1" customFormat="1" x14ac:dyDescent="0.25">
      <c r="A69" s="18" t="s">
        <v>36</v>
      </c>
      <c r="B69" s="18"/>
      <c r="C69" s="18"/>
      <c r="D69" s="18"/>
      <c r="E69" s="16">
        <v>2408</v>
      </c>
      <c r="F69" s="17">
        <f t="shared" si="8"/>
        <v>2079</v>
      </c>
      <c r="G69" s="104">
        <v>2079</v>
      </c>
      <c r="H69" s="10"/>
      <c r="I69" s="10"/>
    </row>
    <row r="70" spans="1:9" s="1" customFormat="1" x14ac:dyDescent="0.25">
      <c r="A70" s="25" t="s">
        <v>14</v>
      </c>
      <c r="B70" s="18"/>
      <c r="C70" s="18"/>
      <c r="D70" s="18"/>
      <c r="E70" s="34">
        <v>2700</v>
      </c>
      <c r="F70" s="35">
        <f t="shared" si="8"/>
        <v>524661</v>
      </c>
      <c r="G70" s="35">
        <f>SUM(G73,G71)</f>
        <v>524661</v>
      </c>
      <c r="H70" s="10"/>
      <c r="I70" s="10"/>
    </row>
    <row r="71" spans="1:9" s="1" customFormat="1" x14ac:dyDescent="0.25">
      <c r="A71" s="18" t="s">
        <v>46</v>
      </c>
      <c r="B71" s="18"/>
      <c r="C71" s="18"/>
      <c r="D71" s="18"/>
      <c r="E71" s="16">
        <v>2701</v>
      </c>
      <c r="F71" s="17">
        <f t="shared" si="8"/>
        <v>24661</v>
      </c>
      <c r="G71" s="17">
        <f>G72</f>
        <v>24661</v>
      </c>
      <c r="H71" s="10"/>
      <c r="I71" s="10"/>
    </row>
    <row r="72" spans="1:9" s="1" customFormat="1" x14ac:dyDescent="0.25">
      <c r="A72" s="18" t="s">
        <v>36</v>
      </c>
      <c r="B72" s="18"/>
      <c r="C72" s="18"/>
      <c r="D72" s="18"/>
      <c r="E72" s="22"/>
      <c r="F72" s="17">
        <f t="shared" si="8"/>
        <v>24661</v>
      </c>
      <c r="G72" s="104">
        <v>24661</v>
      </c>
      <c r="H72" s="10"/>
      <c r="I72" s="10"/>
    </row>
    <row r="73" spans="1:9" s="1" customFormat="1" x14ac:dyDescent="0.25">
      <c r="A73" s="18" t="s">
        <v>47</v>
      </c>
      <c r="B73" s="18"/>
      <c r="C73" s="18"/>
      <c r="D73" s="18"/>
      <c r="E73" s="16">
        <v>2707</v>
      </c>
      <c r="F73" s="17">
        <f t="shared" si="8"/>
        <v>500000</v>
      </c>
      <c r="G73" s="17">
        <f>G74</f>
        <v>500000</v>
      </c>
      <c r="H73" s="10"/>
      <c r="I73" s="10"/>
    </row>
    <row r="74" spans="1:9" s="1" customFormat="1" x14ac:dyDescent="0.25">
      <c r="A74" s="18" t="s">
        <v>36</v>
      </c>
      <c r="B74" s="18"/>
      <c r="C74" s="18"/>
      <c r="D74" s="18"/>
      <c r="E74" s="22"/>
      <c r="F74" s="17">
        <f t="shared" si="8"/>
        <v>500000</v>
      </c>
      <c r="G74" s="104">
        <v>500000</v>
      </c>
      <c r="H74" s="10"/>
      <c r="I74" s="10"/>
    </row>
    <row r="75" spans="1:9" s="1" customFormat="1" x14ac:dyDescent="0.25">
      <c r="A75" s="25" t="s">
        <v>48</v>
      </c>
      <c r="B75" s="18"/>
      <c r="C75" s="18"/>
      <c r="D75" s="18"/>
      <c r="E75" s="34">
        <v>2800</v>
      </c>
      <c r="F75" s="35">
        <f t="shared" si="8"/>
        <v>85</v>
      </c>
      <c r="G75" s="35">
        <f>SUM(G76,G78)</f>
        <v>85</v>
      </c>
      <c r="H75" s="10"/>
      <c r="I75" s="10"/>
    </row>
    <row r="76" spans="1:9" s="1" customFormat="1" x14ac:dyDescent="0.25">
      <c r="A76" s="18" t="s">
        <v>49</v>
      </c>
      <c r="B76" s="18"/>
      <c r="C76" s="18"/>
      <c r="D76" s="18"/>
      <c r="E76" s="16">
        <v>2802</v>
      </c>
      <c r="F76" s="17">
        <f t="shared" si="8"/>
        <v>19040</v>
      </c>
      <c r="G76" s="17">
        <f>G77</f>
        <v>19040</v>
      </c>
      <c r="H76" s="10"/>
      <c r="I76" s="10"/>
    </row>
    <row r="77" spans="1:9" s="1" customFormat="1" x14ac:dyDescent="0.25">
      <c r="A77" s="18" t="s">
        <v>36</v>
      </c>
      <c r="B77" s="18"/>
      <c r="C77" s="18"/>
      <c r="D77" s="18"/>
      <c r="E77" s="22"/>
      <c r="F77" s="17">
        <f t="shared" si="8"/>
        <v>19040</v>
      </c>
      <c r="G77" s="104">
        <v>19040</v>
      </c>
      <c r="H77" s="10"/>
      <c r="I77" s="10"/>
    </row>
    <row r="78" spans="1:9" s="1" customFormat="1" x14ac:dyDescent="0.25">
      <c r="A78" s="18" t="s">
        <v>50</v>
      </c>
      <c r="B78" s="18"/>
      <c r="C78" s="18"/>
      <c r="D78" s="18"/>
      <c r="E78" s="16">
        <v>2809</v>
      </c>
      <c r="F78" s="17">
        <f t="shared" si="8"/>
        <v>-18955</v>
      </c>
      <c r="G78" s="17">
        <f>G79</f>
        <v>-18955</v>
      </c>
      <c r="H78" s="10"/>
      <c r="I78" s="10"/>
    </row>
    <row r="79" spans="1:9" s="1" customFormat="1" x14ac:dyDescent="0.25">
      <c r="A79" s="18" t="s">
        <v>36</v>
      </c>
      <c r="B79" s="18"/>
      <c r="C79" s="18"/>
      <c r="D79" s="18"/>
      <c r="E79" s="22"/>
      <c r="F79" s="17">
        <f t="shared" si="8"/>
        <v>-18955</v>
      </c>
      <c r="G79" s="104">
        <v>-18955</v>
      </c>
      <c r="H79" s="10"/>
      <c r="I79" s="10"/>
    </row>
    <row r="80" spans="1:9" s="25" customFormat="1" x14ac:dyDescent="0.25">
      <c r="A80" s="25" t="s">
        <v>51</v>
      </c>
      <c r="C80" s="20"/>
      <c r="E80" s="34">
        <v>4000</v>
      </c>
      <c r="F80" s="30">
        <f>SUM(G80)</f>
        <v>100000</v>
      </c>
      <c r="G80" s="30">
        <f>SUM(G81)</f>
        <v>100000</v>
      </c>
      <c r="H80" s="18"/>
      <c r="I80" s="18"/>
    </row>
    <row r="81" spans="1:246" s="1" customFormat="1" x14ac:dyDescent="0.25">
      <c r="A81" s="18" t="s">
        <v>52</v>
      </c>
      <c r="B81" s="18"/>
      <c r="C81" s="18"/>
      <c r="D81" s="18"/>
      <c r="E81" s="16">
        <v>4040</v>
      </c>
      <c r="F81" s="17">
        <f t="shared" ref="F81" si="9">G81</f>
        <v>100000</v>
      </c>
      <c r="G81" s="17">
        <f>G82</f>
        <v>100000</v>
      </c>
      <c r="H81" s="10"/>
      <c r="I81" s="10"/>
    </row>
    <row r="82" spans="1:246" s="1" customFormat="1" x14ac:dyDescent="0.25">
      <c r="A82" s="18" t="s">
        <v>36</v>
      </c>
      <c r="B82" s="18"/>
      <c r="C82" s="18"/>
      <c r="D82" s="18"/>
      <c r="E82" s="16">
        <v>4040</v>
      </c>
      <c r="F82" s="17">
        <f t="shared" ref="F82" si="10">SUM(G82)</f>
        <v>100000</v>
      </c>
      <c r="G82" s="17">
        <v>100000</v>
      </c>
      <c r="H82" s="10"/>
      <c r="I82" s="10"/>
    </row>
    <row r="83" spans="1:246" s="1" customFormat="1" x14ac:dyDescent="0.25">
      <c r="A83" s="105" t="s">
        <v>25</v>
      </c>
      <c r="B83" s="18"/>
      <c r="C83" s="18"/>
      <c r="D83" s="18"/>
      <c r="E83" s="34">
        <v>4500</v>
      </c>
      <c r="F83" s="106">
        <f t="shared" ref="F83:F89" si="11">G83</f>
        <v>22539</v>
      </c>
      <c r="G83" s="106">
        <f>SUM(G84)</f>
        <v>22539</v>
      </c>
      <c r="H83" s="10"/>
      <c r="I83" s="10"/>
    </row>
    <row r="84" spans="1:246" s="1" customFormat="1" x14ac:dyDescent="0.25">
      <c r="A84" s="18" t="s">
        <v>26</v>
      </c>
      <c r="B84" s="18"/>
      <c r="C84" s="18"/>
      <c r="D84" s="18"/>
      <c r="E84" s="16">
        <v>4501</v>
      </c>
      <c r="F84" s="40">
        <f t="shared" si="11"/>
        <v>22539</v>
      </c>
      <c r="G84" s="40">
        <f>SUM(G85:G86)</f>
        <v>22539</v>
      </c>
      <c r="H84" s="10"/>
      <c r="I84" s="10"/>
    </row>
    <row r="85" spans="1:246" s="1" customFormat="1" x14ac:dyDescent="0.25">
      <c r="A85" s="18" t="s">
        <v>36</v>
      </c>
      <c r="B85" s="18"/>
      <c r="C85" s="18"/>
      <c r="D85" s="18"/>
      <c r="E85" s="16">
        <v>4501</v>
      </c>
      <c r="F85" s="17">
        <f t="shared" si="11"/>
        <v>2000</v>
      </c>
      <c r="G85" s="104">
        <v>2000</v>
      </c>
      <c r="H85" s="10"/>
      <c r="I85" s="10"/>
    </row>
    <row r="86" spans="1:246" s="1" customFormat="1" x14ac:dyDescent="0.25">
      <c r="A86" s="235" t="s">
        <v>34</v>
      </c>
      <c r="B86" s="235"/>
      <c r="C86" s="235"/>
      <c r="D86" s="235"/>
      <c r="E86" s="16">
        <v>4501</v>
      </c>
      <c r="F86" s="40">
        <f t="shared" si="11"/>
        <v>20539</v>
      </c>
      <c r="G86" s="40">
        <v>20539</v>
      </c>
      <c r="H86" s="10"/>
      <c r="I86" s="10"/>
    </row>
    <row r="87" spans="1:246" s="1" customFormat="1" x14ac:dyDescent="0.25">
      <c r="A87" s="105" t="s">
        <v>53</v>
      </c>
      <c r="B87" s="18"/>
      <c r="C87" s="18"/>
      <c r="D87" s="18"/>
      <c r="E87" s="34">
        <v>4600</v>
      </c>
      <c r="F87" s="106">
        <f t="shared" si="11"/>
        <v>140</v>
      </c>
      <c r="G87" s="106">
        <f>SUM(G88)</f>
        <v>140</v>
      </c>
      <c r="H87" s="10"/>
      <c r="I87" s="10"/>
    </row>
    <row r="88" spans="1:246" s="1" customFormat="1" x14ac:dyDescent="0.25">
      <c r="A88" s="18" t="s">
        <v>54</v>
      </c>
      <c r="B88" s="18"/>
      <c r="C88" s="18"/>
      <c r="D88" s="18"/>
      <c r="E88" s="16">
        <v>4610</v>
      </c>
      <c r="F88" s="40">
        <f t="shared" si="11"/>
        <v>140</v>
      </c>
      <c r="G88" s="40">
        <f>SUM(G89:G89)</f>
        <v>140</v>
      </c>
      <c r="H88" s="10"/>
      <c r="I88" s="10"/>
    </row>
    <row r="89" spans="1:246" s="1" customFormat="1" x14ac:dyDescent="0.25">
      <c r="A89" s="18" t="s">
        <v>36</v>
      </c>
      <c r="B89" s="18"/>
      <c r="C89" s="18"/>
      <c r="D89" s="18"/>
      <c r="E89" s="16">
        <v>4610</v>
      </c>
      <c r="F89" s="17">
        <f t="shared" si="11"/>
        <v>140</v>
      </c>
      <c r="G89" s="104">
        <v>140</v>
      </c>
      <c r="H89" s="10"/>
      <c r="I89" s="10"/>
    </row>
    <row r="90" spans="1:246" s="1" customFormat="1" x14ac:dyDescent="0.25">
      <c r="A90" s="107" t="s">
        <v>27</v>
      </c>
      <c r="B90" s="107"/>
      <c r="C90" s="108"/>
      <c r="D90" s="107"/>
      <c r="E90" s="108"/>
      <c r="F90" s="109">
        <f>SUM(G90)</f>
        <v>649504</v>
      </c>
      <c r="G90" s="109">
        <f>SUM(G75,G80,G83,G70,G87,G67)</f>
        <v>649504</v>
      </c>
      <c r="H90" s="10"/>
      <c r="I90" s="10"/>
    </row>
    <row r="91" spans="1:246" s="1" customFormat="1" ht="16.5" thickBot="1" x14ac:dyDescent="0.3">
      <c r="A91" s="63" t="s">
        <v>55</v>
      </c>
      <c r="B91" s="63"/>
      <c r="C91" s="110"/>
      <c r="D91" s="63"/>
      <c r="E91" s="110"/>
      <c r="F91" s="111">
        <f t="shared" ref="F91" si="12">SUM(G91)</f>
        <v>649504</v>
      </c>
      <c r="G91" s="111">
        <f>SUM(G90)</f>
        <v>649504</v>
      </c>
      <c r="H91" s="10"/>
      <c r="I91" s="10"/>
    </row>
    <row r="92" spans="1:246" s="1" customFormat="1" ht="16.5" thickTop="1" x14ac:dyDescent="0.25">
      <c r="A92" s="25"/>
      <c r="B92" s="25"/>
      <c r="C92" s="20"/>
      <c r="D92" s="25"/>
      <c r="E92" s="20"/>
      <c r="F92" s="67"/>
      <c r="G92" s="67"/>
      <c r="H92" s="10"/>
      <c r="I92" s="10"/>
    </row>
    <row r="93" spans="1:246" s="11" customFormat="1" x14ac:dyDescent="0.25">
      <c r="A93" s="112" t="s">
        <v>28</v>
      </c>
      <c r="B93" s="68"/>
      <c r="C93" s="68"/>
      <c r="D93" s="68"/>
      <c r="E93" s="27" t="s">
        <v>11</v>
      </c>
      <c r="F93" s="28" t="s">
        <v>12</v>
      </c>
      <c r="G93" s="28" t="s">
        <v>13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</row>
    <row r="94" spans="1:246" s="18" customFormat="1" x14ac:dyDescent="0.25">
      <c r="A94" s="25" t="s">
        <v>32</v>
      </c>
      <c r="E94" s="34">
        <v>6100</v>
      </c>
      <c r="F94" s="106">
        <f>SUM(G94)</f>
        <v>0</v>
      </c>
      <c r="G94" s="106">
        <f>SUM(G95,)</f>
        <v>0</v>
      </c>
    </row>
    <row r="95" spans="1:246" s="18" customFormat="1" x14ac:dyDescent="0.25">
      <c r="A95" s="18" t="s">
        <v>35</v>
      </c>
      <c r="E95" s="113">
        <v>6109</v>
      </c>
      <c r="F95" s="106">
        <f t="shared" ref="F95:F96" si="13">SUM(G95)</f>
        <v>0</v>
      </c>
      <c r="G95" s="106">
        <f>SUM(G96:G102)</f>
        <v>0</v>
      </c>
    </row>
    <row r="96" spans="1:246" s="1" customFormat="1" x14ac:dyDescent="0.25">
      <c r="A96" s="18" t="s">
        <v>36</v>
      </c>
      <c r="B96" s="18"/>
      <c r="C96" s="18"/>
      <c r="D96" s="18"/>
      <c r="E96" s="16">
        <v>6109</v>
      </c>
      <c r="F96" s="40">
        <f t="shared" si="13"/>
        <v>-193318</v>
      </c>
      <c r="G96" s="40">
        <f>-43318-150000</f>
        <v>-193318</v>
      </c>
      <c r="H96" s="10"/>
      <c r="I96" s="10"/>
    </row>
    <row r="97" spans="1:249" s="25" customFormat="1" x14ac:dyDescent="0.25">
      <c r="A97" s="18" t="s">
        <v>18</v>
      </c>
      <c r="B97" s="18"/>
      <c r="C97" s="18"/>
      <c r="D97" s="18"/>
      <c r="E97" s="16">
        <v>6109</v>
      </c>
      <c r="F97" s="40">
        <f t="shared" ref="F97" si="14">G97</f>
        <v>85</v>
      </c>
      <c r="G97" s="40">
        <v>85</v>
      </c>
      <c r="H97" s="18"/>
      <c r="I97" s="18"/>
    </row>
    <row r="98" spans="1:249" s="18" customFormat="1" x14ac:dyDescent="0.25">
      <c r="A98" s="18" t="s">
        <v>56</v>
      </c>
      <c r="E98" s="16">
        <v>6109</v>
      </c>
      <c r="F98" s="17">
        <f t="shared" ref="F98:F105" si="15">SUM(G98)</f>
        <v>433</v>
      </c>
      <c r="G98" s="114">
        <v>433</v>
      </c>
    </row>
    <row r="99" spans="1:249" s="18" customFormat="1" x14ac:dyDescent="0.25">
      <c r="A99" s="18" t="s">
        <v>57</v>
      </c>
      <c r="E99" s="16">
        <v>6109</v>
      </c>
      <c r="F99" s="17">
        <f t="shared" si="15"/>
        <v>2000</v>
      </c>
      <c r="G99" s="114">
        <v>2000</v>
      </c>
    </row>
    <row r="100" spans="1:249" s="18" customFormat="1" x14ac:dyDescent="0.25">
      <c r="A100" s="18" t="s">
        <v>58</v>
      </c>
      <c r="E100" s="16">
        <v>6109</v>
      </c>
      <c r="F100" s="17">
        <f t="shared" si="15"/>
        <v>26700</v>
      </c>
      <c r="G100" s="114">
        <v>26700</v>
      </c>
    </row>
    <row r="101" spans="1:249" s="18" customFormat="1" x14ac:dyDescent="0.25">
      <c r="A101" s="235" t="s">
        <v>34</v>
      </c>
      <c r="B101" s="235"/>
      <c r="C101" s="235"/>
      <c r="D101" s="235"/>
      <c r="E101" s="16">
        <v>6109</v>
      </c>
      <c r="F101" s="17">
        <f t="shared" si="15"/>
        <v>14100</v>
      </c>
      <c r="G101" s="114">
        <v>14100</v>
      </c>
    </row>
    <row r="102" spans="1:249" s="18" customFormat="1" x14ac:dyDescent="0.25">
      <c r="A102" s="115" t="s">
        <v>59</v>
      </c>
      <c r="B102" s="116"/>
      <c r="C102" s="116"/>
      <c r="D102" s="116"/>
      <c r="E102" s="16">
        <v>6109</v>
      </c>
      <c r="F102" s="17">
        <f t="shared" si="15"/>
        <v>150000</v>
      </c>
      <c r="G102" s="114">
        <v>150000</v>
      </c>
    </row>
    <row r="103" spans="1:249" s="1" customFormat="1" x14ac:dyDescent="0.25">
      <c r="A103" s="25" t="s">
        <v>37</v>
      </c>
      <c r="B103" s="25"/>
      <c r="C103" s="20"/>
      <c r="D103" s="25"/>
      <c r="E103" s="29" t="s">
        <v>38</v>
      </c>
      <c r="F103" s="106">
        <f t="shared" si="15"/>
        <v>-297644</v>
      </c>
      <c r="G103" s="106">
        <f>SUM(G104)</f>
        <v>-297644</v>
      </c>
      <c r="H103" s="10"/>
      <c r="I103" s="10"/>
    </row>
    <row r="104" spans="1:249" x14ac:dyDescent="0.25">
      <c r="A104" s="18" t="s">
        <v>39</v>
      </c>
      <c r="B104" s="25"/>
      <c r="C104" s="20"/>
      <c r="D104" s="25"/>
      <c r="E104" s="27" t="s">
        <v>40</v>
      </c>
      <c r="F104" s="117">
        <f t="shared" si="15"/>
        <v>-297644</v>
      </c>
      <c r="G104" s="117">
        <f>SUM(G105)</f>
        <v>-297644</v>
      </c>
    </row>
    <row r="105" spans="1:249" s="1" customFormat="1" x14ac:dyDescent="0.25">
      <c r="A105" s="18" t="s">
        <v>36</v>
      </c>
      <c r="B105" s="18"/>
      <c r="C105" s="15"/>
      <c r="D105" s="18"/>
      <c r="E105" s="118" t="s">
        <v>40</v>
      </c>
      <c r="F105" s="40">
        <f t="shared" si="15"/>
        <v>-297644</v>
      </c>
      <c r="G105" s="40">
        <v>-297644</v>
      </c>
      <c r="H105" s="10"/>
      <c r="I105" s="10"/>
    </row>
    <row r="106" spans="1:249" s="18" customFormat="1" ht="16.5" thickBot="1" x14ac:dyDescent="0.3">
      <c r="A106" s="63" t="s">
        <v>41</v>
      </c>
      <c r="B106" s="63"/>
      <c r="C106" s="63"/>
      <c r="D106" s="63"/>
      <c r="E106" s="119"/>
      <c r="F106" s="120">
        <f>SUM(G106)</f>
        <v>-297644</v>
      </c>
      <c r="G106" s="120">
        <f>SUM(G94,G103)</f>
        <v>-297644</v>
      </c>
    </row>
    <row r="107" spans="1:249" s="18" customFormat="1" ht="16.5" thickTop="1" x14ac:dyDescent="0.25">
      <c r="A107" s="59"/>
      <c r="B107" s="59"/>
      <c r="C107" s="59"/>
      <c r="D107" s="59"/>
      <c r="E107" s="121"/>
      <c r="F107" s="122"/>
      <c r="G107" s="122"/>
    </row>
    <row r="108" spans="1:249" s="18" customFormat="1" x14ac:dyDescent="0.25">
      <c r="A108" s="24" t="s">
        <v>60</v>
      </c>
      <c r="B108" s="25"/>
      <c r="C108" s="25"/>
      <c r="D108" s="123"/>
      <c r="E108" s="27" t="s">
        <v>11</v>
      </c>
      <c r="F108" s="28" t="s">
        <v>12</v>
      </c>
      <c r="G108" s="28" t="s">
        <v>13</v>
      </c>
    </row>
    <row r="109" spans="1:249" x14ac:dyDescent="0.25">
      <c r="A109" s="18" t="s">
        <v>61</v>
      </c>
      <c r="B109" s="18"/>
      <c r="C109" s="18"/>
      <c r="D109" s="18"/>
      <c r="E109" s="34">
        <v>9500</v>
      </c>
      <c r="F109" s="35">
        <f t="shared" ref="F109:F111" si="16">SUM(G109)</f>
        <v>-341068</v>
      </c>
      <c r="G109" s="35">
        <f>SUM(G110:G110)</f>
        <v>-341068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</row>
    <row r="110" spans="1:249" x14ac:dyDescent="0.25">
      <c r="A110" s="10" t="s">
        <v>62</v>
      </c>
      <c r="B110" s="18"/>
      <c r="C110" s="18"/>
      <c r="D110" s="18"/>
      <c r="E110" s="16">
        <v>9507</v>
      </c>
      <c r="F110" s="17">
        <f t="shared" si="16"/>
        <v>-341068</v>
      </c>
      <c r="G110" s="17">
        <v>-341068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  <c r="IK110" s="18"/>
      <c r="IL110" s="18"/>
      <c r="IM110" s="18"/>
      <c r="IN110" s="18"/>
      <c r="IO110" s="18"/>
    </row>
    <row r="111" spans="1:249" s="18" customFormat="1" ht="16.5" thickBot="1" x14ac:dyDescent="0.3">
      <c r="A111" s="63" t="s">
        <v>63</v>
      </c>
      <c r="B111" s="63"/>
      <c r="C111" s="63"/>
      <c r="D111" s="63"/>
      <c r="E111" s="119"/>
      <c r="F111" s="120">
        <f t="shared" si="16"/>
        <v>-341068</v>
      </c>
      <c r="G111" s="120">
        <f>SUM(G109)</f>
        <v>-341068</v>
      </c>
    </row>
    <row r="112" spans="1:249" s="18" customFormat="1" ht="17.25" thickTop="1" thickBot="1" x14ac:dyDescent="0.3">
      <c r="A112" s="63"/>
      <c r="B112" s="63"/>
      <c r="C112" s="63"/>
      <c r="D112" s="63"/>
      <c r="E112" s="119"/>
      <c r="F112" s="120"/>
      <c r="G112" s="120"/>
    </row>
    <row r="113" spans="1:7" s="18" customFormat="1" ht="17.25" thickTop="1" thickBot="1" x14ac:dyDescent="0.3">
      <c r="A113" s="124" t="s">
        <v>64</v>
      </c>
      <c r="B113" s="63"/>
      <c r="C113" s="63"/>
      <c r="D113" s="125"/>
      <c r="E113" s="119"/>
      <c r="F113" s="111">
        <f>SUM(G113)</f>
        <v>10792</v>
      </c>
      <c r="G113" s="111">
        <f>SUM(G91,G106,G111)</f>
        <v>10792</v>
      </c>
    </row>
    <row r="114" spans="1:7" s="18" customFormat="1" ht="17.25" thickTop="1" thickBot="1" x14ac:dyDescent="0.3">
      <c r="A114" s="124"/>
      <c r="B114" s="63"/>
      <c r="C114" s="63"/>
      <c r="D114" s="125"/>
      <c r="E114" s="119"/>
      <c r="F114" s="111"/>
      <c r="G114" s="111"/>
    </row>
    <row r="115" spans="1:7" s="18" customFormat="1" ht="17.25" thickTop="1" thickBot="1" x14ac:dyDescent="0.3">
      <c r="A115" s="124" t="s">
        <v>65</v>
      </c>
      <c r="B115" s="63"/>
      <c r="C115" s="63"/>
      <c r="D115" s="125"/>
      <c r="E115" s="119"/>
      <c r="F115" s="111">
        <f>SUM(G115)</f>
        <v>322702</v>
      </c>
      <c r="G115" s="111">
        <f>SUM(G63,G113)</f>
        <v>322702</v>
      </c>
    </row>
    <row r="116" spans="1:7" ht="16.5" thickTop="1" x14ac:dyDescent="0.25">
      <c r="A116" s="24"/>
      <c r="B116" s="25"/>
      <c r="C116" s="25"/>
      <c r="D116" s="123"/>
      <c r="E116" s="123"/>
      <c r="F116" s="22"/>
      <c r="G116" s="67"/>
    </row>
    <row r="117" spans="1:7" x14ac:dyDescent="0.25">
      <c r="A117" s="13" t="s">
        <v>66</v>
      </c>
    </row>
    <row r="118" spans="1:7" x14ac:dyDescent="0.25">
      <c r="A118" s="126" t="s">
        <v>67</v>
      </c>
      <c r="C118" s="2"/>
      <c r="D118" s="2"/>
      <c r="F118" s="2"/>
      <c r="G118" s="2"/>
    </row>
    <row r="119" spans="1:7" x14ac:dyDescent="0.25">
      <c r="A119" s="5" t="s">
        <v>68</v>
      </c>
      <c r="C119" s="5"/>
      <c r="F119" s="5"/>
      <c r="G119" s="127">
        <f>SUM(F120:F121)</f>
        <v>197461</v>
      </c>
    </row>
    <row r="120" spans="1:7" x14ac:dyDescent="0.25">
      <c r="A120" s="2" t="s">
        <v>69</v>
      </c>
      <c r="C120" s="2" t="s">
        <v>36</v>
      </c>
      <c r="F120" s="128">
        <v>193559</v>
      </c>
    </row>
    <row r="121" spans="1:7" x14ac:dyDescent="0.25">
      <c r="A121" s="2"/>
      <c r="C121" s="2" t="s">
        <v>18</v>
      </c>
      <c r="F121" s="128">
        <v>3902</v>
      </c>
      <c r="G121" s="5"/>
    </row>
    <row r="122" spans="1:7" x14ac:dyDescent="0.25">
      <c r="B122" s="2"/>
      <c r="F122" s="128"/>
      <c r="G122" s="5"/>
    </row>
    <row r="123" spans="1:7" x14ac:dyDescent="0.25">
      <c r="A123" s="5" t="s">
        <v>70</v>
      </c>
      <c r="C123" s="5"/>
      <c r="F123" s="5"/>
      <c r="G123" s="127">
        <f>SUM(F125)</f>
        <v>-6000</v>
      </c>
    </row>
    <row r="124" spans="1:7" x14ac:dyDescent="0.25">
      <c r="A124" s="5" t="s">
        <v>71</v>
      </c>
      <c r="C124" s="5"/>
      <c r="G124" s="5"/>
    </row>
    <row r="125" spans="1:7" x14ac:dyDescent="0.25">
      <c r="A125" s="5" t="s">
        <v>72</v>
      </c>
      <c r="C125" s="5"/>
      <c r="F125" s="127">
        <f>SUM(F126:F126)</f>
        <v>-6000</v>
      </c>
      <c r="G125" s="5"/>
    </row>
    <row r="126" spans="1:7" x14ac:dyDescent="0.25">
      <c r="A126" s="2" t="s">
        <v>69</v>
      </c>
      <c r="C126" s="2" t="s">
        <v>36</v>
      </c>
      <c r="D126" s="2"/>
      <c r="F126" s="128">
        <v>-6000</v>
      </c>
    </row>
    <row r="127" spans="1:7" x14ac:dyDescent="0.25">
      <c r="A127" s="5" t="s">
        <v>73</v>
      </c>
      <c r="C127" s="2"/>
      <c r="D127" s="2"/>
      <c r="F127" s="128"/>
      <c r="G127" s="127">
        <f>SUM(F128)</f>
        <v>120449</v>
      </c>
    </row>
    <row r="128" spans="1:7" x14ac:dyDescent="0.25">
      <c r="A128" s="5" t="s">
        <v>74</v>
      </c>
      <c r="C128" s="2"/>
      <c r="D128" s="2"/>
      <c r="F128" s="127">
        <f>SUM(F129:F130)</f>
        <v>120449</v>
      </c>
      <c r="G128" s="2"/>
    </row>
    <row r="129" spans="1:8" x14ac:dyDescent="0.25">
      <c r="A129" s="2" t="s">
        <v>69</v>
      </c>
      <c r="C129" s="2" t="s">
        <v>36</v>
      </c>
      <c r="D129" s="2"/>
      <c r="F129" s="128">
        <v>-96000</v>
      </c>
    </row>
    <row r="130" spans="1:8" x14ac:dyDescent="0.25">
      <c r="A130" s="2"/>
      <c r="C130" s="2" t="s">
        <v>34</v>
      </c>
      <c r="D130" s="2"/>
      <c r="F130" s="128">
        <v>216449</v>
      </c>
      <c r="G130" s="2"/>
      <c r="H130" s="18"/>
    </row>
    <row r="131" spans="1:8" x14ac:dyDescent="0.25">
      <c r="A131" s="2"/>
      <c r="C131" s="2"/>
      <c r="D131" s="2"/>
      <c r="F131" s="128"/>
      <c r="G131" s="2"/>
    </row>
    <row r="132" spans="1:8" ht="16.5" thickBot="1" x14ac:dyDescent="0.3">
      <c r="A132" s="129" t="s">
        <v>75</v>
      </c>
      <c r="B132" s="130"/>
      <c r="C132" s="129"/>
      <c r="D132" s="129"/>
      <c r="E132" s="130"/>
      <c r="F132" s="129"/>
      <c r="G132" s="131">
        <f>SUM(G119,G123,G127)</f>
        <v>311910</v>
      </c>
    </row>
    <row r="133" spans="1:8" ht="16.5" thickTop="1" x14ac:dyDescent="0.25">
      <c r="A133" s="132"/>
      <c r="B133" s="18"/>
      <c r="C133" s="132"/>
      <c r="D133" s="132"/>
      <c r="E133" s="18"/>
      <c r="F133" s="132"/>
      <c r="G133" s="133"/>
    </row>
    <row r="134" spans="1:8" x14ac:dyDescent="0.25">
      <c r="A134" s="126" t="s">
        <v>76</v>
      </c>
      <c r="C134" s="5"/>
      <c r="D134" s="5"/>
      <c r="F134" s="5"/>
      <c r="G134" s="5"/>
    </row>
    <row r="135" spans="1:8" x14ac:dyDescent="0.25">
      <c r="A135" s="126" t="s">
        <v>77</v>
      </c>
      <c r="C135" s="5"/>
      <c r="D135" s="5"/>
      <c r="F135" s="5"/>
      <c r="G135" s="5"/>
    </row>
    <row r="136" spans="1:8" x14ac:dyDescent="0.25">
      <c r="A136" s="5" t="s">
        <v>68</v>
      </c>
      <c r="C136" s="5"/>
      <c r="F136" s="5"/>
      <c r="G136" s="127">
        <f>SUM(F137:F137)</f>
        <v>85</v>
      </c>
    </row>
    <row r="137" spans="1:8" x14ac:dyDescent="0.25">
      <c r="A137" s="2" t="s">
        <v>69</v>
      </c>
      <c r="C137" s="2" t="s">
        <v>18</v>
      </c>
      <c r="D137" s="2"/>
      <c r="F137" s="128">
        <v>85</v>
      </c>
    </row>
    <row r="138" spans="1:8" x14ac:dyDescent="0.25">
      <c r="A138" s="2"/>
      <c r="C138" s="2"/>
      <c r="F138" s="128"/>
      <c r="G138" s="5"/>
    </row>
    <row r="139" spans="1:8" x14ac:dyDescent="0.25">
      <c r="A139" s="5" t="s">
        <v>73</v>
      </c>
      <c r="C139" s="2"/>
      <c r="D139" s="2"/>
      <c r="F139" s="128"/>
      <c r="G139" s="127">
        <f>SUM(F140)</f>
        <v>34639</v>
      </c>
    </row>
    <row r="140" spans="1:8" x14ac:dyDescent="0.25">
      <c r="A140" s="5" t="s">
        <v>74</v>
      </c>
      <c r="C140" s="2"/>
      <c r="D140" s="2"/>
      <c r="F140" s="127">
        <f>SUM(F141:F142)</f>
        <v>34639</v>
      </c>
      <c r="G140" s="2"/>
    </row>
    <row r="141" spans="1:8" x14ac:dyDescent="0.25">
      <c r="A141" s="2" t="s">
        <v>69</v>
      </c>
      <c r="C141" s="2"/>
      <c r="D141" s="2"/>
      <c r="F141" s="128"/>
      <c r="G141" s="2"/>
    </row>
    <row r="142" spans="1:8" x14ac:dyDescent="0.25">
      <c r="A142" s="2"/>
      <c r="C142" s="2" t="s">
        <v>34</v>
      </c>
      <c r="D142" s="2"/>
      <c r="F142" s="128">
        <v>34639</v>
      </c>
      <c r="G142" s="2"/>
    </row>
    <row r="143" spans="1:8" x14ac:dyDescent="0.25">
      <c r="A143" s="2"/>
      <c r="C143" s="2"/>
      <c r="D143" s="2"/>
      <c r="F143" s="128"/>
      <c r="G143" s="2"/>
    </row>
    <row r="144" spans="1:8" x14ac:dyDescent="0.25">
      <c r="A144" s="134" t="s">
        <v>78</v>
      </c>
      <c r="B144" s="135"/>
      <c r="C144" s="136"/>
      <c r="D144" s="136"/>
      <c r="E144" s="135"/>
      <c r="F144" s="136"/>
      <c r="G144" s="136"/>
    </row>
    <row r="145" spans="1:7" ht="16.5" thickBot="1" x14ac:dyDescent="0.3">
      <c r="A145" s="137" t="s">
        <v>79</v>
      </c>
      <c r="B145" s="138"/>
      <c r="C145" s="139"/>
      <c r="D145" s="139"/>
      <c r="E145" s="138"/>
      <c r="F145" s="139"/>
      <c r="G145" s="140">
        <f>SUM(G136,G139)</f>
        <v>34724</v>
      </c>
    </row>
    <row r="146" spans="1:7" ht="16.5" thickTop="1" x14ac:dyDescent="0.25">
      <c r="A146" s="2"/>
      <c r="C146" s="2"/>
      <c r="D146" s="2"/>
      <c r="F146" s="128"/>
      <c r="G146" s="2"/>
    </row>
    <row r="147" spans="1:7" x14ac:dyDescent="0.25">
      <c r="A147" s="126" t="s">
        <v>80</v>
      </c>
      <c r="C147" s="2"/>
      <c r="D147" s="2"/>
      <c r="F147" s="2"/>
      <c r="G147" s="2"/>
    </row>
    <row r="148" spans="1:7" x14ac:dyDescent="0.25">
      <c r="A148" s="5" t="s">
        <v>81</v>
      </c>
      <c r="C148" s="5"/>
      <c r="F148" s="5"/>
      <c r="G148" s="127">
        <f>SUM(F149)</f>
        <v>290</v>
      </c>
    </row>
    <row r="149" spans="1:7" x14ac:dyDescent="0.25">
      <c r="A149" s="5" t="s">
        <v>82</v>
      </c>
      <c r="C149" s="5"/>
      <c r="F149" s="127">
        <f>SUM(F150:F151)</f>
        <v>290</v>
      </c>
      <c r="G149" s="5"/>
    </row>
    <row r="150" spans="1:7" x14ac:dyDescent="0.25">
      <c r="A150" s="2" t="s">
        <v>69</v>
      </c>
      <c r="C150" s="2" t="s">
        <v>36</v>
      </c>
      <c r="D150" s="2"/>
      <c r="F150" s="128">
        <v>140</v>
      </c>
    </row>
    <row r="151" spans="1:7" x14ac:dyDescent="0.25">
      <c r="A151" s="2"/>
      <c r="C151" s="2" t="s">
        <v>83</v>
      </c>
      <c r="D151" s="2"/>
      <c r="F151" s="128">
        <v>150</v>
      </c>
    </row>
    <row r="152" spans="1:7" x14ac:dyDescent="0.25">
      <c r="A152" s="2"/>
      <c r="C152" s="2"/>
      <c r="D152" s="2"/>
      <c r="F152" s="128"/>
      <c r="G152" s="5"/>
    </row>
    <row r="153" spans="1:7" x14ac:dyDescent="0.25">
      <c r="A153" s="5" t="s">
        <v>84</v>
      </c>
      <c r="C153" s="5"/>
      <c r="F153" s="5"/>
      <c r="G153" s="127">
        <f>SUM(F154)</f>
        <v>50000</v>
      </c>
    </row>
    <row r="154" spans="1:7" x14ac:dyDescent="0.25">
      <c r="A154" s="5" t="s">
        <v>85</v>
      </c>
      <c r="C154" s="5"/>
      <c r="F154" s="127">
        <f>SUM(F155:F157)</f>
        <v>50000</v>
      </c>
      <c r="G154" s="5"/>
    </row>
    <row r="155" spans="1:7" x14ac:dyDescent="0.25">
      <c r="A155" s="2" t="s">
        <v>69</v>
      </c>
      <c r="C155" s="2" t="s">
        <v>36</v>
      </c>
      <c r="D155" s="2"/>
      <c r="F155" s="128">
        <v>50000</v>
      </c>
      <c r="G155" s="2"/>
    </row>
    <row r="156" spans="1:7" x14ac:dyDescent="0.25">
      <c r="A156" s="2"/>
      <c r="C156" s="2"/>
      <c r="D156" s="2"/>
      <c r="F156" s="128"/>
      <c r="G156" s="2"/>
    </row>
    <row r="157" spans="1:7" x14ac:dyDescent="0.25">
      <c r="A157" s="5" t="s">
        <v>86</v>
      </c>
      <c r="C157" s="5"/>
      <c r="D157" s="5"/>
      <c r="F157" s="5"/>
      <c r="G157" s="5"/>
    </row>
    <row r="158" spans="1:7" x14ac:dyDescent="0.25">
      <c r="A158" s="5" t="s">
        <v>87</v>
      </c>
      <c r="C158" s="5"/>
      <c r="D158" s="5"/>
      <c r="F158" s="5"/>
      <c r="G158" s="127">
        <f>SUM(F160,F166)</f>
        <v>-249143</v>
      </c>
    </row>
    <row r="159" spans="1:7" x14ac:dyDescent="0.25">
      <c r="A159" s="1" t="s">
        <v>88</v>
      </c>
      <c r="C159" s="5"/>
      <c r="G159" s="127"/>
    </row>
    <row r="160" spans="1:7" x14ac:dyDescent="0.25">
      <c r="A160" s="1" t="s">
        <v>89</v>
      </c>
      <c r="F160" s="127">
        <f>SUM(F161:F164)</f>
        <v>-248993</v>
      </c>
      <c r="G160" s="127"/>
    </row>
    <row r="161" spans="1:7" x14ac:dyDescent="0.25">
      <c r="A161" s="2" t="s">
        <v>69</v>
      </c>
      <c r="C161" s="2" t="s">
        <v>36</v>
      </c>
      <c r="D161" s="2"/>
      <c r="F161" s="128">
        <v>-244295</v>
      </c>
    </row>
    <row r="162" spans="1:7" x14ac:dyDescent="0.25">
      <c r="A162" s="2"/>
      <c r="C162" s="2" t="s">
        <v>83</v>
      </c>
      <c r="D162" s="2"/>
      <c r="F162" s="128">
        <v>2000</v>
      </c>
    </row>
    <row r="163" spans="1:7" x14ac:dyDescent="0.25">
      <c r="A163" s="2"/>
      <c r="C163" s="2" t="s">
        <v>90</v>
      </c>
      <c r="D163" s="2"/>
      <c r="F163" s="128">
        <v>-3101</v>
      </c>
    </row>
    <row r="164" spans="1:7" x14ac:dyDescent="0.25">
      <c r="A164" s="2"/>
      <c r="C164" s="2" t="s">
        <v>91</v>
      </c>
      <c r="D164" s="2"/>
      <c r="F164" s="128">
        <v>-3597</v>
      </c>
    </row>
    <row r="165" spans="1:7" x14ac:dyDescent="0.25">
      <c r="C165" s="5"/>
      <c r="G165" s="127"/>
    </row>
    <row r="166" spans="1:7" x14ac:dyDescent="0.25">
      <c r="A166" s="1" t="s">
        <v>388</v>
      </c>
      <c r="F166" s="127">
        <f>SUM(F167:F170)</f>
        <v>-150</v>
      </c>
      <c r="G166" s="127"/>
    </row>
    <row r="167" spans="1:7" x14ac:dyDescent="0.25">
      <c r="A167" s="2" t="s">
        <v>69</v>
      </c>
      <c r="C167" s="2" t="s">
        <v>36</v>
      </c>
      <c r="D167" s="2"/>
      <c r="F167" s="128">
        <v>-30316</v>
      </c>
    </row>
    <row r="168" spans="1:7" x14ac:dyDescent="0.25">
      <c r="A168" s="2"/>
      <c r="C168" s="2" t="s">
        <v>83</v>
      </c>
      <c r="D168" s="2"/>
      <c r="F168" s="128">
        <v>-150</v>
      </c>
      <c r="G168" s="2"/>
    </row>
    <row r="169" spans="1:7" x14ac:dyDescent="0.25">
      <c r="A169" s="2"/>
      <c r="C169" s="2" t="s">
        <v>90</v>
      </c>
      <c r="D169" s="2"/>
      <c r="F169" s="128">
        <v>26700</v>
      </c>
    </row>
    <row r="170" spans="1:7" x14ac:dyDescent="0.25">
      <c r="A170" s="2"/>
      <c r="C170" s="2" t="s">
        <v>91</v>
      </c>
      <c r="D170" s="2"/>
      <c r="F170" s="128">
        <v>3616</v>
      </c>
    </row>
    <row r="171" spans="1:7" x14ac:dyDescent="0.25">
      <c r="A171" s="2"/>
      <c r="C171" s="2"/>
      <c r="D171" s="2"/>
      <c r="F171" s="128"/>
      <c r="G171" s="5"/>
    </row>
    <row r="172" spans="1:7" x14ac:dyDescent="0.25">
      <c r="A172" s="5" t="s">
        <v>73</v>
      </c>
      <c r="C172" s="2"/>
      <c r="D172" s="2"/>
      <c r="F172" s="128"/>
      <c r="G172" s="127">
        <f>SUM(F173,F180)</f>
        <v>174921</v>
      </c>
    </row>
    <row r="173" spans="1:7" x14ac:dyDescent="0.25">
      <c r="A173" s="5" t="s">
        <v>92</v>
      </c>
      <c r="C173" s="2"/>
      <c r="D173" s="2"/>
      <c r="F173" s="127">
        <f>SUM(F174:F178)</f>
        <v>185405</v>
      </c>
      <c r="G173" s="2"/>
    </row>
    <row r="174" spans="1:7" x14ac:dyDescent="0.25">
      <c r="A174" s="2" t="s">
        <v>69</v>
      </c>
      <c r="C174" s="2" t="s">
        <v>36</v>
      </c>
      <c r="D174" s="2"/>
      <c r="F174" s="128">
        <f>181890-150000</f>
        <v>31890</v>
      </c>
      <c r="G174" s="18"/>
    </row>
    <row r="175" spans="1:7" x14ac:dyDescent="0.25">
      <c r="A175" s="2"/>
      <c r="C175" s="2" t="s">
        <v>93</v>
      </c>
      <c r="D175" s="2"/>
      <c r="F175" s="128">
        <v>433</v>
      </c>
      <c r="G175" s="2"/>
    </row>
    <row r="176" spans="1:7" x14ac:dyDescent="0.25">
      <c r="A176" s="2"/>
      <c r="C176" s="2" t="s">
        <v>90</v>
      </c>
      <c r="D176" s="2"/>
      <c r="F176" s="128">
        <v>3101</v>
      </c>
    </row>
    <row r="177" spans="1:7" x14ac:dyDescent="0.25">
      <c r="A177" s="2"/>
      <c r="C177" s="2" t="s">
        <v>91</v>
      </c>
      <c r="D177" s="2"/>
      <c r="F177" s="128">
        <v>-19</v>
      </c>
    </row>
    <row r="178" spans="1:7" x14ac:dyDescent="0.25">
      <c r="A178" s="2"/>
      <c r="C178" s="2" t="s">
        <v>59</v>
      </c>
      <c r="D178" s="2"/>
      <c r="F178" s="128">
        <v>150000</v>
      </c>
    </row>
    <row r="179" spans="1:7" x14ac:dyDescent="0.25">
      <c r="A179" s="2"/>
      <c r="C179" s="2"/>
      <c r="D179" s="2"/>
      <c r="F179" s="128"/>
      <c r="G179" s="2"/>
    </row>
    <row r="180" spans="1:7" x14ac:dyDescent="0.25">
      <c r="A180" s="5" t="s">
        <v>74</v>
      </c>
      <c r="C180" s="2"/>
      <c r="D180" s="2"/>
      <c r="F180" s="127">
        <f>SUM(F181:F182)</f>
        <v>-10484</v>
      </c>
      <c r="G180" s="2"/>
    </row>
    <row r="181" spans="1:7" x14ac:dyDescent="0.25">
      <c r="A181" s="2" t="s">
        <v>69</v>
      </c>
      <c r="C181" s="2" t="s">
        <v>36</v>
      </c>
      <c r="D181" s="2"/>
      <c r="F181" s="128">
        <v>-10484</v>
      </c>
    </row>
    <row r="182" spans="1:7" x14ac:dyDescent="0.25">
      <c r="A182" s="2"/>
      <c r="C182" s="2"/>
      <c r="D182" s="2"/>
      <c r="F182" s="128"/>
      <c r="G182" s="2"/>
    </row>
    <row r="183" spans="1:7" ht="16.5" thickBot="1" x14ac:dyDescent="0.3">
      <c r="A183" s="129" t="s">
        <v>94</v>
      </c>
      <c r="B183" s="130"/>
      <c r="C183" s="129"/>
      <c r="D183" s="129"/>
      <c r="E183" s="130"/>
      <c r="F183" s="129"/>
      <c r="G183" s="131">
        <f>SUM(G148,G153,G158,G172)</f>
        <v>-23932</v>
      </c>
    </row>
    <row r="184" spans="1:7" ht="16.5" thickTop="1" x14ac:dyDescent="0.25">
      <c r="A184" s="132"/>
      <c r="C184" s="132"/>
      <c r="D184" s="132"/>
      <c r="E184" s="141"/>
      <c r="F184" s="132"/>
      <c r="G184" s="133"/>
    </row>
    <row r="185" spans="1:7" x14ac:dyDescent="0.25">
      <c r="A185" s="136" t="s">
        <v>95</v>
      </c>
      <c r="B185" s="135"/>
      <c r="C185" s="136"/>
      <c r="D185" s="136"/>
      <c r="E185" s="135"/>
      <c r="F185" s="136"/>
      <c r="G185" s="136"/>
    </row>
    <row r="186" spans="1:7" ht="16.5" thickBot="1" x14ac:dyDescent="0.3">
      <c r="A186" s="139" t="s">
        <v>96</v>
      </c>
      <c r="B186" s="138"/>
      <c r="C186" s="139"/>
      <c r="D186" s="139"/>
      <c r="E186" s="138"/>
      <c r="F186" s="139"/>
      <c r="G186" s="140">
        <f>SUM(G183,G145)</f>
        <v>10792</v>
      </c>
    </row>
    <row r="187" spans="1:7" ht="16.5" thickTop="1" x14ac:dyDescent="0.25">
      <c r="A187" s="132"/>
      <c r="C187" s="132"/>
      <c r="D187" s="132"/>
      <c r="E187" s="18"/>
      <c r="F187" s="132"/>
      <c r="G187" s="133"/>
    </row>
    <row r="188" spans="1:7" ht="16.5" thickBot="1" x14ac:dyDescent="0.3">
      <c r="A188" s="129" t="s">
        <v>97</v>
      </c>
      <c r="B188" s="130"/>
      <c r="C188" s="129"/>
      <c r="D188" s="129"/>
      <c r="E188" s="130"/>
      <c r="F188" s="129"/>
      <c r="G188" s="131">
        <f>SUM(G186,G132)</f>
        <v>322702</v>
      </c>
    </row>
    <row r="189" spans="1:7" ht="16.5" thickTop="1" x14ac:dyDescent="0.25">
      <c r="A189" s="132"/>
      <c r="B189" s="18"/>
      <c r="C189" s="132"/>
      <c r="D189" s="132"/>
      <c r="E189" s="18"/>
      <c r="F189" s="132"/>
      <c r="G189" s="133"/>
    </row>
    <row r="190" spans="1:7" x14ac:dyDescent="0.25">
      <c r="A190" s="13" t="s">
        <v>98</v>
      </c>
      <c r="E190" s="142"/>
      <c r="F190" s="114"/>
      <c r="G190" s="114"/>
    </row>
    <row r="193" spans="1:8" x14ac:dyDescent="0.25">
      <c r="A193" s="143" t="s">
        <v>99</v>
      </c>
      <c r="B193" s="144"/>
      <c r="C193" s="144"/>
      <c r="D193" s="145"/>
      <c r="E193" s="146" t="s">
        <v>6</v>
      </c>
      <c r="F193" s="146" t="s">
        <v>66</v>
      </c>
      <c r="G193" s="114"/>
    </row>
    <row r="194" spans="1:8" x14ac:dyDescent="0.25">
      <c r="A194" s="147" t="s">
        <v>100</v>
      </c>
      <c r="B194" s="144"/>
      <c r="C194" s="144"/>
      <c r="D194" s="145"/>
      <c r="E194" s="148">
        <v>0</v>
      </c>
      <c r="F194" s="148">
        <v>0</v>
      </c>
      <c r="G194" s="114"/>
    </row>
    <row r="195" spans="1:8" x14ac:dyDescent="0.25">
      <c r="A195" s="149" t="s">
        <v>101</v>
      </c>
      <c r="B195" s="150"/>
      <c r="C195" s="150"/>
      <c r="D195" s="151"/>
      <c r="E195" s="152">
        <v>549552</v>
      </c>
      <c r="F195" s="152">
        <v>549552</v>
      </c>
    </row>
    <row r="196" spans="1:8" x14ac:dyDescent="0.25">
      <c r="A196" s="149" t="s">
        <v>102</v>
      </c>
      <c r="B196" s="150"/>
      <c r="C196" s="150"/>
      <c r="D196" s="151"/>
      <c r="E196" s="148">
        <v>0</v>
      </c>
      <c r="F196" s="148">
        <v>0</v>
      </c>
    </row>
    <row r="197" spans="1:8" s="1" customFormat="1" x14ac:dyDescent="0.25">
      <c r="A197" s="149" t="s">
        <v>103</v>
      </c>
      <c r="B197" s="150"/>
      <c r="C197" s="150"/>
      <c r="D197" s="151"/>
      <c r="E197" s="148">
        <v>0</v>
      </c>
      <c r="F197" s="148">
        <v>0</v>
      </c>
      <c r="G197" s="10"/>
      <c r="H197" s="10"/>
    </row>
    <row r="198" spans="1:8" x14ac:dyDescent="0.25">
      <c r="A198" s="153" t="s">
        <v>104</v>
      </c>
      <c r="B198" s="107"/>
      <c r="C198" s="107"/>
      <c r="D198" s="154"/>
      <c r="E198" s="155">
        <f>SUM(E194:E197)</f>
        <v>549552</v>
      </c>
      <c r="F198" s="155">
        <f>SUM(F194:F197)</f>
        <v>549552</v>
      </c>
      <c r="G198" s="1"/>
    </row>
    <row r="200" spans="1:8" x14ac:dyDescent="0.25">
      <c r="B200" s="2" t="s">
        <v>105</v>
      </c>
      <c r="D200" s="2"/>
      <c r="E200" s="2"/>
      <c r="G200" s="11"/>
    </row>
    <row r="201" spans="1:8" x14ac:dyDescent="0.25">
      <c r="A201" s="2" t="s">
        <v>399</v>
      </c>
      <c r="D201" s="2"/>
      <c r="E201" s="2"/>
      <c r="G201" s="11"/>
    </row>
    <row r="202" spans="1:8" x14ac:dyDescent="0.25">
      <c r="A202" s="2"/>
      <c r="D202" s="2"/>
      <c r="E202" s="2"/>
      <c r="G202" s="11"/>
    </row>
    <row r="203" spans="1:8" x14ac:dyDescent="0.25">
      <c r="B203" s="2" t="s">
        <v>385</v>
      </c>
      <c r="G203" s="156"/>
    </row>
    <row r="204" spans="1:8" x14ac:dyDescent="0.25">
      <c r="A204" s="2" t="s">
        <v>386</v>
      </c>
      <c r="G204" s="156"/>
    </row>
    <row r="205" spans="1:8" x14ac:dyDescent="0.25">
      <c r="A205" s="2" t="s">
        <v>387</v>
      </c>
      <c r="G205" s="156"/>
    </row>
    <row r="206" spans="1:8" x14ac:dyDescent="0.25">
      <c r="A206" s="2"/>
      <c r="G206" s="156"/>
    </row>
    <row r="207" spans="1:8" x14ac:dyDescent="0.25">
      <c r="A207" s="2"/>
      <c r="B207" s="10" t="s">
        <v>106</v>
      </c>
      <c r="G207" s="156"/>
    </row>
    <row r="208" spans="1:8" ht="31.5" x14ac:dyDescent="0.25">
      <c r="A208" s="157" t="s">
        <v>107</v>
      </c>
      <c r="B208" s="229" t="s">
        <v>108</v>
      </c>
      <c r="C208" s="230"/>
      <c r="D208" s="230"/>
      <c r="E208" s="231"/>
      <c r="F208" s="158" t="s">
        <v>109</v>
      </c>
      <c r="G208" s="159" t="s">
        <v>110</v>
      </c>
    </row>
    <row r="209" spans="1:8" x14ac:dyDescent="0.25">
      <c r="A209" s="160" t="s">
        <v>111</v>
      </c>
      <c r="B209" s="161" t="s">
        <v>112</v>
      </c>
      <c r="C209" s="162"/>
      <c r="D209" s="162"/>
      <c r="E209" s="162"/>
      <c r="F209" s="163">
        <v>10700000</v>
      </c>
      <c r="G209" s="164"/>
    </row>
    <row r="210" spans="1:8" x14ac:dyDescent="0.25">
      <c r="A210" s="146">
        <v>1</v>
      </c>
      <c r="B210" s="161" t="s">
        <v>113</v>
      </c>
      <c r="C210" s="162"/>
      <c r="D210" s="162"/>
      <c r="E210" s="165"/>
      <c r="F210" s="166">
        <v>7130000</v>
      </c>
      <c r="G210" s="164"/>
    </row>
    <row r="211" spans="1:8" x14ac:dyDescent="0.25">
      <c r="A211" s="160">
        <v>2</v>
      </c>
      <c r="B211" s="161" t="s">
        <v>114</v>
      </c>
      <c r="C211" s="162"/>
      <c r="D211" s="162"/>
      <c r="E211" s="165"/>
      <c r="F211" s="166">
        <v>3570000</v>
      </c>
      <c r="G211" s="164"/>
    </row>
    <row r="212" spans="1:8" x14ac:dyDescent="0.25">
      <c r="E212" s="167"/>
      <c r="G212" s="11"/>
    </row>
    <row r="213" spans="1:8" s="1" customFormat="1" x14ac:dyDescent="0.25">
      <c r="B213" s="10" t="s">
        <v>115</v>
      </c>
      <c r="E213" s="168"/>
      <c r="G213" s="11"/>
      <c r="H213" s="10"/>
    </row>
    <row r="214" spans="1:8" ht="31.5" x14ac:dyDescent="0.25">
      <c r="A214" s="157" t="s">
        <v>107</v>
      </c>
      <c r="B214" s="229" t="s">
        <v>108</v>
      </c>
      <c r="C214" s="230"/>
      <c r="D214" s="230"/>
      <c r="E214" s="231"/>
      <c r="F214" s="158" t="s">
        <v>116</v>
      </c>
      <c r="G214" s="159" t="s">
        <v>110</v>
      </c>
    </row>
    <row r="215" spans="1:8" x14ac:dyDescent="0.25">
      <c r="A215" s="160" t="s">
        <v>111</v>
      </c>
      <c r="B215" s="161" t="s">
        <v>112</v>
      </c>
      <c r="C215" s="162"/>
      <c r="D215" s="162"/>
      <c r="E215" s="162"/>
      <c r="F215" s="163">
        <v>10700000</v>
      </c>
      <c r="G215" s="164"/>
    </row>
    <row r="216" spans="1:8" x14ac:dyDescent="0.25">
      <c r="A216" s="146">
        <v>1</v>
      </c>
      <c r="B216" s="161" t="s">
        <v>113</v>
      </c>
      <c r="C216" s="162"/>
      <c r="D216" s="162"/>
      <c r="E216" s="165"/>
      <c r="F216" s="166">
        <v>7630000</v>
      </c>
      <c r="G216" s="164"/>
    </row>
    <row r="217" spans="1:8" x14ac:dyDescent="0.25">
      <c r="A217" s="160">
        <v>2</v>
      </c>
      <c r="B217" s="161" t="s">
        <v>117</v>
      </c>
      <c r="C217" s="162"/>
      <c r="D217" s="162"/>
      <c r="E217" s="165"/>
      <c r="F217" s="166">
        <v>3070000</v>
      </c>
      <c r="G217" s="164"/>
    </row>
    <row r="218" spans="1:8" x14ac:dyDescent="0.25">
      <c r="A218" s="169"/>
    </row>
    <row r="219" spans="1:8" x14ac:dyDescent="0.25">
      <c r="B219" s="10" t="s">
        <v>118</v>
      </c>
    </row>
    <row r="220" spans="1:8" x14ac:dyDescent="0.25">
      <c r="A220" s="170"/>
    </row>
    <row r="221" spans="1:8" x14ac:dyDescent="0.25">
      <c r="B221" s="10" t="s">
        <v>382</v>
      </c>
      <c r="G221" s="11"/>
    </row>
    <row r="222" spans="1:8" x14ac:dyDescent="0.25">
      <c r="A222" s="10" t="s">
        <v>383</v>
      </c>
      <c r="G222" s="11"/>
    </row>
    <row r="223" spans="1:8" x14ac:dyDescent="0.25">
      <c r="A223" s="10" t="s">
        <v>384</v>
      </c>
      <c r="G223" s="11"/>
    </row>
    <row r="224" spans="1:8" x14ac:dyDescent="0.25">
      <c r="G224" s="11"/>
    </row>
    <row r="225" spans="1:6" x14ac:dyDescent="0.25">
      <c r="A225" s="171"/>
      <c r="B225" s="10" t="s">
        <v>119</v>
      </c>
    </row>
    <row r="226" spans="1:6" x14ac:dyDescent="0.25">
      <c r="A226" s="170" t="s">
        <v>120</v>
      </c>
    </row>
    <row r="227" spans="1:6" x14ac:dyDescent="0.25">
      <c r="A227" s="170" t="s">
        <v>121</v>
      </c>
    </row>
    <row r="228" spans="1:6" x14ac:dyDescent="0.25">
      <c r="A228" s="170" t="s">
        <v>122</v>
      </c>
    </row>
    <row r="229" spans="1:6" x14ac:dyDescent="0.25">
      <c r="A229" s="170" t="s">
        <v>123</v>
      </c>
    </row>
    <row r="230" spans="1:6" x14ac:dyDescent="0.25">
      <c r="A230" s="171"/>
    </row>
    <row r="231" spans="1:6" x14ac:dyDescent="0.25">
      <c r="A231" s="171"/>
    </row>
    <row r="232" spans="1:6" s="1" customFormat="1" x14ac:dyDescent="0.25">
      <c r="F232" s="50"/>
    </row>
    <row r="233" spans="1:6" s="1" customFormat="1" x14ac:dyDescent="0.25">
      <c r="F233" s="50"/>
    </row>
    <row r="234" spans="1:6" s="169" customFormat="1" x14ac:dyDescent="0.25">
      <c r="F234" s="172"/>
    </row>
    <row r="235" spans="1:6" s="169" customFormat="1" x14ac:dyDescent="0.25">
      <c r="A235" s="10" t="s">
        <v>395</v>
      </c>
      <c r="F235" s="10" t="s">
        <v>397</v>
      </c>
    </row>
    <row r="236" spans="1:6" x14ac:dyDescent="0.25">
      <c r="B236" s="10" t="s">
        <v>396</v>
      </c>
      <c r="F236" s="10" t="s">
        <v>398</v>
      </c>
    </row>
    <row r="237" spans="1:6" x14ac:dyDescent="0.25">
      <c r="F237" s="10" t="s">
        <v>0</v>
      </c>
    </row>
    <row r="238" spans="1:6" x14ac:dyDescent="0.25">
      <c r="A238" s="1"/>
    </row>
    <row r="241" spans="1:1" x14ac:dyDescent="0.25">
      <c r="A241" s="1"/>
    </row>
    <row r="244" spans="1:1" x14ac:dyDescent="0.25">
      <c r="A244" s="1"/>
    </row>
    <row r="245" spans="1:1" x14ac:dyDescent="0.25">
      <c r="A245" s="173"/>
    </row>
    <row r="246" spans="1:1" x14ac:dyDescent="0.25">
      <c r="A246" s="173"/>
    </row>
  </sheetData>
  <autoFilter ref="C2:C235"/>
  <mergeCells count="8">
    <mergeCell ref="B208:E208"/>
    <mergeCell ref="B214:E214"/>
    <mergeCell ref="A48:D48"/>
    <mergeCell ref="E49:F49"/>
    <mergeCell ref="A53:D53"/>
    <mergeCell ref="A57:D57"/>
    <mergeCell ref="A86:D86"/>
    <mergeCell ref="A101:D10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316"/>
  <sheetViews>
    <sheetView tabSelected="1" zoomScaleNormal="100" workbookViewId="0">
      <pane xSplit="1" ySplit="7" topLeftCell="B299" activePane="bottomRight" state="frozen"/>
      <selection activeCell="H219" sqref="H219"/>
      <selection pane="topRight" activeCell="H219" sqref="H219"/>
      <selection pane="bottomLeft" activeCell="H219" sqref="H219"/>
      <selection pane="bottomRight" activeCell="A300" sqref="A300"/>
    </sheetView>
  </sheetViews>
  <sheetFormatPr defaultColWidth="12.42578125" defaultRowHeight="15.75" x14ac:dyDescent="0.25"/>
  <cols>
    <col min="1" max="1" width="44.7109375" style="176" customWidth="1"/>
    <col min="2" max="3" width="11.28515625" style="177" bestFit="1" customWidth="1"/>
    <col min="4" max="4" width="11" style="177" bestFit="1" customWidth="1"/>
    <col min="5" max="7" width="10.28515625" style="177" bestFit="1" customWidth="1"/>
    <col min="8" max="16" width="12" style="177" bestFit="1" customWidth="1"/>
    <col min="17" max="19" width="12.140625" style="177" bestFit="1" customWidth="1"/>
    <col min="20" max="25" width="12.42578125" style="177"/>
    <col min="26" max="27" width="11" style="177" bestFit="1" customWidth="1"/>
    <col min="28" max="28" width="11.28515625" style="177" customWidth="1"/>
    <col min="29" max="16384" width="12.42578125" style="177"/>
  </cols>
  <sheetData>
    <row r="1" spans="1:187" x14ac:dyDescent="0.25">
      <c r="A1" s="174"/>
    </row>
    <row r="2" spans="1:187" x14ac:dyDescent="0.25">
      <c r="A2" s="178"/>
      <c r="T2" s="179"/>
      <c r="U2" s="179"/>
      <c r="V2" s="179"/>
      <c r="W2" s="179"/>
      <c r="X2" s="179"/>
      <c r="Y2" s="179"/>
      <c r="Z2" s="180"/>
      <c r="AA2" s="180"/>
      <c r="AB2" s="181" t="s">
        <v>124</v>
      </c>
    </row>
    <row r="3" spans="1:187" x14ac:dyDescent="0.25">
      <c r="A3" s="182" t="s">
        <v>125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</row>
    <row r="4" spans="1:187" s="183" customFormat="1" x14ac:dyDescent="0.25">
      <c r="A4" s="184">
        <v>2022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</row>
    <row r="5" spans="1:187" s="183" customFormat="1" x14ac:dyDescent="0.25">
      <c r="A5" s="185"/>
      <c r="B5" s="182"/>
      <c r="C5" s="182"/>
      <c r="D5" s="182"/>
      <c r="E5" s="186"/>
      <c r="F5" s="186"/>
      <c r="G5" s="186"/>
      <c r="H5" s="186"/>
      <c r="I5" s="186"/>
      <c r="J5" s="187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</row>
    <row r="6" spans="1:187" s="178" customFormat="1" ht="94.5" x14ac:dyDescent="0.25">
      <c r="A6" s="188" t="s">
        <v>126</v>
      </c>
      <c r="B6" s="189" t="s">
        <v>127</v>
      </c>
      <c r="C6" s="189" t="s">
        <v>127</v>
      </c>
      <c r="D6" s="189" t="s">
        <v>127</v>
      </c>
      <c r="E6" s="190" t="s">
        <v>128</v>
      </c>
      <c r="F6" s="190" t="s">
        <v>128</v>
      </c>
      <c r="G6" s="190" t="s">
        <v>128</v>
      </c>
      <c r="H6" s="190" t="s">
        <v>129</v>
      </c>
      <c r="I6" s="190" t="s">
        <v>129</v>
      </c>
      <c r="J6" s="190" t="s">
        <v>129</v>
      </c>
      <c r="K6" s="190" t="s">
        <v>130</v>
      </c>
      <c r="L6" s="190" t="s">
        <v>130</v>
      </c>
      <c r="M6" s="190" t="s">
        <v>130</v>
      </c>
      <c r="N6" s="190" t="s">
        <v>131</v>
      </c>
      <c r="O6" s="190" t="s">
        <v>131</v>
      </c>
      <c r="P6" s="190" t="s">
        <v>131</v>
      </c>
      <c r="Q6" s="190" t="s">
        <v>132</v>
      </c>
      <c r="R6" s="190" t="s">
        <v>132</v>
      </c>
      <c r="S6" s="190" t="s">
        <v>132</v>
      </c>
      <c r="T6" s="190" t="s">
        <v>133</v>
      </c>
      <c r="U6" s="190" t="s">
        <v>133</v>
      </c>
      <c r="V6" s="190" t="s">
        <v>133</v>
      </c>
      <c r="W6" s="190" t="s">
        <v>134</v>
      </c>
      <c r="X6" s="190" t="s">
        <v>134</v>
      </c>
      <c r="Y6" s="190" t="s">
        <v>134</v>
      </c>
      <c r="Z6" s="190" t="s">
        <v>135</v>
      </c>
      <c r="AA6" s="190" t="s">
        <v>135</v>
      </c>
      <c r="AB6" s="190" t="s">
        <v>135</v>
      </c>
    </row>
    <row r="7" spans="1:187" s="178" customFormat="1" x14ac:dyDescent="0.25">
      <c r="A7" s="191"/>
      <c r="B7" s="192" t="s">
        <v>136</v>
      </c>
      <c r="C7" s="192" t="s">
        <v>137</v>
      </c>
      <c r="D7" s="192" t="s">
        <v>138</v>
      </c>
      <c r="E7" s="192" t="s">
        <v>136</v>
      </c>
      <c r="F7" s="192" t="s">
        <v>137</v>
      </c>
      <c r="G7" s="192" t="s">
        <v>138</v>
      </c>
      <c r="H7" s="192" t="s">
        <v>136</v>
      </c>
      <c r="I7" s="192" t="s">
        <v>137</v>
      </c>
      <c r="J7" s="192" t="s">
        <v>138</v>
      </c>
      <c r="K7" s="192" t="s">
        <v>136</v>
      </c>
      <c r="L7" s="192" t="s">
        <v>137</v>
      </c>
      <c r="M7" s="192" t="s">
        <v>138</v>
      </c>
      <c r="N7" s="192" t="s">
        <v>136</v>
      </c>
      <c r="O7" s="192" t="s">
        <v>137</v>
      </c>
      <c r="P7" s="192" t="s">
        <v>138</v>
      </c>
      <c r="Q7" s="192" t="s">
        <v>136</v>
      </c>
      <c r="R7" s="192" t="s">
        <v>137</v>
      </c>
      <c r="S7" s="192" t="s">
        <v>138</v>
      </c>
      <c r="T7" s="192" t="s">
        <v>136</v>
      </c>
      <c r="U7" s="192" t="s">
        <v>137</v>
      </c>
      <c r="V7" s="192" t="s">
        <v>138</v>
      </c>
      <c r="W7" s="192" t="s">
        <v>136</v>
      </c>
      <c r="X7" s="192" t="s">
        <v>137</v>
      </c>
      <c r="Y7" s="192" t="s">
        <v>138</v>
      </c>
      <c r="Z7" s="192" t="s">
        <v>136</v>
      </c>
      <c r="AA7" s="192" t="s">
        <v>137</v>
      </c>
      <c r="AB7" s="192" t="s">
        <v>138</v>
      </c>
    </row>
    <row r="8" spans="1:187" s="195" customFormat="1" x14ac:dyDescent="0.25">
      <c r="A8" s="193" t="s">
        <v>97</v>
      </c>
      <c r="B8" s="194">
        <f t="shared" ref="B8:D78" si="0">E8+H8+K8+N8+Q8+T8+W8+Z8</f>
        <v>52086845</v>
      </c>
      <c r="C8" s="194">
        <f t="shared" si="0"/>
        <v>52448176</v>
      </c>
      <c r="D8" s="194">
        <f t="shared" si="0"/>
        <v>361331</v>
      </c>
      <c r="E8" s="194">
        <f>SUM(E9,E87,E282,E295)</f>
        <v>3371851</v>
      </c>
      <c r="F8" s="194">
        <f>SUM(F9,F87,F282,F295)</f>
        <v>3371851</v>
      </c>
      <c r="G8" s="194">
        <f>F8-E8</f>
        <v>0</v>
      </c>
      <c r="H8" s="194">
        <f t="shared" ref="H8:I8" si="1">SUM(H9,H87,H282,H295)</f>
        <v>1123772</v>
      </c>
      <c r="I8" s="194">
        <f t="shared" si="1"/>
        <v>1123772</v>
      </c>
      <c r="J8" s="194">
        <f t="shared" ref="J8" si="2">I8-H8</f>
        <v>0</v>
      </c>
      <c r="K8" s="194">
        <f t="shared" ref="K8:L8" si="3">SUM(K9,K87,K282,K295)</f>
        <v>6648181</v>
      </c>
      <c r="L8" s="194">
        <f t="shared" si="3"/>
        <v>6767752</v>
      </c>
      <c r="M8" s="194">
        <f t="shared" ref="M8" si="4">L8-K8</f>
        <v>119571</v>
      </c>
      <c r="N8" s="194">
        <f t="shared" ref="N8:O8" si="5">SUM(N9,N87,N282,N295)</f>
        <v>24058331</v>
      </c>
      <c r="O8" s="194">
        <f t="shared" si="5"/>
        <v>24336247</v>
      </c>
      <c r="P8" s="194">
        <f t="shared" ref="P8" si="6">O8-N8</f>
        <v>277916</v>
      </c>
      <c r="Q8" s="194">
        <f t="shared" ref="Q8:R8" si="7">SUM(Q9,Q87,Q282,Q295)</f>
        <v>1944391</v>
      </c>
      <c r="R8" s="194">
        <f t="shared" si="7"/>
        <v>1947439</v>
      </c>
      <c r="S8" s="194">
        <f t="shared" ref="S8" si="8">R8-Q8</f>
        <v>3048</v>
      </c>
      <c r="T8" s="194">
        <f t="shared" ref="T8:U8" si="9">SUM(T9,T87,T282,T295)</f>
        <v>7509932</v>
      </c>
      <c r="U8" s="194">
        <f t="shared" si="9"/>
        <v>7509932</v>
      </c>
      <c r="V8" s="194">
        <f t="shared" ref="V8" si="10">U8-T8</f>
        <v>0</v>
      </c>
      <c r="W8" s="194">
        <f t="shared" ref="W8:X8" si="11">SUM(W9,W87,W282,W295)</f>
        <v>723506</v>
      </c>
      <c r="X8" s="194">
        <f t="shared" si="11"/>
        <v>924090</v>
      </c>
      <c r="Y8" s="194">
        <f t="shared" ref="Y8" si="12">X8-W8</f>
        <v>200584</v>
      </c>
      <c r="Z8" s="194">
        <f t="shared" ref="Z8:AA8" si="13">SUM(Z9,Z87,Z282,Z295)</f>
        <v>6706881</v>
      </c>
      <c r="AA8" s="194">
        <f t="shared" si="13"/>
        <v>6467093</v>
      </c>
      <c r="AB8" s="194">
        <f t="shared" ref="AB8" si="14">AA8-Z8</f>
        <v>-239788</v>
      </c>
    </row>
    <row r="9" spans="1:187" s="195" customFormat="1" x14ac:dyDescent="0.25">
      <c r="A9" s="196" t="s">
        <v>139</v>
      </c>
      <c r="B9" s="197">
        <f t="shared" si="0"/>
        <v>29457688</v>
      </c>
      <c r="C9" s="197">
        <f t="shared" si="0"/>
        <v>29501434</v>
      </c>
      <c r="D9" s="197">
        <f t="shared" si="0"/>
        <v>43746</v>
      </c>
      <c r="E9" s="197">
        <f>SUM(E10,E22,E36,E50,E72,E83,E45,E58)</f>
        <v>2917200</v>
      </c>
      <c r="F9" s="197">
        <f>SUM(F10,F22,F36,F50,F72,F83,F45,F58)</f>
        <v>2797666</v>
      </c>
      <c r="G9" s="197">
        <f t="shared" ref="G9:G79" si="15">F9-E9</f>
        <v>-119534</v>
      </c>
      <c r="H9" s="197">
        <f>SUM(H10,H22,H36,H50,H72,H83,H45,H58)</f>
        <v>1092436</v>
      </c>
      <c r="I9" s="197">
        <f>SUM(I10,I22,I36,I50,I72,I83,I45,I58)</f>
        <v>1092436</v>
      </c>
      <c r="J9" s="197">
        <f t="shared" ref="J9:J79" si="16">I9-H9</f>
        <v>0</v>
      </c>
      <c r="K9" s="197">
        <f>SUM(K10,K22,K36,K50,K72,K83,K45,K58)</f>
        <v>5345512</v>
      </c>
      <c r="L9" s="197">
        <f>SUM(L10,L22,L36,L50,L72,L83,L45,L58)</f>
        <v>5353340</v>
      </c>
      <c r="M9" s="197">
        <f t="shared" ref="M9:M79" si="17">L9-K9</f>
        <v>7828</v>
      </c>
      <c r="N9" s="197">
        <f>SUM(N10,N22,N36,N50,N72,N83,N45,N58)</f>
        <v>12728179</v>
      </c>
      <c r="O9" s="197">
        <f>SUM(O10,O22,O36,O50,O72,O83,O45,O58)</f>
        <v>12755256</v>
      </c>
      <c r="P9" s="197">
        <f t="shared" ref="P9:P79" si="18">O9-N9</f>
        <v>27077</v>
      </c>
      <c r="Q9" s="197">
        <f>SUM(Q10,Q22,Q36,Q50,Q72,Q83,Q45,Q58)</f>
        <v>1266130</v>
      </c>
      <c r="R9" s="197">
        <f>SUM(R10,R22,R36,R50,R72,R83,R45,R58)</f>
        <v>1266130</v>
      </c>
      <c r="S9" s="197">
        <f t="shared" ref="S9:S79" si="19">R9-Q9</f>
        <v>0</v>
      </c>
      <c r="T9" s="197">
        <f>SUM(T10,T22,T36,T50,T72,T83,T45,T58)</f>
        <v>2485240</v>
      </c>
      <c r="U9" s="197">
        <f>SUM(U10,U22,U36,U50,U72,U83,U45,U58)</f>
        <v>2481044</v>
      </c>
      <c r="V9" s="197">
        <f t="shared" ref="V9:V79" si="20">U9-T9</f>
        <v>-4196</v>
      </c>
      <c r="W9" s="197">
        <f>SUM(W10,W22,W36,W50,W72,W83,W45,W58)</f>
        <v>710654</v>
      </c>
      <c r="X9" s="197">
        <f>SUM(X10,X22,X36,X50,X72,X83,X45,X58)</f>
        <v>904213</v>
      </c>
      <c r="Y9" s="197">
        <f t="shared" ref="Y9:Y79" si="21">X9-W9</f>
        <v>193559</v>
      </c>
      <c r="Z9" s="197">
        <f>SUM(Z10,Z22,Z36,Z50,Z72,Z83,Z45,Z58)</f>
        <v>2912337</v>
      </c>
      <c r="AA9" s="197">
        <f>SUM(AA10,AA22,AA36,AA50,AA72,AA83,AA45,AA58)</f>
        <v>2851349</v>
      </c>
      <c r="AB9" s="197">
        <f t="shared" ref="AB9:AB79" si="22">AA9-Z9</f>
        <v>-60988</v>
      </c>
    </row>
    <row r="10" spans="1:187" s="198" customFormat="1" x14ac:dyDescent="0.25">
      <c r="A10" s="196" t="s">
        <v>140</v>
      </c>
      <c r="B10" s="197">
        <f t="shared" si="0"/>
        <v>474619</v>
      </c>
      <c r="C10" s="197">
        <f t="shared" si="0"/>
        <v>474619</v>
      </c>
      <c r="D10" s="197">
        <f t="shared" si="0"/>
        <v>0</v>
      </c>
      <c r="E10" s="197">
        <f t="shared" ref="E10:AA10" si="23">SUM(E11)</f>
        <v>66840</v>
      </c>
      <c r="F10" s="197">
        <f t="shared" si="23"/>
        <v>66840</v>
      </c>
      <c r="G10" s="197">
        <f t="shared" si="15"/>
        <v>0</v>
      </c>
      <c r="H10" s="197">
        <f t="shared" si="23"/>
        <v>131001</v>
      </c>
      <c r="I10" s="197">
        <f t="shared" si="23"/>
        <v>131001</v>
      </c>
      <c r="J10" s="197">
        <f t="shared" si="16"/>
        <v>0</v>
      </c>
      <c r="K10" s="197">
        <f t="shared" si="23"/>
        <v>70418</v>
      </c>
      <c r="L10" s="197">
        <f t="shared" si="23"/>
        <v>70418</v>
      </c>
      <c r="M10" s="197">
        <f t="shared" si="17"/>
        <v>0</v>
      </c>
      <c r="N10" s="197">
        <f t="shared" si="23"/>
        <v>0</v>
      </c>
      <c r="O10" s="197">
        <f t="shared" si="23"/>
        <v>0</v>
      </c>
      <c r="P10" s="197">
        <f t="shared" si="18"/>
        <v>0</v>
      </c>
      <c r="Q10" s="197">
        <f t="shared" si="23"/>
        <v>0</v>
      </c>
      <c r="R10" s="197">
        <f t="shared" si="23"/>
        <v>0</v>
      </c>
      <c r="S10" s="197">
        <f t="shared" si="19"/>
        <v>0</v>
      </c>
      <c r="T10" s="197">
        <f t="shared" si="23"/>
        <v>0</v>
      </c>
      <c r="U10" s="197">
        <f t="shared" si="23"/>
        <v>0</v>
      </c>
      <c r="V10" s="197">
        <f t="shared" si="20"/>
        <v>0</v>
      </c>
      <c r="W10" s="197">
        <f t="shared" si="23"/>
        <v>0</v>
      </c>
      <c r="X10" s="197">
        <f t="shared" si="23"/>
        <v>0</v>
      </c>
      <c r="Y10" s="197">
        <f t="shared" si="21"/>
        <v>0</v>
      </c>
      <c r="Z10" s="197">
        <f t="shared" si="23"/>
        <v>206360</v>
      </c>
      <c r="AA10" s="197">
        <f t="shared" si="23"/>
        <v>206360</v>
      </c>
      <c r="AB10" s="197">
        <f t="shared" si="22"/>
        <v>0</v>
      </c>
    </row>
    <row r="11" spans="1:187" s="195" customFormat="1" x14ac:dyDescent="0.25">
      <c r="A11" s="196" t="s">
        <v>141</v>
      </c>
      <c r="B11" s="199">
        <f t="shared" si="0"/>
        <v>474619</v>
      </c>
      <c r="C11" s="199">
        <f t="shared" si="0"/>
        <v>474619</v>
      </c>
      <c r="D11" s="199">
        <f t="shared" si="0"/>
        <v>0</v>
      </c>
      <c r="E11" s="199">
        <f>SUM(E12:E21)</f>
        <v>66840</v>
      </c>
      <c r="F11" s="199">
        <f>SUM(F12:F21)</f>
        <v>66840</v>
      </c>
      <c r="G11" s="199">
        <f t="shared" si="15"/>
        <v>0</v>
      </c>
      <c r="H11" s="199">
        <f>SUM(H12:H21)</f>
        <v>131001</v>
      </c>
      <c r="I11" s="199">
        <f>SUM(I12:I21)</f>
        <v>131001</v>
      </c>
      <c r="J11" s="199">
        <f t="shared" si="16"/>
        <v>0</v>
      </c>
      <c r="K11" s="199">
        <f>SUM(K12:K21)</f>
        <v>70418</v>
      </c>
      <c r="L11" s="199">
        <f>SUM(L12:L21)</f>
        <v>70418</v>
      </c>
      <c r="M11" s="199">
        <f t="shared" si="17"/>
        <v>0</v>
      </c>
      <c r="N11" s="199">
        <f>SUM(N12:N21)</f>
        <v>0</v>
      </c>
      <c r="O11" s="199">
        <f>SUM(O12:O21)</f>
        <v>0</v>
      </c>
      <c r="P11" s="199">
        <f t="shared" si="18"/>
        <v>0</v>
      </c>
      <c r="Q11" s="199">
        <f>SUM(Q12:Q21)</f>
        <v>0</v>
      </c>
      <c r="R11" s="199">
        <f>SUM(R12:R21)</f>
        <v>0</v>
      </c>
      <c r="S11" s="199">
        <f t="shared" si="19"/>
        <v>0</v>
      </c>
      <c r="T11" s="199">
        <f>SUM(T12:T21)</f>
        <v>0</v>
      </c>
      <c r="U11" s="199">
        <f>SUM(U12:U21)</f>
        <v>0</v>
      </c>
      <c r="V11" s="199">
        <f t="shared" si="20"/>
        <v>0</v>
      </c>
      <c r="W11" s="199">
        <f>SUM(W12:W21)</f>
        <v>0</v>
      </c>
      <c r="X11" s="199">
        <f>SUM(X12:X21)</f>
        <v>0</v>
      </c>
      <c r="Y11" s="199">
        <f t="shared" si="21"/>
        <v>0</v>
      </c>
      <c r="Z11" s="199">
        <f>SUM(Z12:Z21)</f>
        <v>206360</v>
      </c>
      <c r="AA11" s="199">
        <f>SUM(AA12:AA21)</f>
        <v>206360</v>
      </c>
      <c r="AB11" s="199">
        <f t="shared" si="22"/>
        <v>0</v>
      </c>
    </row>
    <row r="12" spans="1:187" s="198" customFormat="1" ht="47.25" x14ac:dyDescent="0.25">
      <c r="A12" s="200" t="s">
        <v>142</v>
      </c>
      <c r="B12" s="201">
        <f t="shared" si="0"/>
        <v>8616</v>
      </c>
      <c r="C12" s="201">
        <f t="shared" si="0"/>
        <v>8616</v>
      </c>
      <c r="D12" s="201">
        <f t="shared" si="0"/>
        <v>0</v>
      </c>
      <c r="E12" s="201">
        <v>0</v>
      </c>
      <c r="F12" s="201">
        <v>0</v>
      </c>
      <c r="G12" s="201">
        <f t="shared" si="15"/>
        <v>0</v>
      </c>
      <c r="H12" s="201">
        <v>0</v>
      </c>
      <c r="I12" s="201">
        <v>0</v>
      </c>
      <c r="J12" s="201">
        <f t="shared" si="16"/>
        <v>0</v>
      </c>
      <c r="K12" s="201">
        <v>8616</v>
      </c>
      <c r="L12" s="201">
        <v>8616</v>
      </c>
      <c r="M12" s="201">
        <f t="shared" si="17"/>
        <v>0</v>
      </c>
      <c r="N12" s="201"/>
      <c r="O12" s="201"/>
      <c r="P12" s="201">
        <f t="shared" si="18"/>
        <v>0</v>
      </c>
      <c r="Q12" s="201"/>
      <c r="R12" s="201"/>
      <c r="S12" s="201">
        <f t="shared" si="19"/>
        <v>0</v>
      </c>
      <c r="T12" s="201"/>
      <c r="U12" s="201"/>
      <c r="V12" s="201">
        <f t="shared" si="20"/>
        <v>0</v>
      </c>
      <c r="W12" s="201"/>
      <c r="X12" s="201"/>
      <c r="Y12" s="201">
        <f t="shared" si="21"/>
        <v>0</v>
      </c>
      <c r="Z12" s="201"/>
      <c r="AA12" s="201"/>
      <c r="AB12" s="201">
        <f t="shared" si="22"/>
        <v>0</v>
      </c>
    </row>
    <row r="13" spans="1:187" s="198" customFormat="1" ht="47.25" x14ac:dyDescent="0.25">
      <c r="A13" s="200" t="s">
        <v>143</v>
      </c>
      <c r="B13" s="201">
        <f t="shared" si="0"/>
        <v>3548</v>
      </c>
      <c r="C13" s="201">
        <f t="shared" si="0"/>
        <v>3548</v>
      </c>
      <c r="D13" s="201">
        <f t="shared" si="0"/>
        <v>0</v>
      </c>
      <c r="E13" s="201">
        <v>0</v>
      </c>
      <c r="F13" s="201">
        <v>0</v>
      </c>
      <c r="G13" s="201">
        <f>F13-E13</f>
        <v>0</v>
      </c>
      <c r="H13" s="201">
        <v>0</v>
      </c>
      <c r="I13" s="201">
        <v>0</v>
      </c>
      <c r="J13" s="201">
        <f t="shared" si="16"/>
        <v>0</v>
      </c>
      <c r="K13" s="201">
        <v>3548</v>
      </c>
      <c r="L13" s="201">
        <v>3548</v>
      </c>
      <c r="M13" s="201">
        <f t="shared" si="17"/>
        <v>0</v>
      </c>
      <c r="N13" s="201"/>
      <c r="O13" s="201"/>
      <c r="P13" s="201">
        <f>O13-N13</f>
        <v>0</v>
      </c>
      <c r="Q13" s="201"/>
      <c r="R13" s="201"/>
      <c r="S13" s="201">
        <f t="shared" si="19"/>
        <v>0</v>
      </c>
      <c r="T13" s="201"/>
      <c r="U13" s="201"/>
      <c r="V13" s="201">
        <f t="shared" si="20"/>
        <v>0</v>
      </c>
      <c r="W13" s="201"/>
      <c r="X13" s="201"/>
      <c r="Y13" s="201">
        <f t="shared" si="21"/>
        <v>0</v>
      </c>
      <c r="Z13" s="201"/>
      <c r="AA13" s="201"/>
      <c r="AB13" s="201">
        <f t="shared" si="22"/>
        <v>0</v>
      </c>
    </row>
    <row r="14" spans="1:187" s="198" customFormat="1" ht="47.25" x14ac:dyDescent="0.25">
      <c r="A14" s="200" t="s">
        <v>144</v>
      </c>
      <c r="B14" s="201">
        <f t="shared" si="0"/>
        <v>14706</v>
      </c>
      <c r="C14" s="201">
        <f t="shared" si="0"/>
        <v>14706</v>
      </c>
      <c r="D14" s="201">
        <f t="shared" si="0"/>
        <v>0</v>
      </c>
      <c r="E14" s="201">
        <v>0</v>
      </c>
      <c r="F14" s="201">
        <v>0</v>
      </c>
      <c r="G14" s="201">
        <f t="shared" si="15"/>
        <v>0</v>
      </c>
      <c r="H14" s="201">
        <v>0</v>
      </c>
      <c r="I14" s="201">
        <v>0</v>
      </c>
      <c r="J14" s="201">
        <f t="shared" si="16"/>
        <v>0</v>
      </c>
      <c r="K14" s="201">
        <v>14706</v>
      </c>
      <c r="L14" s="201">
        <v>14706</v>
      </c>
      <c r="M14" s="201">
        <f t="shared" si="17"/>
        <v>0</v>
      </c>
      <c r="N14" s="201"/>
      <c r="O14" s="201"/>
      <c r="P14" s="201">
        <f t="shared" si="18"/>
        <v>0</v>
      </c>
      <c r="Q14" s="201"/>
      <c r="R14" s="201"/>
      <c r="S14" s="201">
        <f t="shared" si="19"/>
        <v>0</v>
      </c>
      <c r="T14" s="201"/>
      <c r="U14" s="201"/>
      <c r="V14" s="201">
        <f t="shared" si="20"/>
        <v>0</v>
      </c>
      <c r="W14" s="201"/>
      <c r="X14" s="201"/>
      <c r="Y14" s="201">
        <f t="shared" si="21"/>
        <v>0</v>
      </c>
      <c r="Z14" s="201"/>
      <c r="AA14" s="201"/>
      <c r="AB14" s="201">
        <f t="shared" si="22"/>
        <v>0</v>
      </c>
    </row>
    <row r="15" spans="1:187" s="198" customFormat="1" ht="47.25" x14ac:dyDescent="0.25">
      <c r="A15" s="200" t="s">
        <v>145</v>
      </c>
      <c r="B15" s="201">
        <f t="shared" si="0"/>
        <v>3333</v>
      </c>
      <c r="C15" s="201">
        <f t="shared" si="0"/>
        <v>3333</v>
      </c>
      <c r="D15" s="201">
        <f t="shared" si="0"/>
        <v>0</v>
      </c>
      <c r="E15" s="201">
        <v>0</v>
      </c>
      <c r="F15" s="201">
        <v>0</v>
      </c>
      <c r="G15" s="201">
        <f t="shared" si="15"/>
        <v>0</v>
      </c>
      <c r="H15" s="201">
        <v>0</v>
      </c>
      <c r="I15" s="201">
        <v>0</v>
      </c>
      <c r="J15" s="201">
        <f t="shared" si="16"/>
        <v>0</v>
      </c>
      <c r="K15" s="201">
        <v>3333</v>
      </c>
      <c r="L15" s="201">
        <v>3333</v>
      </c>
      <c r="M15" s="201">
        <f t="shared" si="17"/>
        <v>0</v>
      </c>
      <c r="N15" s="201"/>
      <c r="O15" s="201"/>
      <c r="P15" s="201">
        <f t="shared" si="18"/>
        <v>0</v>
      </c>
      <c r="Q15" s="201"/>
      <c r="R15" s="201"/>
      <c r="S15" s="201">
        <f t="shared" si="19"/>
        <v>0</v>
      </c>
      <c r="T15" s="201"/>
      <c r="U15" s="201"/>
      <c r="V15" s="201">
        <f t="shared" si="20"/>
        <v>0</v>
      </c>
      <c r="W15" s="201"/>
      <c r="X15" s="201"/>
      <c r="Y15" s="201">
        <f t="shared" si="21"/>
        <v>0</v>
      </c>
      <c r="Z15" s="201"/>
      <c r="AA15" s="201"/>
      <c r="AB15" s="201">
        <f t="shared" si="22"/>
        <v>0</v>
      </c>
    </row>
    <row r="16" spans="1:187" s="198" customFormat="1" ht="47.25" x14ac:dyDescent="0.25">
      <c r="A16" s="200" t="s">
        <v>146</v>
      </c>
      <c r="B16" s="201">
        <f t="shared" si="0"/>
        <v>11395</v>
      </c>
      <c r="C16" s="201">
        <f t="shared" si="0"/>
        <v>11395</v>
      </c>
      <c r="D16" s="201">
        <f t="shared" si="0"/>
        <v>0</v>
      </c>
      <c r="E16" s="201">
        <v>0</v>
      </c>
      <c r="F16" s="201">
        <v>0</v>
      </c>
      <c r="G16" s="201">
        <f t="shared" si="15"/>
        <v>0</v>
      </c>
      <c r="H16" s="201">
        <v>0</v>
      </c>
      <c r="I16" s="201">
        <v>0</v>
      </c>
      <c r="J16" s="201">
        <f t="shared" si="16"/>
        <v>0</v>
      </c>
      <c r="K16" s="201">
        <v>11395</v>
      </c>
      <c r="L16" s="201">
        <v>11395</v>
      </c>
      <c r="M16" s="201">
        <f t="shared" si="17"/>
        <v>0</v>
      </c>
      <c r="N16" s="201"/>
      <c r="O16" s="201"/>
      <c r="P16" s="201">
        <f t="shared" si="18"/>
        <v>0</v>
      </c>
      <c r="Q16" s="201"/>
      <c r="R16" s="201"/>
      <c r="S16" s="201">
        <f t="shared" si="19"/>
        <v>0</v>
      </c>
      <c r="T16" s="201"/>
      <c r="U16" s="201"/>
      <c r="V16" s="201">
        <f t="shared" si="20"/>
        <v>0</v>
      </c>
      <c r="W16" s="201"/>
      <c r="X16" s="201"/>
      <c r="Y16" s="201">
        <f t="shared" si="21"/>
        <v>0</v>
      </c>
      <c r="Z16" s="201"/>
      <c r="AA16" s="201"/>
      <c r="AB16" s="201">
        <f t="shared" si="22"/>
        <v>0</v>
      </c>
    </row>
    <row r="17" spans="1:29" s="198" customFormat="1" ht="47.25" x14ac:dyDescent="0.25">
      <c r="A17" s="200" t="s">
        <v>147</v>
      </c>
      <c r="B17" s="201">
        <f t="shared" si="0"/>
        <v>23820</v>
      </c>
      <c r="C17" s="201">
        <f t="shared" si="0"/>
        <v>23820</v>
      </c>
      <c r="D17" s="201">
        <f t="shared" si="0"/>
        <v>0</v>
      </c>
      <c r="E17" s="201">
        <v>0</v>
      </c>
      <c r="F17" s="201">
        <v>0</v>
      </c>
      <c r="G17" s="201">
        <f t="shared" si="15"/>
        <v>0</v>
      </c>
      <c r="H17" s="201">
        <v>0</v>
      </c>
      <c r="I17" s="201">
        <v>0</v>
      </c>
      <c r="J17" s="201">
        <f t="shared" si="16"/>
        <v>0</v>
      </c>
      <c r="K17" s="201">
        <f>15820+8000</f>
        <v>23820</v>
      </c>
      <c r="L17" s="201">
        <f>15820+8000</f>
        <v>23820</v>
      </c>
      <c r="M17" s="201">
        <f t="shared" si="17"/>
        <v>0</v>
      </c>
      <c r="N17" s="201"/>
      <c r="O17" s="201"/>
      <c r="P17" s="201">
        <f t="shared" si="18"/>
        <v>0</v>
      </c>
      <c r="Q17" s="201"/>
      <c r="R17" s="201"/>
      <c r="S17" s="201">
        <f t="shared" si="19"/>
        <v>0</v>
      </c>
      <c r="T17" s="201"/>
      <c r="U17" s="201"/>
      <c r="V17" s="201">
        <f t="shared" si="20"/>
        <v>0</v>
      </c>
      <c r="W17" s="201"/>
      <c r="X17" s="201"/>
      <c r="Y17" s="201">
        <f t="shared" si="21"/>
        <v>0</v>
      </c>
      <c r="Z17" s="201"/>
      <c r="AA17" s="201"/>
      <c r="AB17" s="201">
        <f t="shared" si="22"/>
        <v>0</v>
      </c>
    </row>
    <row r="18" spans="1:29" s="198" customFormat="1" ht="47.25" x14ac:dyDescent="0.25">
      <c r="A18" s="200" t="s">
        <v>148</v>
      </c>
      <c r="B18" s="201">
        <f t="shared" si="0"/>
        <v>5000</v>
      </c>
      <c r="C18" s="201">
        <f t="shared" si="0"/>
        <v>5000</v>
      </c>
      <c r="D18" s="201">
        <f t="shared" si="0"/>
        <v>0</v>
      </c>
      <c r="E18" s="201">
        <v>0</v>
      </c>
      <c r="F18" s="201">
        <v>0</v>
      </c>
      <c r="G18" s="201">
        <f t="shared" si="15"/>
        <v>0</v>
      </c>
      <c r="H18" s="201">
        <v>0</v>
      </c>
      <c r="I18" s="201">
        <v>0</v>
      </c>
      <c r="J18" s="201">
        <f t="shared" si="16"/>
        <v>0</v>
      </c>
      <c r="K18" s="201">
        <v>5000</v>
      </c>
      <c r="L18" s="201">
        <v>5000</v>
      </c>
      <c r="M18" s="201">
        <f t="shared" si="17"/>
        <v>0</v>
      </c>
      <c r="N18" s="201"/>
      <c r="O18" s="201"/>
      <c r="P18" s="201">
        <f t="shared" si="18"/>
        <v>0</v>
      </c>
      <c r="Q18" s="201"/>
      <c r="R18" s="201"/>
      <c r="S18" s="201">
        <f t="shared" si="19"/>
        <v>0</v>
      </c>
      <c r="T18" s="201"/>
      <c r="U18" s="201"/>
      <c r="V18" s="201">
        <f t="shared" si="20"/>
        <v>0</v>
      </c>
      <c r="W18" s="201"/>
      <c r="X18" s="201"/>
      <c r="Y18" s="201">
        <f t="shared" si="21"/>
        <v>0</v>
      </c>
      <c r="Z18" s="201"/>
      <c r="AA18" s="201"/>
      <c r="AB18" s="201">
        <f t="shared" si="22"/>
        <v>0</v>
      </c>
    </row>
    <row r="19" spans="1:29" s="198" customFormat="1" ht="78.75" x14ac:dyDescent="0.25">
      <c r="A19" s="200" t="s">
        <v>149</v>
      </c>
      <c r="B19" s="201">
        <f t="shared" si="0"/>
        <v>219200</v>
      </c>
      <c r="C19" s="201">
        <f t="shared" si="0"/>
        <v>219200</v>
      </c>
      <c r="D19" s="201">
        <f t="shared" si="0"/>
        <v>0</v>
      </c>
      <c r="E19" s="201">
        <f>13200+200000+3000+3000-206360</f>
        <v>12840</v>
      </c>
      <c r="F19" s="201">
        <f>13200+200000+3000+3000-206360</f>
        <v>12840</v>
      </c>
      <c r="G19" s="201">
        <f>F19-E19</f>
        <v>0</v>
      </c>
      <c r="H19" s="201"/>
      <c r="I19" s="201"/>
      <c r="J19" s="201">
        <f t="shared" si="16"/>
        <v>0</v>
      </c>
      <c r="K19" s="201"/>
      <c r="L19" s="201"/>
      <c r="M19" s="201">
        <f t="shared" si="17"/>
        <v>0</v>
      </c>
      <c r="N19" s="201"/>
      <c r="O19" s="201"/>
      <c r="P19" s="201">
        <f t="shared" si="18"/>
        <v>0</v>
      </c>
      <c r="Q19" s="201"/>
      <c r="R19" s="201"/>
      <c r="S19" s="201">
        <f t="shared" si="19"/>
        <v>0</v>
      </c>
      <c r="T19" s="201"/>
      <c r="U19" s="201"/>
      <c r="V19" s="201">
        <f t="shared" si="20"/>
        <v>0</v>
      </c>
      <c r="W19" s="201"/>
      <c r="X19" s="201"/>
      <c r="Y19" s="201">
        <f t="shared" si="21"/>
        <v>0</v>
      </c>
      <c r="Z19" s="201">
        <v>206360</v>
      </c>
      <c r="AA19" s="201">
        <v>206360</v>
      </c>
      <c r="AB19" s="201">
        <f t="shared" si="22"/>
        <v>0</v>
      </c>
    </row>
    <row r="20" spans="1:29" s="198" customFormat="1" ht="31.5" x14ac:dyDescent="0.25">
      <c r="A20" s="200" t="s">
        <v>150</v>
      </c>
      <c r="B20" s="201">
        <f t="shared" si="0"/>
        <v>54000</v>
      </c>
      <c r="C20" s="201">
        <f t="shared" si="0"/>
        <v>54000</v>
      </c>
      <c r="D20" s="201">
        <f t="shared" si="0"/>
        <v>0</v>
      </c>
      <c r="E20" s="201">
        <v>54000</v>
      </c>
      <c r="F20" s="201">
        <v>54000</v>
      </c>
      <c r="G20" s="201">
        <f t="shared" si="15"/>
        <v>0</v>
      </c>
      <c r="H20" s="201"/>
      <c r="I20" s="201"/>
      <c r="J20" s="201">
        <f t="shared" si="16"/>
        <v>0</v>
      </c>
      <c r="K20" s="201"/>
      <c r="L20" s="201"/>
      <c r="M20" s="201">
        <f t="shared" si="17"/>
        <v>0</v>
      </c>
      <c r="N20" s="201"/>
      <c r="O20" s="201"/>
      <c r="P20" s="201">
        <f t="shared" si="18"/>
        <v>0</v>
      </c>
      <c r="Q20" s="201"/>
      <c r="R20" s="201"/>
      <c r="S20" s="201">
        <f t="shared" si="19"/>
        <v>0</v>
      </c>
      <c r="T20" s="201"/>
      <c r="U20" s="201"/>
      <c r="V20" s="201">
        <f t="shared" si="20"/>
        <v>0</v>
      </c>
      <c r="W20" s="201"/>
      <c r="X20" s="201"/>
      <c r="Y20" s="201">
        <f t="shared" si="21"/>
        <v>0</v>
      </c>
      <c r="Z20" s="201"/>
      <c r="AA20" s="201"/>
      <c r="AB20" s="201">
        <f t="shared" si="22"/>
        <v>0</v>
      </c>
    </row>
    <row r="21" spans="1:29" s="198" customFormat="1" ht="31.5" x14ac:dyDescent="0.25">
      <c r="A21" s="200" t="s">
        <v>151</v>
      </c>
      <c r="B21" s="201">
        <f t="shared" si="0"/>
        <v>131001</v>
      </c>
      <c r="C21" s="201">
        <f t="shared" si="0"/>
        <v>131001</v>
      </c>
      <c r="D21" s="201">
        <f t="shared" si="0"/>
        <v>0</v>
      </c>
      <c r="E21" s="201"/>
      <c r="F21" s="201"/>
      <c r="G21" s="201">
        <f t="shared" si="15"/>
        <v>0</v>
      </c>
      <c r="H21" s="201">
        <f>47490+70572+12939</f>
        <v>131001</v>
      </c>
      <c r="I21" s="201">
        <f>47490+70572+12939</f>
        <v>131001</v>
      </c>
      <c r="J21" s="201">
        <f t="shared" si="16"/>
        <v>0</v>
      </c>
      <c r="K21" s="201"/>
      <c r="L21" s="201"/>
      <c r="M21" s="201">
        <f t="shared" si="17"/>
        <v>0</v>
      </c>
      <c r="N21" s="201"/>
      <c r="O21" s="201"/>
      <c r="P21" s="201">
        <f t="shared" si="18"/>
        <v>0</v>
      </c>
      <c r="Q21" s="201"/>
      <c r="R21" s="201"/>
      <c r="S21" s="201">
        <f t="shared" si="19"/>
        <v>0</v>
      </c>
      <c r="T21" s="201"/>
      <c r="U21" s="201"/>
      <c r="V21" s="201">
        <f t="shared" si="20"/>
        <v>0</v>
      </c>
      <c r="W21" s="201"/>
      <c r="X21" s="201"/>
      <c r="Y21" s="201">
        <f t="shared" si="21"/>
        <v>0</v>
      </c>
      <c r="Z21" s="201"/>
      <c r="AA21" s="201"/>
      <c r="AB21" s="201">
        <f t="shared" si="22"/>
        <v>0</v>
      </c>
    </row>
    <row r="22" spans="1:29" s="195" customFormat="1" x14ac:dyDescent="0.25">
      <c r="A22" s="202" t="s">
        <v>152</v>
      </c>
      <c r="B22" s="199">
        <f t="shared" si="0"/>
        <v>530403</v>
      </c>
      <c r="C22" s="199">
        <f t="shared" si="0"/>
        <v>530403</v>
      </c>
      <c r="D22" s="199">
        <f t="shared" si="0"/>
        <v>0</v>
      </c>
      <c r="E22" s="199">
        <f t="shared" ref="E22:AA22" si="24">SUM(E23)</f>
        <v>0</v>
      </c>
      <c r="F22" s="199">
        <f t="shared" si="24"/>
        <v>0</v>
      </c>
      <c r="G22" s="199">
        <f t="shared" si="15"/>
        <v>0</v>
      </c>
      <c r="H22" s="199">
        <f t="shared" si="24"/>
        <v>0</v>
      </c>
      <c r="I22" s="199">
        <f t="shared" si="24"/>
        <v>0</v>
      </c>
      <c r="J22" s="199">
        <f t="shared" si="16"/>
        <v>0</v>
      </c>
      <c r="K22" s="199">
        <f t="shared" si="24"/>
        <v>0</v>
      </c>
      <c r="L22" s="199">
        <f t="shared" si="24"/>
        <v>0</v>
      </c>
      <c r="M22" s="199">
        <f t="shared" si="17"/>
        <v>0</v>
      </c>
      <c r="N22" s="199">
        <f t="shared" si="24"/>
        <v>0</v>
      </c>
      <c r="O22" s="199">
        <f t="shared" si="24"/>
        <v>0</v>
      </c>
      <c r="P22" s="199">
        <f t="shared" si="18"/>
        <v>0</v>
      </c>
      <c r="Q22" s="199">
        <f t="shared" si="24"/>
        <v>125580</v>
      </c>
      <c r="R22" s="199">
        <f t="shared" si="24"/>
        <v>125580</v>
      </c>
      <c r="S22" s="199">
        <f t="shared" si="19"/>
        <v>0</v>
      </c>
      <c r="T22" s="199">
        <f t="shared" si="24"/>
        <v>294823</v>
      </c>
      <c r="U22" s="199">
        <f t="shared" si="24"/>
        <v>294823</v>
      </c>
      <c r="V22" s="199">
        <f t="shared" si="20"/>
        <v>0</v>
      </c>
      <c r="W22" s="199">
        <f t="shared" si="24"/>
        <v>0</v>
      </c>
      <c r="X22" s="199">
        <f t="shared" si="24"/>
        <v>0</v>
      </c>
      <c r="Y22" s="199">
        <f t="shared" si="21"/>
        <v>0</v>
      </c>
      <c r="Z22" s="199">
        <f t="shared" si="24"/>
        <v>110000</v>
      </c>
      <c r="AA22" s="199">
        <f t="shared" si="24"/>
        <v>110000</v>
      </c>
      <c r="AB22" s="199">
        <f t="shared" si="22"/>
        <v>0</v>
      </c>
    </row>
    <row r="23" spans="1:29" s="195" customFormat="1" x14ac:dyDescent="0.25">
      <c r="A23" s="196" t="s">
        <v>141</v>
      </c>
      <c r="B23" s="199">
        <f t="shared" si="0"/>
        <v>530403</v>
      </c>
      <c r="C23" s="199">
        <f t="shared" si="0"/>
        <v>530403</v>
      </c>
      <c r="D23" s="199">
        <f t="shared" si="0"/>
        <v>0</v>
      </c>
      <c r="E23" s="199">
        <f t="shared" ref="E23:F23" si="25">SUM(E24:E35)</f>
        <v>0</v>
      </c>
      <c r="F23" s="199">
        <f t="shared" si="25"/>
        <v>0</v>
      </c>
      <c r="G23" s="199">
        <f t="shared" si="15"/>
        <v>0</v>
      </c>
      <c r="H23" s="199">
        <f t="shared" ref="H23:I23" si="26">SUM(H24:H35)</f>
        <v>0</v>
      </c>
      <c r="I23" s="199">
        <f t="shared" si="26"/>
        <v>0</v>
      </c>
      <c r="J23" s="199">
        <f t="shared" si="16"/>
        <v>0</v>
      </c>
      <c r="K23" s="199">
        <f t="shared" ref="K23:L23" si="27">SUM(K24:K35)</f>
        <v>0</v>
      </c>
      <c r="L23" s="199">
        <f t="shared" si="27"/>
        <v>0</v>
      </c>
      <c r="M23" s="199">
        <f t="shared" si="17"/>
        <v>0</v>
      </c>
      <c r="N23" s="199">
        <f t="shared" ref="N23:O23" si="28">SUM(N24:N35)</f>
        <v>0</v>
      </c>
      <c r="O23" s="199">
        <f t="shared" si="28"/>
        <v>0</v>
      </c>
      <c r="P23" s="199">
        <f t="shared" si="18"/>
        <v>0</v>
      </c>
      <c r="Q23" s="199">
        <f t="shared" ref="Q23:R23" si="29">SUM(Q24:Q35)</f>
        <v>125580</v>
      </c>
      <c r="R23" s="199">
        <f t="shared" si="29"/>
        <v>125580</v>
      </c>
      <c r="S23" s="199">
        <f t="shared" si="19"/>
        <v>0</v>
      </c>
      <c r="T23" s="199">
        <f t="shared" ref="T23:U23" si="30">SUM(T24:T35)</f>
        <v>294823</v>
      </c>
      <c r="U23" s="199">
        <f t="shared" si="30"/>
        <v>294823</v>
      </c>
      <c r="V23" s="199">
        <f t="shared" si="20"/>
        <v>0</v>
      </c>
      <c r="W23" s="199">
        <f t="shared" ref="W23:X23" si="31">SUM(W24:W35)</f>
        <v>0</v>
      </c>
      <c r="X23" s="199">
        <f t="shared" si="31"/>
        <v>0</v>
      </c>
      <c r="Y23" s="199">
        <f t="shared" si="21"/>
        <v>0</v>
      </c>
      <c r="Z23" s="199">
        <f t="shared" ref="Z23:AA23" si="32">SUM(Z24:Z35)</f>
        <v>110000</v>
      </c>
      <c r="AA23" s="199">
        <f t="shared" si="32"/>
        <v>110000</v>
      </c>
      <c r="AB23" s="199">
        <f t="shared" si="22"/>
        <v>0</v>
      </c>
    </row>
    <row r="24" spans="1:29" s="198" customFormat="1" x14ac:dyDescent="0.25">
      <c r="A24" s="203" t="s">
        <v>153</v>
      </c>
      <c r="B24" s="204">
        <f t="shared" si="0"/>
        <v>110000</v>
      </c>
      <c r="C24" s="204">
        <f t="shared" si="0"/>
        <v>110000</v>
      </c>
      <c r="D24" s="204">
        <f t="shared" si="0"/>
        <v>0</v>
      </c>
      <c r="E24" s="204">
        <v>0</v>
      </c>
      <c r="F24" s="204">
        <v>0</v>
      </c>
      <c r="G24" s="204">
        <f t="shared" si="15"/>
        <v>0</v>
      </c>
      <c r="H24" s="204">
        <v>0</v>
      </c>
      <c r="I24" s="204">
        <v>0</v>
      </c>
      <c r="J24" s="204">
        <f t="shared" si="16"/>
        <v>0</v>
      </c>
      <c r="K24" s="204">
        <v>0</v>
      </c>
      <c r="L24" s="204">
        <v>0</v>
      </c>
      <c r="M24" s="204">
        <f t="shared" si="17"/>
        <v>0</v>
      </c>
      <c r="N24" s="204"/>
      <c r="O24" s="204"/>
      <c r="P24" s="204">
        <f t="shared" si="18"/>
        <v>0</v>
      </c>
      <c r="Q24" s="204"/>
      <c r="R24" s="204"/>
      <c r="S24" s="204">
        <f t="shared" si="19"/>
        <v>0</v>
      </c>
      <c r="T24" s="204">
        <v>0</v>
      </c>
      <c r="U24" s="204">
        <v>0</v>
      </c>
      <c r="V24" s="204">
        <f t="shared" si="20"/>
        <v>0</v>
      </c>
      <c r="W24" s="204"/>
      <c r="X24" s="204"/>
      <c r="Y24" s="204">
        <f t="shared" si="21"/>
        <v>0</v>
      </c>
      <c r="Z24" s="204">
        <f>110000</f>
        <v>110000</v>
      </c>
      <c r="AA24" s="204">
        <f>110000</f>
        <v>110000</v>
      </c>
      <c r="AB24" s="204">
        <f t="shared" si="22"/>
        <v>0</v>
      </c>
    </row>
    <row r="25" spans="1:29" s="198" customFormat="1" ht="31.5" x14ac:dyDescent="0.25">
      <c r="A25" s="205" t="s">
        <v>154</v>
      </c>
      <c r="B25" s="204">
        <f t="shared" si="0"/>
        <v>54000</v>
      </c>
      <c r="C25" s="204">
        <f t="shared" si="0"/>
        <v>54000</v>
      </c>
      <c r="D25" s="204">
        <f t="shared" si="0"/>
        <v>0</v>
      </c>
      <c r="E25" s="204">
        <v>0</v>
      </c>
      <c r="F25" s="204">
        <v>0</v>
      </c>
      <c r="G25" s="204">
        <f t="shared" si="15"/>
        <v>0</v>
      </c>
      <c r="H25" s="204">
        <v>0</v>
      </c>
      <c r="I25" s="204">
        <v>0</v>
      </c>
      <c r="J25" s="204">
        <f t="shared" si="16"/>
        <v>0</v>
      </c>
      <c r="K25" s="204"/>
      <c r="L25" s="204"/>
      <c r="M25" s="204">
        <f t="shared" si="17"/>
        <v>0</v>
      </c>
      <c r="N25" s="204">
        <v>0</v>
      </c>
      <c r="O25" s="204">
        <v>0</v>
      </c>
      <c r="P25" s="204">
        <f t="shared" si="18"/>
        <v>0</v>
      </c>
      <c r="Q25" s="204">
        <v>54000</v>
      </c>
      <c r="R25" s="204">
        <v>54000</v>
      </c>
      <c r="S25" s="204">
        <f t="shared" si="19"/>
        <v>0</v>
      </c>
      <c r="T25" s="204">
        <v>0</v>
      </c>
      <c r="U25" s="204">
        <v>0</v>
      </c>
      <c r="V25" s="204">
        <f t="shared" si="20"/>
        <v>0</v>
      </c>
      <c r="W25" s="204">
        <v>0</v>
      </c>
      <c r="X25" s="204">
        <v>0</v>
      </c>
      <c r="Y25" s="204">
        <f t="shared" si="21"/>
        <v>0</v>
      </c>
      <c r="Z25" s="204"/>
      <c r="AA25" s="204"/>
      <c r="AB25" s="204">
        <f t="shared" si="22"/>
        <v>0</v>
      </c>
    </row>
    <row r="26" spans="1:29" s="198" customFormat="1" ht="31.5" x14ac:dyDescent="0.25">
      <c r="A26" s="205" t="s">
        <v>155</v>
      </c>
      <c r="B26" s="204">
        <f t="shared" si="0"/>
        <v>39400</v>
      </c>
      <c r="C26" s="204">
        <f t="shared" si="0"/>
        <v>39400</v>
      </c>
      <c r="D26" s="204">
        <f t="shared" si="0"/>
        <v>0</v>
      </c>
      <c r="E26" s="204">
        <v>0</v>
      </c>
      <c r="F26" s="204">
        <v>0</v>
      </c>
      <c r="G26" s="204">
        <f t="shared" si="15"/>
        <v>0</v>
      </c>
      <c r="H26" s="204">
        <v>0</v>
      </c>
      <c r="I26" s="204">
        <v>0</v>
      </c>
      <c r="J26" s="204">
        <f t="shared" si="16"/>
        <v>0</v>
      </c>
      <c r="K26" s="204"/>
      <c r="L26" s="204"/>
      <c r="M26" s="204">
        <f t="shared" si="17"/>
        <v>0</v>
      </c>
      <c r="N26" s="204">
        <v>0</v>
      </c>
      <c r="O26" s="204">
        <v>0</v>
      </c>
      <c r="P26" s="204">
        <f t="shared" si="18"/>
        <v>0</v>
      </c>
      <c r="Q26" s="204">
        <v>39400</v>
      </c>
      <c r="R26" s="204">
        <v>39400</v>
      </c>
      <c r="S26" s="204">
        <f t="shared" si="19"/>
        <v>0</v>
      </c>
      <c r="T26" s="204">
        <v>0</v>
      </c>
      <c r="U26" s="204">
        <v>0</v>
      </c>
      <c r="V26" s="204">
        <f t="shared" si="20"/>
        <v>0</v>
      </c>
      <c r="W26" s="204">
        <v>0</v>
      </c>
      <c r="X26" s="204">
        <v>0</v>
      </c>
      <c r="Y26" s="204">
        <f t="shared" si="21"/>
        <v>0</v>
      </c>
      <c r="Z26" s="204"/>
      <c r="AA26" s="204"/>
      <c r="AB26" s="204">
        <f t="shared" si="22"/>
        <v>0</v>
      </c>
    </row>
    <row r="27" spans="1:29" s="198" customFormat="1" ht="31.5" x14ac:dyDescent="0.25">
      <c r="A27" s="205" t="s">
        <v>156</v>
      </c>
      <c r="B27" s="204">
        <f t="shared" si="0"/>
        <v>22180</v>
      </c>
      <c r="C27" s="204">
        <f t="shared" si="0"/>
        <v>22180</v>
      </c>
      <c r="D27" s="204">
        <f t="shared" si="0"/>
        <v>0</v>
      </c>
      <c r="E27" s="204">
        <v>0</v>
      </c>
      <c r="F27" s="204">
        <v>0</v>
      </c>
      <c r="G27" s="204">
        <f t="shared" si="15"/>
        <v>0</v>
      </c>
      <c r="H27" s="204">
        <v>0</v>
      </c>
      <c r="I27" s="204">
        <v>0</v>
      </c>
      <c r="J27" s="204">
        <f t="shared" si="16"/>
        <v>0</v>
      </c>
      <c r="K27" s="204"/>
      <c r="L27" s="204"/>
      <c r="M27" s="204">
        <f t="shared" si="17"/>
        <v>0</v>
      </c>
      <c r="N27" s="204">
        <v>0</v>
      </c>
      <c r="O27" s="204">
        <v>0</v>
      </c>
      <c r="P27" s="204">
        <f t="shared" si="18"/>
        <v>0</v>
      </c>
      <c r="Q27" s="204">
        <v>22180</v>
      </c>
      <c r="R27" s="204">
        <v>22180</v>
      </c>
      <c r="S27" s="204">
        <f t="shared" si="19"/>
        <v>0</v>
      </c>
      <c r="T27" s="204">
        <v>0</v>
      </c>
      <c r="U27" s="204">
        <v>0</v>
      </c>
      <c r="V27" s="204">
        <f t="shared" si="20"/>
        <v>0</v>
      </c>
      <c r="W27" s="204">
        <v>0</v>
      </c>
      <c r="X27" s="204">
        <v>0</v>
      </c>
      <c r="Y27" s="204">
        <f t="shared" si="21"/>
        <v>0</v>
      </c>
      <c r="Z27" s="204"/>
      <c r="AA27" s="204"/>
      <c r="AB27" s="204">
        <f t="shared" si="22"/>
        <v>0</v>
      </c>
    </row>
    <row r="28" spans="1:29" s="198" customFormat="1" x14ac:dyDescent="0.25">
      <c r="A28" s="203" t="s">
        <v>157</v>
      </c>
      <c r="B28" s="204">
        <f t="shared" si="0"/>
        <v>10000</v>
      </c>
      <c r="C28" s="204">
        <f t="shared" si="0"/>
        <v>10000</v>
      </c>
      <c r="D28" s="204">
        <f t="shared" si="0"/>
        <v>0</v>
      </c>
      <c r="E28" s="204">
        <v>0</v>
      </c>
      <c r="F28" s="204">
        <v>0</v>
      </c>
      <c r="G28" s="204">
        <f t="shared" si="15"/>
        <v>0</v>
      </c>
      <c r="H28" s="204">
        <v>0</v>
      </c>
      <c r="I28" s="204">
        <v>0</v>
      </c>
      <c r="J28" s="204">
        <f t="shared" si="16"/>
        <v>0</v>
      </c>
      <c r="K28" s="204">
        <v>0</v>
      </c>
      <c r="L28" s="204">
        <v>0</v>
      </c>
      <c r="M28" s="204">
        <f t="shared" si="17"/>
        <v>0</v>
      </c>
      <c r="N28" s="204"/>
      <c r="O28" s="204"/>
      <c r="P28" s="204">
        <f t="shared" si="18"/>
        <v>0</v>
      </c>
      <c r="Q28" s="204">
        <v>10000</v>
      </c>
      <c r="R28" s="204">
        <v>10000</v>
      </c>
      <c r="S28" s="204">
        <f t="shared" si="19"/>
        <v>0</v>
      </c>
      <c r="T28" s="204">
        <v>0</v>
      </c>
      <c r="U28" s="204">
        <v>0</v>
      </c>
      <c r="V28" s="204">
        <f t="shared" si="20"/>
        <v>0</v>
      </c>
      <c r="W28" s="204"/>
      <c r="X28" s="204"/>
      <c r="Y28" s="204">
        <f t="shared" si="21"/>
        <v>0</v>
      </c>
      <c r="Z28" s="204">
        <v>0</v>
      </c>
      <c r="AA28" s="204">
        <v>0</v>
      </c>
      <c r="AB28" s="204">
        <f t="shared" si="22"/>
        <v>0</v>
      </c>
      <c r="AC28" s="178"/>
    </row>
    <row r="29" spans="1:29" s="198" customFormat="1" ht="31.5" x14ac:dyDescent="0.25">
      <c r="A29" s="206" t="s">
        <v>158</v>
      </c>
      <c r="B29" s="204">
        <f t="shared" si="0"/>
        <v>21270</v>
      </c>
      <c r="C29" s="204">
        <f t="shared" si="0"/>
        <v>21270</v>
      </c>
      <c r="D29" s="204">
        <f t="shared" si="0"/>
        <v>0</v>
      </c>
      <c r="E29" s="204">
        <v>0</v>
      </c>
      <c r="F29" s="204">
        <v>0</v>
      </c>
      <c r="G29" s="204">
        <f t="shared" si="15"/>
        <v>0</v>
      </c>
      <c r="H29" s="204">
        <v>0</v>
      </c>
      <c r="I29" s="204">
        <v>0</v>
      </c>
      <c r="J29" s="204">
        <f t="shared" si="16"/>
        <v>0</v>
      </c>
      <c r="K29" s="204">
        <v>0</v>
      </c>
      <c r="L29" s="204">
        <v>0</v>
      </c>
      <c r="M29" s="204">
        <f t="shared" si="17"/>
        <v>0</v>
      </c>
      <c r="N29" s="204"/>
      <c r="O29" s="204"/>
      <c r="P29" s="204">
        <f t="shared" si="18"/>
        <v>0</v>
      </c>
      <c r="Q29" s="204"/>
      <c r="R29" s="204"/>
      <c r="S29" s="204">
        <f t="shared" si="19"/>
        <v>0</v>
      </c>
      <c r="T29" s="204">
        <v>21270</v>
      </c>
      <c r="U29" s="204">
        <v>21270</v>
      </c>
      <c r="V29" s="204">
        <f t="shared" si="20"/>
        <v>0</v>
      </c>
      <c r="W29" s="204"/>
      <c r="X29" s="204"/>
      <c r="Y29" s="204">
        <f t="shared" si="21"/>
        <v>0</v>
      </c>
      <c r="Z29" s="204"/>
      <c r="AA29" s="204"/>
      <c r="AB29" s="204">
        <f t="shared" si="22"/>
        <v>0</v>
      </c>
    </row>
    <row r="30" spans="1:29" s="198" customFormat="1" ht="47.25" x14ac:dyDescent="0.25">
      <c r="A30" s="206" t="s">
        <v>159</v>
      </c>
      <c r="B30" s="204">
        <f t="shared" si="0"/>
        <v>1645</v>
      </c>
      <c r="C30" s="204">
        <f t="shared" si="0"/>
        <v>1645</v>
      </c>
      <c r="D30" s="204">
        <f t="shared" si="0"/>
        <v>0</v>
      </c>
      <c r="E30" s="204">
        <v>0</v>
      </c>
      <c r="F30" s="204">
        <v>0</v>
      </c>
      <c r="G30" s="204">
        <f t="shared" si="15"/>
        <v>0</v>
      </c>
      <c r="H30" s="204">
        <v>0</v>
      </c>
      <c r="I30" s="204">
        <v>0</v>
      </c>
      <c r="J30" s="204">
        <f t="shared" si="16"/>
        <v>0</v>
      </c>
      <c r="K30" s="204">
        <v>0</v>
      </c>
      <c r="L30" s="204">
        <v>0</v>
      </c>
      <c r="M30" s="204">
        <f t="shared" si="17"/>
        <v>0</v>
      </c>
      <c r="N30" s="204"/>
      <c r="O30" s="204"/>
      <c r="P30" s="204">
        <f t="shared" si="18"/>
        <v>0</v>
      </c>
      <c r="Q30" s="204"/>
      <c r="R30" s="204"/>
      <c r="S30" s="204">
        <f t="shared" si="19"/>
        <v>0</v>
      </c>
      <c r="T30" s="204">
        <v>1645</v>
      </c>
      <c r="U30" s="204">
        <v>1645</v>
      </c>
      <c r="V30" s="204">
        <f t="shared" si="20"/>
        <v>0</v>
      </c>
      <c r="W30" s="204"/>
      <c r="X30" s="204"/>
      <c r="Y30" s="204">
        <f t="shared" si="21"/>
        <v>0</v>
      </c>
      <c r="Z30" s="204"/>
      <c r="AA30" s="204"/>
      <c r="AB30" s="204">
        <f t="shared" si="22"/>
        <v>0</v>
      </c>
    </row>
    <row r="31" spans="1:29" s="198" customFormat="1" ht="47.25" x14ac:dyDescent="0.25">
      <c r="A31" s="206" t="s">
        <v>160</v>
      </c>
      <c r="B31" s="204">
        <f t="shared" si="0"/>
        <v>79916</v>
      </c>
      <c r="C31" s="204">
        <f t="shared" si="0"/>
        <v>79916</v>
      </c>
      <c r="D31" s="204">
        <f t="shared" si="0"/>
        <v>0</v>
      </c>
      <c r="E31" s="204">
        <v>0</v>
      </c>
      <c r="F31" s="204">
        <v>0</v>
      </c>
      <c r="G31" s="204">
        <f t="shared" si="15"/>
        <v>0</v>
      </c>
      <c r="H31" s="204">
        <v>0</v>
      </c>
      <c r="I31" s="204">
        <v>0</v>
      </c>
      <c r="J31" s="204">
        <f t="shared" si="16"/>
        <v>0</v>
      </c>
      <c r="K31" s="204">
        <v>0</v>
      </c>
      <c r="L31" s="204">
        <v>0</v>
      </c>
      <c r="M31" s="204">
        <f t="shared" si="17"/>
        <v>0</v>
      </c>
      <c r="N31" s="204"/>
      <c r="O31" s="204"/>
      <c r="P31" s="204">
        <f t="shared" si="18"/>
        <v>0</v>
      </c>
      <c r="Q31" s="204"/>
      <c r="R31" s="204"/>
      <c r="S31" s="204">
        <f t="shared" si="19"/>
        <v>0</v>
      </c>
      <c r="T31" s="204">
        <v>79916</v>
      </c>
      <c r="U31" s="204">
        <v>79916</v>
      </c>
      <c r="V31" s="204">
        <f t="shared" si="20"/>
        <v>0</v>
      </c>
      <c r="W31" s="204"/>
      <c r="X31" s="204"/>
      <c r="Y31" s="204">
        <f t="shared" si="21"/>
        <v>0</v>
      </c>
      <c r="Z31" s="204"/>
      <c r="AA31" s="204"/>
      <c r="AB31" s="204">
        <f t="shared" si="22"/>
        <v>0</v>
      </c>
    </row>
    <row r="32" spans="1:29" s="198" customFormat="1" ht="94.5" x14ac:dyDescent="0.25">
      <c r="A32" s="206" t="s">
        <v>161</v>
      </c>
      <c r="B32" s="204">
        <f t="shared" si="0"/>
        <v>15596</v>
      </c>
      <c r="C32" s="204">
        <f t="shared" si="0"/>
        <v>15596</v>
      </c>
      <c r="D32" s="204">
        <f t="shared" si="0"/>
        <v>0</v>
      </c>
      <c r="E32" s="204">
        <v>0</v>
      </c>
      <c r="F32" s="204">
        <v>0</v>
      </c>
      <c r="G32" s="204">
        <f t="shared" si="15"/>
        <v>0</v>
      </c>
      <c r="H32" s="204">
        <v>0</v>
      </c>
      <c r="I32" s="204">
        <v>0</v>
      </c>
      <c r="J32" s="204">
        <f t="shared" si="16"/>
        <v>0</v>
      </c>
      <c r="K32" s="204">
        <v>0</v>
      </c>
      <c r="L32" s="204">
        <v>0</v>
      </c>
      <c r="M32" s="204">
        <f t="shared" si="17"/>
        <v>0</v>
      </c>
      <c r="N32" s="204"/>
      <c r="O32" s="204"/>
      <c r="P32" s="204">
        <f t="shared" si="18"/>
        <v>0</v>
      </c>
      <c r="Q32" s="204"/>
      <c r="R32" s="204"/>
      <c r="S32" s="204">
        <f t="shared" si="19"/>
        <v>0</v>
      </c>
      <c r="T32" s="204">
        <v>15596</v>
      </c>
      <c r="U32" s="204">
        <v>15596</v>
      </c>
      <c r="V32" s="204">
        <f t="shared" si="20"/>
        <v>0</v>
      </c>
      <c r="W32" s="204"/>
      <c r="X32" s="204"/>
      <c r="Y32" s="204">
        <f t="shared" si="21"/>
        <v>0</v>
      </c>
      <c r="Z32" s="204"/>
      <c r="AA32" s="204"/>
      <c r="AB32" s="204">
        <f t="shared" si="22"/>
        <v>0</v>
      </c>
    </row>
    <row r="33" spans="1:187" s="198" customFormat="1" ht="78.75" x14ac:dyDescent="0.25">
      <c r="A33" s="203" t="s">
        <v>162</v>
      </c>
      <c r="B33" s="201">
        <f t="shared" si="0"/>
        <v>1526</v>
      </c>
      <c r="C33" s="201">
        <f t="shared" si="0"/>
        <v>1526</v>
      </c>
      <c r="D33" s="201">
        <f t="shared" si="0"/>
        <v>0</v>
      </c>
      <c r="E33" s="201">
        <v>0</v>
      </c>
      <c r="F33" s="201">
        <v>0</v>
      </c>
      <c r="G33" s="201">
        <f t="shared" si="15"/>
        <v>0</v>
      </c>
      <c r="H33" s="201">
        <v>0</v>
      </c>
      <c r="I33" s="201">
        <v>0</v>
      </c>
      <c r="J33" s="201">
        <f t="shared" si="16"/>
        <v>0</v>
      </c>
      <c r="K33" s="201">
        <v>0</v>
      </c>
      <c r="L33" s="201">
        <v>0</v>
      </c>
      <c r="M33" s="201">
        <f t="shared" si="17"/>
        <v>0</v>
      </c>
      <c r="N33" s="201"/>
      <c r="O33" s="201"/>
      <c r="P33" s="201">
        <f t="shared" si="18"/>
        <v>0</v>
      </c>
      <c r="Q33" s="201"/>
      <c r="R33" s="201"/>
      <c r="S33" s="201">
        <f t="shared" si="19"/>
        <v>0</v>
      </c>
      <c r="T33" s="201">
        <f>9516-7990</f>
        <v>1526</v>
      </c>
      <c r="U33" s="201">
        <f>9516-7990</f>
        <v>1526</v>
      </c>
      <c r="V33" s="201">
        <f t="shared" si="20"/>
        <v>0</v>
      </c>
      <c r="W33" s="201"/>
      <c r="X33" s="201"/>
      <c r="Y33" s="201">
        <f t="shared" si="21"/>
        <v>0</v>
      </c>
      <c r="Z33" s="201"/>
      <c r="AA33" s="201"/>
      <c r="AB33" s="201">
        <f t="shared" si="22"/>
        <v>0</v>
      </c>
    </row>
    <row r="34" spans="1:187" s="198" customFormat="1" ht="110.25" x14ac:dyDescent="0.25">
      <c r="A34" s="206" t="s">
        <v>163</v>
      </c>
      <c r="B34" s="204">
        <f t="shared" si="0"/>
        <v>122493</v>
      </c>
      <c r="C34" s="204">
        <f t="shared" si="0"/>
        <v>122493</v>
      </c>
      <c r="D34" s="204">
        <f t="shared" si="0"/>
        <v>0</v>
      </c>
      <c r="E34" s="204">
        <f>50000-50000</f>
        <v>0</v>
      </c>
      <c r="F34" s="204">
        <f>50000-50000</f>
        <v>0</v>
      </c>
      <c r="G34" s="204">
        <f t="shared" si="15"/>
        <v>0</v>
      </c>
      <c r="H34" s="204">
        <v>0</v>
      </c>
      <c r="I34" s="204">
        <v>0</v>
      </c>
      <c r="J34" s="204">
        <f t="shared" si="16"/>
        <v>0</v>
      </c>
      <c r="K34" s="204">
        <v>0</v>
      </c>
      <c r="L34" s="204">
        <v>0</v>
      </c>
      <c r="M34" s="204">
        <f t="shared" si="17"/>
        <v>0</v>
      </c>
      <c r="N34" s="204"/>
      <c r="O34" s="204"/>
      <c r="P34" s="204">
        <f t="shared" si="18"/>
        <v>0</v>
      </c>
      <c r="Q34" s="204"/>
      <c r="R34" s="204"/>
      <c r="S34" s="204">
        <f t="shared" si="19"/>
        <v>0</v>
      </c>
      <c r="T34" s="204">
        <f>72493+50000</f>
        <v>122493</v>
      </c>
      <c r="U34" s="204">
        <f>72493+50000</f>
        <v>122493</v>
      </c>
      <c r="V34" s="204">
        <f t="shared" si="20"/>
        <v>0</v>
      </c>
      <c r="W34" s="204"/>
      <c r="X34" s="204"/>
      <c r="Y34" s="204">
        <f t="shared" si="21"/>
        <v>0</v>
      </c>
      <c r="Z34" s="204"/>
      <c r="AA34" s="204"/>
      <c r="AB34" s="204">
        <f t="shared" si="22"/>
        <v>0</v>
      </c>
    </row>
    <row r="35" spans="1:187" s="198" customFormat="1" ht="63" x14ac:dyDescent="0.25">
      <c r="A35" s="203" t="s">
        <v>164</v>
      </c>
      <c r="B35" s="201">
        <f t="shared" si="0"/>
        <v>52377</v>
      </c>
      <c r="C35" s="201">
        <f t="shared" si="0"/>
        <v>52377</v>
      </c>
      <c r="D35" s="201">
        <f t="shared" si="0"/>
        <v>0</v>
      </c>
      <c r="E35" s="201">
        <v>0</v>
      </c>
      <c r="F35" s="201">
        <v>0</v>
      </c>
      <c r="G35" s="201">
        <f t="shared" si="15"/>
        <v>0</v>
      </c>
      <c r="H35" s="201">
        <v>0</v>
      </c>
      <c r="I35" s="201">
        <v>0</v>
      </c>
      <c r="J35" s="201">
        <f t="shared" si="16"/>
        <v>0</v>
      </c>
      <c r="K35" s="201">
        <v>0</v>
      </c>
      <c r="L35" s="201">
        <v>0</v>
      </c>
      <c r="M35" s="201">
        <f t="shared" si="17"/>
        <v>0</v>
      </c>
      <c r="N35" s="201"/>
      <c r="O35" s="201"/>
      <c r="P35" s="201">
        <f t="shared" si="18"/>
        <v>0</v>
      </c>
      <c r="Q35" s="201"/>
      <c r="R35" s="201"/>
      <c r="S35" s="201">
        <f t="shared" si="19"/>
        <v>0</v>
      </c>
      <c r="T35" s="201">
        <f>2066+50311</f>
        <v>52377</v>
      </c>
      <c r="U35" s="201">
        <f>2066+50311</f>
        <v>52377</v>
      </c>
      <c r="V35" s="201">
        <f t="shared" si="20"/>
        <v>0</v>
      </c>
      <c r="W35" s="201">
        <f>50311-50311</f>
        <v>0</v>
      </c>
      <c r="X35" s="201">
        <f>50311-50311</f>
        <v>0</v>
      </c>
      <c r="Y35" s="201">
        <f t="shared" si="21"/>
        <v>0</v>
      </c>
      <c r="Z35" s="201">
        <f>50312-50312</f>
        <v>0</v>
      </c>
      <c r="AA35" s="201">
        <f>50312-50312</f>
        <v>0</v>
      </c>
      <c r="AB35" s="201">
        <f t="shared" si="22"/>
        <v>0</v>
      </c>
    </row>
    <row r="36" spans="1:187" s="198" customFormat="1" x14ac:dyDescent="0.25">
      <c r="A36" s="196" t="s">
        <v>165</v>
      </c>
      <c r="B36" s="197">
        <f t="shared" si="0"/>
        <v>2574892</v>
      </c>
      <c r="C36" s="197">
        <f t="shared" si="0"/>
        <v>2768451</v>
      </c>
      <c r="D36" s="197">
        <f t="shared" si="0"/>
        <v>193559</v>
      </c>
      <c r="E36" s="197">
        <f t="shared" ref="E36:AA36" si="33">SUM(E37)</f>
        <v>0</v>
      </c>
      <c r="F36" s="197">
        <f t="shared" si="33"/>
        <v>0</v>
      </c>
      <c r="G36" s="197">
        <f t="shared" si="15"/>
        <v>0</v>
      </c>
      <c r="H36" s="197">
        <f t="shared" si="33"/>
        <v>0</v>
      </c>
      <c r="I36" s="197">
        <f t="shared" si="33"/>
        <v>0</v>
      </c>
      <c r="J36" s="197">
        <f t="shared" si="16"/>
        <v>0</v>
      </c>
      <c r="K36" s="197">
        <f t="shared" si="33"/>
        <v>7700</v>
      </c>
      <c r="L36" s="197">
        <f t="shared" si="33"/>
        <v>35528</v>
      </c>
      <c r="M36" s="197">
        <f t="shared" si="17"/>
        <v>27828</v>
      </c>
      <c r="N36" s="197">
        <f t="shared" si="33"/>
        <v>0</v>
      </c>
      <c r="O36" s="197">
        <f t="shared" si="33"/>
        <v>0</v>
      </c>
      <c r="P36" s="197">
        <f t="shared" si="18"/>
        <v>0</v>
      </c>
      <c r="Q36" s="197">
        <f t="shared" si="33"/>
        <v>436571</v>
      </c>
      <c r="R36" s="197">
        <f t="shared" si="33"/>
        <v>436571</v>
      </c>
      <c r="S36" s="197">
        <f t="shared" si="19"/>
        <v>0</v>
      </c>
      <c r="T36" s="197">
        <f t="shared" si="33"/>
        <v>17769</v>
      </c>
      <c r="U36" s="197">
        <f t="shared" si="33"/>
        <v>17769</v>
      </c>
      <c r="V36" s="197">
        <f t="shared" si="20"/>
        <v>0</v>
      </c>
      <c r="W36" s="197">
        <f t="shared" si="33"/>
        <v>710654</v>
      </c>
      <c r="X36" s="197">
        <f t="shared" si="33"/>
        <v>904213</v>
      </c>
      <c r="Y36" s="197">
        <f t="shared" si="21"/>
        <v>193559</v>
      </c>
      <c r="Z36" s="197">
        <f t="shared" si="33"/>
        <v>1402198</v>
      </c>
      <c r="AA36" s="197">
        <f t="shared" si="33"/>
        <v>1374370</v>
      </c>
      <c r="AB36" s="197">
        <f t="shared" si="22"/>
        <v>-27828</v>
      </c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5"/>
      <c r="CW36" s="195"/>
      <c r="CX36" s="195"/>
      <c r="CY36" s="195"/>
      <c r="CZ36" s="195"/>
      <c r="DA36" s="195"/>
      <c r="DB36" s="195"/>
      <c r="DC36" s="195"/>
      <c r="DD36" s="195"/>
      <c r="DE36" s="195"/>
      <c r="DF36" s="195"/>
      <c r="DG36" s="195"/>
      <c r="DH36" s="195"/>
      <c r="DI36" s="195"/>
      <c r="DJ36" s="195"/>
      <c r="DK36" s="195"/>
      <c r="DL36" s="195"/>
      <c r="DM36" s="195"/>
      <c r="DN36" s="195"/>
      <c r="DO36" s="195"/>
      <c r="DP36" s="195"/>
      <c r="DQ36" s="195"/>
      <c r="DR36" s="195"/>
      <c r="DS36" s="195"/>
      <c r="DT36" s="195"/>
      <c r="DU36" s="195"/>
      <c r="DV36" s="195"/>
      <c r="DW36" s="195"/>
      <c r="DX36" s="195"/>
      <c r="DY36" s="195"/>
      <c r="DZ36" s="195"/>
      <c r="EA36" s="195"/>
      <c r="EB36" s="195"/>
      <c r="EC36" s="195"/>
      <c r="ED36" s="195"/>
      <c r="EE36" s="195"/>
      <c r="EF36" s="195"/>
      <c r="EG36" s="195"/>
      <c r="EH36" s="195"/>
      <c r="EI36" s="195"/>
      <c r="EJ36" s="195"/>
      <c r="EK36" s="195"/>
      <c r="EL36" s="195"/>
      <c r="EM36" s="195"/>
      <c r="EN36" s="195"/>
      <c r="EO36" s="195"/>
      <c r="EP36" s="195"/>
      <c r="EQ36" s="195"/>
      <c r="ER36" s="195"/>
      <c r="ES36" s="195"/>
      <c r="ET36" s="195"/>
      <c r="EU36" s="195"/>
      <c r="EV36" s="195"/>
      <c r="EW36" s="195"/>
      <c r="EX36" s="195"/>
      <c r="EY36" s="195"/>
      <c r="EZ36" s="195"/>
      <c r="FA36" s="195"/>
      <c r="FB36" s="195"/>
      <c r="FC36" s="195"/>
      <c r="FD36" s="195"/>
      <c r="FE36" s="195"/>
      <c r="FF36" s="195"/>
      <c r="FG36" s="195"/>
      <c r="FH36" s="195"/>
      <c r="FI36" s="195"/>
      <c r="FJ36" s="195"/>
      <c r="FK36" s="195"/>
      <c r="FL36" s="195"/>
      <c r="FM36" s="195"/>
      <c r="FN36" s="195"/>
      <c r="FO36" s="195"/>
      <c r="FP36" s="195"/>
      <c r="FQ36" s="195"/>
      <c r="FR36" s="195"/>
      <c r="FS36" s="195"/>
      <c r="FT36" s="195"/>
      <c r="FU36" s="195"/>
      <c r="FV36" s="195"/>
      <c r="FW36" s="195"/>
      <c r="FX36" s="195"/>
      <c r="FY36" s="195"/>
      <c r="FZ36" s="195"/>
      <c r="GA36" s="195"/>
      <c r="GB36" s="195"/>
      <c r="GC36" s="195"/>
      <c r="GD36" s="195"/>
      <c r="GE36" s="195"/>
    </row>
    <row r="37" spans="1:187" s="198" customFormat="1" x14ac:dyDescent="0.25">
      <c r="A37" s="196" t="s">
        <v>141</v>
      </c>
      <c r="B37" s="197">
        <f t="shared" si="0"/>
        <v>2574892</v>
      </c>
      <c r="C37" s="197">
        <f t="shared" si="0"/>
        <v>2768451</v>
      </c>
      <c r="D37" s="197">
        <f t="shared" si="0"/>
        <v>193559</v>
      </c>
      <c r="E37" s="197">
        <f t="shared" ref="E37:F37" si="34">SUM(E38:E44)</f>
        <v>0</v>
      </c>
      <c r="F37" s="197">
        <f t="shared" si="34"/>
        <v>0</v>
      </c>
      <c r="G37" s="197">
        <f t="shared" si="15"/>
        <v>0</v>
      </c>
      <c r="H37" s="197">
        <f t="shared" ref="H37:X37" si="35">SUM(H38:H44)</f>
        <v>0</v>
      </c>
      <c r="I37" s="197">
        <f t="shared" si="35"/>
        <v>0</v>
      </c>
      <c r="J37" s="197">
        <f t="shared" si="16"/>
        <v>0</v>
      </c>
      <c r="K37" s="197">
        <f t="shared" ref="K37:L37" si="36">SUM(K38:K44)</f>
        <v>7700</v>
      </c>
      <c r="L37" s="197">
        <f t="shared" si="36"/>
        <v>35528</v>
      </c>
      <c r="M37" s="197">
        <f t="shared" si="17"/>
        <v>27828</v>
      </c>
      <c r="N37" s="197">
        <f t="shared" ref="N37:O37" si="37">SUM(N38:N44)</f>
        <v>0</v>
      </c>
      <c r="O37" s="197">
        <f t="shared" si="37"/>
        <v>0</v>
      </c>
      <c r="P37" s="197">
        <f t="shared" si="18"/>
        <v>0</v>
      </c>
      <c r="Q37" s="197">
        <f t="shared" ref="Q37:R37" si="38">SUM(Q38:Q44)</f>
        <v>436571</v>
      </c>
      <c r="R37" s="197">
        <f t="shared" si="38"/>
        <v>436571</v>
      </c>
      <c r="S37" s="197">
        <f t="shared" si="19"/>
        <v>0</v>
      </c>
      <c r="T37" s="197">
        <f t="shared" ref="T37:U37" si="39">SUM(T38:T44)</f>
        <v>17769</v>
      </c>
      <c r="U37" s="197">
        <f t="shared" si="39"/>
        <v>17769</v>
      </c>
      <c r="V37" s="197">
        <f t="shared" si="20"/>
        <v>0</v>
      </c>
      <c r="W37" s="197">
        <f t="shared" ref="W37" si="40">SUM(W38:W44)</f>
        <v>710654</v>
      </c>
      <c r="X37" s="197">
        <f t="shared" si="35"/>
        <v>904213</v>
      </c>
      <c r="Y37" s="197">
        <f t="shared" si="21"/>
        <v>193559</v>
      </c>
      <c r="Z37" s="197">
        <f t="shared" ref="Z37:AA37" si="41">SUM(Z38:Z44)</f>
        <v>1402198</v>
      </c>
      <c r="AA37" s="197">
        <f t="shared" si="41"/>
        <v>1374370</v>
      </c>
      <c r="AB37" s="197">
        <f t="shared" si="22"/>
        <v>-27828</v>
      </c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/>
      <c r="EA37" s="195"/>
      <c r="EB37" s="195"/>
      <c r="EC37" s="195"/>
      <c r="ED37" s="195"/>
      <c r="EE37" s="195"/>
      <c r="EF37" s="195"/>
      <c r="EG37" s="195"/>
      <c r="EH37" s="195"/>
      <c r="EI37" s="195"/>
      <c r="EJ37" s="195"/>
      <c r="EK37" s="195"/>
      <c r="EL37" s="195"/>
      <c r="EM37" s="195"/>
      <c r="EN37" s="195"/>
      <c r="EO37" s="195"/>
      <c r="EP37" s="195"/>
      <c r="EQ37" s="195"/>
      <c r="ER37" s="195"/>
      <c r="ES37" s="195"/>
      <c r="ET37" s="195"/>
      <c r="EU37" s="195"/>
      <c r="EV37" s="195"/>
      <c r="EW37" s="195"/>
      <c r="EX37" s="195"/>
      <c r="EY37" s="195"/>
      <c r="EZ37" s="195"/>
      <c r="FA37" s="195"/>
      <c r="FB37" s="195"/>
      <c r="FC37" s="195"/>
      <c r="FD37" s="195"/>
      <c r="FE37" s="195"/>
      <c r="FF37" s="195"/>
      <c r="FG37" s="195"/>
      <c r="FH37" s="195"/>
      <c r="FI37" s="195"/>
      <c r="FJ37" s="195"/>
      <c r="FK37" s="195"/>
      <c r="FL37" s="195"/>
      <c r="FM37" s="195"/>
      <c r="FN37" s="195"/>
      <c r="FO37" s="195"/>
      <c r="FP37" s="195"/>
      <c r="FQ37" s="195"/>
      <c r="FR37" s="195"/>
      <c r="FS37" s="195"/>
      <c r="FT37" s="195"/>
      <c r="FU37" s="195"/>
      <c r="FV37" s="195"/>
      <c r="FW37" s="195"/>
      <c r="FX37" s="195"/>
      <c r="FY37" s="195"/>
      <c r="FZ37" s="195"/>
      <c r="GA37" s="195"/>
      <c r="GB37" s="195"/>
      <c r="GC37" s="195"/>
      <c r="GD37" s="195"/>
      <c r="GE37" s="195"/>
    </row>
    <row r="38" spans="1:187" s="198" customFormat="1" ht="47.25" x14ac:dyDescent="0.25">
      <c r="A38" s="207" t="s">
        <v>166</v>
      </c>
      <c r="B38" s="204">
        <f t="shared" si="0"/>
        <v>1365800</v>
      </c>
      <c r="C38" s="204">
        <f t="shared" si="0"/>
        <v>1365800</v>
      </c>
      <c r="D38" s="204">
        <f t="shared" si="0"/>
        <v>0</v>
      </c>
      <c r="E38" s="204">
        <v>0</v>
      </c>
      <c r="F38" s="204">
        <v>0</v>
      </c>
      <c r="G38" s="204">
        <f t="shared" si="15"/>
        <v>0</v>
      </c>
      <c r="H38" s="204"/>
      <c r="I38" s="204"/>
      <c r="J38" s="204">
        <f t="shared" si="16"/>
        <v>0</v>
      </c>
      <c r="K38" s="204">
        <v>0</v>
      </c>
      <c r="L38" s="204">
        <v>27828</v>
      </c>
      <c r="M38" s="204">
        <f t="shared" si="17"/>
        <v>27828</v>
      </c>
      <c r="N38" s="204"/>
      <c r="O38" s="204"/>
      <c r="P38" s="204">
        <f t="shared" si="18"/>
        <v>0</v>
      </c>
      <c r="Q38" s="204"/>
      <c r="R38" s="204"/>
      <c r="S38" s="204">
        <f t="shared" si="19"/>
        <v>0</v>
      </c>
      <c r="T38" s="204"/>
      <c r="U38" s="204"/>
      <c r="V38" s="204">
        <f t="shared" si="20"/>
        <v>0</v>
      </c>
      <c r="W38" s="204">
        <f>299953+410701</f>
        <v>710654</v>
      </c>
      <c r="X38" s="204">
        <f>299953+410701</f>
        <v>710654</v>
      </c>
      <c r="Y38" s="204">
        <f t="shared" si="21"/>
        <v>0</v>
      </c>
      <c r="Z38" s="204">
        <f>1365800-299953-410701</f>
        <v>655146</v>
      </c>
      <c r="AA38" s="204">
        <f>1365800-299953-410701-27828</f>
        <v>627318</v>
      </c>
      <c r="AB38" s="204">
        <f t="shared" si="22"/>
        <v>-27828</v>
      </c>
    </row>
    <row r="39" spans="1:187" s="198" customFormat="1" ht="47.25" x14ac:dyDescent="0.25">
      <c r="A39" s="207" t="s">
        <v>167</v>
      </c>
      <c r="B39" s="204">
        <f t="shared" si="0"/>
        <v>100000</v>
      </c>
      <c r="C39" s="204">
        <f t="shared" si="0"/>
        <v>100000</v>
      </c>
      <c r="D39" s="204">
        <f t="shared" si="0"/>
        <v>0</v>
      </c>
      <c r="E39" s="204">
        <v>0</v>
      </c>
      <c r="F39" s="204">
        <v>0</v>
      </c>
      <c r="G39" s="204">
        <f t="shared" si="15"/>
        <v>0</v>
      </c>
      <c r="H39" s="204"/>
      <c r="I39" s="204"/>
      <c r="J39" s="204">
        <f t="shared" si="16"/>
        <v>0</v>
      </c>
      <c r="K39" s="204">
        <v>0</v>
      </c>
      <c r="L39" s="204">
        <v>0</v>
      </c>
      <c r="M39" s="204">
        <f t="shared" si="17"/>
        <v>0</v>
      </c>
      <c r="N39" s="204"/>
      <c r="O39" s="204"/>
      <c r="P39" s="204">
        <f t="shared" si="18"/>
        <v>0</v>
      </c>
      <c r="Q39" s="204"/>
      <c r="R39" s="204"/>
      <c r="S39" s="204">
        <f t="shared" si="19"/>
        <v>0</v>
      </c>
      <c r="T39" s="204"/>
      <c r="U39" s="204"/>
      <c r="V39" s="204">
        <f t="shared" si="20"/>
        <v>0</v>
      </c>
      <c r="W39" s="204"/>
      <c r="X39" s="204"/>
      <c r="Y39" s="204">
        <f t="shared" si="21"/>
        <v>0</v>
      </c>
      <c r="Z39" s="204">
        <v>100000</v>
      </c>
      <c r="AA39" s="204">
        <v>100000</v>
      </c>
      <c r="AB39" s="204">
        <f t="shared" si="22"/>
        <v>0</v>
      </c>
    </row>
    <row r="40" spans="1:187" s="210" customFormat="1" ht="47.25" x14ac:dyDescent="0.25">
      <c r="A40" s="208" t="s">
        <v>168</v>
      </c>
      <c r="B40" s="209">
        <f t="shared" si="0"/>
        <v>0</v>
      </c>
      <c r="C40" s="209">
        <f t="shared" si="0"/>
        <v>99966</v>
      </c>
      <c r="D40" s="209">
        <f t="shared" si="0"/>
        <v>99966</v>
      </c>
      <c r="E40" s="209">
        <v>0</v>
      </c>
      <c r="F40" s="209">
        <v>0</v>
      </c>
      <c r="G40" s="209">
        <f t="shared" si="15"/>
        <v>0</v>
      </c>
      <c r="H40" s="209"/>
      <c r="I40" s="209"/>
      <c r="J40" s="209">
        <f t="shared" si="16"/>
        <v>0</v>
      </c>
      <c r="K40" s="209"/>
      <c r="L40" s="209"/>
      <c r="M40" s="209">
        <f t="shared" si="17"/>
        <v>0</v>
      </c>
      <c r="N40" s="209"/>
      <c r="O40" s="209"/>
      <c r="P40" s="209">
        <f t="shared" si="18"/>
        <v>0</v>
      </c>
      <c r="Q40" s="209">
        <v>0</v>
      </c>
      <c r="R40" s="209">
        <v>0</v>
      </c>
      <c r="S40" s="209">
        <f t="shared" si="19"/>
        <v>0</v>
      </c>
      <c r="T40" s="209"/>
      <c r="U40" s="209"/>
      <c r="V40" s="209">
        <f t="shared" si="20"/>
        <v>0</v>
      </c>
      <c r="W40" s="209"/>
      <c r="X40" s="209">
        <v>99966</v>
      </c>
      <c r="Y40" s="209">
        <f t="shared" si="21"/>
        <v>99966</v>
      </c>
      <c r="Z40" s="209"/>
      <c r="AA40" s="209"/>
      <c r="AB40" s="209">
        <f t="shared" si="22"/>
        <v>0</v>
      </c>
    </row>
    <row r="41" spans="1:187" s="210" customFormat="1" ht="47.25" x14ac:dyDescent="0.25">
      <c r="A41" s="208" t="s">
        <v>169</v>
      </c>
      <c r="B41" s="209">
        <f t="shared" si="0"/>
        <v>0</v>
      </c>
      <c r="C41" s="209">
        <f t="shared" si="0"/>
        <v>93593</v>
      </c>
      <c r="D41" s="209">
        <f t="shared" si="0"/>
        <v>93593</v>
      </c>
      <c r="E41" s="209">
        <v>0</v>
      </c>
      <c r="F41" s="209">
        <v>0</v>
      </c>
      <c r="G41" s="209">
        <f t="shared" si="15"/>
        <v>0</v>
      </c>
      <c r="H41" s="209"/>
      <c r="I41" s="209"/>
      <c r="J41" s="209">
        <f t="shared" si="16"/>
        <v>0</v>
      </c>
      <c r="K41" s="209"/>
      <c r="L41" s="209"/>
      <c r="M41" s="209">
        <f t="shared" si="17"/>
        <v>0</v>
      </c>
      <c r="N41" s="209"/>
      <c r="O41" s="209"/>
      <c r="P41" s="209">
        <f t="shared" si="18"/>
        <v>0</v>
      </c>
      <c r="Q41" s="209">
        <v>0</v>
      </c>
      <c r="R41" s="209">
        <v>0</v>
      </c>
      <c r="S41" s="209">
        <f t="shared" si="19"/>
        <v>0</v>
      </c>
      <c r="T41" s="209"/>
      <c r="U41" s="209"/>
      <c r="V41" s="209">
        <f t="shared" si="20"/>
        <v>0</v>
      </c>
      <c r="W41" s="209"/>
      <c r="X41" s="209">
        <v>93593</v>
      </c>
      <c r="Y41" s="209">
        <f t="shared" si="21"/>
        <v>93593</v>
      </c>
      <c r="Z41" s="209"/>
      <c r="AA41" s="209"/>
      <c r="AB41" s="209">
        <f t="shared" si="22"/>
        <v>0</v>
      </c>
    </row>
    <row r="42" spans="1:187" s="198" customFormat="1" ht="63" x14ac:dyDescent="0.25">
      <c r="A42" s="207" t="s">
        <v>170</v>
      </c>
      <c r="B42" s="204">
        <f t="shared" si="0"/>
        <v>962096</v>
      </c>
      <c r="C42" s="204">
        <f t="shared" si="0"/>
        <v>962096</v>
      </c>
      <c r="D42" s="204">
        <f t="shared" si="0"/>
        <v>0</v>
      </c>
      <c r="E42" s="204">
        <f>15233-15233</f>
        <v>0</v>
      </c>
      <c r="F42" s="204">
        <f>15233-15233</f>
        <v>0</v>
      </c>
      <c r="G42" s="204">
        <f t="shared" si="15"/>
        <v>0</v>
      </c>
      <c r="H42" s="204"/>
      <c r="I42" s="204"/>
      <c r="J42" s="204">
        <f t="shared" si="16"/>
        <v>0</v>
      </c>
      <c r="K42" s="204"/>
      <c r="L42" s="204"/>
      <c r="M42" s="204">
        <f t="shared" si="17"/>
        <v>0</v>
      </c>
      <c r="N42" s="204"/>
      <c r="O42" s="204"/>
      <c r="P42" s="204">
        <f t="shared" si="18"/>
        <v>0</v>
      </c>
      <c r="Q42" s="204">
        <v>297275</v>
      </c>
      <c r="R42" s="204">
        <v>297275</v>
      </c>
      <c r="S42" s="204">
        <f t="shared" si="19"/>
        <v>0</v>
      </c>
      <c r="T42" s="204">
        <f>15233+2534+2</f>
        <v>17769</v>
      </c>
      <c r="U42" s="204">
        <f>15233+2534+2</f>
        <v>17769</v>
      </c>
      <c r="V42" s="204">
        <f t="shared" si="20"/>
        <v>0</v>
      </c>
      <c r="W42" s="204"/>
      <c r="X42" s="204"/>
      <c r="Y42" s="204">
        <f t="shared" si="21"/>
        <v>0</v>
      </c>
      <c r="Z42" s="204">
        <v>647052</v>
      </c>
      <c r="AA42" s="204">
        <v>647052</v>
      </c>
      <c r="AB42" s="204">
        <f t="shared" si="22"/>
        <v>0</v>
      </c>
    </row>
    <row r="43" spans="1:187" s="210" customFormat="1" ht="47.25" x14ac:dyDescent="0.25">
      <c r="A43" s="208" t="s">
        <v>171</v>
      </c>
      <c r="B43" s="209">
        <f t="shared" si="0"/>
        <v>7700</v>
      </c>
      <c r="C43" s="209">
        <f t="shared" si="0"/>
        <v>7700</v>
      </c>
      <c r="D43" s="209">
        <f t="shared" si="0"/>
        <v>0</v>
      </c>
      <c r="E43" s="209">
        <v>0</v>
      </c>
      <c r="F43" s="209">
        <v>0</v>
      </c>
      <c r="G43" s="209">
        <f t="shared" si="15"/>
        <v>0</v>
      </c>
      <c r="H43" s="209"/>
      <c r="I43" s="209"/>
      <c r="J43" s="209">
        <f t="shared" si="16"/>
        <v>0</v>
      </c>
      <c r="K43" s="209">
        <v>7700</v>
      </c>
      <c r="L43" s="209">
        <v>7700</v>
      </c>
      <c r="M43" s="209">
        <f t="shared" si="17"/>
        <v>0</v>
      </c>
      <c r="N43" s="209"/>
      <c r="O43" s="209"/>
      <c r="P43" s="209">
        <f t="shared" si="18"/>
        <v>0</v>
      </c>
      <c r="Q43" s="209">
        <v>0</v>
      </c>
      <c r="R43" s="209">
        <v>0</v>
      </c>
      <c r="S43" s="209">
        <f t="shared" si="19"/>
        <v>0</v>
      </c>
      <c r="T43" s="209"/>
      <c r="U43" s="209"/>
      <c r="V43" s="209">
        <f t="shared" si="20"/>
        <v>0</v>
      </c>
      <c r="W43" s="209"/>
      <c r="X43" s="209"/>
      <c r="Y43" s="209">
        <f t="shared" si="21"/>
        <v>0</v>
      </c>
      <c r="Z43" s="209"/>
      <c r="AA43" s="209"/>
      <c r="AB43" s="209">
        <f t="shared" si="22"/>
        <v>0</v>
      </c>
    </row>
    <row r="44" spans="1:187" s="198" customFormat="1" ht="31.5" x14ac:dyDescent="0.25">
      <c r="A44" s="207" t="s">
        <v>172</v>
      </c>
      <c r="B44" s="204">
        <f t="shared" si="0"/>
        <v>139296</v>
      </c>
      <c r="C44" s="204">
        <f t="shared" si="0"/>
        <v>139296</v>
      </c>
      <c r="D44" s="204">
        <f t="shared" si="0"/>
        <v>0</v>
      </c>
      <c r="E44" s="204">
        <v>0</v>
      </c>
      <c r="F44" s="204">
        <v>0</v>
      </c>
      <c r="G44" s="204">
        <f t="shared" si="15"/>
        <v>0</v>
      </c>
      <c r="H44" s="204"/>
      <c r="I44" s="204"/>
      <c r="J44" s="204">
        <f t="shared" si="16"/>
        <v>0</v>
      </c>
      <c r="K44" s="204">
        <v>0</v>
      </c>
      <c r="L44" s="204">
        <v>0</v>
      </c>
      <c r="M44" s="204">
        <f t="shared" si="17"/>
        <v>0</v>
      </c>
      <c r="N44" s="204"/>
      <c r="O44" s="204"/>
      <c r="P44" s="204">
        <f t="shared" si="18"/>
        <v>0</v>
      </c>
      <c r="Q44" s="204">
        <v>139296</v>
      </c>
      <c r="R44" s="204">
        <v>139296</v>
      </c>
      <c r="S44" s="204">
        <f t="shared" si="19"/>
        <v>0</v>
      </c>
      <c r="T44" s="204"/>
      <c r="U44" s="204"/>
      <c r="V44" s="204">
        <f t="shared" si="20"/>
        <v>0</v>
      </c>
      <c r="W44" s="204"/>
      <c r="X44" s="204"/>
      <c r="Y44" s="204">
        <f t="shared" si="21"/>
        <v>0</v>
      </c>
      <c r="Z44" s="204"/>
      <c r="AA44" s="204"/>
      <c r="AB44" s="204">
        <f t="shared" si="22"/>
        <v>0</v>
      </c>
    </row>
    <row r="45" spans="1:187" s="198" customFormat="1" x14ac:dyDescent="0.25">
      <c r="A45" s="196" t="s">
        <v>173</v>
      </c>
      <c r="B45" s="197">
        <f t="shared" si="0"/>
        <v>605422</v>
      </c>
      <c r="C45" s="197">
        <f t="shared" si="0"/>
        <v>605422</v>
      </c>
      <c r="D45" s="197">
        <f t="shared" si="0"/>
        <v>0</v>
      </c>
      <c r="E45" s="197">
        <f t="shared" ref="E45:AA45" si="42">SUM(E46)</f>
        <v>0</v>
      </c>
      <c r="F45" s="197">
        <f t="shared" si="42"/>
        <v>0</v>
      </c>
      <c r="G45" s="197">
        <f t="shared" si="15"/>
        <v>0</v>
      </c>
      <c r="H45" s="197">
        <f t="shared" si="42"/>
        <v>0</v>
      </c>
      <c r="I45" s="197">
        <f t="shared" si="42"/>
        <v>0</v>
      </c>
      <c r="J45" s="197">
        <f t="shared" si="16"/>
        <v>0</v>
      </c>
      <c r="K45" s="197">
        <f t="shared" si="42"/>
        <v>0</v>
      </c>
      <c r="L45" s="197">
        <f t="shared" si="42"/>
        <v>0</v>
      </c>
      <c r="M45" s="197">
        <f t="shared" si="17"/>
        <v>0</v>
      </c>
      <c r="N45" s="197">
        <f t="shared" si="42"/>
        <v>0</v>
      </c>
      <c r="O45" s="197">
        <f t="shared" si="42"/>
        <v>0</v>
      </c>
      <c r="P45" s="197">
        <f t="shared" si="18"/>
        <v>0</v>
      </c>
      <c r="Q45" s="197">
        <f t="shared" si="42"/>
        <v>426323</v>
      </c>
      <c r="R45" s="197">
        <f t="shared" si="42"/>
        <v>426323</v>
      </c>
      <c r="S45" s="197">
        <f t="shared" si="19"/>
        <v>0</v>
      </c>
      <c r="T45" s="197">
        <f t="shared" si="42"/>
        <v>0</v>
      </c>
      <c r="U45" s="197">
        <f t="shared" si="42"/>
        <v>0</v>
      </c>
      <c r="V45" s="197">
        <f t="shared" si="20"/>
        <v>0</v>
      </c>
      <c r="W45" s="197">
        <f t="shared" si="42"/>
        <v>0</v>
      </c>
      <c r="X45" s="197">
        <f t="shared" si="42"/>
        <v>0</v>
      </c>
      <c r="Y45" s="197">
        <f t="shared" si="21"/>
        <v>0</v>
      </c>
      <c r="Z45" s="197">
        <f t="shared" si="42"/>
        <v>179099</v>
      </c>
      <c r="AA45" s="197">
        <f t="shared" si="42"/>
        <v>179099</v>
      </c>
      <c r="AB45" s="197">
        <f t="shared" si="22"/>
        <v>0</v>
      </c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  <c r="CO45" s="195"/>
      <c r="CP45" s="195"/>
      <c r="CQ45" s="195"/>
      <c r="CR45" s="195"/>
      <c r="CS45" s="195"/>
      <c r="CT45" s="195"/>
      <c r="CU45" s="195"/>
      <c r="CV45" s="195"/>
      <c r="CW45" s="195"/>
      <c r="CX45" s="195"/>
      <c r="CY45" s="195"/>
      <c r="CZ45" s="195"/>
      <c r="DA45" s="195"/>
      <c r="DB45" s="195"/>
      <c r="DC45" s="195"/>
      <c r="DD45" s="195"/>
      <c r="DE45" s="195"/>
      <c r="DF45" s="195"/>
      <c r="DG45" s="195"/>
      <c r="DH45" s="195"/>
      <c r="DI45" s="195"/>
      <c r="DJ45" s="195"/>
      <c r="DK45" s="195"/>
      <c r="DL45" s="195"/>
      <c r="DM45" s="195"/>
      <c r="DN45" s="195"/>
      <c r="DO45" s="195"/>
      <c r="DP45" s="195"/>
      <c r="DQ45" s="195"/>
      <c r="DR45" s="195"/>
      <c r="DS45" s="195"/>
      <c r="DT45" s="195"/>
      <c r="DU45" s="195"/>
      <c r="DV45" s="195"/>
      <c r="DW45" s="195"/>
      <c r="DX45" s="195"/>
      <c r="DY45" s="195"/>
      <c r="DZ45" s="195"/>
      <c r="EA45" s="195"/>
      <c r="EB45" s="195"/>
      <c r="EC45" s="195"/>
      <c r="ED45" s="195"/>
      <c r="EE45" s="195"/>
      <c r="EF45" s="195"/>
      <c r="EG45" s="195"/>
      <c r="EH45" s="195"/>
      <c r="EI45" s="195"/>
      <c r="EJ45" s="195"/>
      <c r="EK45" s="195"/>
      <c r="EL45" s="195"/>
      <c r="EM45" s="195"/>
      <c r="EN45" s="195"/>
      <c r="EO45" s="195"/>
      <c r="EP45" s="195"/>
      <c r="EQ45" s="195"/>
      <c r="ER45" s="195"/>
      <c r="ES45" s="195"/>
      <c r="ET45" s="195"/>
      <c r="EU45" s="195"/>
      <c r="EV45" s="195"/>
      <c r="EW45" s="195"/>
      <c r="EX45" s="195"/>
      <c r="EY45" s="195"/>
      <c r="EZ45" s="195"/>
      <c r="FA45" s="195"/>
      <c r="FB45" s="195"/>
      <c r="FC45" s="195"/>
      <c r="FD45" s="195"/>
      <c r="FE45" s="195"/>
      <c r="FF45" s="195"/>
      <c r="FG45" s="195"/>
      <c r="FH45" s="195"/>
      <c r="FI45" s="195"/>
      <c r="FJ45" s="195"/>
      <c r="FK45" s="195"/>
      <c r="FL45" s="195"/>
      <c r="FM45" s="195"/>
      <c r="FN45" s="195"/>
      <c r="FO45" s="195"/>
      <c r="FP45" s="195"/>
      <c r="FQ45" s="195"/>
      <c r="FR45" s="195"/>
      <c r="FS45" s="195"/>
      <c r="FT45" s="195"/>
      <c r="FU45" s="195"/>
      <c r="FV45" s="195"/>
      <c r="FW45" s="195"/>
      <c r="FX45" s="195"/>
      <c r="FY45" s="195"/>
      <c r="FZ45" s="195"/>
      <c r="GA45" s="195"/>
      <c r="GB45" s="195"/>
      <c r="GC45" s="195"/>
      <c r="GD45" s="195"/>
      <c r="GE45" s="195"/>
    </row>
    <row r="46" spans="1:187" s="195" customFormat="1" x14ac:dyDescent="0.25">
      <c r="A46" s="196" t="s">
        <v>141</v>
      </c>
      <c r="B46" s="197">
        <f t="shared" si="0"/>
        <v>605422</v>
      </c>
      <c r="C46" s="197">
        <f t="shared" si="0"/>
        <v>605422</v>
      </c>
      <c r="D46" s="197">
        <f t="shared" si="0"/>
        <v>0</v>
      </c>
      <c r="E46" s="197">
        <f t="shared" ref="E46:AA46" si="43">SUM(E47:E49)</f>
        <v>0</v>
      </c>
      <c r="F46" s="197">
        <f t="shared" si="43"/>
        <v>0</v>
      </c>
      <c r="G46" s="197">
        <f t="shared" si="15"/>
        <v>0</v>
      </c>
      <c r="H46" s="197">
        <f t="shared" ref="H46" si="44">SUM(H47:H49)</f>
        <v>0</v>
      </c>
      <c r="I46" s="197">
        <f t="shared" si="43"/>
        <v>0</v>
      </c>
      <c r="J46" s="197">
        <f t="shared" si="16"/>
        <v>0</v>
      </c>
      <c r="K46" s="197">
        <f t="shared" ref="K46" si="45">SUM(K47:K49)</f>
        <v>0</v>
      </c>
      <c r="L46" s="197">
        <f t="shared" si="43"/>
        <v>0</v>
      </c>
      <c r="M46" s="197">
        <f t="shared" si="17"/>
        <v>0</v>
      </c>
      <c r="N46" s="197">
        <f t="shared" ref="N46" si="46">SUM(N47:N49)</f>
        <v>0</v>
      </c>
      <c r="O46" s="197">
        <f t="shared" si="43"/>
        <v>0</v>
      </c>
      <c r="P46" s="197">
        <f t="shared" si="18"/>
        <v>0</v>
      </c>
      <c r="Q46" s="197">
        <f t="shared" ref="Q46" si="47">SUM(Q47:Q49)</f>
        <v>426323</v>
      </c>
      <c r="R46" s="197">
        <f t="shared" si="43"/>
        <v>426323</v>
      </c>
      <c r="S46" s="197">
        <f t="shared" si="19"/>
        <v>0</v>
      </c>
      <c r="T46" s="197">
        <f t="shared" ref="T46" si="48">SUM(T47:T49)</f>
        <v>0</v>
      </c>
      <c r="U46" s="197">
        <f t="shared" si="43"/>
        <v>0</v>
      </c>
      <c r="V46" s="197">
        <f t="shared" si="20"/>
        <v>0</v>
      </c>
      <c r="W46" s="197">
        <f t="shared" ref="W46" si="49">SUM(W47:W49)</f>
        <v>0</v>
      </c>
      <c r="X46" s="197">
        <f t="shared" si="43"/>
        <v>0</v>
      </c>
      <c r="Y46" s="197">
        <f t="shared" si="21"/>
        <v>0</v>
      </c>
      <c r="Z46" s="197">
        <f t="shared" ref="Z46" si="50">SUM(Z47:Z49)</f>
        <v>179099</v>
      </c>
      <c r="AA46" s="197">
        <f t="shared" si="43"/>
        <v>179099</v>
      </c>
      <c r="AB46" s="197">
        <f t="shared" si="22"/>
        <v>0</v>
      </c>
    </row>
    <row r="47" spans="1:187" s="198" customFormat="1" ht="31.5" x14ac:dyDescent="0.25">
      <c r="A47" s="203" t="s">
        <v>174</v>
      </c>
      <c r="B47" s="204">
        <f t="shared" si="0"/>
        <v>350000</v>
      </c>
      <c r="C47" s="204">
        <f t="shared" si="0"/>
        <v>350000</v>
      </c>
      <c r="D47" s="204">
        <f t="shared" si="0"/>
        <v>0</v>
      </c>
      <c r="E47" s="204">
        <v>0</v>
      </c>
      <c r="F47" s="204">
        <v>0</v>
      </c>
      <c r="G47" s="204">
        <f t="shared" si="15"/>
        <v>0</v>
      </c>
      <c r="H47" s="204"/>
      <c r="I47" s="204"/>
      <c r="J47" s="204">
        <f t="shared" si="16"/>
        <v>0</v>
      </c>
      <c r="K47" s="204"/>
      <c r="L47" s="204"/>
      <c r="M47" s="204">
        <f t="shared" si="17"/>
        <v>0</v>
      </c>
      <c r="N47" s="204"/>
      <c r="O47" s="204"/>
      <c r="P47" s="204">
        <f t="shared" si="18"/>
        <v>0</v>
      </c>
      <c r="Q47" s="204">
        <f>170901</f>
        <v>170901</v>
      </c>
      <c r="R47" s="204">
        <f>170901</f>
        <v>170901</v>
      </c>
      <c r="S47" s="204">
        <f t="shared" si="19"/>
        <v>0</v>
      </c>
      <c r="T47" s="204"/>
      <c r="U47" s="204"/>
      <c r="V47" s="204">
        <f t="shared" si="20"/>
        <v>0</v>
      </c>
      <c r="W47" s="204"/>
      <c r="X47" s="204"/>
      <c r="Y47" s="204">
        <f t="shared" si="21"/>
        <v>0</v>
      </c>
      <c r="Z47" s="204">
        <v>179099</v>
      </c>
      <c r="AA47" s="204">
        <v>179099</v>
      </c>
      <c r="AB47" s="204">
        <f t="shared" si="22"/>
        <v>0</v>
      </c>
    </row>
    <row r="48" spans="1:187" s="198" customFormat="1" ht="31.5" x14ac:dyDescent="0.25">
      <c r="A48" s="203" t="s">
        <v>175</v>
      </c>
      <c r="B48" s="204">
        <f t="shared" si="0"/>
        <v>133000</v>
      </c>
      <c r="C48" s="204">
        <f t="shared" si="0"/>
        <v>133000</v>
      </c>
      <c r="D48" s="204">
        <f t="shared" si="0"/>
        <v>0</v>
      </c>
      <c r="E48" s="204"/>
      <c r="F48" s="204"/>
      <c r="G48" s="204">
        <f t="shared" si="15"/>
        <v>0</v>
      </c>
      <c r="H48" s="204"/>
      <c r="I48" s="204"/>
      <c r="J48" s="204">
        <f t="shared" si="16"/>
        <v>0</v>
      </c>
      <c r="K48" s="204"/>
      <c r="L48" s="204"/>
      <c r="M48" s="204">
        <f t="shared" si="17"/>
        <v>0</v>
      </c>
      <c r="N48" s="204"/>
      <c r="O48" s="204"/>
      <c r="P48" s="204">
        <f t="shared" si="18"/>
        <v>0</v>
      </c>
      <c r="Q48" s="204">
        <v>133000</v>
      </c>
      <c r="R48" s="204">
        <v>133000</v>
      </c>
      <c r="S48" s="204">
        <f t="shared" si="19"/>
        <v>0</v>
      </c>
      <c r="T48" s="204"/>
      <c r="U48" s="204"/>
      <c r="V48" s="204">
        <f t="shared" si="20"/>
        <v>0</v>
      </c>
      <c r="W48" s="204"/>
      <c r="X48" s="204"/>
      <c r="Y48" s="204">
        <f t="shared" si="21"/>
        <v>0</v>
      </c>
      <c r="Z48" s="204"/>
      <c r="AA48" s="204"/>
      <c r="AB48" s="204">
        <f t="shared" si="22"/>
        <v>0</v>
      </c>
    </row>
    <row r="49" spans="1:187" s="198" customFormat="1" ht="31.5" x14ac:dyDescent="0.25">
      <c r="A49" s="203" t="s">
        <v>176</v>
      </c>
      <c r="B49" s="204">
        <f t="shared" si="0"/>
        <v>122422</v>
      </c>
      <c r="C49" s="204">
        <f t="shared" si="0"/>
        <v>122422</v>
      </c>
      <c r="D49" s="204">
        <f t="shared" si="0"/>
        <v>0</v>
      </c>
      <c r="E49" s="204">
        <v>0</v>
      </c>
      <c r="F49" s="204">
        <v>0</v>
      </c>
      <c r="G49" s="204">
        <f t="shared" si="15"/>
        <v>0</v>
      </c>
      <c r="H49" s="204"/>
      <c r="I49" s="204"/>
      <c r="J49" s="204">
        <f t="shared" si="16"/>
        <v>0</v>
      </c>
      <c r="K49" s="204"/>
      <c r="L49" s="204"/>
      <c r="M49" s="204">
        <f t="shared" si="17"/>
        <v>0</v>
      </c>
      <c r="N49" s="204"/>
      <c r="O49" s="204"/>
      <c r="P49" s="204">
        <f t="shared" si="18"/>
        <v>0</v>
      </c>
      <c r="Q49" s="204">
        <v>122422</v>
      </c>
      <c r="R49" s="204">
        <v>122422</v>
      </c>
      <c r="S49" s="204">
        <f t="shared" si="19"/>
        <v>0</v>
      </c>
      <c r="T49" s="204"/>
      <c r="U49" s="204"/>
      <c r="V49" s="204">
        <f t="shared" si="20"/>
        <v>0</v>
      </c>
      <c r="W49" s="204"/>
      <c r="X49" s="204"/>
      <c r="Y49" s="204">
        <f t="shared" si="21"/>
        <v>0</v>
      </c>
      <c r="Z49" s="204"/>
      <c r="AA49" s="204"/>
      <c r="AB49" s="204">
        <f t="shared" si="22"/>
        <v>0</v>
      </c>
    </row>
    <row r="50" spans="1:187" s="198" customFormat="1" ht="31.5" x14ac:dyDescent="0.25">
      <c r="A50" s="196" t="s">
        <v>177</v>
      </c>
      <c r="B50" s="197">
        <f t="shared" si="0"/>
        <v>1283066</v>
      </c>
      <c r="C50" s="197">
        <f t="shared" si="0"/>
        <v>1283066</v>
      </c>
      <c r="D50" s="197">
        <f t="shared" si="0"/>
        <v>0</v>
      </c>
      <c r="E50" s="197">
        <f t="shared" ref="E50:AA50" si="51">SUM(E51)</f>
        <v>0</v>
      </c>
      <c r="F50" s="197">
        <f t="shared" si="51"/>
        <v>0</v>
      </c>
      <c r="G50" s="197">
        <f t="shared" si="15"/>
        <v>0</v>
      </c>
      <c r="H50" s="197">
        <f t="shared" si="51"/>
        <v>0</v>
      </c>
      <c r="I50" s="197">
        <f t="shared" si="51"/>
        <v>0</v>
      </c>
      <c r="J50" s="197">
        <f t="shared" si="16"/>
        <v>0</v>
      </c>
      <c r="K50" s="197">
        <f t="shared" si="51"/>
        <v>38005</v>
      </c>
      <c r="L50" s="197">
        <f t="shared" si="51"/>
        <v>38005</v>
      </c>
      <c r="M50" s="197">
        <f t="shared" si="17"/>
        <v>0</v>
      </c>
      <c r="N50" s="197">
        <f t="shared" si="51"/>
        <v>1063405</v>
      </c>
      <c r="O50" s="197">
        <f t="shared" si="51"/>
        <v>1063405</v>
      </c>
      <c r="P50" s="197">
        <f t="shared" si="18"/>
        <v>0</v>
      </c>
      <c r="Q50" s="197">
        <f t="shared" si="51"/>
        <v>181656</v>
      </c>
      <c r="R50" s="197">
        <f t="shared" si="51"/>
        <v>181656</v>
      </c>
      <c r="S50" s="197">
        <f t="shared" si="19"/>
        <v>0</v>
      </c>
      <c r="T50" s="197">
        <f t="shared" si="51"/>
        <v>0</v>
      </c>
      <c r="U50" s="197">
        <f t="shared" si="51"/>
        <v>0</v>
      </c>
      <c r="V50" s="197">
        <f t="shared" si="20"/>
        <v>0</v>
      </c>
      <c r="W50" s="197">
        <f t="shared" si="51"/>
        <v>0</v>
      </c>
      <c r="X50" s="197">
        <f t="shared" si="51"/>
        <v>0</v>
      </c>
      <c r="Y50" s="197">
        <f t="shared" si="21"/>
        <v>0</v>
      </c>
      <c r="Z50" s="197">
        <f t="shared" si="51"/>
        <v>0</v>
      </c>
      <c r="AA50" s="197">
        <f t="shared" si="51"/>
        <v>0</v>
      </c>
      <c r="AB50" s="197">
        <f t="shared" si="22"/>
        <v>0</v>
      </c>
    </row>
    <row r="51" spans="1:187" s="198" customFormat="1" x14ac:dyDescent="0.25">
      <c r="A51" s="196" t="s">
        <v>141</v>
      </c>
      <c r="B51" s="197">
        <f t="shared" si="0"/>
        <v>1283066</v>
      </c>
      <c r="C51" s="197">
        <f t="shared" si="0"/>
        <v>1283066</v>
      </c>
      <c r="D51" s="197">
        <f t="shared" si="0"/>
        <v>0</v>
      </c>
      <c r="E51" s="197">
        <f t="shared" ref="E51:F51" si="52">SUM(E52:E57)</f>
        <v>0</v>
      </c>
      <c r="F51" s="197">
        <f t="shared" si="52"/>
        <v>0</v>
      </c>
      <c r="G51" s="197">
        <f t="shared" si="15"/>
        <v>0</v>
      </c>
      <c r="H51" s="197">
        <f t="shared" ref="H51:I51" si="53">SUM(H52:H57)</f>
        <v>0</v>
      </c>
      <c r="I51" s="197">
        <f t="shared" si="53"/>
        <v>0</v>
      </c>
      <c r="J51" s="197">
        <f t="shared" si="16"/>
        <v>0</v>
      </c>
      <c r="K51" s="197">
        <f t="shared" ref="K51:L51" si="54">SUM(K52:K57)</f>
        <v>38005</v>
      </c>
      <c r="L51" s="197">
        <f t="shared" si="54"/>
        <v>38005</v>
      </c>
      <c r="M51" s="197">
        <f t="shared" si="17"/>
        <v>0</v>
      </c>
      <c r="N51" s="197">
        <f t="shared" ref="N51:O51" si="55">SUM(N52:N57)</f>
        <v>1063405</v>
      </c>
      <c r="O51" s="197">
        <f t="shared" si="55"/>
        <v>1063405</v>
      </c>
      <c r="P51" s="197">
        <f t="shared" si="18"/>
        <v>0</v>
      </c>
      <c r="Q51" s="197">
        <f t="shared" ref="Q51:R51" si="56">SUM(Q52:Q57)</f>
        <v>181656</v>
      </c>
      <c r="R51" s="197">
        <f t="shared" si="56"/>
        <v>181656</v>
      </c>
      <c r="S51" s="197">
        <f t="shared" si="19"/>
        <v>0</v>
      </c>
      <c r="T51" s="197">
        <f t="shared" ref="T51:U51" si="57">SUM(T52:T57)</f>
        <v>0</v>
      </c>
      <c r="U51" s="197">
        <f t="shared" si="57"/>
        <v>0</v>
      </c>
      <c r="V51" s="197">
        <f t="shared" si="20"/>
        <v>0</v>
      </c>
      <c r="W51" s="197">
        <f t="shared" ref="W51:X51" si="58">SUM(W52:W57)</f>
        <v>0</v>
      </c>
      <c r="X51" s="197">
        <f t="shared" si="58"/>
        <v>0</v>
      </c>
      <c r="Y51" s="197">
        <f t="shared" si="21"/>
        <v>0</v>
      </c>
      <c r="Z51" s="197">
        <f t="shared" ref="Z51:AA51" si="59">SUM(Z52:Z57)</f>
        <v>0</v>
      </c>
      <c r="AA51" s="197">
        <f t="shared" si="59"/>
        <v>0</v>
      </c>
      <c r="AB51" s="197">
        <f t="shared" si="22"/>
        <v>0</v>
      </c>
    </row>
    <row r="52" spans="1:187" s="195" customFormat="1" ht="126" x14ac:dyDescent="0.25">
      <c r="A52" s="206" t="s">
        <v>178</v>
      </c>
      <c r="B52" s="211">
        <f t="shared" si="0"/>
        <v>399465</v>
      </c>
      <c r="C52" s="211">
        <f t="shared" si="0"/>
        <v>399465</v>
      </c>
      <c r="D52" s="211">
        <f t="shared" si="0"/>
        <v>0</v>
      </c>
      <c r="E52" s="211">
        <v>0</v>
      </c>
      <c r="F52" s="211">
        <v>0</v>
      </c>
      <c r="G52" s="211">
        <f t="shared" si="15"/>
        <v>0</v>
      </c>
      <c r="H52" s="211"/>
      <c r="I52" s="211"/>
      <c r="J52" s="211">
        <f t="shared" si="16"/>
        <v>0</v>
      </c>
      <c r="K52" s="211">
        <v>0</v>
      </c>
      <c r="L52" s="211">
        <v>0</v>
      </c>
      <c r="M52" s="211">
        <f t="shared" si="17"/>
        <v>0</v>
      </c>
      <c r="N52" s="211">
        <v>399465</v>
      </c>
      <c r="O52" s="211">
        <v>399465</v>
      </c>
      <c r="P52" s="211">
        <f t="shared" si="18"/>
        <v>0</v>
      </c>
      <c r="Q52" s="211"/>
      <c r="R52" s="211"/>
      <c r="S52" s="211">
        <f t="shared" si="19"/>
        <v>0</v>
      </c>
      <c r="T52" s="211"/>
      <c r="U52" s="211"/>
      <c r="V52" s="211">
        <f t="shared" si="20"/>
        <v>0</v>
      </c>
      <c r="W52" s="211"/>
      <c r="X52" s="211"/>
      <c r="Y52" s="211">
        <f t="shared" si="21"/>
        <v>0</v>
      </c>
      <c r="Z52" s="211"/>
      <c r="AA52" s="211"/>
      <c r="AB52" s="211">
        <f t="shared" si="22"/>
        <v>0</v>
      </c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198"/>
      <c r="BZ52" s="198"/>
      <c r="CA52" s="198"/>
      <c r="CB52" s="198"/>
      <c r="CC52" s="198"/>
      <c r="CD52" s="198"/>
      <c r="CE52" s="198"/>
      <c r="CF52" s="198"/>
      <c r="CG52" s="198"/>
      <c r="CH52" s="198"/>
      <c r="CI52" s="198"/>
      <c r="CJ52" s="198"/>
      <c r="CK52" s="198"/>
      <c r="CL52" s="198"/>
      <c r="CM52" s="198"/>
      <c r="CN52" s="198"/>
      <c r="CO52" s="198"/>
      <c r="CP52" s="198"/>
      <c r="CQ52" s="198"/>
      <c r="CR52" s="198"/>
      <c r="CS52" s="198"/>
      <c r="CT52" s="198"/>
      <c r="CU52" s="198"/>
      <c r="CV52" s="198"/>
      <c r="CW52" s="198"/>
      <c r="CX52" s="198"/>
      <c r="CY52" s="198"/>
      <c r="CZ52" s="198"/>
      <c r="DA52" s="198"/>
      <c r="DB52" s="198"/>
      <c r="DC52" s="198"/>
      <c r="DD52" s="198"/>
      <c r="DE52" s="198"/>
      <c r="DF52" s="198"/>
      <c r="DG52" s="198"/>
      <c r="DH52" s="198"/>
      <c r="DI52" s="198"/>
      <c r="DJ52" s="198"/>
      <c r="DK52" s="198"/>
      <c r="DL52" s="198"/>
      <c r="DM52" s="198"/>
      <c r="DN52" s="198"/>
      <c r="DO52" s="198"/>
      <c r="DP52" s="198"/>
      <c r="DQ52" s="198"/>
      <c r="DR52" s="198"/>
      <c r="DS52" s="198"/>
      <c r="DT52" s="198"/>
      <c r="DU52" s="198"/>
      <c r="DV52" s="198"/>
      <c r="DW52" s="198"/>
      <c r="DX52" s="198"/>
      <c r="DY52" s="198"/>
      <c r="DZ52" s="198"/>
      <c r="EA52" s="198"/>
      <c r="EB52" s="198"/>
      <c r="EC52" s="198"/>
      <c r="ED52" s="198"/>
      <c r="EE52" s="198"/>
      <c r="EF52" s="198"/>
      <c r="EG52" s="198"/>
      <c r="EH52" s="198"/>
      <c r="EI52" s="198"/>
      <c r="EJ52" s="198"/>
      <c r="EK52" s="198"/>
      <c r="EL52" s="198"/>
      <c r="EM52" s="198"/>
      <c r="EN52" s="198"/>
      <c r="EO52" s="198"/>
      <c r="EP52" s="198"/>
      <c r="EQ52" s="198"/>
      <c r="ER52" s="198"/>
      <c r="ES52" s="198"/>
      <c r="ET52" s="198"/>
      <c r="EU52" s="198"/>
      <c r="EV52" s="198"/>
      <c r="EW52" s="198"/>
      <c r="EX52" s="198"/>
      <c r="EY52" s="198"/>
      <c r="EZ52" s="198"/>
      <c r="FA52" s="198"/>
      <c r="FB52" s="198"/>
      <c r="FC52" s="198"/>
      <c r="FD52" s="198"/>
      <c r="FE52" s="198"/>
      <c r="FF52" s="198"/>
      <c r="FG52" s="198"/>
      <c r="FH52" s="198"/>
      <c r="FI52" s="198"/>
      <c r="FJ52" s="198"/>
      <c r="FK52" s="198"/>
      <c r="FL52" s="198"/>
      <c r="FM52" s="198"/>
      <c r="FN52" s="198"/>
      <c r="FO52" s="198"/>
      <c r="FP52" s="198"/>
      <c r="FQ52" s="198"/>
      <c r="FR52" s="198"/>
      <c r="FS52" s="198"/>
      <c r="FT52" s="198"/>
      <c r="FU52" s="198"/>
      <c r="FV52" s="198"/>
      <c r="FW52" s="198"/>
      <c r="FX52" s="198"/>
      <c r="FY52" s="198"/>
      <c r="FZ52" s="198"/>
      <c r="GA52" s="198"/>
      <c r="GB52" s="198"/>
      <c r="GC52" s="198"/>
      <c r="GD52" s="198"/>
      <c r="GE52" s="198"/>
    </row>
    <row r="53" spans="1:187" s="198" customFormat="1" ht="78.75" x14ac:dyDescent="0.25">
      <c r="A53" s="206" t="s">
        <v>179</v>
      </c>
      <c r="B53" s="201">
        <f t="shared" si="0"/>
        <v>106380</v>
      </c>
      <c r="C53" s="201">
        <f t="shared" si="0"/>
        <v>106380</v>
      </c>
      <c r="D53" s="201">
        <f t="shared" si="0"/>
        <v>0</v>
      </c>
      <c r="E53" s="201">
        <v>0</v>
      </c>
      <c r="F53" s="201">
        <v>0</v>
      </c>
      <c r="G53" s="201">
        <f t="shared" si="15"/>
        <v>0</v>
      </c>
      <c r="H53" s="201"/>
      <c r="I53" s="201"/>
      <c r="J53" s="201">
        <f t="shared" si="16"/>
        <v>0</v>
      </c>
      <c r="K53" s="201">
        <v>0</v>
      </c>
      <c r="L53" s="201">
        <v>0</v>
      </c>
      <c r="M53" s="201">
        <f t="shared" si="17"/>
        <v>0</v>
      </c>
      <c r="N53" s="201">
        <v>106380</v>
      </c>
      <c r="O53" s="201">
        <v>106380</v>
      </c>
      <c r="P53" s="201">
        <f t="shared" si="18"/>
        <v>0</v>
      </c>
      <c r="Q53" s="201"/>
      <c r="R53" s="201"/>
      <c r="S53" s="201">
        <f t="shared" si="19"/>
        <v>0</v>
      </c>
      <c r="T53" s="201"/>
      <c r="U53" s="201"/>
      <c r="V53" s="201">
        <f t="shared" si="20"/>
        <v>0</v>
      </c>
      <c r="W53" s="201"/>
      <c r="X53" s="201"/>
      <c r="Y53" s="201">
        <f t="shared" si="21"/>
        <v>0</v>
      </c>
      <c r="Z53" s="201"/>
      <c r="AA53" s="201"/>
      <c r="AB53" s="201">
        <f t="shared" si="22"/>
        <v>0</v>
      </c>
    </row>
    <row r="54" spans="1:187" s="198" customFormat="1" ht="47.25" x14ac:dyDescent="0.25">
      <c r="A54" s="206" t="s">
        <v>180</v>
      </c>
      <c r="B54" s="201">
        <f t="shared" si="0"/>
        <v>2939</v>
      </c>
      <c r="C54" s="201">
        <f t="shared" si="0"/>
        <v>2939</v>
      </c>
      <c r="D54" s="201">
        <f t="shared" si="0"/>
        <v>0</v>
      </c>
      <c r="E54" s="201">
        <v>0</v>
      </c>
      <c r="F54" s="201">
        <v>0</v>
      </c>
      <c r="G54" s="201">
        <f t="shared" si="15"/>
        <v>0</v>
      </c>
      <c r="H54" s="201"/>
      <c r="I54" s="201"/>
      <c r="J54" s="201">
        <f t="shared" si="16"/>
        <v>0</v>
      </c>
      <c r="K54" s="201">
        <v>2939</v>
      </c>
      <c r="L54" s="201">
        <v>2939</v>
      </c>
      <c r="M54" s="201">
        <f t="shared" si="17"/>
        <v>0</v>
      </c>
      <c r="N54" s="201"/>
      <c r="O54" s="201"/>
      <c r="P54" s="201">
        <f t="shared" si="18"/>
        <v>0</v>
      </c>
      <c r="Q54" s="201"/>
      <c r="R54" s="201"/>
      <c r="S54" s="201">
        <f t="shared" si="19"/>
        <v>0</v>
      </c>
      <c r="T54" s="201"/>
      <c r="U54" s="201"/>
      <c r="V54" s="201">
        <f t="shared" si="20"/>
        <v>0</v>
      </c>
      <c r="W54" s="201"/>
      <c r="X54" s="201"/>
      <c r="Y54" s="201">
        <f t="shared" si="21"/>
        <v>0</v>
      </c>
      <c r="Z54" s="201"/>
      <c r="AA54" s="201"/>
      <c r="AB54" s="201">
        <f t="shared" si="22"/>
        <v>0</v>
      </c>
    </row>
    <row r="55" spans="1:187" s="198" customFormat="1" ht="63" x14ac:dyDescent="0.25">
      <c r="A55" s="200" t="s">
        <v>181</v>
      </c>
      <c r="B55" s="201">
        <f>E55+H55+K55+N55+Q55+T55+W55+Z55</f>
        <v>12886</v>
      </c>
      <c r="C55" s="201">
        <f>F55+I55+L55+O55+R55+U55+X55+AA55</f>
        <v>12886</v>
      </c>
      <c r="D55" s="201">
        <f>G55+J55+M55+P55+S55+V55+Y55+AB55</f>
        <v>0</v>
      </c>
      <c r="E55" s="201">
        <v>0</v>
      </c>
      <c r="F55" s="201">
        <v>0</v>
      </c>
      <c r="G55" s="201">
        <f>F55-E55</f>
        <v>0</v>
      </c>
      <c r="H55" s="201">
        <v>0</v>
      </c>
      <c r="I55" s="201">
        <v>0</v>
      </c>
      <c r="J55" s="201">
        <f>I55-H55</f>
        <v>0</v>
      </c>
      <c r="K55" s="201">
        <v>12886</v>
      </c>
      <c r="L55" s="201">
        <v>12886</v>
      </c>
      <c r="M55" s="201">
        <f>L55-K55</f>
        <v>0</v>
      </c>
      <c r="N55" s="201"/>
      <c r="O55" s="201"/>
      <c r="P55" s="201">
        <f>O55-N55</f>
        <v>0</v>
      </c>
      <c r="Q55" s="201"/>
      <c r="R55" s="201"/>
      <c r="S55" s="201">
        <f>R55-Q55</f>
        <v>0</v>
      </c>
      <c r="T55" s="201"/>
      <c r="U55" s="201"/>
      <c r="V55" s="201">
        <f>U55-T55</f>
        <v>0</v>
      </c>
      <c r="W55" s="201"/>
      <c r="X55" s="201"/>
      <c r="Y55" s="201">
        <f>X55-W55</f>
        <v>0</v>
      </c>
      <c r="Z55" s="201"/>
      <c r="AA55" s="201"/>
      <c r="AB55" s="201">
        <f>AA55-Z55</f>
        <v>0</v>
      </c>
    </row>
    <row r="56" spans="1:187" s="198" customFormat="1" ht="47.25" x14ac:dyDescent="0.25">
      <c r="A56" s="200" t="s">
        <v>182</v>
      </c>
      <c r="B56" s="201">
        <f t="shared" si="0"/>
        <v>181656</v>
      </c>
      <c r="C56" s="201">
        <f t="shared" si="0"/>
        <v>181656</v>
      </c>
      <c r="D56" s="201">
        <f t="shared" si="0"/>
        <v>0</v>
      </c>
      <c r="E56" s="201">
        <v>0</v>
      </c>
      <c r="F56" s="201">
        <v>0</v>
      </c>
      <c r="G56" s="201">
        <f t="shared" si="15"/>
        <v>0</v>
      </c>
      <c r="H56" s="201"/>
      <c r="I56" s="201"/>
      <c r="J56" s="201">
        <f t="shared" si="16"/>
        <v>0</v>
      </c>
      <c r="K56" s="201">
        <v>0</v>
      </c>
      <c r="L56" s="201">
        <v>0</v>
      </c>
      <c r="M56" s="201">
        <f t="shared" si="17"/>
        <v>0</v>
      </c>
      <c r="N56" s="201"/>
      <c r="O56" s="201"/>
      <c r="P56" s="201">
        <f t="shared" si="18"/>
        <v>0</v>
      </c>
      <c r="Q56" s="201">
        <v>181656</v>
      </c>
      <c r="R56" s="201">
        <v>181656</v>
      </c>
      <c r="S56" s="201">
        <f t="shared" si="19"/>
        <v>0</v>
      </c>
      <c r="T56" s="201"/>
      <c r="U56" s="201"/>
      <c r="V56" s="201">
        <f t="shared" si="20"/>
        <v>0</v>
      </c>
      <c r="W56" s="201"/>
      <c r="X56" s="201"/>
      <c r="Y56" s="201">
        <f t="shared" si="21"/>
        <v>0</v>
      </c>
      <c r="Z56" s="201"/>
      <c r="AA56" s="201"/>
      <c r="AB56" s="201">
        <f t="shared" si="22"/>
        <v>0</v>
      </c>
    </row>
    <row r="57" spans="1:187" s="198" customFormat="1" ht="110.25" x14ac:dyDescent="0.25">
      <c r="A57" s="206" t="s">
        <v>183</v>
      </c>
      <c r="B57" s="201">
        <f t="shared" si="0"/>
        <v>579740</v>
      </c>
      <c r="C57" s="201">
        <f t="shared" si="0"/>
        <v>579740</v>
      </c>
      <c r="D57" s="201">
        <f t="shared" si="0"/>
        <v>0</v>
      </c>
      <c r="E57" s="201">
        <v>0</v>
      </c>
      <c r="F57" s="201">
        <v>0</v>
      </c>
      <c r="G57" s="201">
        <f t="shared" si="15"/>
        <v>0</v>
      </c>
      <c r="H57" s="201"/>
      <c r="I57" s="201"/>
      <c r="J57" s="201">
        <f t="shared" si="16"/>
        <v>0</v>
      </c>
      <c r="K57" s="201">
        <v>22180</v>
      </c>
      <c r="L57" s="201">
        <v>22180</v>
      </c>
      <c r="M57" s="201">
        <f t="shared" si="17"/>
        <v>0</v>
      </c>
      <c r="N57" s="201">
        <v>557560</v>
      </c>
      <c r="O57" s="201">
        <v>557560</v>
      </c>
      <c r="P57" s="201">
        <f t="shared" si="18"/>
        <v>0</v>
      </c>
      <c r="Q57" s="201"/>
      <c r="R57" s="201"/>
      <c r="S57" s="201">
        <f t="shared" si="19"/>
        <v>0</v>
      </c>
      <c r="T57" s="201"/>
      <c r="U57" s="201"/>
      <c r="V57" s="201">
        <f t="shared" si="20"/>
        <v>0</v>
      </c>
      <c r="W57" s="201"/>
      <c r="X57" s="201"/>
      <c r="Y57" s="201">
        <f t="shared" si="21"/>
        <v>0</v>
      </c>
      <c r="Z57" s="201"/>
      <c r="AA57" s="201"/>
      <c r="AB57" s="201">
        <f t="shared" si="22"/>
        <v>0</v>
      </c>
    </row>
    <row r="58" spans="1:187" s="198" customFormat="1" ht="31.5" x14ac:dyDescent="0.25">
      <c r="A58" s="196" t="s">
        <v>184</v>
      </c>
      <c r="B58" s="197">
        <f t="shared" si="0"/>
        <v>16668150</v>
      </c>
      <c r="C58" s="197">
        <f t="shared" si="0"/>
        <v>16621375</v>
      </c>
      <c r="D58" s="197">
        <f t="shared" si="0"/>
        <v>-46775</v>
      </c>
      <c r="E58" s="197">
        <f t="shared" ref="E58:AA58" si="60">SUM(E59)</f>
        <v>622420</v>
      </c>
      <c r="F58" s="197">
        <f t="shared" si="60"/>
        <v>315357</v>
      </c>
      <c r="G58" s="197">
        <f t="shared" si="15"/>
        <v>-307063</v>
      </c>
      <c r="H58" s="197">
        <f t="shared" si="60"/>
        <v>948355</v>
      </c>
      <c r="I58" s="197">
        <f t="shared" si="60"/>
        <v>948355</v>
      </c>
      <c r="J58" s="197">
        <f t="shared" si="16"/>
        <v>0</v>
      </c>
      <c r="K58" s="197">
        <f t="shared" si="60"/>
        <v>5170389</v>
      </c>
      <c r="L58" s="197">
        <f t="shared" si="60"/>
        <v>5170389</v>
      </c>
      <c r="M58" s="197">
        <f t="shared" si="17"/>
        <v>0</v>
      </c>
      <c r="N58" s="197">
        <f t="shared" si="60"/>
        <v>7754338</v>
      </c>
      <c r="O58" s="197">
        <f t="shared" si="60"/>
        <v>7754338</v>
      </c>
      <c r="P58" s="197">
        <f t="shared" si="18"/>
        <v>0</v>
      </c>
      <c r="Q58" s="197">
        <f t="shared" si="60"/>
        <v>0</v>
      </c>
      <c r="R58" s="197">
        <f t="shared" si="60"/>
        <v>0</v>
      </c>
      <c r="S58" s="197">
        <f t="shared" si="19"/>
        <v>0</v>
      </c>
      <c r="T58" s="197">
        <f t="shared" si="60"/>
        <v>2172648</v>
      </c>
      <c r="U58" s="197">
        <f t="shared" si="60"/>
        <v>2168452</v>
      </c>
      <c r="V58" s="197">
        <f t="shared" si="20"/>
        <v>-4196</v>
      </c>
      <c r="W58" s="197">
        <f t="shared" si="60"/>
        <v>0</v>
      </c>
      <c r="X58" s="197">
        <f t="shared" si="60"/>
        <v>0</v>
      </c>
      <c r="Y58" s="197">
        <f t="shared" si="21"/>
        <v>0</v>
      </c>
      <c r="Z58" s="197">
        <f t="shared" si="60"/>
        <v>0</v>
      </c>
      <c r="AA58" s="197">
        <f t="shared" si="60"/>
        <v>264484</v>
      </c>
      <c r="AB58" s="197">
        <f t="shared" si="22"/>
        <v>264484</v>
      </c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195"/>
      <c r="BN58" s="195"/>
      <c r="BO58" s="195"/>
      <c r="BP58" s="195"/>
      <c r="BQ58" s="195"/>
      <c r="BR58" s="195"/>
      <c r="BS58" s="195"/>
      <c r="BT58" s="195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  <c r="CO58" s="195"/>
      <c r="CP58" s="195"/>
      <c r="CQ58" s="195"/>
      <c r="CR58" s="195"/>
      <c r="CS58" s="195"/>
      <c r="CT58" s="195"/>
      <c r="CU58" s="195"/>
      <c r="CV58" s="195"/>
      <c r="CW58" s="195"/>
      <c r="CX58" s="195"/>
      <c r="CY58" s="195"/>
      <c r="CZ58" s="195"/>
      <c r="DA58" s="195"/>
      <c r="DB58" s="195"/>
      <c r="DC58" s="195"/>
      <c r="DD58" s="195"/>
      <c r="DE58" s="195"/>
      <c r="DF58" s="195"/>
      <c r="DG58" s="195"/>
      <c r="DH58" s="195"/>
      <c r="DI58" s="195"/>
      <c r="DJ58" s="195"/>
      <c r="DK58" s="195"/>
      <c r="DL58" s="195"/>
      <c r="DM58" s="195"/>
      <c r="DN58" s="195"/>
      <c r="DO58" s="195"/>
      <c r="DP58" s="195"/>
      <c r="DQ58" s="195"/>
      <c r="DR58" s="195"/>
      <c r="DS58" s="195"/>
      <c r="DT58" s="195"/>
      <c r="DU58" s="195"/>
      <c r="DV58" s="195"/>
      <c r="DW58" s="195"/>
      <c r="DX58" s="195"/>
      <c r="DY58" s="195"/>
      <c r="DZ58" s="195"/>
      <c r="EA58" s="195"/>
      <c r="EB58" s="195"/>
      <c r="EC58" s="195"/>
      <c r="ED58" s="195"/>
      <c r="EE58" s="195"/>
      <c r="EF58" s="195"/>
      <c r="EG58" s="195"/>
      <c r="EH58" s="195"/>
      <c r="EI58" s="195"/>
      <c r="EJ58" s="195"/>
      <c r="EK58" s="195"/>
      <c r="EL58" s="195"/>
      <c r="EM58" s="195"/>
      <c r="EN58" s="195"/>
      <c r="EO58" s="195"/>
      <c r="EP58" s="195"/>
      <c r="EQ58" s="195"/>
      <c r="ER58" s="195"/>
      <c r="ES58" s="195"/>
      <c r="ET58" s="195"/>
      <c r="EU58" s="195"/>
      <c r="EV58" s="195"/>
      <c r="EW58" s="195"/>
      <c r="EX58" s="195"/>
      <c r="EY58" s="195"/>
      <c r="EZ58" s="195"/>
      <c r="FA58" s="195"/>
      <c r="FB58" s="195"/>
      <c r="FC58" s="195"/>
      <c r="FD58" s="195"/>
      <c r="FE58" s="195"/>
      <c r="FF58" s="195"/>
      <c r="FG58" s="195"/>
      <c r="FH58" s="195"/>
      <c r="FI58" s="195"/>
      <c r="FJ58" s="195"/>
      <c r="FK58" s="195"/>
      <c r="FL58" s="195"/>
      <c r="FM58" s="195"/>
      <c r="FN58" s="195"/>
      <c r="FO58" s="195"/>
      <c r="FP58" s="195"/>
      <c r="FQ58" s="195"/>
      <c r="FR58" s="195"/>
      <c r="FS58" s="195"/>
      <c r="FT58" s="195"/>
      <c r="FU58" s="195"/>
      <c r="FV58" s="195"/>
      <c r="FW58" s="195"/>
      <c r="FX58" s="195"/>
      <c r="FY58" s="195"/>
      <c r="FZ58" s="195"/>
      <c r="GA58" s="195"/>
      <c r="GB58" s="195"/>
      <c r="GC58" s="195"/>
      <c r="GD58" s="195"/>
      <c r="GE58" s="195"/>
    </row>
    <row r="59" spans="1:187" s="198" customFormat="1" x14ac:dyDescent="0.25">
      <c r="A59" s="196" t="s">
        <v>141</v>
      </c>
      <c r="B59" s="197">
        <f t="shared" si="0"/>
        <v>16668150</v>
      </c>
      <c r="C59" s="197">
        <f t="shared" si="0"/>
        <v>16621375</v>
      </c>
      <c r="D59" s="197">
        <f t="shared" si="0"/>
        <v>-46775</v>
      </c>
      <c r="E59" s="197">
        <f>SUM(E60:E71)</f>
        <v>622420</v>
      </c>
      <c r="F59" s="197">
        <f>SUM(F60:F71)</f>
        <v>315357</v>
      </c>
      <c r="G59" s="197">
        <f t="shared" si="15"/>
        <v>-307063</v>
      </c>
      <c r="H59" s="197">
        <f>SUM(H60:H71)</f>
        <v>948355</v>
      </c>
      <c r="I59" s="197">
        <f>SUM(I60:I71)</f>
        <v>948355</v>
      </c>
      <c r="J59" s="197">
        <f t="shared" si="16"/>
        <v>0</v>
      </c>
      <c r="K59" s="197">
        <f>SUM(K60:K71)</f>
        <v>5170389</v>
      </c>
      <c r="L59" s="197">
        <f>SUM(L60:L71)</f>
        <v>5170389</v>
      </c>
      <c r="M59" s="197">
        <f t="shared" si="17"/>
        <v>0</v>
      </c>
      <c r="N59" s="197">
        <f>SUM(N60:N71)</f>
        <v>7754338</v>
      </c>
      <c r="O59" s="197">
        <f>SUM(O60:O71)</f>
        <v>7754338</v>
      </c>
      <c r="P59" s="197">
        <f t="shared" si="18"/>
        <v>0</v>
      </c>
      <c r="Q59" s="197">
        <f>SUM(Q60:Q71)</f>
        <v>0</v>
      </c>
      <c r="R59" s="197">
        <f>SUM(R60:R71)</f>
        <v>0</v>
      </c>
      <c r="S59" s="197">
        <f t="shared" si="19"/>
        <v>0</v>
      </c>
      <c r="T59" s="197">
        <f>SUM(T60:T71)</f>
        <v>2172648</v>
      </c>
      <c r="U59" s="197">
        <f>SUM(U60:U71)</f>
        <v>2168452</v>
      </c>
      <c r="V59" s="197">
        <f t="shared" si="20"/>
        <v>-4196</v>
      </c>
      <c r="W59" s="197">
        <f>SUM(W60:W71)</f>
        <v>0</v>
      </c>
      <c r="X59" s="197">
        <f>SUM(X60:X71)</f>
        <v>0</v>
      </c>
      <c r="Y59" s="197">
        <f t="shared" si="21"/>
        <v>0</v>
      </c>
      <c r="Z59" s="197">
        <f>SUM(Z60:Z71)</f>
        <v>0</v>
      </c>
      <c r="AA59" s="197">
        <f>SUM(AA60:AA71)</f>
        <v>264484</v>
      </c>
      <c r="AB59" s="197">
        <f t="shared" si="22"/>
        <v>264484</v>
      </c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195"/>
      <c r="AT59" s="195"/>
      <c r="AU59" s="195"/>
      <c r="AV59" s="195"/>
      <c r="AW59" s="195"/>
      <c r="AX59" s="195"/>
      <c r="AY59" s="195"/>
      <c r="AZ59" s="195"/>
      <c r="BA59" s="195"/>
      <c r="BB59" s="195"/>
      <c r="BC59" s="195"/>
      <c r="BD59" s="195"/>
      <c r="BE59" s="195"/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  <c r="CO59" s="195"/>
      <c r="CP59" s="195"/>
      <c r="CQ59" s="195"/>
      <c r="CR59" s="195"/>
      <c r="CS59" s="195"/>
      <c r="CT59" s="195"/>
      <c r="CU59" s="195"/>
      <c r="CV59" s="195"/>
      <c r="CW59" s="195"/>
      <c r="CX59" s="195"/>
      <c r="CY59" s="195"/>
      <c r="CZ59" s="195"/>
      <c r="DA59" s="195"/>
      <c r="DB59" s="195"/>
      <c r="DC59" s="195"/>
      <c r="DD59" s="195"/>
      <c r="DE59" s="195"/>
      <c r="DF59" s="195"/>
      <c r="DG59" s="195"/>
      <c r="DH59" s="195"/>
      <c r="DI59" s="195"/>
      <c r="DJ59" s="195"/>
      <c r="DK59" s="195"/>
      <c r="DL59" s="195"/>
      <c r="DM59" s="195"/>
      <c r="DN59" s="195"/>
      <c r="DO59" s="195"/>
      <c r="DP59" s="195"/>
      <c r="DQ59" s="195"/>
      <c r="DR59" s="195"/>
      <c r="DS59" s="195"/>
      <c r="DT59" s="195"/>
      <c r="DU59" s="195"/>
      <c r="DV59" s="195"/>
      <c r="DW59" s="195"/>
      <c r="DX59" s="195"/>
      <c r="DY59" s="195"/>
      <c r="DZ59" s="195"/>
      <c r="EA59" s="195"/>
      <c r="EB59" s="195"/>
      <c r="EC59" s="195"/>
      <c r="ED59" s="195"/>
      <c r="EE59" s="195"/>
      <c r="EF59" s="195"/>
      <c r="EG59" s="195"/>
      <c r="EH59" s="195"/>
      <c r="EI59" s="195"/>
      <c r="EJ59" s="195"/>
      <c r="EK59" s="195"/>
      <c r="EL59" s="195"/>
      <c r="EM59" s="195"/>
      <c r="EN59" s="195"/>
      <c r="EO59" s="195"/>
      <c r="EP59" s="195"/>
      <c r="EQ59" s="195"/>
      <c r="ER59" s="195"/>
      <c r="ES59" s="195"/>
      <c r="ET59" s="195"/>
      <c r="EU59" s="195"/>
      <c r="EV59" s="195"/>
      <c r="EW59" s="195"/>
      <c r="EX59" s="195"/>
      <c r="EY59" s="195"/>
      <c r="EZ59" s="195"/>
      <c r="FA59" s="195"/>
      <c r="FB59" s="195"/>
      <c r="FC59" s="195"/>
      <c r="FD59" s="195"/>
      <c r="FE59" s="195"/>
      <c r="FF59" s="195"/>
      <c r="FG59" s="195"/>
      <c r="FH59" s="195"/>
      <c r="FI59" s="195"/>
      <c r="FJ59" s="195"/>
      <c r="FK59" s="195"/>
      <c r="FL59" s="195"/>
      <c r="FM59" s="195"/>
      <c r="FN59" s="195"/>
      <c r="FO59" s="195"/>
      <c r="FP59" s="195"/>
      <c r="FQ59" s="195"/>
      <c r="FR59" s="195"/>
      <c r="FS59" s="195"/>
      <c r="FT59" s="195"/>
      <c r="FU59" s="195"/>
      <c r="FV59" s="195"/>
      <c r="FW59" s="195"/>
      <c r="FX59" s="195"/>
      <c r="FY59" s="195"/>
      <c r="FZ59" s="195"/>
      <c r="GA59" s="195"/>
      <c r="GB59" s="195"/>
      <c r="GC59" s="195"/>
      <c r="GD59" s="195"/>
      <c r="GE59" s="195"/>
    </row>
    <row r="60" spans="1:187" s="198" customFormat="1" ht="47.25" x14ac:dyDescent="0.25">
      <c r="A60" s="205" t="s">
        <v>185</v>
      </c>
      <c r="B60" s="204">
        <f t="shared" si="0"/>
        <v>18001</v>
      </c>
      <c r="C60" s="204">
        <f t="shared" si="0"/>
        <v>18001</v>
      </c>
      <c r="D60" s="204">
        <f t="shared" si="0"/>
        <v>0</v>
      </c>
      <c r="E60" s="204">
        <v>0</v>
      </c>
      <c r="F60" s="204">
        <v>0</v>
      </c>
      <c r="G60" s="204">
        <f t="shared" si="15"/>
        <v>0</v>
      </c>
      <c r="H60" s="204">
        <f>14588-14588</f>
        <v>0</v>
      </c>
      <c r="I60" s="204">
        <f>14588-14588</f>
        <v>0</v>
      </c>
      <c r="J60" s="204">
        <f t="shared" si="16"/>
        <v>0</v>
      </c>
      <c r="K60" s="204">
        <v>18001</v>
      </c>
      <c r="L60" s="204">
        <v>18001</v>
      </c>
      <c r="M60" s="204">
        <f t="shared" si="17"/>
        <v>0</v>
      </c>
      <c r="N60" s="204">
        <v>0</v>
      </c>
      <c r="O60" s="204">
        <v>0</v>
      </c>
      <c r="P60" s="204">
        <f t="shared" si="18"/>
        <v>0</v>
      </c>
      <c r="Q60" s="204">
        <v>0</v>
      </c>
      <c r="R60" s="204">
        <v>0</v>
      </c>
      <c r="S60" s="204">
        <f t="shared" si="19"/>
        <v>0</v>
      </c>
      <c r="T60" s="204">
        <v>0</v>
      </c>
      <c r="U60" s="204">
        <v>0</v>
      </c>
      <c r="V60" s="204">
        <f t="shared" si="20"/>
        <v>0</v>
      </c>
      <c r="W60" s="204">
        <v>0</v>
      </c>
      <c r="X60" s="204">
        <v>0</v>
      </c>
      <c r="Y60" s="204">
        <f t="shared" si="21"/>
        <v>0</v>
      </c>
      <c r="Z60" s="204"/>
      <c r="AA60" s="204"/>
      <c r="AB60" s="204">
        <f t="shared" si="22"/>
        <v>0</v>
      </c>
    </row>
    <row r="61" spans="1:187" s="198" customFormat="1" ht="47.25" x14ac:dyDescent="0.25">
      <c r="A61" s="205" t="s">
        <v>186</v>
      </c>
      <c r="B61" s="204">
        <f t="shared" si="0"/>
        <v>46230</v>
      </c>
      <c r="C61" s="204">
        <f t="shared" si="0"/>
        <v>46230</v>
      </c>
      <c r="D61" s="204">
        <f t="shared" si="0"/>
        <v>0</v>
      </c>
      <c r="E61" s="204">
        <v>0</v>
      </c>
      <c r="F61" s="204">
        <v>0</v>
      </c>
      <c r="G61" s="204">
        <f t="shared" si="15"/>
        <v>0</v>
      </c>
      <c r="H61" s="204">
        <v>0</v>
      </c>
      <c r="I61" s="204">
        <v>0</v>
      </c>
      <c r="J61" s="204">
        <f t="shared" si="16"/>
        <v>0</v>
      </c>
      <c r="K61" s="204">
        <f>41100+5130</f>
        <v>46230</v>
      </c>
      <c r="L61" s="204">
        <f>41100+5130</f>
        <v>46230</v>
      </c>
      <c r="M61" s="204">
        <f t="shared" si="17"/>
        <v>0</v>
      </c>
      <c r="N61" s="204">
        <v>0</v>
      </c>
      <c r="O61" s="204">
        <v>0</v>
      </c>
      <c r="P61" s="204">
        <f t="shared" si="18"/>
        <v>0</v>
      </c>
      <c r="Q61" s="204">
        <v>0</v>
      </c>
      <c r="R61" s="204">
        <v>0</v>
      </c>
      <c r="S61" s="204">
        <f t="shared" si="19"/>
        <v>0</v>
      </c>
      <c r="T61" s="204">
        <v>0</v>
      </c>
      <c r="U61" s="204">
        <v>0</v>
      </c>
      <c r="V61" s="204">
        <f t="shared" si="20"/>
        <v>0</v>
      </c>
      <c r="W61" s="204">
        <v>0</v>
      </c>
      <c r="X61" s="204">
        <v>0</v>
      </c>
      <c r="Y61" s="204">
        <f t="shared" si="21"/>
        <v>0</v>
      </c>
      <c r="Z61" s="204"/>
      <c r="AA61" s="204"/>
      <c r="AB61" s="204">
        <f t="shared" si="22"/>
        <v>0</v>
      </c>
    </row>
    <row r="62" spans="1:187" s="198" customFormat="1" ht="63" x14ac:dyDescent="0.25">
      <c r="A62" s="205" t="s">
        <v>187</v>
      </c>
      <c r="B62" s="204">
        <f t="shared" si="0"/>
        <v>292420</v>
      </c>
      <c r="C62" s="204">
        <f t="shared" si="0"/>
        <v>292420</v>
      </c>
      <c r="D62" s="204">
        <f t="shared" si="0"/>
        <v>0</v>
      </c>
      <c r="E62" s="204">
        <v>292420</v>
      </c>
      <c r="F62" s="204">
        <f>292420-181890-2042-20000-61092+540</f>
        <v>27936</v>
      </c>
      <c r="G62" s="204">
        <f t="shared" si="15"/>
        <v>-264484</v>
      </c>
      <c r="H62" s="204">
        <v>0</v>
      </c>
      <c r="I62" s="204">
        <v>0</v>
      </c>
      <c r="J62" s="204">
        <f t="shared" si="16"/>
        <v>0</v>
      </c>
      <c r="K62" s="204"/>
      <c r="L62" s="204"/>
      <c r="M62" s="204">
        <f t="shared" si="17"/>
        <v>0</v>
      </c>
      <c r="N62" s="204">
        <v>0</v>
      </c>
      <c r="O62" s="204">
        <v>0</v>
      </c>
      <c r="P62" s="204">
        <f t="shared" si="18"/>
        <v>0</v>
      </c>
      <c r="Q62" s="204">
        <v>0</v>
      </c>
      <c r="R62" s="204">
        <v>0</v>
      </c>
      <c r="S62" s="204">
        <f t="shared" si="19"/>
        <v>0</v>
      </c>
      <c r="T62" s="204">
        <v>0</v>
      </c>
      <c r="U62" s="204">
        <v>0</v>
      </c>
      <c r="V62" s="204">
        <f t="shared" si="20"/>
        <v>0</v>
      </c>
      <c r="W62" s="204">
        <v>0</v>
      </c>
      <c r="X62" s="204">
        <v>0</v>
      </c>
      <c r="Y62" s="204">
        <f t="shared" si="21"/>
        <v>0</v>
      </c>
      <c r="Z62" s="204"/>
      <c r="AA62" s="204">
        <f>181890+2042+20000+61092-540</f>
        <v>264484</v>
      </c>
      <c r="AB62" s="204">
        <f t="shared" si="22"/>
        <v>264484</v>
      </c>
    </row>
    <row r="63" spans="1:187" s="198" customFormat="1" ht="141.75" x14ac:dyDescent="0.25">
      <c r="A63" s="206" t="s">
        <v>188</v>
      </c>
      <c r="B63" s="204">
        <f t="shared" si="0"/>
        <v>805296</v>
      </c>
      <c r="C63" s="204">
        <f t="shared" si="0"/>
        <v>805296</v>
      </c>
      <c r="D63" s="204">
        <f t="shared" si="0"/>
        <v>0</v>
      </c>
      <c r="E63" s="204">
        <v>0</v>
      </c>
      <c r="F63" s="204">
        <v>0</v>
      </c>
      <c r="G63" s="204">
        <f t="shared" si="15"/>
        <v>0</v>
      </c>
      <c r="H63" s="204"/>
      <c r="I63" s="204"/>
      <c r="J63" s="204">
        <f t="shared" si="16"/>
        <v>0</v>
      </c>
      <c r="K63" s="204">
        <v>0</v>
      </c>
      <c r="L63" s="204">
        <v>0</v>
      </c>
      <c r="M63" s="204">
        <f t="shared" si="17"/>
        <v>0</v>
      </c>
      <c r="N63" s="204">
        <v>805296</v>
      </c>
      <c r="O63" s="204">
        <v>805296</v>
      </c>
      <c r="P63" s="204">
        <f t="shared" si="18"/>
        <v>0</v>
      </c>
      <c r="Q63" s="204"/>
      <c r="R63" s="204"/>
      <c r="S63" s="204">
        <f t="shared" si="19"/>
        <v>0</v>
      </c>
      <c r="T63" s="204"/>
      <c r="U63" s="204"/>
      <c r="V63" s="204">
        <f t="shared" si="20"/>
        <v>0</v>
      </c>
      <c r="W63" s="204"/>
      <c r="X63" s="204"/>
      <c r="Y63" s="204">
        <f t="shared" si="21"/>
        <v>0</v>
      </c>
      <c r="Z63" s="204"/>
      <c r="AA63" s="204"/>
      <c r="AB63" s="204">
        <f t="shared" si="22"/>
        <v>0</v>
      </c>
    </row>
    <row r="64" spans="1:187" s="198" customFormat="1" ht="31.5" x14ac:dyDescent="0.25">
      <c r="A64" s="205" t="s">
        <v>189</v>
      </c>
      <c r="B64" s="204">
        <f t="shared" si="0"/>
        <v>130942</v>
      </c>
      <c r="C64" s="204">
        <f t="shared" si="0"/>
        <v>126746</v>
      </c>
      <c r="D64" s="204">
        <f t="shared" si="0"/>
        <v>-4196</v>
      </c>
      <c r="E64" s="204">
        <f>130942-130942</f>
        <v>0</v>
      </c>
      <c r="F64" s="204">
        <f>130942-130942</f>
        <v>0</v>
      </c>
      <c r="G64" s="204">
        <f t="shared" si="15"/>
        <v>0</v>
      </c>
      <c r="H64" s="204"/>
      <c r="I64" s="204"/>
      <c r="J64" s="204">
        <f t="shared" si="16"/>
        <v>0</v>
      </c>
      <c r="K64" s="204">
        <v>0</v>
      </c>
      <c r="L64" s="204">
        <v>0</v>
      </c>
      <c r="M64" s="204">
        <f t="shared" si="17"/>
        <v>0</v>
      </c>
      <c r="N64" s="204"/>
      <c r="O64" s="204"/>
      <c r="P64" s="204">
        <f t="shared" si="18"/>
        <v>0</v>
      </c>
      <c r="Q64" s="204"/>
      <c r="R64" s="204"/>
      <c r="S64" s="204">
        <f t="shared" si="19"/>
        <v>0</v>
      </c>
      <c r="T64" s="204">
        <f>130942</f>
        <v>130942</v>
      </c>
      <c r="U64" s="204">
        <f>130942-4196</f>
        <v>126746</v>
      </c>
      <c r="V64" s="204">
        <f t="shared" si="20"/>
        <v>-4196</v>
      </c>
      <c r="W64" s="204"/>
      <c r="X64" s="204"/>
      <c r="Y64" s="204">
        <f t="shared" si="21"/>
        <v>0</v>
      </c>
      <c r="Z64" s="204"/>
      <c r="AA64" s="204"/>
      <c r="AB64" s="204">
        <f t="shared" si="22"/>
        <v>0</v>
      </c>
    </row>
    <row r="65" spans="1:187" s="198" customFormat="1" ht="63" x14ac:dyDescent="0.25">
      <c r="A65" s="200" t="s">
        <v>190</v>
      </c>
      <c r="B65" s="204">
        <f t="shared" si="0"/>
        <v>2936444</v>
      </c>
      <c r="C65" s="204">
        <f t="shared" si="0"/>
        <v>2936444</v>
      </c>
      <c r="D65" s="204">
        <f t="shared" si="0"/>
        <v>0</v>
      </c>
      <c r="E65" s="204">
        <v>0</v>
      </c>
      <c r="F65" s="204">
        <v>0</v>
      </c>
      <c r="G65" s="204">
        <f t="shared" si="15"/>
        <v>0</v>
      </c>
      <c r="H65" s="204"/>
      <c r="I65" s="204"/>
      <c r="J65" s="204">
        <f t="shared" si="16"/>
        <v>0</v>
      </c>
      <c r="K65" s="204">
        <v>2936444</v>
      </c>
      <c r="L65" s="204">
        <v>2936444</v>
      </c>
      <c r="M65" s="204">
        <f t="shared" si="17"/>
        <v>0</v>
      </c>
      <c r="N65" s="204"/>
      <c r="O65" s="204"/>
      <c r="P65" s="204">
        <f t="shared" si="18"/>
        <v>0</v>
      </c>
      <c r="Q65" s="204"/>
      <c r="R65" s="204"/>
      <c r="S65" s="204">
        <f t="shared" si="19"/>
        <v>0</v>
      </c>
      <c r="T65" s="204">
        <f>2534-2534</f>
        <v>0</v>
      </c>
      <c r="U65" s="204">
        <f>2534-2534</f>
        <v>0</v>
      </c>
      <c r="V65" s="204">
        <f t="shared" si="20"/>
        <v>0</v>
      </c>
      <c r="W65" s="204"/>
      <c r="X65" s="204"/>
      <c r="Y65" s="204">
        <f t="shared" si="21"/>
        <v>0</v>
      </c>
      <c r="Z65" s="204"/>
      <c r="AA65" s="204"/>
      <c r="AB65" s="204">
        <f t="shared" si="22"/>
        <v>0</v>
      </c>
    </row>
    <row r="66" spans="1:187" s="198" customFormat="1" ht="31.5" x14ac:dyDescent="0.25">
      <c r="A66" s="200" t="s">
        <v>191</v>
      </c>
      <c r="B66" s="204">
        <f t="shared" si="0"/>
        <v>2169714</v>
      </c>
      <c r="C66" s="204">
        <f t="shared" si="0"/>
        <v>2169714</v>
      </c>
      <c r="D66" s="204">
        <f t="shared" si="0"/>
        <v>0</v>
      </c>
      <c r="E66" s="204">
        <v>0</v>
      </c>
      <c r="F66" s="204">
        <v>0</v>
      </c>
      <c r="G66" s="204">
        <f t="shared" si="15"/>
        <v>0</v>
      </c>
      <c r="H66" s="204"/>
      <c r="I66" s="204"/>
      <c r="J66" s="204">
        <f t="shared" si="16"/>
        <v>0</v>
      </c>
      <c r="K66" s="204">
        <v>2169714</v>
      </c>
      <c r="L66" s="204">
        <v>2169714</v>
      </c>
      <c r="M66" s="204">
        <f t="shared" si="17"/>
        <v>0</v>
      </c>
      <c r="N66" s="204"/>
      <c r="O66" s="204"/>
      <c r="P66" s="204">
        <f t="shared" si="18"/>
        <v>0</v>
      </c>
      <c r="Q66" s="204"/>
      <c r="R66" s="204"/>
      <c r="S66" s="204">
        <f t="shared" si="19"/>
        <v>0</v>
      </c>
      <c r="T66" s="204">
        <v>0</v>
      </c>
      <c r="U66" s="204">
        <v>0</v>
      </c>
      <c r="V66" s="204">
        <f t="shared" si="20"/>
        <v>0</v>
      </c>
      <c r="W66" s="204"/>
      <c r="X66" s="204"/>
      <c r="Y66" s="204">
        <f t="shared" si="21"/>
        <v>0</v>
      </c>
      <c r="Z66" s="204"/>
      <c r="AA66" s="204"/>
      <c r="AB66" s="204">
        <f t="shared" si="22"/>
        <v>0</v>
      </c>
    </row>
    <row r="67" spans="1:187" s="198" customFormat="1" ht="173.25" x14ac:dyDescent="0.25">
      <c r="A67" s="200" t="s">
        <v>192</v>
      </c>
      <c r="B67" s="204">
        <f t="shared" si="0"/>
        <v>6949042</v>
      </c>
      <c r="C67" s="204">
        <f t="shared" si="0"/>
        <v>6949042</v>
      </c>
      <c r="D67" s="204">
        <f t="shared" si="0"/>
        <v>0</v>
      </c>
      <c r="E67" s="204">
        <v>0</v>
      </c>
      <c r="F67" s="204">
        <v>0</v>
      </c>
      <c r="G67" s="204">
        <f t="shared" si="15"/>
        <v>0</v>
      </c>
      <c r="H67" s="204"/>
      <c r="I67" s="204"/>
      <c r="J67" s="204">
        <f t="shared" si="16"/>
        <v>0</v>
      </c>
      <c r="K67" s="204">
        <v>0</v>
      </c>
      <c r="L67" s="204">
        <v>0</v>
      </c>
      <c r="M67" s="204">
        <f t="shared" si="17"/>
        <v>0</v>
      </c>
      <c r="N67" s="204">
        <v>6949042</v>
      </c>
      <c r="O67" s="204">
        <v>6949042</v>
      </c>
      <c r="P67" s="204">
        <f t="shared" si="18"/>
        <v>0</v>
      </c>
      <c r="Q67" s="204"/>
      <c r="R67" s="204"/>
      <c r="S67" s="204">
        <f t="shared" si="19"/>
        <v>0</v>
      </c>
      <c r="T67" s="204">
        <v>0</v>
      </c>
      <c r="U67" s="204">
        <v>0</v>
      </c>
      <c r="V67" s="204">
        <f t="shared" si="20"/>
        <v>0</v>
      </c>
      <c r="W67" s="204"/>
      <c r="X67" s="204"/>
      <c r="Y67" s="204">
        <f t="shared" si="21"/>
        <v>0</v>
      </c>
      <c r="Z67" s="204"/>
      <c r="AA67" s="204"/>
      <c r="AB67" s="204">
        <f t="shared" si="22"/>
        <v>0</v>
      </c>
    </row>
    <row r="68" spans="1:187" s="198" customFormat="1" ht="31.5" x14ac:dyDescent="0.25">
      <c r="A68" s="203" t="s">
        <v>193</v>
      </c>
      <c r="B68" s="204">
        <f t="shared" si="0"/>
        <v>50000</v>
      </c>
      <c r="C68" s="204">
        <f t="shared" si="0"/>
        <v>50000</v>
      </c>
      <c r="D68" s="204">
        <f t="shared" si="0"/>
        <v>0</v>
      </c>
      <c r="E68" s="204">
        <f>18700-18700</f>
        <v>0</v>
      </c>
      <c r="F68" s="204">
        <f>18700-18700</f>
        <v>0</v>
      </c>
      <c r="G68" s="204">
        <f t="shared" si="15"/>
        <v>0</v>
      </c>
      <c r="H68" s="204"/>
      <c r="I68" s="204"/>
      <c r="J68" s="204">
        <f t="shared" si="16"/>
        <v>0</v>
      </c>
      <c r="K68" s="204">
        <v>0</v>
      </c>
      <c r="L68" s="204">
        <v>0</v>
      </c>
      <c r="M68" s="204">
        <f t="shared" si="17"/>
        <v>0</v>
      </c>
      <c r="N68" s="204"/>
      <c r="O68" s="204"/>
      <c r="P68" s="204">
        <f t="shared" si="18"/>
        <v>0</v>
      </c>
      <c r="Q68" s="204"/>
      <c r="R68" s="204"/>
      <c r="S68" s="204">
        <f t="shared" si="19"/>
        <v>0</v>
      </c>
      <c r="T68" s="204">
        <f>31300+18700</f>
        <v>50000</v>
      </c>
      <c r="U68" s="204">
        <f>31300+18700</f>
        <v>50000</v>
      </c>
      <c r="V68" s="204">
        <f t="shared" si="20"/>
        <v>0</v>
      </c>
      <c r="W68" s="204"/>
      <c r="X68" s="204"/>
      <c r="Y68" s="204">
        <f t="shared" si="21"/>
        <v>0</v>
      </c>
      <c r="Z68" s="204"/>
      <c r="AA68" s="204"/>
      <c r="AB68" s="204">
        <f t="shared" si="22"/>
        <v>0</v>
      </c>
    </row>
    <row r="69" spans="1:187" s="198" customFormat="1" ht="31.5" x14ac:dyDescent="0.25">
      <c r="A69" s="205" t="s">
        <v>194</v>
      </c>
      <c r="B69" s="204">
        <f t="shared" si="0"/>
        <v>330000</v>
      </c>
      <c r="C69" s="204">
        <f t="shared" si="0"/>
        <v>287421</v>
      </c>
      <c r="D69" s="204">
        <f t="shared" si="0"/>
        <v>-42579</v>
      </c>
      <c r="E69" s="204">
        <v>330000</v>
      </c>
      <c r="F69" s="204">
        <f>330000-42579</f>
        <v>287421</v>
      </c>
      <c r="G69" s="204">
        <f t="shared" si="15"/>
        <v>-42579</v>
      </c>
      <c r="H69" s="204">
        <v>0</v>
      </c>
      <c r="I69" s="204">
        <v>0</v>
      </c>
      <c r="J69" s="204">
        <f t="shared" si="16"/>
        <v>0</v>
      </c>
      <c r="K69" s="204"/>
      <c r="L69" s="204"/>
      <c r="M69" s="204">
        <f t="shared" si="17"/>
        <v>0</v>
      </c>
      <c r="N69" s="204">
        <v>0</v>
      </c>
      <c r="O69" s="204">
        <v>0</v>
      </c>
      <c r="P69" s="204">
        <f t="shared" si="18"/>
        <v>0</v>
      </c>
      <c r="Q69" s="204"/>
      <c r="R69" s="204"/>
      <c r="S69" s="204">
        <f t="shared" si="19"/>
        <v>0</v>
      </c>
      <c r="T69" s="204">
        <v>0</v>
      </c>
      <c r="U69" s="204">
        <v>0</v>
      </c>
      <c r="V69" s="204">
        <f t="shared" si="20"/>
        <v>0</v>
      </c>
      <c r="W69" s="204">
        <v>0</v>
      </c>
      <c r="X69" s="204">
        <v>0</v>
      </c>
      <c r="Y69" s="204">
        <f t="shared" si="21"/>
        <v>0</v>
      </c>
      <c r="Z69" s="204"/>
      <c r="AA69" s="204"/>
      <c r="AB69" s="204">
        <f t="shared" si="22"/>
        <v>0</v>
      </c>
    </row>
    <row r="70" spans="1:187" s="198" customFormat="1" ht="63" x14ac:dyDescent="0.25">
      <c r="A70" s="203" t="s">
        <v>195</v>
      </c>
      <c r="B70" s="204">
        <f t="shared" si="0"/>
        <v>2755061</v>
      </c>
      <c r="C70" s="204">
        <f t="shared" si="0"/>
        <v>2755061</v>
      </c>
      <c r="D70" s="204">
        <f t="shared" si="0"/>
        <v>0</v>
      </c>
      <c r="E70" s="204">
        <v>0</v>
      </c>
      <c r="F70" s="204">
        <v>0</v>
      </c>
      <c r="G70" s="204">
        <f t="shared" si="15"/>
        <v>0</v>
      </c>
      <c r="H70" s="204">
        <f>698588+44818+19949</f>
        <v>763355</v>
      </c>
      <c r="I70" s="204">
        <f>698588+44818+19949</f>
        <v>763355</v>
      </c>
      <c r="J70" s="204">
        <f t="shared" si="16"/>
        <v>0</v>
      </c>
      <c r="K70" s="204">
        <f>763355-698588-44818-19949</f>
        <v>0</v>
      </c>
      <c r="L70" s="204">
        <f>763355-698588-44818-19949</f>
        <v>0</v>
      </c>
      <c r="M70" s="204">
        <f t="shared" si="17"/>
        <v>0</v>
      </c>
      <c r="N70" s="204"/>
      <c r="O70" s="204"/>
      <c r="P70" s="204">
        <f t="shared" si="18"/>
        <v>0</v>
      </c>
      <c r="Q70" s="204"/>
      <c r="R70" s="204"/>
      <c r="S70" s="204">
        <f t="shared" si="19"/>
        <v>0</v>
      </c>
      <c r="T70" s="204">
        <v>1991706</v>
      </c>
      <c r="U70" s="204">
        <v>1991706</v>
      </c>
      <c r="V70" s="204">
        <f t="shared" si="20"/>
        <v>0</v>
      </c>
      <c r="W70" s="204"/>
      <c r="X70" s="204"/>
      <c r="Y70" s="204">
        <f t="shared" si="21"/>
        <v>0</v>
      </c>
      <c r="Z70" s="204"/>
      <c r="AA70" s="204"/>
      <c r="AB70" s="204">
        <f t="shared" si="22"/>
        <v>0</v>
      </c>
    </row>
    <row r="71" spans="1:187" s="198" customFormat="1" ht="47.25" x14ac:dyDescent="0.25">
      <c r="A71" s="205" t="s">
        <v>196</v>
      </c>
      <c r="B71" s="204">
        <f t="shared" si="0"/>
        <v>185000</v>
      </c>
      <c r="C71" s="204">
        <f t="shared" si="0"/>
        <v>185000</v>
      </c>
      <c r="D71" s="204">
        <f t="shared" si="0"/>
        <v>0</v>
      </c>
      <c r="E71" s="204">
        <f>185000-185000</f>
        <v>0</v>
      </c>
      <c r="F71" s="204">
        <f>185000-185000</f>
        <v>0</v>
      </c>
      <c r="G71" s="204">
        <f t="shared" si="15"/>
        <v>0</v>
      </c>
      <c r="H71" s="204">
        <v>185000</v>
      </c>
      <c r="I71" s="204">
        <v>185000</v>
      </c>
      <c r="J71" s="204">
        <f t="shared" si="16"/>
        <v>0</v>
      </c>
      <c r="K71" s="204">
        <f>185000-185000</f>
        <v>0</v>
      </c>
      <c r="L71" s="204">
        <f>185000-185000</f>
        <v>0</v>
      </c>
      <c r="M71" s="204">
        <f t="shared" si="17"/>
        <v>0</v>
      </c>
      <c r="N71" s="204">
        <v>0</v>
      </c>
      <c r="O71" s="204">
        <v>0</v>
      </c>
      <c r="P71" s="204">
        <f t="shared" si="18"/>
        <v>0</v>
      </c>
      <c r="Q71" s="204"/>
      <c r="R71" s="204"/>
      <c r="S71" s="204">
        <f t="shared" si="19"/>
        <v>0</v>
      </c>
      <c r="T71" s="204">
        <v>0</v>
      </c>
      <c r="U71" s="204">
        <v>0</v>
      </c>
      <c r="V71" s="204">
        <f t="shared" si="20"/>
        <v>0</v>
      </c>
      <c r="W71" s="204">
        <v>0</v>
      </c>
      <c r="X71" s="204">
        <v>0</v>
      </c>
      <c r="Y71" s="204">
        <f t="shared" si="21"/>
        <v>0</v>
      </c>
      <c r="Z71" s="204"/>
      <c r="AA71" s="204"/>
      <c r="AB71" s="204">
        <f t="shared" si="22"/>
        <v>0</v>
      </c>
    </row>
    <row r="72" spans="1:187" s="195" customFormat="1" ht="31.5" x14ac:dyDescent="0.25">
      <c r="A72" s="196" t="s">
        <v>197</v>
      </c>
      <c r="B72" s="197">
        <f t="shared" si="0"/>
        <v>3145105</v>
      </c>
      <c r="C72" s="197">
        <f t="shared" si="0"/>
        <v>3042067</v>
      </c>
      <c r="D72" s="197">
        <f t="shared" si="0"/>
        <v>-103038</v>
      </c>
      <c r="E72" s="197">
        <f t="shared" ref="E72:AA72" si="61">SUM(E73)</f>
        <v>319080</v>
      </c>
      <c r="F72" s="197">
        <f t="shared" si="61"/>
        <v>341122</v>
      </c>
      <c r="G72" s="197">
        <f t="shared" si="15"/>
        <v>22042</v>
      </c>
      <c r="H72" s="197">
        <f t="shared" si="61"/>
        <v>13080</v>
      </c>
      <c r="I72" s="197">
        <f t="shared" si="61"/>
        <v>13080</v>
      </c>
      <c r="J72" s="197">
        <f t="shared" si="16"/>
        <v>0</v>
      </c>
      <c r="K72" s="197">
        <f t="shared" si="61"/>
        <v>59000</v>
      </c>
      <c r="L72" s="197">
        <f t="shared" si="61"/>
        <v>39000</v>
      </c>
      <c r="M72" s="197">
        <f t="shared" si="17"/>
        <v>-20000</v>
      </c>
      <c r="N72" s="197">
        <f t="shared" si="61"/>
        <v>2657945</v>
      </c>
      <c r="O72" s="197">
        <f t="shared" si="61"/>
        <v>2552865</v>
      </c>
      <c r="P72" s="197">
        <f t="shared" si="18"/>
        <v>-105080</v>
      </c>
      <c r="Q72" s="197">
        <f t="shared" si="61"/>
        <v>96000</v>
      </c>
      <c r="R72" s="197">
        <f t="shared" si="61"/>
        <v>96000</v>
      </c>
      <c r="S72" s="197">
        <f t="shared" si="19"/>
        <v>0</v>
      </c>
      <c r="T72" s="197">
        <f t="shared" si="61"/>
        <v>0</v>
      </c>
      <c r="U72" s="197">
        <f t="shared" si="61"/>
        <v>0</v>
      </c>
      <c r="V72" s="197">
        <f t="shared" si="20"/>
        <v>0</v>
      </c>
      <c r="W72" s="197">
        <f t="shared" si="61"/>
        <v>0</v>
      </c>
      <c r="X72" s="197">
        <f t="shared" si="61"/>
        <v>0</v>
      </c>
      <c r="Y72" s="197">
        <f t="shared" si="21"/>
        <v>0</v>
      </c>
      <c r="Z72" s="197">
        <f t="shared" si="61"/>
        <v>0</v>
      </c>
      <c r="AA72" s="197">
        <f t="shared" si="61"/>
        <v>0</v>
      </c>
      <c r="AB72" s="197">
        <f t="shared" si="22"/>
        <v>0</v>
      </c>
    </row>
    <row r="73" spans="1:187" s="198" customFormat="1" x14ac:dyDescent="0.25">
      <c r="A73" s="196" t="s">
        <v>141</v>
      </c>
      <c r="B73" s="197">
        <f t="shared" si="0"/>
        <v>3145105</v>
      </c>
      <c r="C73" s="197">
        <f t="shared" si="0"/>
        <v>3042067</v>
      </c>
      <c r="D73" s="197">
        <f t="shared" si="0"/>
        <v>-103038</v>
      </c>
      <c r="E73" s="197">
        <f>SUM(E74:E82)</f>
        <v>319080</v>
      </c>
      <c r="F73" s="197">
        <f>SUM(F74:F82)</f>
        <v>341122</v>
      </c>
      <c r="G73" s="197">
        <f t="shared" si="15"/>
        <v>22042</v>
      </c>
      <c r="H73" s="197">
        <f>SUM(H74:H82)</f>
        <v>13080</v>
      </c>
      <c r="I73" s="197">
        <f>SUM(I74:I82)</f>
        <v>13080</v>
      </c>
      <c r="J73" s="197">
        <f t="shared" si="16"/>
        <v>0</v>
      </c>
      <c r="K73" s="197">
        <f>SUM(K74:K82)</f>
        <v>59000</v>
      </c>
      <c r="L73" s="197">
        <f>SUM(L74:L82)</f>
        <v>39000</v>
      </c>
      <c r="M73" s="197">
        <f t="shared" si="17"/>
        <v>-20000</v>
      </c>
      <c r="N73" s="197">
        <f>SUM(N74:N82)</f>
        <v>2657945</v>
      </c>
      <c r="O73" s="197">
        <f>SUM(O74:O82)</f>
        <v>2552865</v>
      </c>
      <c r="P73" s="197">
        <f t="shared" si="18"/>
        <v>-105080</v>
      </c>
      <c r="Q73" s="197">
        <f>SUM(Q74:Q82)</f>
        <v>96000</v>
      </c>
      <c r="R73" s="197">
        <f>SUM(R74:R82)</f>
        <v>96000</v>
      </c>
      <c r="S73" s="197">
        <f t="shared" si="19"/>
        <v>0</v>
      </c>
      <c r="T73" s="197">
        <f>SUM(T74:T82)</f>
        <v>0</v>
      </c>
      <c r="U73" s="197">
        <f>SUM(U74:U82)</f>
        <v>0</v>
      </c>
      <c r="V73" s="197">
        <f t="shared" si="20"/>
        <v>0</v>
      </c>
      <c r="W73" s="197">
        <f>SUM(W74:W82)</f>
        <v>0</v>
      </c>
      <c r="X73" s="197">
        <f>SUM(X74:X82)</f>
        <v>0</v>
      </c>
      <c r="Y73" s="197">
        <f t="shared" si="21"/>
        <v>0</v>
      </c>
      <c r="Z73" s="197">
        <f>SUM(Z74:Z82)</f>
        <v>0</v>
      </c>
      <c r="AA73" s="197">
        <f>SUM(AA74:AA82)</f>
        <v>0</v>
      </c>
      <c r="AB73" s="197">
        <f t="shared" si="22"/>
        <v>0</v>
      </c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  <c r="BG73" s="195"/>
      <c r="BH73" s="195"/>
      <c r="BI73" s="195"/>
      <c r="BJ73" s="195"/>
      <c r="BK73" s="195"/>
      <c r="BL73" s="195"/>
      <c r="BM73" s="195"/>
      <c r="BN73" s="195"/>
      <c r="BO73" s="195"/>
      <c r="BP73" s="195"/>
      <c r="BQ73" s="195"/>
      <c r="BR73" s="195"/>
      <c r="BS73" s="195"/>
      <c r="BT73" s="195"/>
      <c r="BU73" s="195"/>
      <c r="BV73" s="195"/>
      <c r="BW73" s="195"/>
      <c r="BX73" s="195"/>
      <c r="BY73" s="195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  <c r="CO73" s="195"/>
      <c r="CP73" s="195"/>
      <c r="CQ73" s="195"/>
      <c r="CR73" s="195"/>
      <c r="CS73" s="195"/>
      <c r="CT73" s="195"/>
      <c r="CU73" s="195"/>
      <c r="CV73" s="195"/>
      <c r="CW73" s="195"/>
      <c r="CX73" s="195"/>
      <c r="CY73" s="195"/>
      <c r="CZ73" s="195"/>
      <c r="DA73" s="195"/>
      <c r="DB73" s="195"/>
      <c r="DC73" s="195"/>
      <c r="DD73" s="195"/>
      <c r="DE73" s="195"/>
      <c r="DF73" s="195"/>
      <c r="DG73" s="195"/>
      <c r="DH73" s="195"/>
      <c r="DI73" s="195"/>
      <c r="DJ73" s="195"/>
      <c r="DK73" s="195"/>
      <c r="DL73" s="195"/>
      <c r="DM73" s="195"/>
      <c r="DN73" s="195"/>
      <c r="DO73" s="195"/>
      <c r="DP73" s="195"/>
      <c r="DQ73" s="195"/>
      <c r="DR73" s="195"/>
      <c r="DS73" s="195"/>
      <c r="DT73" s="195"/>
      <c r="DU73" s="195"/>
      <c r="DV73" s="195"/>
      <c r="DW73" s="195"/>
      <c r="DX73" s="195"/>
      <c r="DY73" s="195"/>
      <c r="DZ73" s="195"/>
      <c r="EA73" s="195"/>
      <c r="EB73" s="195"/>
      <c r="EC73" s="195"/>
      <c r="ED73" s="195"/>
      <c r="EE73" s="195"/>
      <c r="EF73" s="195"/>
      <c r="EG73" s="195"/>
      <c r="EH73" s="195"/>
      <c r="EI73" s="195"/>
      <c r="EJ73" s="195"/>
      <c r="EK73" s="195"/>
      <c r="EL73" s="195"/>
      <c r="EM73" s="195"/>
      <c r="EN73" s="195"/>
      <c r="EO73" s="195"/>
      <c r="EP73" s="195"/>
      <c r="EQ73" s="195"/>
      <c r="ER73" s="195"/>
      <c r="ES73" s="195"/>
      <c r="ET73" s="195"/>
      <c r="EU73" s="195"/>
      <c r="EV73" s="195"/>
      <c r="EW73" s="195"/>
      <c r="EX73" s="195"/>
      <c r="EY73" s="195"/>
      <c r="EZ73" s="195"/>
      <c r="FA73" s="195"/>
      <c r="FB73" s="195"/>
      <c r="FC73" s="195"/>
      <c r="FD73" s="195"/>
      <c r="FE73" s="195"/>
      <c r="FF73" s="195"/>
      <c r="FG73" s="195"/>
      <c r="FH73" s="195"/>
      <c r="FI73" s="195"/>
      <c r="FJ73" s="195"/>
      <c r="FK73" s="195"/>
      <c r="FL73" s="195"/>
      <c r="FM73" s="195"/>
      <c r="FN73" s="195"/>
      <c r="FO73" s="195"/>
      <c r="FP73" s="195"/>
      <c r="FQ73" s="195"/>
      <c r="FR73" s="195"/>
      <c r="FS73" s="195"/>
      <c r="FT73" s="195"/>
      <c r="FU73" s="195"/>
      <c r="FV73" s="195"/>
      <c r="FW73" s="195"/>
      <c r="FX73" s="195"/>
      <c r="FY73" s="195"/>
      <c r="FZ73" s="195"/>
      <c r="GA73" s="195"/>
      <c r="GB73" s="195"/>
      <c r="GC73" s="195"/>
      <c r="GD73" s="195"/>
      <c r="GE73" s="195"/>
    </row>
    <row r="74" spans="1:187" s="198" customFormat="1" x14ac:dyDescent="0.25">
      <c r="A74" s="205" t="s">
        <v>198</v>
      </c>
      <c r="B74" s="204">
        <f t="shared" si="0"/>
        <v>33000</v>
      </c>
      <c r="C74" s="204">
        <f t="shared" si="0"/>
        <v>33000</v>
      </c>
      <c r="D74" s="204">
        <f t="shared" si="0"/>
        <v>0</v>
      </c>
      <c r="E74" s="204">
        <v>33000</v>
      </c>
      <c r="F74" s="204">
        <v>33000</v>
      </c>
      <c r="G74" s="204">
        <f t="shared" si="15"/>
        <v>0</v>
      </c>
      <c r="H74" s="204"/>
      <c r="I74" s="204"/>
      <c r="J74" s="204">
        <f t="shared" si="16"/>
        <v>0</v>
      </c>
      <c r="K74" s="204">
        <v>0</v>
      </c>
      <c r="L74" s="204">
        <v>0</v>
      </c>
      <c r="M74" s="204">
        <f t="shared" si="17"/>
        <v>0</v>
      </c>
      <c r="N74" s="204"/>
      <c r="O74" s="204"/>
      <c r="P74" s="204">
        <f t="shared" si="18"/>
        <v>0</v>
      </c>
      <c r="Q74" s="204"/>
      <c r="R74" s="204"/>
      <c r="S74" s="204">
        <f t="shared" si="19"/>
        <v>0</v>
      </c>
      <c r="T74" s="204"/>
      <c r="U74" s="204"/>
      <c r="V74" s="204">
        <f t="shared" si="20"/>
        <v>0</v>
      </c>
      <c r="W74" s="204"/>
      <c r="X74" s="204"/>
      <c r="Y74" s="204">
        <f t="shared" si="21"/>
        <v>0</v>
      </c>
      <c r="Z74" s="204"/>
      <c r="AA74" s="204"/>
      <c r="AB74" s="204">
        <f t="shared" si="22"/>
        <v>0</v>
      </c>
    </row>
    <row r="75" spans="1:187" s="198" customFormat="1" ht="31.5" x14ac:dyDescent="0.25">
      <c r="A75" s="200" t="s">
        <v>199</v>
      </c>
      <c r="B75" s="201">
        <f t="shared" si="0"/>
        <v>32000</v>
      </c>
      <c r="C75" s="201">
        <f t="shared" si="0"/>
        <v>32000</v>
      </c>
      <c r="D75" s="201">
        <f t="shared" si="0"/>
        <v>0</v>
      </c>
      <c r="E75" s="201">
        <v>0</v>
      </c>
      <c r="F75" s="201">
        <v>0</v>
      </c>
      <c r="G75" s="201">
        <f t="shared" si="15"/>
        <v>0</v>
      </c>
      <c r="H75" s="201"/>
      <c r="I75" s="201"/>
      <c r="J75" s="201">
        <f t="shared" si="16"/>
        <v>0</v>
      </c>
      <c r="K75" s="201">
        <v>32000</v>
      </c>
      <c r="L75" s="201">
        <v>32000</v>
      </c>
      <c r="M75" s="201">
        <f t="shared" si="17"/>
        <v>0</v>
      </c>
      <c r="N75" s="201"/>
      <c r="O75" s="201"/>
      <c r="P75" s="201">
        <f t="shared" si="18"/>
        <v>0</v>
      </c>
      <c r="Q75" s="201"/>
      <c r="R75" s="201"/>
      <c r="S75" s="201">
        <f t="shared" si="19"/>
        <v>0</v>
      </c>
      <c r="T75" s="201"/>
      <c r="U75" s="201"/>
      <c r="V75" s="201">
        <f t="shared" si="20"/>
        <v>0</v>
      </c>
      <c r="W75" s="201"/>
      <c r="X75" s="201"/>
      <c r="Y75" s="201">
        <f t="shared" si="21"/>
        <v>0</v>
      </c>
      <c r="Z75" s="201"/>
      <c r="AA75" s="201"/>
      <c r="AB75" s="201">
        <f t="shared" si="22"/>
        <v>0</v>
      </c>
    </row>
    <row r="76" spans="1:187" s="198" customFormat="1" x14ac:dyDescent="0.25">
      <c r="A76" s="200" t="s">
        <v>200</v>
      </c>
      <c r="B76" s="201">
        <f t="shared" si="0"/>
        <v>96000</v>
      </c>
      <c r="C76" s="201">
        <f t="shared" si="0"/>
        <v>96000</v>
      </c>
      <c r="D76" s="201">
        <f t="shared" si="0"/>
        <v>0</v>
      </c>
      <c r="E76" s="201">
        <v>0</v>
      </c>
      <c r="F76" s="201">
        <v>0</v>
      </c>
      <c r="G76" s="201">
        <f t="shared" si="15"/>
        <v>0</v>
      </c>
      <c r="H76" s="201"/>
      <c r="I76" s="201"/>
      <c r="J76" s="201">
        <f t="shared" si="16"/>
        <v>0</v>
      </c>
      <c r="K76" s="201">
        <v>0</v>
      </c>
      <c r="L76" s="201">
        <v>0</v>
      </c>
      <c r="M76" s="201">
        <f t="shared" si="17"/>
        <v>0</v>
      </c>
      <c r="N76" s="201"/>
      <c r="O76" s="201"/>
      <c r="P76" s="201">
        <f t="shared" si="18"/>
        <v>0</v>
      </c>
      <c r="Q76" s="201">
        <v>96000</v>
      </c>
      <c r="R76" s="201">
        <v>96000</v>
      </c>
      <c r="S76" s="201">
        <f t="shared" si="19"/>
        <v>0</v>
      </c>
      <c r="T76" s="201"/>
      <c r="U76" s="201"/>
      <c r="V76" s="201">
        <f t="shared" si="20"/>
        <v>0</v>
      </c>
      <c r="W76" s="201"/>
      <c r="X76" s="201"/>
      <c r="Y76" s="201">
        <f t="shared" si="21"/>
        <v>0</v>
      </c>
      <c r="Z76" s="201"/>
      <c r="AA76" s="201"/>
      <c r="AB76" s="201">
        <f t="shared" si="22"/>
        <v>0</v>
      </c>
    </row>
    <row r="77" spans="1:187" s="198" customFormat="1" ht="63" x14ac:dyDescent="0.25">
      <c r="A77" s="200" t="s">
        <v>201</v>
      </c>
      <c r="B77" s="201">
        <f t="shared" si="0"/>
        <v>13080</v>
      </c>
      <c r="C77" s="201">
        <f t="shared" si="0"/>
        <v>13080</v>
      </c>
      <c r="D77" s="201">
        <f t="shared" si="0"/>
        <v>0</v>
      </c>
      <c r="E77" s="201">
        <v>0</v>
      </c>
      <c r="F77" s="201">
        <v>0</v>
      </c>
      <c r="G77" s="201">
        <f t="shared" si="15"/>
        <v>0</v>
      </c>
      <c r="H77" s="201">
        <v>13080</v>
      </c>
      <c r="I77" s="201">
        <v>13080</v>
      </c>
      <c r="J77" s="201">
        <f t="shared" si="16"/>
        <v>0</v>
      </c>
      <c r="K77" s="201">
        <v>0</v>
      </c>
      <c r="L77" s="201">
        <v>0</v>
      </c>
      <c r="M77" s="201">
        <f t="shared" si="17"/>
        <v>0</v>
      </c>
      <c r="N77" s="201"/>
      <c r="O77" s="201"/>
      <c r="P77" s="201">
        <f t="shared" si="18"/>
        <v>0</v>
      </c>
      <c r="Q77" s="201"/>
      <c r="R77" s="201"/>
      <c r="S77" s="201">
        <f t="shared" si="19"/>
        <v>0</v>
      </c>
      <c r="T77" s="201"/>
      <c r="U77" s="201"/>
      <c r="V77" s="201">
        <f t="shared" si="20"/>
        <v>0</v>
      </c>
      <c r="W77" s="201"/>
      <c r="X77" s="201"/>
      <c r="Y77" s="201">
        <f t="shared" si="21"/>
        <v>0</v>
      </c>
      <c r="Z77" s="201"/>
      <c r="AA77" s="201"/>
      <c r="AB77" s="201">
        <f t="shared" si="22"/>
        <v>0</v>
      </c>
    </row>
    <row r="78" spans="1:187" s="198" customFormat="1" ht="63" x14ac:dyDescent="0.25">
      <c r="A78" s="205" t="s">
        <v>202</v>
      </c>
      <c r="B78" s="204">
        <f t="shared" si="0"/>
        <v>150000</v>
      </c>
      <c r="C78" s="204">
        <f t="shared" si="0"/>
        <v>150000</v>
      </c>
      <c r="D78" s="204">
        <f t="shared" si="0"/>
        <v>0</v>
      </c>
      <c r="E78" s="204">
        <v>130000</v>
      </c>
      <c r="F78" s="204">
        <f>130000+20000</f>
        <v>150000</v>
      </c>
      <c r="G78" s="204">
        <f t="shared" si="15"/>
        <v>20000</v>
      </c>
      <c r="H78" s="204"/>
      <c r="I78" s="204"/>
      <c r="J78" s="204">
        <f t="shared" si="16"/>
        <v>0</v>
      </c>
      <c r="K78" s="204">
        <v>20000</v>
      </c>
      <c r="L78" s="204">
        <f>20000-20000</f>
        <v>0</v>
      </c>
      <c r="M78" s="204">
        <f t="shared" si="17"/>
        <v>-20000</v>
      </c>
      <c r="N78" s="204"/>
      <c r="O78" s="204"/>
      <c r="P78" s="204">
        <f t="shared" si="18"/>
        <v>0</v>
      </c>
      <c r="Q78" s="204"/>
      <c r="R78" s="204"/>
      <c r="S78" s="204">
        <f t="shared" si="19"/>
        <v>0</v>
      </c>
      <c r="T78" s="204"/>
      <c r="U78" s="204"/>
      <c r="V78" s="204">
        <f t="shared" si="20"/>
        <v>0</v>
      </c>
      <c r="W78" s="204"/>
      <c r="X78" s="204"/>
      <c r="Y78" s="204">
        <f t="shared" si="21"/>
        <v>0</v>
      </c>
      <c r="Z78" s="204"/>
      <c r="AA78" s="204"/>
      <c r="AB78" s="204">
        <f t="shared" si="22"/>
        <v>0</v>
      </c>
    </row>
    <row r="79" spans="1:187" s="198" customFormat="1" ht="31.5" x14ac:dyDescent="0.25">
      <c r="A79" s="205" t="s">
        <v>203</v>
      </c>
      <c r="B79" s="204">
        <f t="shared" ref="B79:D163" si="62">E79+H79+K79+N79+Q79+T79+W79+Z79</f>
        <v>51000</v>
      </c>
      <c r="C79" s="204">
        <f t="shared" si="62"/>
        <v>53042</v>
      </c>
      <c r="D79" s="204">
        <f t="shared" si="62"/>
        <v>2042</v>
      </c>
      <c r="E79" s="204">
        <v>51000</v>
      </c>
      <c r="F79" s="204">
        <f>51000+2042</f>
        <v>53042</v>
      </c>
      <c r="G79" s="204">
        <f t="shared" si="15"/>
        <v>2042</v>
      </c>
      <c r="H79" s="204">
        <v>0</v>
      </c>
      <c r="I79" s="204">
        <v>0</v>
      </c>
      <c r="J79" s="204">
        <f t="shared" si="16"/>
        <v>0</v>
      </c>
      <c r="K79" s="204"/>
      <c r="L79" s="204"/>
      <c r="M79" s="204">
        <f t="shared" si="17"/>
        <v>0</v>
      </c>
      <c r="N79" s="204"/>
      <c r="O79" s="204"/>
      <c r="P79" s="204">
        <f t="shared" si="18"/>
        <v>0</v>
      </c>
      <c r="Q79" s="204"/>
      <c r="R79" s="204"/>
      <c r="S79" s="204">
        <f t="shared" si="19"/>
        <v>0</v>
      </c>
      <c r="T79" s="204"/>
      <c r="U79" s="204"/>
      <c r="V79" s="204">
        <f t="shared" si="20"/>
        <v>0</v>
      </c>
      <c r="W79" s="204"/>
      <c r="X79" s="204"/>
      <c r="Y79" s="204">
        <f t="shared" si="21"/>
        <v>0</v>
      </c>
      <c r="Z79" s="204"/>
      <c r="AA79" s="204"/>
      <c r="AB79" s="204">
        <f t="shared" si="22"/>
        <v>0</v>
      </c>
    </row>
    <row r="80" spans="1:187" s="198" customFormat="1" ht="78.75" x14ac:dyDescent="0.25">
      <c r="A80" s="164" t="s">
        <v>204</v>
      </c>
      <c r="B80" s="204">
        <f t="shared" si="62"/>
        <v>421381</v>
      </c>
      <c r="C80" s="204">
        <f t="shared" si="62"/>
        <v>316301</v>
      </c>
      <c r="D80" s="204">
        <f t="shared" si="62"/>
        <v>-105080</v>
      </c>
      <c r="E80" s="204">
        <f>105080</f>
        <v>105080</v>
      </c>
      <c r="F80" s="204">
        <f>105080</f>
        <v>105080</v>
      </c>
      <c r="G80" s="204">
        <f t="shared" ref="G80:G171" si="63">F80-E80</f>
        <v>0</v>
      </c>
      <c r="H80" s="204">
        <v>0</v>
      </c>
      <c r="I80" s="204">
        <v>0</v>
      </c>
      <c r="J80" s="204">
        <f t="shared" ref="J80:J171" si="64">I80-H80</f>
        <v>0</v>
      </c>
      <c r="K80" s="204">
        <v>0</v>
      </c>
      <c r="L80" s="204">
        <v>0</v>
      </c>
      <c r="M80" s="204">
        <f t="shared" ref="M80:M171" si="65">L80-K80</f>
        <v>0</v>
      </c>
      <c r="N80" s="204">
        <v>316301</v>
      </c>
      <c r="O80" s="204">
        <f>316301-105080</f>
        <v>211221</v>
      </c>
      <c r="P80" s="204">
        <f t="shared" ref="P80:P171" si="66">O80-N80</f>
        <v>-105080</v>
      </c>
      <c r="Q80" s="204"/>
      <c r="R80" s="204"/>
      <c r="S80" s="204">
        <f t="shared" ref="S80:S171" si="67">R80-Q80</f>
        <v>0</v>
      </c>
      <c r="T80" s="204"/>
      <c r="U80" s="204"/>
      <c r="V80" s="204">
        <f t="shared" ref="V80:V171" si="68">U80-T80</f>
        <v>0</v>
      </c>
      <c r="W80" s="204"/>
      <c r="X80" s="204"/>
      <c r="Y80" s="204">
        <f t="shared" ref="Y80:Y171" si="69">X80-W80</f>
        <v>0</v>
      </c>
      <c r="Z80" s="204"/>
      <c r="AA80" s="204"/>
      <c r="AB80" s="204">
        <f t="shared" ref="AB80:AB171" si="70">AA80-Z80</f>
        <v>0</v>
      </c>
    </row>
    <row r="81" spans="1:187" s="198" customFormat="1" ht="94.5" x14ac:dyDescent="0.25">
      <c r="A81" s="164" t="s">
        <v>205</v>
      </c>
      <c r="B81" s="204">
        <f t="shared" si="62"/>
        <v>2341644</v>
      </c>
      <c r="C81" s="204">
        <f t="shared" si="62"/>
        <v>2341644</v>
      </c>
      <c r="D81" s="204">
        <f t="shared" si="62"/>
        <v>0</v>
      </c>
      <c r="E81" s="204">
        <v>0</v>
      </c>
      <c r="F81" s="204">
        <v>0</v>
      </c>
      <c r="G81" s="204">
        <f t="shared" si="63"/>
        <v>0</v>
      </c>
      <c r="H81" s="204">
        <v>0</v>
      </c>
      <c r="I81" s="204">
        <v>0</v>
      </c>
      <c r="J81" s="204">
        <f t="shared" si="64"/>
        <v>0</v>
      </c>
      <c r="K81" s="204">
        <v>0</v>
      </c>
      <c r="L81" s="204">
        <v>0</v>
      </c>
      <c r="M81" s="204">
        <f t="shared" si="65"/>
        <v>0</v>
      </c>
      <c r="N81" s="204">
        <v>2341644</v>
      </c>
      <c r="O81" s="204">
        <v>2341644</v>
      </c>
      <c r="P81" s="204">
        <f t="shared" si="66"/>
        <v>0</v>
      </c>
      <c r="Q81" s="204"/>
      <c r="R81" s="204"/>
      <c r="S81" s="204">
        <f t="shared" si="67"/>
        <v>0</v>
      </c>
      <c r="T81" s="204"/>
      <c r="U81" s="204"/>
      <c r="V81" s="204">
        <f t="shared" si="68"/>
        <v>0</v>
      </c>
      <c r="W81" s="204"/>
      <c r="X81" s="204"/>
      <c r="Y81" s="204">
        <f t="shared" si="69"/>
        <v>0</v>
      </c>
      <c r="Z81" s="204"/>
      <c r="AA81" s="204"/>
      <c r="AB81" s="204">
        <f t="shared" si="70"/>
        <v>0</v>
      </c>
    </row>
    <row r="82" spans="1:187" s="198" customFormat="1" ht="31.5" x14ac:dyDescent="0.25">
      <c r="A82" s="164" t="s">
        <v>206</v>
      </c>
      <c r="B82" s="204">
        <f t="shared" si="62"/>
        <v>7000</v>
      </c>
      <c r="C82" s="204">
        <f t="shared" si="62"/>
        <v>7000</v>
      </c>
      <c r="D82" s="204">
        <f t="shared" si="62"/>
        <v>0</v>
      </c>
      <c r="E82" s="204">
        <v>0</v>
      </c>
      <c r="F82" s="204">
        <v>0</v>
      </c>
      <c r="G82" s="204">
        <f t="shared" si="63"/>
        <v>0</v>
      </c>
      <c r="H82" s="204">
        <v>0</v>
      </c>
      <c r="I82" s="204">
        <v>0</v>
      </c>
      <c r="J82" s="204">
        <f t="shared" si="64"/>
        <v>0</v>
      </c>
      <c r="K82" s="204">
        <v>7000</v>
      </c>
      <c r="L82" s="204">
        <v>7000</v>
      </c>
      <c r="M82" s="204">
        <f t="shared" si="65"/>
        <v>0</v>
      </c>
      <c r="N82" s="204">
        <v>0</v>
      </c>
      <c r="O82" s="204">
        <v>0</v>
      </c>
      <c r="P82" s="204">
        <f t="shared" si="66"/>
        <v>0</v>
      </c>
      <c r="Q82" s="204"/>
      <c r="R82" s="204"/>
      <c r="S82" s="204">
        <f t="shared" si="67"/>
        <v>0</v>
      </c>
      <c r="T82" s="204"/>
      <c r="U82" s="204"/>
      <c r="V82" s="204">
        <f t="shared" si="68"/>
        <v>0</v>
      </c>
      <c r="W82" s="204"/>
      <c r="X82" s="204"/>
      <c r="Y82" s="204">
        <f t="shared" si="69"/>
        <v>0</v>
      </c>
      <c r="Z82" s="204"/>
      <c r="AA82" s="204"/>
      <c r="AB82" s="204">
        <f t="shared" si="70"/>
        <v>0</v>
      </c>
    </row>
    <row r="83" spans="1:187" s="198" customFormat="1" ht="31.5" x14ac:dyDescent="0.25">
      <c r="A83" s="196" t="s">
        <v>207</v>
      </c>
      <c r="B83" s="197">
        <f t="shared" si="62"/>
        <v>4176031</v>
      </c>
      <c r="C83" s="197">
        <f t="shared" si="62"/>
        <v>4176031</v>
      </c>
      <c r="D83" s="197">
        <f t="shared" si="62"/>
        <v>0</v>
      </c>
      <c r="E83" s="197">
        <f t="shared" ref="E83:AA83" si="71">SUM(E84)</f>
        <v>1908860</v>
      </c>
      <c r="F83" s="197">
        <f t="shared" si="71"/>
        <v>2074347</v>
      </c>
      <c r="G83" s="197">
        <f t="shared" si="63"/>
        <v>165487</v>
      </c>
      <c r="H83" s="197">
        <f t="shared" si="71"/>
        <v>0</v>
      </c>
      <c r="I83" s="197">
        <f t="shared" si="71"/>
        <v>0</v>
      </c>
      <c r="J83" s="197">
        <f t="shared" si="64"/>
        <v>0</v>
      </c>
      <c r="K83" s="197">
        <f t="shared" si="71"/>
        <v>0</v>
      </c>
      <c r="L83" s="197">
        <f t="shared" si="71"/>
        <v>0</v>
      </c>
      <c r="M83" s="197">
        <f t="shared" si="65"/>
        <v>0</v>
      </c>
      <c r="N83" s="197">
        <f t="shared" si="71"/>
        <v>1252491</v>
      </c>
      <c r="O83" s="197">
        <f t="shared" si="71"/>
        <v>1384648</v>
      </c>
      <c r="P83" s="197">
        <f t="shared" si="66"/>
        <v>132157</v>
      </c>
      <c r="Q83" s="197">
        <f t="shared" si="71"/>
        <v>0</v>
      </c>
      <c r="R83" s="197">
        <f t="shared" si="71"/>
        <v>0</v>
      </c>
      <c r="S83" s="197">
        <f t="shared" si="67"/>
        <v>0</v>
      </c>
      <c r="T83" s="197">
        <f t="shared" si="71"/>
        <v>0</v>
      </c>
      <c r="U83" s="197">
        <f t="shared" si="71"/>
        <v>0</v>
      </c>
      <c r="V83" s="197">
        <f t="shared" si="68"/>
        <v>0</v>
      </c>
      <c r="W83" s="197">
        <f t="shared" si="71"/>
        <v>0</v>
      </c>
      <c r="X83" s="197">
        <f t="shared" si="71"/>
        <v>0</v>
      </c>
      <c r="Y83" s="197">
        <f t="shared" si="69"/>
        <v>0</v>
      </c>
      <c r="Z83" s="197">
        <f t="shared" si="71"/>
        <v>1014680</v>
      </c>
      <c r="AA83" s="197">
        <f t="shared" si="71"/>
        <v>717036</v>
      </c>
      <c r="AB83" s="197">
        <f t="shared" si="70"/>
        <v>-297644</v>
      </c>
    </row>
    <row r="84" spans="1:187" s="198" customFormat="1" x14ac:dyDescent="0.25">
      <c r="A84" s="196" t="s">
        <v>141</v>
      </c>
      <c r="B84" s="197">
        <f t="shared" si="62"/>
        <v>4176031</v>
      </c>
      <c r="C84" s="197">
        <f t="shared" si="62"/>
        <v>4176031</v>
      </c>
      <c r="D84" s="197">
        <f t="shared" si="62"/>
        <v>0</v>
      </c>
      <c r="E84" s="197">
        <f>SUM(E85:E86)</f>
        <v>1908860</v>
      </c>
      <c r="F84" s="197">
        <f>SUM(F85:F86)</f>
        <v>2074347</v>
      </c>
      <c r="G84" s="197">
        <f t="shared" si="63"/>
        <v>165487</v>
      </c>
      <c r="H84" s="197">
        <f>SUM(H85:H86)</f>
        <v>0</v>
      </c>
      <c r="I84" s="197">
        <f>SUM(I85:I86)</f>
        <v>0</v>
      </c>
      <c r="J84" s="197">
        <f t="shared" si="64"/>
        <v>0</v>
      </c>
      <c r="K84" s="197">
        <f>SUM(K85:K86)</f>
        <v>0</v>
      </c>
      <c r="L84" s="197">
        <f>SUM(L85:L86)</f>
        <v>0</v>
      </c>
      <c r="M84" s="197">
        <f t="shared" si="65"/>
        <v>0</v>
      </c>
      <c r="N84" s="197">
        <f>SUM(N85:N86)</f>
        <v>1252491</v>
      </c>
      <c r="O84" s="197">
        <f>SUM(O85:O86)</f>
        <v>1384648</v>
      </c>
      <c r="P84" s="197">
        <f t="shared" si="66"/>
        <v>132157</v>
      </c>
      <c r="Q84" s="197">
        <f>SUM(Q85:Q86)</f>
        <v>0</v>
      </c>
      <c r="R84" s="197">
        <f>SUM(R85:R86)</f>
        <v>0</v>
      </c>
      <c r="S84" s="197">
        <f t="shared" si="67"/>
        <v>0</v>
      </c>
      <c r="T84" s="197">
        <f>SUM(T85:T86)</f>
        <v>0</v>
      </c>
      <c r="U84" s="197">
        <f>SUM(U85:U86)</f>
        <v>0</v>
      </c>
      <c r="V84" s="197">
        <f t="shared" si="68"/>
        <v>0</v>
      </c>
      <c r="W84" s="197">
        <f>SUM(W85:W86)</f>
        <v>0</v>
      </c>
      <c r="X84" s="197">
        <f>SUM(X85:X86)</f>
        <v>0</v>
      </c>
      <c r="Y84" s="197">
        <f t="shared" si="69"/>
        <v>0</v>
      </c>
      <c r="Z84" s="197">
        <f>SUM(Z85:Z86)</f>
        <v>1014680</v>
      </c>
      <c r="AA84" s="197">
        <f>SUM(AA85:AA86)</f>
        <v>717036</v>
      </c>
      <c r="AB84" s="197">
        <f t="shared" si="70"/>
        <v>-297644</v>
      </c>
      <c r="AC84" s="195"/>
      <c r="AD84" s="195"/>
      <c r="AE84" s="195"/>
      <c r="AF84" s="195"/>
      <c r="AG84" s="195"/>
      <c r="AH84" s="195"/>
      <c r="AI84" s="195"/>
      <c r="AJ84" s="195"/>
      <c r="AK84" s="195"/>
      <c r="AL84" s="195"/>
      <c r="AM84" s="195"/>
      <c r="AN84" s="195"/>
      <c r="AO84" s="195"/>
      <c r="AP84" s="195"/>
      <c r="AQ84" s="195"/>
      <c r="AR84" s="195"/>
      <c r="AS84" s="195"/>
      <c r="AT84" s="195"/>
      <c r="AU84" s="195"/>
      <c r="AV84" s="195"/>
      <c r="AW84" s="195"/>
      <c r="AX84" s="195"/>
      <c r="AY84" s="195"/>
      <c r="AZ84" s="195"/>
      <c r="BA84" s="195"/>
      <c r="BB84" s="195"/>
      <c r="BC84" s="195"/>
      <c r="BD84" s="195"/>
      <c r="BE84" s="195"/>
      <c r="BF84" s="195"/>
      <c r="BG84" s="195"/>
      <c r="BH84" s="195"/>
      <c r="BI84" s="195"/>
      <c r="BJ84" s="195"/>
      <c r="BK84" s="195"/>
      <c r="BL84" s="195"/>
      <c r="BM84" s="195"/>
      <c r="BN84" s="195"/>
      <c r="BO84" s="195"/>
      <c r="BP84" s="195"/>
      <c r="BQ84" s="195"/>
      <c r="BR84" s="195"/>
      <c r="BS84" s="195"/>
      <c r="BT84" s="195"/>
      <c r="BU84" s="195"/>
      <c r="BV84" s="195"/>
      <c r="BW84" s="195"/>
      <c r="BX84" s="195"/>
      <c r="BY84" s="195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  <c r="CO84" s="195"/>
      <c r="CP84" s="195"/>
      <c r="CQ84" s="195"/>
      <c r="CR84" s="195"/>
      <c r="CS84" s="195"/>
      <c r="CT84" s="195"/>
      <c r="CU84" s="195"/>
      <c r="CV84" s="195"/>
      <c r="CW84" s="195"/>
      <c r="CX84" s="195"/>
      <c r="CY84" s="195"/>
      <c r="CZ84" s="195"/>
      <c r="DA84" s="195"/>
      <c r="DB84" s="195"/>
      <c r="DC84" s="195"/>
      <c r="DD84" s="195"/>
      <c r="DE84" s="195"/>
      <c r="DF84" s="195"/>
      <c r="DG84" s="195"/>
      <c r="DH84" s="195"/>
      <c r="DI84" s="195"/>
      <c r="DJ84" s="195"/>
      <c r="DK84" s="195"/>
      <c r="DL84" s="195"/>
      <c r="DM84" s="195"/>
      <c r="DN84" s="195"/>
      <c r="DO84" s="195"/>
      <c r="DP84" s="195"/>
      <c r="DQ84" s="195"/>
      <c r="DR84" s="195"/>
      <c r="DS84" s="195"/>
      <c r="DT84" s="195"/>
      <c r="DU84" s="195"/>
      <c r="DV84" s="195"/>
      <c r="DW84" s="195"/>
      <c r="DX84" s="195"/>
      <c r="DY84" s="195"/>
      <c r="DZ84" s="195"/>
      <c r="EA84" s="195"/>
      <c r="EB84" s="195"/>
      <c r="EC84" s="195"/>
      <c r="ED84" s="195"/>
      <c r="EE84" s="195"/>
      <c r="EF84" s="195"/>
      <c r="EG84" s="195"/>
      <c r="EH84" s="195"/>
      <c r="EI84" s="195"/>
      <c r="EJ84" s="195"/>
      <c r="EK84" s="195"/>
      <c r="EL84" s="195"/>
      <c r="EM84" s="195"/>
      <c r="EN84" s="195"/>
      <c r="EO84" s="195"/>
      <c r="EP84" s="195"/>
      <c r="EQ84" s="195"/>
      <c r="ER84" s="195"/>
      <c r="ES84" s="195"/>
      <c r="ET84" s="195"/>
      <c r="EU84" s="195"/>
      <c r="EV84" s="195"/>
      <c r="EW84" s="195"/>
      <c r="EX84" s="195"/>
      <c r="EY84" s="195"/>
      <c r="EZ84" s="195"/>
      <c r="FA84" s="195"/>
      <c r="FB84" s="195"/>
      <c r="FC84" s="195"/>
      <c r="FD84" s="195"/>
      <c r="FE84" s="195"/>
      <c r="FF84" s="195"/>
      <c r="FG84" s="195"/>
      <c r="FH84" s="195"/>
      <c r="FI84" s="195"/>
      <c r="FJ84" s="195"/>
      <c r="FK84" s="195"/>
      <c r="FL84" s="195"/>
      <c r="FM84" s="195"/>
      <c r="FN84" s="195"/>
      <c r="FO84" s="195"/>
      <c r="FP84" s="195"/>
      <c r="FQ84" s="195"/>
      <c r="FR84" s="195"/>
      <c r="FS84" s="195"/>
      <c r="FT84" s="195"/>
      <c r="FU84" s="195"/>
      <c r="FV84" s="195"/>
      <c r="FW84" s="195"/>
      <c r="FX84" s="195"/>
      <c r="FY84" s="195"/>
      <c r="FZ84" s="195"/>
      <c r="GA84" s="195"/>
      <c r="GB84" s="195"/>
      <c r="GC84" s="195"/>
      <c r="GD84" s="195"/>
      <c r="GE84" s="195"/>
    </row>
    <row r="85" spans="1:187" s="198" customFormat="1" ht="63" x14ac:dyDescent="0.25">
      <c r="A85" s="203" t="s">
        <v>208</v>
      </c>
      <c r="B85" s="204">
        <f t="shared" si="62"/>
        <v>1908860</v>
      </c>
      <c r="C85" s="204">
        <f t="shared" si="62"/>
        <v>1908860</v>
      </c>
      <c r="D85" s="204">
        <f t="shared" si="62"/>
        <v>0</v>
      </c>
      <c r="E85" s="204">
        <f>1032700+876160</f>
        <v>1908860</v>
      </c>
      <c r="F85" s="204">
        <f>1032700+876160</f>
        <v>1908860</v>
      </c>
      <c r="G85" s="204">
        <f t="shared" si="63"/>
        <v>0</v>
      </c>
      <c r="H85" s="204"/>
      <c r="I85" s="204"/>
      <c r="J85" s="204">
        <f t="shared" si="64"/>
        <v>0</v>
      </c>
      <c r="K85" s="204"/>
      <c r="L85" s="204"/>
      <c r="M85" s="204">
        <f t="shared" si="65"/>
        <v>0</v>
      </c>
      <c r="N85" s="204"/>
      <c r="O85" s="204"/>
      <c r="P85" s="204">
        <f t="shared" si="66"/>
        <v>0</v>
      </c>
      <c r="Q85" s="204"/>
      <c r="R85" s="204"/>
      <c r="S85" s="204">
        <f t="shared" si="67"/>
        <v>0</v>
      </c>
      <c r="T85" s="204"/>
      <c r="U85" s="204"/>
      <c r="V85" s="204">
        <f t="shared" si="68"/>
        <v>0</v>
      </c>
      <c r="W85" s="204"/>
      <c r="X85" s="204"/>
      <c r="Y85" s="204">
        <f t="shared" si="69"/>
        <v>0</v>
      </c>
      <c r="Z85" s="204">
        <v>0</v>
      </c>
      <c r="AA85" s="204">
        <v>0</v>
      </c>
      <c r="AB85" s="204">
        <f t="shared" si="70"/>
        <v>0</v>
      </c>
    </row>
    <row r="86" spans="1:187" s="198" customFormat="1" ht="126" x14ac:dyDescent="0.25">
      <c r="A86" s="203" t="s">
        <v>209</v>
      </c>
      <c r="B86" s="204">
        <f t="shared" si="62"/>
        <v>2267171</v>
      </c>
      <c r="C86" s="204">
        <f t="shared" si="62"/>
        <v>2267171</v>
      </c>
      <c r="D86" s="204">
        <f t="shared" si="62"/>
        <v>0</v>
      </c>
      <c r="E86" s="204"/>
      <c r="F86" s="204">
        <v>165487</v>
      </c>
      <c r="G86" s="204">
        <f t="shared" si="63"/>
        <v>165487</v>
      </c>
      <c r="H86" s="204">
        <v>0</v>
      </c>
      <c r="I86" s="204">
        <v>0</v>
      </c>
      <c r="J86" s="204">
        <f t="shared" si="64"/>
        <v>0</v>
      </c>
      <c r="K86" s="204">
        <v>0</v>
      </c>
      <c r="L86" s="204">
        <v>0</v>
      </c>
      <c r="M86" s="204">
        <f t="shared" si="65"/>
        <v>0</v>
      </c>
      <c r="N86" s="204">
        <f>2398071-105080-876160-33440-130900</f>
        <v>1252491</v>
      </c>
      <c r="O86" s="204">
        <f>2398071-105080-876160-33440-130900+194513-62356</f>
        <v>1384648</v>
      </c>
      <c r="P86" s="204">
        <f t="shared" si="66"/>
        <v>132157</v>
      </c>
      <c r="Q86" s="204"/>
      <c r="R86" s="204"/>
      <c r="S86" s="204">
        <f t="shared" si="67"/>
        <v>0</v>
      </c>
      <c r="T86" s="204"/>
      <c r="U86" s="204"/>
      <c r="V86" s="204">
        <f t="shared" si="68"/>
        <v>0</v>
      </c>
      <c r="W86" s="204"/>
      <c r="X86" s="204"/>
      <c r="Y86" s="204">
        <f t="shared" si="69"/>
        <v>0</v>
      </c>
      <c r="Z86" s="204">
        <f>105080+876160+33440</f>
        <v>1014680</v>
      </c>
      <c r="AA86" s="204">
        <f>105080+876160+33440-360000+62356</f>
        <v>717036</v>
      </c>
      <c r="AB86" s="204">
        <f t="shared" si="70"/>
        <v>-297644</v>
      </c>
      <c r="FL86" s="195"/>
      <c r="FM86" s="195"/>
      <c r="FN86" s="195"/>
      <c r="FO86" s="195"/>
      <c r="FP86" s="195"/>
      <c r="FQ86" s="195"/>
      <c r="FR86" s="195"/>
      <c r="FS86" s="195"/>
      <c r="FT86" s="195"/>
      <c r="FU86" s="195"/>
      <c r="FV86" s="195"/>
      <c r="FW86" s="195"/>
      <c r="FX86" s="195"/>
      <c r="FY86" s="195"/>
      <c r="FZ86" s="195"/>
      <c r="GA86" s="195"/>
      <c r="GB86" s="195"/>
      <c r="GC86" s="195"/>
      <c r="GD86" s="195"/>
      <c r="GE86" s="195"/>
    </row>
    <row r="87" spans="1:187" s="198" customFormat="1" x14ac:dyDescent="0.25">
      <c r="A87" s="196" t="s">
        <v>210</v>
      </c>
      <c r="B87" s="197">
        <f t="shared" si="62"/>
        <v>22006367</v>
      </c>
      <c r="C87" s="197">
        <f t="shared" si="62"/>
        <v>22322392</v>
      </c>
      <c r="D87" s="197">
        <f t="shared" si="62"/>
        <v>316025</v>
      </c>
      <c r="E87" s="197">
        <f>SUM(E88,E100,E112,E170,E215,E246,E270,E152)</f>
        <v>454651</v>
      </c>
      <c r="F87" s="197">
        <f>SUM(F88,F100,F112,F170,F215,F246,F270,F152)</f>
        <v>574185</v>
      </c>
      <c r="G87" s="197">
        <f t="shared" si="63"/>
        <v>119534</v>
      </c>
      <c r="H87" s="197">
        <f>SUM(H88,H100,H112,H170,H215,H246,H270,H152)</f>
        <v>31336</v>
      </c>
      <c r="I87" s="197">
        <f>SUM(I88,I100,I112,I170,I215,I246,I270,I152)</f>
        <v>31336</v>
      </c>
      <c r="J87" s="197">
        <f t="shared" si="64"/>
        <v>0</v>
      </c>
      <c r="K87" s="197">
        <f>SUM(K88,K100,K112,K170,K215,K246,K270,K152)</f>
        <v>1094500</v>
      </c>
      <c r="L87" s="197">
        <f>SUM(L88,L100,L112,L170,L215,L246,L270,L152)</f>
        <v>1204683</v>
      </c>
      <c r="M87" s="197">
        <f t="shared" si="65"/>
        <v>110183</v>
      </c>
      <c r="N87" s="197">
        <f>SUM(N88,N100,N112,N170,N215,N246,N270,N152)</f>
        <v>10918001</v>
      </c>
      <c r="O87" s="197">
        <f>SUM(O88,O100,O112,O170,O215,O246,O270,O152)</f>
        <v>11168840</v>
      </c>
      <c r="P87" s="197">
        <f t="shared" si="66"/>
        <v>250839</v>
      </c>
      <c r="Q87" s="197">
        <f>SUM(Q88,Q100,Q112,Q170,Q215,Q246,Q270,Q152)</f>
        <v>675791</v>
      </c>
      <c r="R87" s="197">
        <f>SUM(R88,R100,R112,R170,R215,R246,R270,R152)</f>
        <v>678839</v>
      </c>
      <c r="S87" s="197">
        <f t="shared" si="67"/>
        <v>3048</v>
      </c>
      <c r="T87" s="197">
        <f>SUM(T88,T100,T112,T170,T215,T246,T270,T152)</f>
        <v>5024692</v>
      </c>
      <c r="U87" s="197">
        <f>SUM(U88,U100,U112,U170,U215,U246,U270,U152)</f>
        <v>5028888</v>
      </c>
      <c r="V87" s="197">
        <f t="shared" si="68"/>
        <v>4196</v>
      </c>
      <c r="W87" s="197">
        <f>SUM(W88,W100,W112,W170,W215,W246,W270,W152)</f>
        <v>12852</v>
      </c>
      <c r="X87" s="197">
        <f>SUM(X88,X100,X112,X170,X215,X246,X270,X152)</f>
        <v>19877</v>
      </c>
      <c r="Y87" s="197">
        <f t="shared" si="69"/>
        <v>7025</v>
      </c>
      <c r="Z87" s="197">
        <f>SUM(Z88,Z100,Z112,Z170,Z215,Z246,Z270,Z152)</f>
        <v>3794544</v>
      </c>
      <c r="AA87" s="197">
        <f>SUM(AA88,AA100,AA112,AA170,AA215,AA246,AA270,AA152)</f>
        <v>3615744</v>
      </c>
      <c r="AB87" s="197">
        <f t="shared" si="70"/>
        <v>-178800</v>
      </c>
    </row>
    <row r="88" spans="1:187" s="198" customFormat="1" x14ac:dyDescent="0.25">
      <c r="A88" s="196" t="s">
        <v>140</v>
      </c>
      <c r="B88" s="197">
        <f t="shared" si="62"/>
        <v>362403</v>
      </c>
      <c r="C88" s="197">
        <f t="shared" si="62"/>
        <v>361663</v>
      </c>
      <c r="D88" s="197">
        <f t="shared" si="62"/>
        <v>-740</v>
      </c>
      <c r="E88" s="197">
        <f>SUM(E89,E93,E95,E98)</f>
        <v>239800</v>
      </c>
      <c r="F88" s="197">
        <f>SUM(F89,F93,F95,F98)</f>
        <v>239800</v>
      </c>
      <c r="G88" s="197">
        <f t="shared" si="63"/>
        <v>0</v>
      </c>
      <c r="H88" s="197">
        <f t="shared" ref="H88:I88" si="72">SUM(H89,H93,H95,H98)</f>
        <v>0</v>
      </c>
      <c r="I88" s="197">
        <f t="shared" si="72"/>
        <v>0</v>
      </c>
      <c r="J88" s="197">
        <f t="shared" si="64"/>
        <v>0</v>
      </c>
      <c r="K88" s="197">
        <f t="shared" ref="K88:L88" si="73">SUM(K89,K93,K95,K98)</f>
        <v>78459</v>
      </c>
      <c r="L88" s="197">
        <f t="shared" si="73"/>
        <v>77719</v>
      </c>
      <c r="M88" s="197">
        <f t="shared" si="65"/>
        <v>-740</v>
      </c>
      <c r="N88" s="197">
        <f>SUM(N89,N93,N95,N98)</f>
        <v>0</v>
      </c>
      <c r="O88" s="197">
        <f t="shared" ref="O88" si="74">SUM(O89,O93,O95,O98)</f>
        <v>0</v>
      </c>
      <c r="P88" s="197">
        <f t="shared" si="66"/>
        <v>0</v>
      </c>
      <c r="Q88" s="197">
        <f t="shared" ref="Q88:R88" si="75">SUM(Q89,Q93,Q95,Q98)</f>
        <v>0</v>
      </c>
      <c r="R88" s="197">
        <f t="shared" si="75"/>
        <v>0</v>
      </c>
      <c r="S88" s="197">
        <f t="shared" si="67"/>
        <v>0</v>
      </c>
      <c r="T88" s="197">
        <f t="shared" ref="T88:U88" si="76">SUM(T89,T93,T95,T98)</f>
        <v>0</v>
      </c>
      <c r="U88" s="197">
        <f t="shared" si="76"/>
        <v>0</v>
      </c>
      <c r="V88" s="197">
        <f t="shared" si="68"/>
        <v>0</v>
      </c>
      <c r="W88" s="197">
        <f t="shared" ref="W88:X88" si="77">SUM(W89,W93,W95,W98)</f>
        <v>0</v>
      </c>
      <c r="X88" s="197">
        <f t="shared" si="77"/>
        <v>0</v>
      </c>
      <c r="Y88" s="197">
        <f t="shared" si="69"/>
        <v>0</v>
      </c>
      <c r="Z88" s="197">
        <f t="shared" ref="Z88:AA88" si="78">SUM(Z89,Z93,Z95,Z98)</f>
        <v>44144</v>
      </c>
      <c r="AA88" s="197">
        <f t="shared" si="78"/>
        <v>44144</v>
      </c>
      <c r="AB88" s="197">
        <f t="shared" si="70"/>
        <v>0</v>
      </c>
    </row>
    <row r="89" spans="1:187" s="198" customFormat="1" ht="31.5" x14ac:dyDescent="0.25">
      <c r="A89" s="196" t="s">
        <v>211</v>
      </c>
      <c r="B89" s="197">
        <f t="shared" si="62"/>
        <v>22559</v>
      </c>
      <c r="C89" s="197">
        <f t="shared" si="62"/>
        <v>21819</v>
      </c>
      <c r="D89" s="197">
        <f t="shared" si="62"/>
        <v>-740</v>
      </c>
      <c r="E89" s="197">
        <f>SUM(E90:E92)</f>
        <v>0</v>
      </c>
      <c r="F89" s="197">
        <f>SUM(F90:F92)</f>
        <v>0</v>
      </c>
      <c r="G89" s="197">
        <f t="shared" si="63"/>
        <v>0</v>
      </c>
      <c r="H89" s="197">
        <f>SUM(H90:H92)</f>
        <v>0</v>
      </c>
      <c r="I89" s="197">
        <f>SUM(I90:I92)</f>
        <v>0</v>
      </c>
      <c r="J89" s="197">
        <f t="shared" si="64"/>
        <v>0</v>
      </c>
      <c r="K89" s="197">
        <f>SUM(K90:K92)</f>
        <v>22559</v>
      </c>
      <c r="L89" s="197">
        <f>SUM(L90:L92)</f>
        <v>21819</v>
      </c>
      <c r="M89" s="197">
        <f t="shared" si="65"/>
        <v>-740</v>
      </c>
      <c r="N89" s="197">
        <f>SUM(N90:N92)</f>
        <v>0</v>
      </c>
      <c r="O89" s="197">
        <f>SUM(O90:O92)</f>
        <v>0</v>
      </c>
      <c r="P89" s="197">
        <f t="shared" si="66"/>
        <v>0</v>
      </c>
      <c r="Q89" s="197">
        <f>SUM(Q90:Q92)</f>
        <v>0</v>
      </c>
      <c r="R89" s="197">
        <f>SUM(R90:R92)</f>
        <v>0</v>
      </c>
      <c r="S89" s="197">
        <f t="shared" si="67"/>
        <v>0</v>
      </c>
      <c r="T89" s="197">
        <f>SUM(T90:T92)</f>
        <v>0</v>
      </c>
      <c r="U89" s="197">
        <f>SUM(U90:U92)</f>
        <v>0</v>
      </c>
      <c r="V89" s="197">
        <f t="shared" si="68"/>
        <v>0</v>
      </c>
      <c r="W89" s="197">
        <f t="shared" ref="W89:X89" si="79">SUM(W90:W92)</f>
        <v>0</v>
      </c>
      <c r="X89" s="197">
        <f t="shared" si="79"/>
        <v>0</v>
      </c>
      <c r="Y89" s="197">
        <f t="shared" si="69"/>
        <v>0</v>
      </c>
      <c r="Z89" s="197">
        <f>SUM(Z90:Z92)</f>
        <v>0</v>
      </c>
      <c r="AA89" s="197">
        <f>SUM(AA90:AA92)</f>
        <v>0</v>
      </c>
      <c r="AB89" s="197">
        <f t="shared" si="70"/>
        <v>0</v>
      </c>
    </row>
    <row r="90" spans="1:187" s="198" customFormat="1" x14ac:dyDescent="0.25">
      <c r="A90" s="203" t="s">
        <v>212</v>
      </c>
      <c r="B90" s="204">
        <f t="shared" si="62"/>
        <v>20000</v>
      </c>
      <c r="C90" s="204">
        <f t="shared" si="62"/>
        <v>20000</v>
      </c>
      <c r="D90" s="204">
        <f t="shared" si="62"/>
        <v>0</v>
      </c>
      <c r="E90" s="204">
        <v>0</v>
      </c>
      <c r="F90" s="204">
        <v>0</v>
      </c>
      <c r="G90" s="204">
        <f t="shared" si="63"/>
        <v>0</v>
      </c>
      <c r="H90" s="204"/>
      <c r="I90" s="204"/>
      <c r="J90" s="204">
        <f t="shared" si="64"/>
        <v>0</v>
      </c>
      <c r="K90" s="204">
        <v>20000</v>
      </c>
      <c r="L90" s="204">
        <v>20000</v>
      </c>
      <c r="M90" s="204">
        <f t="shared" si="65"/>
        <v>0</v>
      </c>
      <c r="N90" s="204"/>
      <c r="O90" s="204"/>
      <c r="P90" s="204">
        <f t="shared" si="66"/>
        <v>0</v>
      </c>
      <c r="Q90" s="204"/>
      <c r="R90" s="204"/>
      <c r="S90" s="204">
        <f t="shared" si="67"/>
        <v>0</v>
      </c>
      <c r="T90" s="204"/>
      <c r="U90" s="204"/>
      <c r="V90" s="204">
        <f t="shared" si="68"/>
        <v>0</v>
      </c>
      <c r="W90" s="204"/>
      <c r="X90" s="204"/>
      <c r="Y90" s="204">
        <f t="shared" si="69"/>
        <v>0</v>
      </c>
      <c r="Z90" s="204"/>
      <c r="AA90" s="204"/>
      <c r="AB90" s="204">
        <f t="shared" si="70"/>
        <v>0</v>
      </c>
    </row>
    <row r="91" spans="1:187" s="198" customFormat="1" ht="31.5" x14ac:dyDescent="0.25">
      <c r="A91" s="212" t="s">
        <v>213</v>
      </c>
      <c r="B91" s="204">
        <f t="shared" si="62"/>
        <v>1680</v>
      </c>
      <c r="C91" s="204">
        <f t="shared" si="62"/>
        <v>940</v>
      </c>
      <c r="D91" s="204">
        <f t="shared" si="62"/>
        <v>-740</v>
      </c>
      <c r="E91" s="204">
        <v>0</v>
      </c>
      <c r="F91" s="204">
        <v>0</v>
      </c>
      <c r="G91" s="204">
        <f t="shared" si="63"/>
        <v>0</v>
      </c>
      <c r="H91" s="204">
        <v>0</v>
      </c>
      <c r="I91" s="204">
        <v>0</v>
      </c>
      <c r="J91" s="204">
        <f t="shared" si="64"/>
        <v>0</v>
      </c>
      <c r="K91" s="204">
        <v>1680</v>
      </c>
      <c r="L91" s="204">
        <f>1680-740</f>
        <v>940</v>
      </c>
      <c r="M91" s="204">
        <f t="shared" si="65"/>
        <v>-740</v>
      </c>
      <c r="N91" s="204"/>
      <c r="O91" s="204"/>
      <c r="P91" s="204">
        <f t="shared" si="66"/>
        <v>0</v>
      </c>
      <c r="Q91" s="204"/>
      <c r="R91" s="204"/>
      <c r="S91" s="204">
        <f t="shared" si="67"/>
        <v>0</v>
      </c>
      <c r="T91" s="204"/>
      <c r="U91" s="204"/>
      <c r="V91" s="204">
        <f t="shared" si="68"/>
        <v>0</v>
      </c>
      <c r="W91" s="204"/>
      <c r="X91" s="204"/>
      <c r="Y91" s="204">
        <f t="shared" si="69"/>
        <v>0</v>
      </c>
      <c r="Z91" s="204"/>
      <c r="AA91" s="204"/>
      <c r="AB91" s="204">
        <f t="shared" si="70"/>
        <v>0</v>
      </c>
    </row>
    <row r="92" spans="1:187" s="198" customFormat="1" ht="47.25" x14ac:dyDescent="0.25">
      <c r="A92" s="212" t="s">
        <v>214</v>
      </c>
      <c r="B92" s="204">
        <f t="shared" si="62"/>
        <v>879</v>
      </c>
      <c r="C92" s="204">
        <f t="shared" si="62"/>
        <v>879</v>
      </c>
      <c r="D92" s="204">
        <f t="shared" si="62"/>
        <v>0</v>
      </c>
      <c r="E92" s="204">
        <v>0</v>
      </c>
      <c r="F92" s="204">
        <v>0</v>
      </c>
      <c r="G92" s="204">
        <f t="shared" si="63"/>
        <v>0</v>
      </c>
      <c r="H92" s="204">
        <v>0</v>
      </c>
      <c r="I92" s="204">
        <v>0</v>
      </c>
      <c r="J92" s="204">
        <f t="shared" si="64"/>
        <v>0</v>
      </c>
      <c r="K92" s="204">
        <v>879</v>
      </c>
      <c r="L92" s="204">
        <v>879</v>
      </c>
      <c r="M92" s="204">
        <f t="shared" si="65"/>
        <v>0</v>
      </c>
      <c r="N92" s="204"/>
      <c r="O92" s="204"/>
      <c r="P92" s="204">
        <f t="shared" si="66"/>
        <v>0</v>
      </c>
      <c r="Q92" s="204"/>
      <c r="R92" s="204"/>
      <c r="S92" s="204">
        <f t="shared" si="67"/>
        <v>0</v>
      </c>
      <c r="T92" s="204"/>
      <c r="U92" s="204"/>
      <c r="V92" s="204">
        <f t="shared" si="68"/>
        <v>0</v>
      </c>
      <c r="W92" s="204"/>
      <c r="X92" s="204"/>
      <c r="Y92" s="204">
        <f t="shared" si="69"/>
        <v>0</v>
      </c>
      <c r="Z92" s="204"/>
      <c r="AA92" s="204"/>
      <c r="AB92" s="204">
        <f t="shared" si="70"/>
        <v>0</v>
      </c>
    </row>
    <row r="93" spans="1:187" s="195" customFormat="1" x14ac:dyDescent="0.25">
      <c r="A93" s="196" t="s">
        <v>215</v>
      </c>
      <c r="B93" s="197">
        <f t="shared" si="62"/>
        <v>44144</v>
      </c>
      <c r="C93" s="197">
        <f t="shared" si="62"/>
        <v>44144</v>
      </c>
      <c r="D93" s="197">
        <f t="shared" si="62"/>
        <v>0</v>
      </c>
      <c r="E93" s="197">
        <f t="shared" ref="E93:AA93" si="80">SUM(E94:E94)</f>
        <v>0</v>
      </c>
      <c r="F93" s="197">
        <f t="shared" si="80"/>
        <v>0</v>
      </c>
      <c r="G93" s="197">
        <f t="shared" si="63"/>
        <v>0</v>
      </c>
      <c r="H93" s="197">
        <f t="shared" si="80"/>
        <v>0</v>
      </c>
      <c r="I93" s="197">
        <f t="shared" si="80"/>
        <v>0</v>
      </c>
      <c r="J93" s="197">
        <f t="shared" si="64"/>
        <v>0</v>
      </c>
      <c r="K93" s="197">
        <f t="shared" si="80"/>
        <v>0</v>
      </c>
      <c r="L93" s="197">
        <f t="shared" si="80"/>
        <v>0</v>
      </c>
      <c r="M93" s="197">
        <f t="shared" si="65"/>
        <v>0</v>
      </c>
      <c r="N93" s="197">
        <f t="shared" si="80"/>
        <v>0</v>
      </c>
      <c r="O93" s="197">
        <f t="shared" si="80"/>
        <v>0</v>
      </c>
      <c r="P93" s="197">
        <f t="shared" si="66"/>
        <v>0</v>
      </c>
      <c r="Q93" s="197">
        <f t="shared" si="80"/>
        <v>0</v>
      </c>
      <c r="R93" s="197">
        <f t="shared" si="80"/>
        <v>0</v>
      </c>
      <c r="S93" s="197">
        <f t="shared" si="67"/>
        <v>0</v>
      </c>
      <c r="T93" s="197">
        <f t="shared" si="80"/>
        <v>0</v>
      </c>
      <c r="U93" s="197">
        <f t="shared" si="80"/>
        <v>0</v>
      </c>
      <c r="V93" s="197">
        <f t="shared" si="68"/>
        <v>0</v>
      </c>
      <c r="W93" s="197">
        <f t="shared" si="80"/>
        <v>0</v>
      </c>
      <c r="X93" s="197">
        <f t="shared" si="80"/>
        <v>0</v>
      </c>
      <c r="Y93" s="197">
        <f t="shared" si="69"/>
        <v>0</v>
      </c>
      <c r="Z93" s="197">
        <f t="shared" si="80"/>
        <v>44144</v>
      </c>
      <c r="AA93" s="197">
        <f t="shared" si="80"/>
        <v>44144</v>
      </c>
      <c r="AB93" s="197">
        <f t="shared" si="70"/>
        <v>0</v>
      </c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  <c r="AZ93" s="198"/>
      <c r="BA93" s="198"/>
      <c r="BB93" s="198"/>
      <c r="BC93" s="198"/>
      <c r="BD93" s="198"/>
      <c r="BE93" s="198"/>
      <c r="BF93" s="198"/>
      <c r="BG93" s="198"/>
      <c r="BH93" s="198"/>
      <c r="BI93" s="198"/>
      <c r="BJ93" s="198"/>
      <c r="BK93" s="198"/>
      <c r="BL93" s="198"/>
      <c r="BM93" s="198"/>
      <c r="BN93" s="198"/>
      <c r="BO93" s="198"/>
      <c r="BP93" s="198"/>
      <c r="BQ93" s="198"/>
      <c r="BR93" s="198"/>
      <c r="BS93" s="198"/>
      <c r="BT93" s="198"/>
      <c r="BU93" s="198"/>
      <c r="BV93" s="198"/>
      <c r="BW93" s="198"/>
      <c r="BX93" s="198"/>
      <c r="BY93" s="198"/>
      <c r="BZ93" s="198"/>
      <c r="CA93" s="198"/>
      <c r="CB93" s="198"/>
      <c r="CC93" s="198"/>
      <c r="CD93" s="198"/>
      <c r="CE93" s="198"/>
      <c r="CF93" s="198"/>
      <c r="CG93" s="198"/>
      <c r="CH93" s="198"/>
      <c r="CI93" s="198"/>
      <c r="CJ93" s="198"/>
      <c r="CK93" s="198"/>
      <c r="CL93" s="198"/>
      <c r="CM93" s="198"/>
      <c r="CN93" s="198"/>
      <c r="CO93" s="198"/>
      <c r="CP93" s="198"/>
      <c r="CQ93" s="198"/>
      <c r="CR93" s="198"/>
      <c r="CS93" s="198"/>
      <c r="CT93" s="198"/>
      <c r="CU93" s="198"/>
      <c r="CV93" s="198"/>
      <c r="CW93" s="198"/>
      <c r="CX93" s="198"/>
      <c r="CY93" s="198"/>
      <c r="CZ93" s="198"/>
      <c r="DA93" s="198"/>
      <c r="DB93" s="198"/>
      <c r="DC93" s="198"/>
      <c r="DD93" s="198"/>
      <c r="DE93" s="198"/>
      <c r="DF93" s="198"/>
      <c r="DG93" s="198"/>
      <c r="DH93" s="198"/>
      <c r="DI93" s="198"/>
      <c r="DJ93" s="198"/>
      <c r="DK93" s="198"/>
      <c r="DL93" s="198"/>
      <c r="DM93" s="198"/>
      <c r="DN93" s="198"/>
      <c r="DO93" s="198"/>
      <c r="DP93" s="198"/>
      <c r="DQ93" s="198"/>
      <c r="DR93" s="198"/>
      <c r="DS93" s="198"/>
      <c r="DT93" s="198"/>
      <c r="DU93" s="198"/>
      <c r="DV93" s="198"/>
      <c r="DW93" s="198"/>
      <c r="DX93" s="198"/>
      <c r="DY93" s="198"/>
      <c r="DZ93" s="198"/>
      <c r="EA93" s="198"/>
      <c r="EB93" s="198"/>
      <c r="EC93" s="198"/>
      <c r="ED93" s="198"/>
      <c r="EE93" s="198"/>
      <c r="EF93" s="198"/>
      <c r="EG93" s="198"/>
      <c r="EH93" s="198"/>
      <c r="EI93" s="198"/>
      <c r="EJ93" s="198"/>
      <c r="EK93" s="198"/>
      <c r="EL93" s="198"/>
      <c r="EM93" s="198"/>
      <c r="EN93" s="198"/>
      <c r="EO93" s="198"/>
      <c r="EP93" s="198"/>
      <c r="EQ93" s="198"/>
      <c r="ER93" s="198"/>
      <c r="ES93" s="198"/>
      <c r="ET93" s="198"/>
      <c r="EU93" s="198"/>
      <c r="EV93" s="198"/>
      <c r="EW93" s="198"/>
      <c r="EX93" s="198"/>
      <c r="EY93" s="198"/>
      <c r="EZ93" s="198"/>
      <c r="FA93" s="198"/>
      <c r="FB93" s="198"/>
      <c r="FC93" s="198"/>
      <c r="FD93" s="198"/>
      <c r="FE93" s="198"/>
      <c r="FF93" s="198"/>
      <c r="FG93" s="198"/>
      <c r="FH93" s="198"/>
      <c r="FI93" s="198"/>
      <c r="FJ93" s="198"/>
      <c r="FK93" s="198"/>
      <c r="FL93" s="198"/>
      <c r="FM93" s="198"/>
      <c r="FN93" s="198"/>
      <c r="FO93" s="198"/>
      <c r="FP93" s="198"/>
      <c r="FQ93" s="198"/>
      <c r="FR93" s="198"/>
      <c r="FS93" s="198"/>
      <c r="FT93" s="198"/>
      <c r="FU93" s="198"/>
      <c r="FV93" s="198"/>
      <c r="FW93" s="198"/>
      <c r="FX93" s="198"/>
      <c r="FY93" s="198"/>
      <c r="FZ93" s="198"/>
      <c r="GA93" s="198"/>
      <c r="GB93" s="198"/>
      <c r="GC93" s="198"/>
      <c r="GD93" s="198"/>
      <c r="GE93" s="198"/>
    </row>
    <row r="94" spans="1:187" s="198" customFormat="1" ht="47.25" x14ac:dyDescent="0.25">
      <c r="A94" s="205" t="s">
        <v>216</v>
      </c>
      <c r="B94" s="204">
        <f t="shared" si="62"/>
        <v>44144</v>
      </c>
      <c r="C94" s="204">
        <f t="shared" si="62"/>
        <v>44144</v>
      </c>
      <c r="D94" s="204">
        <f t="shared" si="62"/>
        <v>0</v>
      </c>
      <c r="E94" s="204">
        <v>0</v>
      </c>
      <c r="F94" s="204">
        <v>0</v>
      </c>
      <c r="G94" s="204">
        <f t="shared" si="63"/>
        <v>0</v>
      </c>
      <c r="H94" s="204"/>
      <c r="I94" s="204"/>
      <c r="J94" s="204">
        <f t="shared" si="64"/>
        <v>0</v>
      </c>
      <c r="K94" s="204"/>
      <c r="L94" s="204"/>
      <c r="M94" s="204">
        <f t="shared" si="65"/>
        <v>0</v>
      </c>
      <c r="N94" s="204"/>
      <c r="O94" s="204"/>
      <c r="P94" s="204">
        <f t="shared" si="66"/>
        <v>0</v>
      </c>
      <c r="Q94" s="204"/>
      <c r="R94" s="204"/>
      <c r="S94" s="204">
        <f t="shared" si="67"/>
        <v>0</v>
      </c>
      <c r="T94" s="204"/>
      <c r="U94" s="204"/>
      <c r="V94" s="204">
        <f t="shared" si="68"/>
        <v>0</v>
      </c>
      <c r="W94" s="204"/>
      <c r="X94" s="204"/>
      <c r="Y94" s="204">
        <f t="shared" si="69"/>
        <v>0</v>
      </c>
      <c r="Z94" s="204">
        <v>44144</v>
      </c>
      <c r="AA94" s="204">
        <v>44144</v>
      </c>
      <c r="AB94" s="204">
        <f t="shared" si="70"/>
        <v>0</v>
      </c>
      <c r="FL94" s="195"/>
      <c r="FM94" s="195"/>
      <c r="FN94" s="195"/>
      <c r="FO94" s="195"/>
      <c r="FP94" s="195"/>
      <c r="FQ94" s="195"/>
      <c r="FR94" s="195"/>
      <c r="FS94" s="195"/>
      <c r="FT94" s="195"/>
      <c r="FU94" s="195"/>
      <c r="FV94" s="195"/>
      <c r="FW94" s="195"/>
      <c r="FX94" s="195"/>
      <c r="FY94" s="195"/>
      <c r="FZ94" s="195"/>
      <c r="GA94" s="195"/>
      <c r="GB94" s="195"/>
      <c r="GC94" s="195"/>
      <c r="GD94" s="195"/>
      <c r="GE94" s="195"/>
    </row>
    <row r="95" spans="1:187" s="198" customFormat="1" ht="31.5" x14ac:dyDescent="0.25">
      <c r="A95" s="196" t="s">
        <v>217</v>
      </c>
      <c r="B95" s="197">
        <f t="shared" si="62"/>
        <v>259800</v>
      </c>
      <c r="C95" s="197">
        <f t="shared" si="62"/>
        <v>259800</v>
      </c>
      <c r="D95" s="197">
        <f t="shared" si="62"/>
        <v>0</v>
      </c>
      <c r="E95" s="197">
        <f t="shared" ref="E95:AA95" si="81">SUM(E96:E97)</f>
        <v>239800</v>
      </c>
      <c r="F95" s="197">
        <f t="shared" si="81"/>
        <v>239800</v>
      </c>
      <c r="G95" s="197">
        <f t="shared" si="63"/>
        <v>0</v>
      </c>
      <c r="H95" s="197">
        <f t="shared" ref="H95" si="82">SUM(H96:H97)</f>
        <v>0</v>
      </c>
      <c r="I95" s="197">
        <f t="shared" si="81"/>
        <v>0</v>
      </c>
      <c r="J95" s="197">
        <f t="shared" si="64"/>
        <v>0</v>
      </c>
      <c r="K95" s="197">
        <f t="shared" ref="K95" si="83">SUM(K96:K97)</f>
        <v>20000</v>
      </c>
      <c r="L95" s="197">
        <f t="shared" si="81"/>
        <v>20000</v>
      </c>
      <c r="M95" s="197">
        <f t="shared" si="65"/>
        <v>0</v>
      </c>
      <c r="N95" s="197">
        <f t="shared" ref="N95" si="84">SUM(N96:N97)</f>
        <v>0</v>
      </c>
      <c r="O95" s="197">
        <f t="shared" si="81"/>
        <v>0</v>
      </c>
      <c r="P95" s="197">
        <f t="shared" si="66"/>
        <v>0</v>
      </c>
      <c r="Q95" s="197">
        <f t="shared" ref="Q95" si="85">SUM(Q96:Q97)</f>
        <v>0</v>
      </c>
      <c r="R95" s="197">
        <f t="shared" si="81"/>
        <v>0</v>
      </c>
      <c r="S95" s="197">
        <f t="shared" si="67"/>
        <v>0</v>
      </c>
      <c r="T95" s="197">
        <f t="shared" ref="T95" si="86">SUM(T96:T97)</f>
        <v>0</v>
      </c>
      <c r="U95" s="197">
        <f t="shared" si="81"/>
        <v>0</v>
      </c>
      <c r="V95" s="197">
        <f t="shared" si="68"/>
        <v>0</v>
      </c>
      <c r="W95" s="197">
        <f t="shared" ref="W95" si="87">SUM(W96:W97)</f>
        <v>0</v>
      </c>
      <c r="X95" s="197">
        <f t="shared" si="81"/>
        <v>0</v>
      </c>
      <c r="Y95" s="197">
        <f t="shared" si="69"/>
        <v>0</v>
      </c>
      <c r="Z95" s="197">
        <f t="shared" ref="Z95" si="88">SUM(Z96:Z97)</f>
        <v>0</v>
      </c>
      <c r="AA95" s="197">
        <f t="shared" si="81"/>
        <v>0</v>
      </c>
      <c r="AB95" s="197">
        <f t="shared" si="70"/>
        <v>0</v>
      </c>
    </row>
    <row r="96" spans="1:187" s="198" customFormat="1" ht="47.25" x14ac:dyDescent="0.25">
      <c r="A96" s="212" t="s">
        <v>218</v>
      </c>
      <c r="B96" s="204">
        <f t="shared" si="62"/>
        <v>239800</v>
      </c>
      <c r="C96" s="204">
        <f t="shared" si="62"/>
        <v>239800</v>
      </c>
      <c r="D96" s="204">
        <f t="shared" si="62"/>
        <v>0</v>
      </c>
      <c r="E96" s="204">
        <v>239800</v>
      </c>
      <c r="F96" s="204">
        <v>239800</v>
      </c>
      <c r="G96" s="204">
        <f t="shared" si="63"/>
        <v>0</v>
      </c>
      <c r="H96" s="204">
        <f>5788-5788</f>
        <v>0</v>
      </c>
      <c r="I96" s="204">
        <f>5788-5788</f>
        <v>0</v>
      </c>
      <c r="J96" s="204">
        <f t="shared" si="64"/>
        <v>0</v>
      </c>
      <c r="K96" s="204">
        <v>0</v>
      </c>
      <c r="L96" s="204">
        <v>0</v>
      </c>
      <c r="M96" s="204">
        <f t="shared" si="65"/>
        <v>0</v>
      </c>
      <c r="N96" s="204"/>
      <c r="O96" s="204"/>
      <c r="P96" s="204">
        <f t="shared" si="66"/>
        <v>0</v>
      </c>
      <c r="Q96" s="204"/>
      <c r="R96" s="204"/>
      <c r="S96" s="204">
        <f t="shared" si="67"/>
        <v>0</v>
      </c>
      <c r="T96" s="204"/>
      <c r="U96" s="204"/>
      <c r="V96" s="204">
        <f t="shared" si="68"/>
        <v>0</v>
      </c>
      <c r="W96" s="204"/>
      <c r="X96" s="204"/>
      <c r="Y96" s="204">
        <f t="shared" si="69"/>
        <v>0</v>
      </c>
      <c r="Z96" s="204"/>
      <c r="AA96" s="204"/>
      <c r="AB96" s="204">
        <f t="shared" si="70"/>
        <v>0</v>
      </c>
    </row>
    <row r="97" spans="1:187" s="198" customFormat="1" ht="31.5" x14ac:dyDescent="0.25">
      <c r="A97" s="212" t="s">
        <v>219</v>
      </c>
      <c r="B97" s="204">
        <f t="shared" si="62"/>
        <v>20000</v>
      </c>
      <c r="C97" s="204">
        <f t="shared" si="62"/>
        <v>20000</v>
      </c>
      <c r="D97" s="204">
        <f t="shared" si="62"/>
        <v>0</v>
      </c>
      <c r="E97" s="204">
        <v>0</v>
      </c>
      <c r="F97" s="204">
        <v>0</v>
      </c>
      <c r="G97" s="204">
        <f t="shared" si="63"/>
        <v>0</v>
      </c>
      <c r="H97" s="204"/>
      <c r="I97" s="204"/>
      <c r="J97" s="204">
        <f t="shared" si="64"/>
        <v>0</v>
      </c>
      <c r="K97" s="204">
        <v>20000</v>
      </c>
      <c r="L97" s="204">
        <v>20000</v>
      </c>
      <c r="M97" s="204">
        <f t="shared" si="65"/>
        <v>0</v>
      </c>
      <c r="N97" s="204"/>
      <c r="O97" s="204"/>
      <c r="P97" s="204">
        <f t="shared" si="66"/>
        <v>0</v>
      </c>
      <c r="Q97" s="204"/>
      <c r="R97" s="204"/>
      <c r="S97" s="204">
        <f t="shared" si="67"/>
        <v>0</v>
      </c>
      <c r="T97" s="204"/>
      <c r="U97" s="204"/>
      <c r="V97" s="204">
        <f t="shared" si="68"/>
        <v>0</v>
      </c>
      <c r="W97" s="204"/>
      <c r="X97" s="204"/>
      <c r="Y97" s="204">
        <f t="shared" si="69"/>
        <v>0</v>
      </c>
      <c r="Z97" s="204"/>
      <c r="AA97" s="204"/>
      <c r="AB97" s="204">
        <f t="shared" si="70"/>
        <v>0</v>
      </c>
    </row>
    <row r="98" spans="1:187" s="198" customFormat="1" ht="31.5" x14ac:dyDescent="0.25">
      <c r="A98" s="196" t="s">
        <v>220</v>
      </c>
      <c r="B98" s="197">
        <f t="shared" si="62"/>
        <v>35900</v>
      </c>
      <c r="C98" s="197">
        <f t="shared" si="62"/>
        <v>35900</v>
      </c>
      <c r="D98" s="197">
        <f t="shared" si="62"/>
        <v>0</v>
      </c>
      <c r="E98" s="197">
        <f>SUM(E99:E99)</f>
        <v>0</v>
      </c>
      <c r="F98" s="197">
        <f>SUM(F99:F99)</f>
        <v>0</v>
      </c>
      <c r="G98" s="197">
        <f t="shared" si="63"/>
        <v>0</v>
      </c>
      <c r="H98" s="197">
        <f>SUM(H99:H99)</f>
        <v>0</v>
      </c>
      <c r="I98" s="197">
        <f>SUM(I99:I99)</f>
        <v>0</v>
      </c>
      <c r="J98" s="197">
        <f t="shared" si="64"/>
        <v>0</v>
      </c>
      <c r="K98" s="197">
        <f>SUM(K99:K99)</f>
        <v>35900</v>
      </c>
      <c r="L98" s="197">
        <f>SUM(L99:L99)</f>
        <v>35900</v>
      </c>
      <c r="M98" s="197">
        <f t="shared" si="65"/>
        <v>0</v>
      </c>
      <c r="N98" s="197">
        <f>SUM(N99:N99)</f>
        <v>0</v>
      </c>
      <c r="O98" s="197">
        <f>SUM(O99:O99)</f>
        <v>0</v>
      </c>
      <c r="P98" s="197">
        <f t="shared" si="66"/>
        <v>0</v>
      </c>
      <c r="Q98" s="197">
        <f>SUM(Q99:Q99)</f>
        <v>0</v>
      </c>
      <c r="R98" s="197">
        <f>SUM(R99:R99)</f>
        <v>0</v>
      </c>
      <c r="S98" s="197">
        <f t="shared" si="67"/>
        <v>0</v>
      </c>
      <c r="T98" s="197">
        <f>SUM(T99:T99)</f>
        <v>0</v>
      </c>
      <c r="U98" s="197">
        <f>SUM(U99:U99)</f>
        <v>0</v>
      </c>
      <c r="V98" s="197">
        <f t="shared" si="68"/>
        <v>0</v>
      </c>
      <c r="W98" s="197">
        <f>SUM(W99:W99)</f>
        <v>0</v>
      </c>
      <c r="X98" s="197">
        <f>SUM(X99:X99)</f>
        <v>0</v>
      </c>
      <c r="Y98" s="197">
        <f t="shared" si="69"/>
        <v>0</v>
      </c>
      <c r="Z98" s="197">
        <f>SUM(Z99:Z99)</f>
        <v>0</v>
      </c>
      <c r="AA98" s="197">
        <f>SUM(AA99:AA99)</f>
        <v>0</v>
      </c>
      <c r="AB98" s="197">
        <f t="shared" si="70"/>
        <v>0</v>
      </c>
    </row>
    <row r="99" spans="1:187" s="195" customFormat="1" ht="31.5" x14ac:dyDescent="0.25">
      <c r="A99" s="206" t="s">
        <v>221</v>
      </c>
      <c r="B99" s="211">
        <f t="shared" si="62"/>
        <v>35900</v>
      </c>
      <c r="C99" s="211">
        <f t="shared" si="62"/>
        <v>35900</v>
      </c>
      <c r="D99" s="211">
        <f t="shared" si="62"/>
        <v>0</v>
      </c>
      <c r="E99" s="211"/>
      <c r="F99" s="211"/>
      <c r="G99" s="211">
        <f t="shared" si="63"/>
        <v>0</v>
      </c>
      <c r="H99" s="211"/>
      <c r="I99" s="211"/>
      <c r="J99" s="211">
        <f t="shared" si="64"/>
        <v>0</v>
      </c>
      <c r="K99" s="211">
        <v>35900</v>
      </c>
      <c r="L99" s="211">
        <v>35900</v>
      </c>
      <c r="M99" s="211">
        <f t="shared" si="65"/>
        <v>0</v>
      </c>
      <c r="N99" s="211"/>
      <c r="O99" s="211"/>
      <c r="P99" s="211">
        <f t="shared" si="66"/>
        <v>0</v>
      </c>
      <c r="Q99" s="211"/>
      <c r="R99" s="211"/>
      <c r="S99" s="211">
        <f t="shared" si="67"/>
        <v>0</v>
      </c>
      <c r="T99" s="211"/>
      <c r="U99" s="211"/>
      <c r="V99" s="211">
        <f t="shared" si="68"/>
        <v>0</v>
      </c>
      <c r="W99" s="211"/>
      <c r="X99" s="211"/>
      <c r="Y99" s="211">
        <f t="shared" si="69"/>
        <v>0</v>
      </c>
      <c r="Z99" s="211"/>
      <c r="AA99" s="211"/>
      <c r="AB99" s="211">
        <f t="shared" si="70"/>
        <v>0</v>
      </c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  <c r="AO99" s="198"/>
      <c r="AP99" s="198"/>
      <c r="AQ99" s="198"/>
      <c r="AR99" s="198"/>
      <c r="AS99" s="198"/>
      <c r="AT99" s="198"/>
      <c r="AU99" s="198"/>
      <c r="AV99" s="198"/>
      <c r="AW99" s="198"/>
      <c r="AX99" s="198"/>
      <c r="AY99" s="198"/>
      <c r="AZ99" s="198"/>
      <c r="BA99" s="198"/>
      <c r="BB99" s="198"/>
      <c r="BC99" s="198"/>
      <c r="BD99" s="198"/>
      <c r="BE99" s="198"/>
      <c r="BF99" s="198"/>
      <c r="BG99" s="198"/>
      <c r="BH99" s="198"/>
      <c r="BI99" s="198"/>
      <c r="BJ99" s="198"/>
      <c r="BK99" s="198"/>
      <c r="BL99" s="198"/>
      <c r="BM99" s="198"/>
      <c r="BN99" s="198"/>
      <c r="BO99" s="198"/>
      <c r="BP99" s="198"/>
      <c r="BQ99" s="198"/>
      <c r="BR99" s="198"/>
      <c r="BS99" s="198"/>
      <c r="BT99" s="198"/>
      <c r="BU99" s="198"/>
      <c r="BV99" s="198"/>
      <c r="BW99" s="198"/>
      <c r="BX99" s="198"/>
      <c r="BY99" s="198"/>
      <c r="BZ99" s="198"/>
      <c r="CA99" s="198"/>
      <c r="CB99" s="198"/>
      <c r="CC99" s="198"/>
      <c r="CD99" s="198"/>
      <c r="CE99" s="198"/>
      <c r="CF99" s="198"/>
      <c r="CG99" s="198"/>
      <c r="CH99" s="198"/>
      <c r="CI99" s="198"/>
      <c r="CJ99" s="198"/>
      <c r="CK99" s="198"/>
      <c r="CL99" s="198"/>
      <c r="CM99" s="198"/>
      <c r="CN99" s="198"/>
      <c r="CO99" s="198"/>
      <c r="CP99" s="198"/>
      <c r="CQ99" s="198"/>
      <c r="CR99" s="198"/>
      <c r="CS99" s="198"/>
      <c r="CT99" s="198"/>
      <c r="CU99" s="198"/>
      <c r="CV99" s="198"/>
      <c r="CW99" s="198"/>
      <c r="CX99" s="198"/>
      <c r="CY99" s="198"/>
      <c r="CZ99" s="198"/>
      <c r="DA99" s="198"/>
      <c r="DB99" s="198"/>
      <c r="DC99" s="198"/>
      <c r="DD99" s="198"/>
      <c r="DE99" s="198"/>
      <c r="DF99" s="198"/>
      <c r="DG99" s="198"/>
      <c r="DH99" s="198"/>
      <c r="DI99" s="198"/>
      <c r="DJ99" s="198"/>
      <c r="DK99" s="198"/>
      <c r="DL99" s="198"/>
      <c r="DM99" s="198"/>
      <c r="DN99" s="198"/>
      <c r="DO99" s="198"/>
      <c r="DP99" s="198"/>
      <c r="DQ99" s="198"/>
      <c r="DR99" s="198"/>
      <c r="DS99" s="198"/>
      <c r="DT99" s="198"/>
      <c r="DU99" s="198"/>
      <c r="DV99" s="198"/>
      <c r="DW99" s="198"/>
      <c r="DX99" s="198"/>
      <c r="DY99" s="198"/>
      <c r="DZ99" s="198"/>
      <c r="EA99" s="198"/>
      <c r="EB99" s="198"/>
      <c r="EC99" s="198"/>
      <c r="ED99" s="198"/>
      <c r="EE99" s="198"/>
      <c r="EF99" s="198"/>
      <c r="EG99" s="198"/>
      <c r="EH99" s="198"/>
      <c r="EI99" s="198"/>
      <c r="EJ99" s="198"/>
      <c r="EK99" s="198"/>
      <c r="EL99" s="198"/>
      <c r="EM99" s="198"/>
      <c r="EN99" s="198"/>
      <c r="EO99" s="198"/>
      <c r="EP99" s="198"/>
      <c r="EQ99" s="198"/>
      <c r="ER99" s="198"/>
      <c r="ES99" s="198"/>
      <c r="ET99" s="198"/>
      <c r="EU99" s="198"/>
      <c r="EV99" s="198"/>
      <c r="EW99" s="198"/>
      <c r="EX99" s="198"/>
      <c r="EY99" s="198"/>
      <c r="EZ99" s="198"/>
      <c r="FA99" s="198"/>
      <c r="FB99" s="198"/>
      <c r="FC99" s="198"/>
      <c r="FD99" s="198"/>
      <c r="FE99" s="198"/>
      <c r="FF99" s="198"/>
      <c r="FG99" s="198"/>
      <c r="FH99" s="198"/>
      <c r="FI99" s="198"/>
      <c r="FJ99" s="198"/>
      <c r="FK99" s="198"/>
      <c r="FL99" s="198"/>
      <c r="FM99" s="198"/>
      <c r="FN99" s="198"/>
      <c r="FO99" s="198"/>
      <c r="FP99" s="198"/>
      <c r="FQ99" s="198"/>
      <c r="FR99" s="198"/>
      <c r="FS99" s="198"/>
      <c r="FT99" s="198"/>
      <c r="FU99" s="198"/>
      <c r="FV99" s="198"/>
      <c r="FW99" s="198"/>
      <c r="FX99" s="198"/>
      <c r="FY99" s="198"/>
      <c r="FZ99" s="198"/>
      <c r="GA99" s="198"/>
      <c r="GB99" s="198"/>
      <c r="GC99" s="198"/>
      <c r="GD99" s="198"/>
      <c r="GE99" s="198"/>
    </row>
    <row r="100" spans="1:187" s="198" customFormat="1" x14ac:dyDescent="0.25">
      <c r="A100" s="202" t="s">
        <v>152</v>
      </c>
      <c r="B100" s="199">
        <f t="shared" si="62"/>
        <v>70934</v>
      </c>
      <c r="C100" s="199">
        <f t="shared" si="62"/>
        <v>70934</v>
      </c>
      <c r="D100" s="199">
        <f t="shared" si="62"/>
        <v>0</v>
      </c>
      <c r="E100" s="199">
        <f t="shared" ref="E100:AA100" si="89">SUM(E101,E103,E108)</f>
        <v>0</v>
      </c>
      <c r="F100" s="199">
        <f t="shared" si="89"/>
        <v>0</v>
      </c>
      <c r="G100" s="199">
        <f t="shared" si="63"/>
        <v>0</v>
      </c>
      <c r="H100" s="199">
        <f t="shared" ref="H100" si="90">SUM(H101,H103,H108)</f>
        <v>6060</v>
      </c>
      <c r="I100" s="199">
        <f t="shared" si="89"/>
        <v>6060</v>
      </c>
      <c r="J100" s="199">
        <f t="shared" si="64"/>
        <v>0</v>
      </c>
      <c r="K100" s="199">
        <f t="shared" ref="K100" si="91">SUM(K101,K103,K108)</f>
        <v>37357</v>
      </c>
      <c r="L100" s="199">
        <f t="shared" si="89"/>
        <v>37357</v>
      </c>
      <c r="M100" s="199">
        <f t="shared" si="65"/>
        <v>0</v>
      </c>
      <c r="N100" s="199">
        <f t="shared" ref="N100" si="92">SUM(N101,N103,N108)</f>
        <v>0</v>
      </c>
      <c r="O100" s="199">
        <f t="shared" si="89"/>
        <v>0</v>
      </c>
      <c r="P100" s="199">
        <f t="shared" si="66"/>
        <v>0</v>
      </c>
      <c r="Q100" s="199">
        <f t="shared" ref="Q100" si="93">SUM(Q101,Q103,Q108)</f>
        <v>27517</v>
      </c>
      <c r="R100" s="199">
        <f t="shared" si="89"/>
        <v>27517</v>
      </c>
      <c r="S100" s="199">
        <f t="shared" si="67"/>
        <v>0</v>
      </c>
      <c r="T100" s="199">
        <f t="shared" ref="T100" si="94">SUM(T101,T103,T108)</f>
        <v>0</v>
      </c>
      <c r="U100" s="199">
        <f t="shared" si="89"/>
        <v>0</v>
      </c>
      <c r="V100" s="199">
        <f t="shared" si="68"/>
        <v>0</v>
      </c>
      <c r="W100" s="199">
        <f t="shared" ref="W100" si="95">SUM(W101,W103,W108)</f>
        <v>0</v>
      </c>
      <c r="X100" s="199">
        <f t="shared" si="89"/>
        <v>0</v>
      </c>
      <c r="Y100" s="199">
        <f t="shared" si="69"/>
        <v>0</v>
      </c>
      <c r="Z100" s="199">
        <f t="shared" ref="Z100" si="96">SUM(Z101,Z103,Z108)</f>
        <v>0</v>
      </c>
      <c r="AA100" s="199">
        <f t="shared" si="89"/>
        <v>0</v>
      </c>
      <c r="AB100" s="199">
        <f t="shared" si="70"/>
        <v>0</v>
      </c>
      <c r="AC100" s="195"/>
      <c r="AD100" s="195"/>
      <c r="AE100" s="195"/>
      <c r="AF100" s="195"/>
      <c r="AG100" s="195"/>
      <c r="AH100" s="195"/>
      <c r="AI100" s="195"/>
      <c r="AJ100" s="195"/>
      <c r="AK100" s="195"/>
      <c r="AL100" s="195"/>
      <c r="AM100" s="195"/>
      <c r="AN100" s="195"/>
      <c r="AO100" s="195"/>
      <c r="AP100" s="195"/>
      <c r="AQ100" s="195"/>
      <c r="AR100" s="195"/>
      <c r="AS100" s="195"/>
      <c r="AT100" s="195"/>
      <c r="AU100" s="195"/>
      <c r="AV100" s="195"/>
      <c r="AW100" s="195"/>
      <c r="AX100" s="195"/>
      <c r="AY100" s="195"/>
      <c r="AZ100" s="195"/>
      <c r="BA100" s="195"/>
      <c r="BB100" s="195"/>
      <c r="BC100" s="195"/>
      <c r="BD100" s="195"/>
      <c r="BE100" s="195"/>
      <c r="BF100" s="195"/>
      <c r="BG100" s="195"/>
      <c r="BH100" s="195"/>
      <c r="BI100" s="195"/>
      <c r="BJ100" s="195"/>
      <c r="BK100" s="195"/>
      <c r="BL100" s="195"/>
      <c r="BM100" s="195"/>
      <c r="BN100" s="195"/>
      <c r="BO100" s="195"/>
      <c r="BP100" s="195"/>
      <c r="BQ100" s="195"/>
      <c r="BR100" s="195"/>
      <c r="BS100" s="195"/>
      <c r="BT100" s="195"/>
      <c r="BU100" s="195"/>
      <c r="BV100" s="195"/>
      <c r="BW100" s="195"/>
      <c r="BX100" s="195"/>
      <c r="BY100" s="195"/>
      <c r="BZ100" s="195"/>
      <c r="CA100" s="195"/>
      <c r="CB100" s="195"/>
      <c r="CC100" s="195"/>
      <c r="CD100" s="195"/>
      <c r="CE100" s="195"/>
      <c r="CF100" s="195"/>
      <c r="CG100" s="195"/>
      <c r="CH100" s="195"/>
      <c r="CI100" s="195"/>
      <c r="CJ100" s="195"/>
      <c r="CK100" s="195"/>
      <c r="CL100" s="195"/>
      <c r="CM100" s="195"/>
      <c r="CN100" s="195"/>
      <c r="CO100" s="195"/>
      <c r="CP100" s="195"/>
      <c r="CQ100" s="195"/>
      <c r="CR100" s="195"/>
      <c r="CS100" s="195"/>
      <c r="CT100" s="195"/>
      <c r="CU100" s="195"/>
      <c r="CV100" s="195"/>
      <c r="CW100" s="195"/>
      <c r="CX100" s="195"/>
      <c r="CY100" s="195"/>
      <c r="CZ100" s="195"/>
      <c r="DA100" s="195"/>
      <c r="DB100" s="195"/>
      <c r="DC100" s="195"/>
      <c r="DD100" s="195"/>
      <c r="DE100" s="195"/>
      <c r="DF100" s="195"/>
      <c r="DG100" s="195"/>
      <c r="DH100" s="195"/>
      <c r="DI100" s="195"/>
      <c r="DJ100" s="195"/>
      <c r="DK100" s="195"/>
      <c r="DL100" s="195"/>
      <c r="DM100" s="195"/>
      <c r="DN100" s="195"/>
      <c r="DO100" s="195"/>
      <c r="DP100" s="195"/>
      <c r="DQ100" s="195"/>
      <c r="DR100" s="195"/>
      <c r="DS100" s="195"/>
      <c r="DT100" s="195"/>
      <c r="DU100" s="195"/>
      <c r="DV100" s="195"/>
      <c r="DW100" s="195"/>
      <c r="DX100" s="195"/>
      <c r="DY100" s="195"/>
      <c r="DZ100" s="195"/>
      <c r="EA100" s="195"/>
      <c r="EB100" s="195"/>
      <c r="EC100" s="195"/>
      <c r="ED100" s="195"/>
      <c r="EE100" s="195"/>
      <c r="EF100" s="195"/>
      <c r="EG100" s="195"/>
      <c r="EH100" s="195"/>
      <c r="EI100" s="195"/>
      <c r="EJ100" s="195"/>
      <c r="EK100" s="195"/>
      <c r="EL100" s="195"/>
      <c r="EM100" s="195"/>
      <c r="EN100" s="195"/>
      <c r="EO100" s="195"/>
      <c r="EP100" s="195"/>
      <c r="EQ100" s="195"/>
      <c r="ER100" s="195"/>
      <c r="ES100" s="195"/>
      <c r="ET100" s="195"/>
      <c r="EU100" s="195"/>
      <c r="EV100" s="195"/>
      <c r="EW100" s="195"/>
      <c r="EX100" s="195"/>
      <c r="EY100" s="195"/>
      <c r="EZ100" s="195"/>
      <c r="FA100" s="195"/>
      <c r="FB100" s="195"/>
      <c r="FC100" s="195"/>
      <c r="FD100" s="195"/>
      <c r="FE100" s="195"/>
      <c r="FF100" s="195"/>
      <c r="FG100" s="195"/>
      <c r="FH100" s="195"/>
      <c r="FI100" s="195"/>
      <c r="FJ100" s="195"/>
      <c r="FK100" s="195"/>
      <c r="FL100" s="195"/>
      <c r="FM100" s="195"/>
      <c r="FN100" s="195"/>
      <c r="FO100" s="195"/>
      <c r="FP100" s="195"/>
      <c r="FQ100" s="195"/>
      <c r="FR100" s="195"/>
      <c r="FS100" s="195"/>
      <c r="FT100" s="195"/>
      <c r="FU100" s="195"/>
      <c r="FV100" s="195"/>
      <c r="FW100" s="195"/>
      <c r="FX100" s="195"/>
      <c r="FY100" s="195"/>
      <c r="FZ100" s="195"/>
      <c r="GA100" s="195"/>
      <c r="GB100" s="195"/>
      <c r="GC100" s="195"/>
      <c r="GD100" s="195"/>
      <c r="GE100" s="195"/>
    </row>
    <row r="101" spans="1:187" s="198" customFormat="1" ht="31.5" x14ac:dyDescent="0.25">
      <c r="A101" s="196" t="s">
        <v>211</v>
      </c>
      <c r="B101" s="197">
        <f t="shared" si="62"/>
        <v>8318</v>
      </c>
      <c r="C101" s="197">
        <f t="shared" si="62"/>
        <v>8318</v>
      </c>
      <c r="D101" s="197">
        <f t="shared" si="62"/>
        <v>0</v>
      </c>
      <c r="E101" s="197">
        <f t="shared" ref="E101:AA101" si="97">SUM(E102:E102)</f>
        <v>0</v>
      </c>
      <c r="F101" s="197">
        <f t="shared" si="97"/>
        <v>0</v>
      </c>
      <c r="G101" s="197">
        <f t="shared" si="63"/>
        <v>0</v>
      </c>
      <c r="H101" s="197">
        <f t="shared" si="97"/>
        <v>0</v>
      </c>
      <c r="I101" s="197">
        <f t="shared" si="97"/>
        <v>0</v>
      </c>
      <c r="J101" s="197">
        <f t="shared" si="64"/>
        <v>0</v>
      </c>
      <c r="K101" s="197">
        <f t="shared" si="97"/>
        <v>2662</v>
      </c>
      <c r="L101" s="197">
        <f t="shared" si="97"/>
        <v>2662</v>
      </c>
      <c r="M101" s="197">
        <f t="shared" si="65"/>
        <v>0</v>
      </c>
      <c r="N101" s="197">
        <f t="shared" si="97"/>
        <v>0</v>
      </c>
      <c r="O101" s="197">
        <f t="shared" si="97"/>
        <v>0</v>
      </c>
      <c r="P101" s="197">
        <f t="shared" si="66"/>
        <v>0</v>
      </c>
      <c r="Q101" s="197">
        <f t="shared" si="97"/>
        <v>5656</v>
      </c>
      <c r="R101" s="197">
        <f t="shared" si="97"/>
        <v>5656</v>
      </c>
      <c r="S101" s="197">
        <f t="shared" si="67"/>
        <v>0</v>
      </c>
      <c r="T101" s="197">
        <f t="shared" si="97"/>
        <v>0</v>
      </c>
      <c r="U101" s="197">
        <f t="shared" si="97"/>
        <v>0</v>
      </c>
      <c r="V101" s="197">
        <f t="shared" si="68"/>
        <v>0</v>
      </c>
      <c r="W101" s="197">
        <f t="shared" si="97"/>
        <v>0</v>
      </c>
      <c r="X101" s="197">
        <f t="shared" si="97"/>
        <v>0</v>
      </c>
      <c r="Y101" s="197">
        <f t="shared" si="69"/>
        <v>0</v>
      </c>
      <c r="Z101" s="197">
        <f t="shared" si="97"/>
        <v>0</v>
      </c>
      <c r="AA101" s="197">
        <f t="shared" si="97"/>
        <v>0</v>
      </c>
      <c r="AB101" s="197">
        <f t="shared" si="70"/>
        <v>0</v>
      </c>
    </row>
    <row r="102" spans="1:187" s="198" customFormat="1" ht="47.25" x14ac:dyDescent="0.25">
      <c r="A102" s="203" t="s">
        <v>222</v>
      </c>
      <c r="B102" s="204">
        <f t="shared" si="62"/>
        <v>8318</v>
      </c>
      <c r="C102" s="204">
        <f t="shared" si="62"/>
        <v>8318</v>
      </c>
      <c r="D102" s="204">
        <f t="shared" si="62"/>
        <v>0</v>
      </c>
      <c r="E102" s="204">
        <v>0</v>
      </c>
      <c r="F102" s="204">
        <v>0</v>
      </c>
      <c r="G102" s="204">
        <f t="shared" si="63"/>
        <v>0</v>
      </c>
      <c r="H102" s="204"/>
      <c r="I102" s="204"/>
      <c r="J102" s="204">
        <f t="shared" si="64"/>
        <v>0</v>
      </c>
      <c r="K102" s="204">
        <f>1744+918</f>
        <v>2662</v>
      </c>
      <c r="L102" s="204">
        <f>1744+918</f>
        <v>2662</v>
      </c>
      <c r="M102" s="204">
        <f t="shared" si="65"/>
        <v>0</v>
      </c>
      <c r="N102" s="204"/>
      <c r="O102" s="204"/>
      <c r="P102" s="204">
        <f t="shared" si="66"/>
        <v>0</v>
      </c>
      <c r="Q102" s="204">
        <v>5656</v>
      </c>
      <c r="R102" s="204">
        <v>5656</v>
      </c>
      <c r="S102" s="204">
        <f t="shared" si="67"/>
        <v>0</v>
      </c>
      <c r="T102" s="204"/>
      <c r="U102" s="204"/>
      <c r="V102" s="204">
        <f t="shared" si="68"/>
        <v>0</v>
      </c>
      <c r="W102" s="204"/>
      <c r="X102" s="204"/>
      <c r="Y102" s="204">
        <f t="shared" si="69"/>
        <v>0</v>
      </c>
      <c r="Z102" s="204"/>
      <c r="AA102" s="204"/>
      <c r="AB102" s="204">
        <f t="shared" si="70"/>
        <v>0</v>
      </c>
    </row>
    <row r="103" spans="1:187" s="198" customFormat="1" ht="31.5" x14ac:dyDescent="0.25">
      <c r="A103" s="196" t="s">
        <v>217</v>
      </c>
      <c r="B103" s="199">
        <f t="shared" si="62"/>
        <v>41011</v>
      </c>
      <c r="C103" s="199">
        <f t="shared" si="62"/>
        <v>41011</v>
      </c>
      <c r="D103" s="199">
        <f t="shared" si="62"/>
        <v>0</v>
      </c>
      <c r="E103" s="199">
        <f t="shared" ref="E103:AA103" si="98">SUM(E104:E107)</f>
        <v>0</v>
      </c>
      <c r="F103" s="199">
        <f t="shared" si="98"/>
        <v>0</v>
      </c>
      <c r="G103" s="199">
        <f t="shared" si="63"/>
        <v>0</v>
      </c>
      <c r="H103" s="199">
        <f t="shared" ref="H103" si="99">SUM(H104:H107)</f>
        <v>6060</v>
      </c>
      <c r="I103" s="199">
        <f t="shared" si="98"/>
        <v>6060</v>
      </c>
      <c r="J103" s="199">
        <f t="shared" si="64"/>
        <v>0</v>
      </c>
      <c r="K103" s="199">
        <f t="shared" ref="K103" si="100">SUM(K104:K107)</f>
        <v>14951</v>
      </c>
      <c r="L103" s="199">
        <f t="shared" si="98"/>
        <v>14951</v>
      </c>
      <c r="M103" s="199">
        <f t="shared" si="65"/>
        <v>0</v>
      </c>
      <c r="N103" s="199">
        <f t="shared" ref="N103" si="101">SUM(N104:N107)</f>
        <v>0</v>
      </c>
      <c r="O103" s="199">
        <f t="shared" si="98"/>
        <v>0</v>
      </c>
      <c r="P103" s="199">
        <f t="shared" si="66"/>
        <v>0</v>
      </c>
      <c r="Q103" s="199">
        <f t="shared" ref="Q103" si="102">SUM(Q104:Q107)</f>
        <v>20000</v>
      </c>
      <c r="R103" s="199">
        <f t="shared" si="98"/>
        <v>20000</v>
      </c>
      <c r="S103" s="199">
        <f t="shared" si="67"/>
        <v>0</v>
      </c>
      <c r="T103" s="199">
        <f t="shared" ref="T103" si="103">SUM(T104:T107)</f>
        <v>0</v>
      </c>
      <c r="U103" s="199">
        <f t="shared" si="98"/>
        <v>0</v>
      </c>
      <c r="V103" s="199">
        <f t="shared" si="68"/>
        <v>0</v>
      </c>
      <c r="W103" s="199">
        <f t="shared" ref="W103" si="104">SUM(W104:W107)</f>
        <v>0</v>
      </c>
      <c r="X103" s="199">
        <f t="shared" si="98"/>
        <v>0</v>
      </c>
      <c r="Y103" s="199">
        <f t="shared" si="69"/>
        <v>0</v>
      </c>
      <c r="Z103" s="199">
        <f t="shared" ref="Z103" si="105">SUM(Z104:Z107)</f>
        <v>0</v>
      </c>
      <c r="AA103" s="199">
        <f t="shared" si="98"/>
        <v>0</v>
      </c>
      <c r="AB103" s="199">
        <f t="shared" si="70"/>
        <v>0</v>
      </c>
    </row>
    <row r="104" spans="1:187" s="198" customFormat="1" x14ac:dyDescent="0.25">
      <c r="A104" s="212" t="s">
        <v>223</v>
      </c>
      <c r="B104" s="204">
        <f t="shared" si="62"/>
        <v>20000</v>
      </c>
      <c r="C104" s="204">
        <f t="shared" si="62"/>
        <v>20000</v>
      </c>
      <c r="D104" s="204">
        <f t="shared" si="62"/>
        <v>0</v>
      </c>
      <c r="E104" s="204">
        <v>0</v>
      </c>
      <c r="F104" s="204">
        <v>0</v>
      </c>
      <c r="G104" s="204">
        <f t="shared" si="63"/>
        <v>0</v>
      </c>
      <c r="H104" s="204">
        <v>0</v>
      </c>
      <c r="I104" s="204">
        <v>0</v>
      </c>
      <c r="J104" s="204">
        <f t="shared" si="64"/>
        <v>0</v>
      </c>
      <c r="K104" s="204"/>
      <c r="L104" s="204"/>
      <c r="M104" s="204">
        <f t="shared" si="65"/>
        <v>0</v>
      </c>
      <c r="N104" s="204"/>
      <c r="O104" s="204"/>
      <c r="P104" s="204">
        <f t="shared" si="66"/>
        <v>0</v>
      </c>
      <c r="Q104" s="204">
        <f>10000+10000</f>
        <v>20000</v>
      </c>
      <c r="R104" s="204">
        <f>10000+10000</f>
        <v>20000</v>
      </c>
      <c r="S104" s="204">
        <f t="shared" si="67"/>
        <v>0</v>
      </c>
      <c r="T104" s="204"/>
      <c r="U104" s="204"/>
      <c r="V104" s="204">
        <f t="shared" si="68"/>
        <v>0</v>
      </c>
      <c r="W104" s="204"/>
      <c r="X104" s="204"/>
      <c r="Y104" s="204">
        <f t="shared" si="69"/>
        <v>0</v>
      </c>
      <c r="Z104" s="204"/>
      <c r="AA104" s="204"/>
      <c r="AB104" s="204">
        <f t="shared" si="70"/>
        <v>0</v>
      </c>
    </row>
    <row r="105" spans="1:187" s="198" customFormat="1" ht="47.25" x14ac:dyDescent="0.25">
      <c r="A105" s="205" t="s">
        <v>224</v>
      </c>
      <c r="B105" s="204">
        <f t="shared" si="62"/>
        <v>7993</v>
      </c>
      <c r="C105" s="204">
        <f t="shared" si="62"/>
        <v>7993</v>
      </c>
      <c r="D105" s="204">
        <f t="shared" si="62"/>
        <v>0</v>
      </c>
      <c r="E105" s="204">
        <v>0</v>
      </c>
      <c r="F105" s="204">
        <v>0</v>
      </c>
      <c r="G105" s="204">
        <f t="shared" si="63"/>
        <v>0</v>
      </c>
      <c r="H105" s="204">
        <v>0</v>
      </c>
      <c r="I105" s="204">
        <v>0</v>
      </c>
      <c r="J105" s="204">
        <f t="shared" si="64"/>
        <v>0</v>
      </c>
      <c r="K105" s="204">
        <v>7993</v>
      </c>
      <c r="L105" s="204">
        <v>7993</v>
      </c>
      <c r="M105" s="204">
        <f t="shared" si="65"/>
        <v>0</v>
      </c>
      <c r="N105" s="204">
        <v>0</v>
      </c>
      <c r="O105" s="204">
        <v>0</v>
      </c>
      <c r="P105" s="204">
        <f t="shared" si="66"/>
        <v>0</v>
      </c>
      <c r="Q105" s="204">
        <v>0</v>
      </c>
      <c r="R105" s="204">
        <v>0</v>
      </c>
      <c r="S105" s="204">
        <f t="shared" si="67"/>
        <v>0</v>
      </c>
      <c r="T105" s="204">
        <v>0</v>
      </c>
      <c r="U105" s="204">
        <v>0</v>
      </c>
      <c r="V105" s="204">
        <f t="shared" si="68"/>
        <v>0</v>
      </c>
      <c r="W105" s="204">
        <v>0</v>
      </c>
      <c r="X105" s="204">
        <v>0</v>
      </c>
      <c r="Y105" s="204">
        <f t="shared" si="69"/>
        <v>0</v>
      </c>
      <c r="Z105" s="204"/>
      <c r="AA105" s="204"/>
      <c r="AB105" s="204">
        <f t="shared" si="70"/>
        <v>0</v>
      </c>
    </row>
    <row r="106" spans="1:187" s="198" customFormat="1" ht="63" x14ac:dyDescent="0.25">
      <c r="A106" s="205" t="s">
        <v>225</v>
      </c>
      <c r="B106" s="204">
        <f t="shared" si="62"/>
        <v>6958</v>
      </c>
      <c r="C106" s="204">
        <f t="shared" si="62"/>
        <v>6958</v>
      </c>
      <c r="D106" s="204">
        <f t="shared" si="62"/>
        <v>0</v>
      </c>
      <c r="E106" s="204">
        <v>0</v>
      </c>
      <c r="F106" s="204">
        <v>0</v>
      </c>
      <c r="G106" s="204">
        <f t="shared" si="63"/>
        <v>0</v>
      </c>
      <c r="H106" s="204">
        <v>0</v>
      </c>
      <c r="I106" s="204">
        <v>0</v>
      </c>
      <c r="J106" s="204">
        <f t="shared" si="64"/>
        <v>0</v>
      </c>
      <c r="K106" s="204">
        <f>6958</f>
        <v>6958</v>
      </c>
      <c r="L106" s="204">
        <f>6958</f>
        <v>6958</v>
      </c>
      <c r="M106" s="204">
        <f t="shared" si="65"/>
        <v>0</v>
      </c>
      <c r="N106" s="204">
        <v>0</v>
      </c>
      <c r="O106" s="204">
        <v>0</v>
      </c>
      <c r="P106" s="204">
        <f t="shared" si="66"/>
        <v>0</v>
      </c>
      <c r="Q106" s="204">
        <v>0</v>
      </c>
      <c r="R106" s="204">
        <v>0</v>
      </c>
      <c r="S106" s="204">
        <f t="shared" si="67"/>
        <v>0</v>
      </c>
      <c r="T106" s="204">
        <v>0</v>
      </c>
      <c r="U106" s="204">
        <v>0</v>
      </c>
      <c r="V106" s="204">
        <f t="shared" si="68"/>
        <v>0</v>
      </c>
      <c r="W106" s="204">
        <v>0</v>
      </c>
      <c r="X106" s="204">
        <v>0</v>
      </c>
      <c r="Y106" s="204">
        <f t="shared" si="69"/>
        <v>0</v>
      </c>
      <c r="Z106" s="204"/>
      <c r="AA106" s="204"/>
      <c r="AB106" s="204">
        <f t="shared" si="70"/>
        <v>0</v>
      </c>
    </row>
    <row r="107" spans="1:187" s="198" customFormat="1" ht="47.25" x14ac:dyDescent="0.25">
      <c r="A107" s="203" t="s">
        <v>226</v>
      </c>
      <c r="B107" s="204">
        <f t="shared" si="62"/>
        <v>6060</v>
      </c>
      <c r="C107" s="204">
        <f t="shared" si="62"/>
        <v>6060</v>
      </c>
      <c r="D107" s="204">
        <f t="shared" si="62"/>
        <v>0</v>
      </c>
      <c r="E107" s="204">
        <v>0</v>
      </c>
      <c r="F107" s="204">
        <v>0</v>
      </c>
      <c r="G107" s="204">
        <f t="shared" si="63"/>
        <v>0</v>
      </c>
      <c r="H107" s="204">
        <v>6060</v>
      </c>
      <c r="I107" s="204">
        <v>6060</v>
      </c>
      <c r="J107" s="204">
        <f t="shared" si="64"/>
        <v>0</v>
      </c>
      <c r="K107" s="204"/>
      <c r="L107" s="204"/>
      <c r="M107" s="204">
        <f t="shared" si="65"/>
        <v>0</v>
      </c>
      <c r="N107" s="204"/>
      <c r="O107" s="204"/>
      <c r="P107" s="204">
        <f t="shared" si="66"/>
        <v>0</v>
      </c>
      <c r="Q107" s="204"/>
      <c r="R107" s="204"/>
      <c r="S107" s="204">
        <f t="shared" si="67"/>
        <v>0</v>
      </c>
      <c r="T107" s="204"/>
      <c r="U107" s="204"/>
      <c r="V107" s="204">
        <f t="shared" si="68"/>
        <v>0</v>
      </c>
      <c r="W107" s="204"/>
      <c r="X107" s="204"/>
      <c r="Y107" s="204">
        <f t="shared" si="69"/>
        <v>0</v>
      </c>
      <c r="Z107" s="204">
        <v>0</v>
      </c>
      <c r="AA107" s="204">
        <v>0</v>
      </c>
      <c r="AB107" s="204">
        <f t="shared" si="70"/>
        <v>0</v>
      </c>
    </row>
    <row r="108" spans="1:187" s="198" customFormat="1" x14ac:dyDescent="0.25">
      <c r="A108" s="196" t="s">
        <v>227</v>
      </c>
      <c r="B108" s="197">
        <f t="shared" si="62"/>
        <v>21605</v>
      </c>
      <c r="C108" s="197">
        <f t="shared" si="62"/>
        <v>21605</v>
      </c>
      <c r="D108" s="197">
        <f t="shared" si="62"/>
        <v>0</v>
      </c>
      <c r="E108" s="197">
        <f t="shared" ref="E108:AA108" si="106">SUM(E109:E111)</f>
        <v>0</v>
      </c>
      <c r="F108" s="197">
        <f t="shared" si="106"/>
        <v>0</v>
      </c>
      <c r="G108" s="197">
        <f t="shared" si="63"/>
        <v>0</v>
      </c>
      <c r="H108" s="197">
        <f t="shared" ref="H108" si="107">SUM(H109:H111)</f>
        <v>0</v>
      </c>
      <c r="I108" s="197">
        <f t="shared" si="106"/>
        <v>0</v>
      </c>
      <c r="J108" s="197">
        <f t="shared" si="64"/>
        <v>0</v>
      </c>
      <c r="K108" s="197">
        <f t="shared" ref="K108" si="108">SUM(K109:K111)</f>
        <v>19744</v>
      </c>
      <c r="L108" s="197">
        <f t="shared" si="106"/>
        <v>19744</v>
      </c>
      <c r="M108" s="197">
        <f t="shared" si="65"/>
        <v>0</v>
      </c>
      <c r="N108" s="197">
        <f t="shared" ref="N108" si="109">SUM(N109:N111)</f>
        <v>0</v>
      </c>
      <c r="O108" s="197">
        <f t="shared" si="106"/>
        <v>0</v>
      </c>
      <c r="P108" s="197">
        <f t="shared" si="66"/>
        <v>0</v>
      </c>
      <c r="Q108" s="197">
        <f t="shared" ref="Q108:R108" si="110">SUM(Q109:Q111)</f>
        <v>1861</v>
      </c>
      <c r="R108" s="197">
        <f t="shared" si="110"/>
        <v>1861</v>
      </c>
      <c r="S108" s="197">
        <f t="shared" si="67"/>
        <v>0</v>
      </c>
      <c r="T108" s="197">
        <f t="shared" ref="T108" si="111">SUM(T109:T111)</f>
        <v>0</v>
      </c>
      <c r="U108" s="197">
        <f t="shared" si="106"/>
        <v>0</v>
      </c>
      <c r="V108" s="197">
        <f t="shared" si="68"/>
        <v>0</v>
      </c>
      <c r="W108" s="197">
        <f t="shared" ref="W108" si="112">SUM(W109:W111)</f>
        <v>0</v>
      </c>
      <c r="X108" s="197">
        <f t="shared" si="106"/>
        <v>0</v>
      </c>
      <c r="Y108" s="197">
        <f t="shared" si="69"/>
        <v>0</v>
      </c>
      <c r="Z108" s="197">
        <f t="shared" ref="Z108" si="113">SUM(Z109:Z111)</f>
        <v>0</v>
      </c>
      <c r="AA108" s="197">
        <f t="shared" si="106"/>
        <v>0</v>
      </c>
      <c r="AB108" s="197">
        <f t="shared" si="70"/>
        <v>0</v>
      </c>
      <c r="AC108" s="195"/>
      <c r="AD108" s="195"/>
      <c r="AE108" s="195"/>
      <c r="AF108" s="195"/>
      <c r="AG108" s="195"/>
      <c r="AH108" s="195"/>
      <c r="AI108" s="195"/>
      <c r="AJ108" s="195"/>
      <c r="AK108" s="195"/>
      <c r="AL108" s="195"/>
      <c r="AM108" s="195"/>
      <c r="AN108" s="195"/>
      <c r="AO108" s="195"/>
      <c r="AP108" s="195"/>
      <c r="AQ108" s="195"/>
      <c r="AR108" s="195"/>
      <c r="AS108" s="195"/>
      <c r="AT108" s="195"/>
      <c r="AU108" s="195"/>
      <c r="AV108" s="195"/>
      <c r="AW108" s="195"/>
      <c r="AX108" s="195"/>
      <c r="AY108" s="195"/>
      <c r="AZ108" s="195"/>
      <c r="BA108" s="195"/>
      <c r="BB108" s="195"/>
      <c r="BC108" s="195"/>
      <c r="BD108" s="195"/>
      <c r="BE108" s="195"/>
      <c r="BF108" s="195"/>
      <c r="BG108" s="195"/>
      <c r="BH108" s="195"/>
      <c r="BI108" s="195"/>
      <c r="BJ108" s="195"/>
      <c r="BK108" s="195"/>
      <c r="BL108" s="195"/>
      <c r="BM108" s="195"/>
      <c r="BN108" s="195"/>
      <c r="BO108" s="195"/>
      <c r="BP108" s="195"/>
      <c r="BQ108" s="195"/>
      <c r="BR108" s="195"/>
      <c r="BS108" s="195"/>
      <c r="BT108" s="195"/>
      <c r="BU108" s="195"/>
      <c r="BV108" s="195"/>
      <c r="BW108" s="195"/>
      <c r="BX108" s="195"/>
      <c r="BY108" s="195"/>
      <c r="BZ108" s="195"/>
      <c r="CA108" s="195"/>
      <c r="CB108" s="195"/>
      <c r="CC108" s="195"/>
      <c r="CD108" s="195"/>
      <c r="CE108" s="195"/>
      <c r="CF108" s="195"/>
      <c r="CG108" s="195"/>
      <c r="CH108" s="195"/>
      <c r="CI108" s="195"/>
      <c r="CJ108" s="195"/>
      <c r="CK108" s="195"/>
      <c r="CL108" s="195"/>
      <c r="CM108" s="195"/>
      <c r="CN108" s="195"/>
      <c r="CO108" s="195"/>
      <c r="CP108" s="195"/>
      <c r="CQ108" s="195"/>
      <c r="CR108" s="195"/>
      <c r="CS108" s="195"/>
      <c r="CT108" s="195"/>
      <c r="CU108" s="195"/>
      <c r="CV108" s="195"/>
      <c r="CW108" s="195"/>
      <c r="CX108" s="195"/>
      <c r="CY108" s="195"/>
      <c r="CZ108" s="195"/>
      <c r="DA108" s="195"/>
      <c r="DB108" s="195"/>
      <c r="DC108" s="195"/>
      <c r="DD108" s="195"/>
      <c r="DE108" s="195"/>
      <c r="DF108" s="195"/>
      <c r="DG108" s="195"/>
      <c r="DH108" s="195"/>
      <c r="DI108" s="195"/>
      <c r="DJ108" s="195"/>
      <c r="DK108" s="195"/>
      <c r="DL108" s="195"/>
      <c r="DM108" s="195"/>
      <c r="DN108" s="195"/>
      <c r="DO108" s="195"/>
      <c r="DP108" s="195"/>
      <c r="DQ108" s="195"/>
      <c r="DR108" s="195"/>
      <c r="DS108" s="195"/>
      <c r="DT108" s="195"/>
      <c r="DU108" s="195"/>
      <c r="DV108" s="195"/>
      <c r="DW108" s="195"/>
      <c r="DX108" s="195"/>
      <c r="DY108" s="195"/>
      <c r="DZ108" s="195"/>
      <c r="EA108" s="195"/>
      <c r="EB108" s="195"/>
      <c r="EC108" s="195"/>
      <c r="ED108" s="195"/>
      <c r="EE108" s="195"/>
      <c r="EF108" s="195"/>
      <c r="EG108" s="195"/>
      <c r="EH108" s="195"/>
      <c r="EI108" s="195"/>
      <c r="EJ108" s="195"/>
      <c r="EK108" s="195"/>
      <c r="EL108" s="195"/>
      <c r="EM108" s="195"/>
      <c r="EN108" s="195"/>
      <c r="EO108" s="195"/>
      <c r="EP108" s="195"/>
      <c r="EQ108" s="195"/>
      <c r="ER108" s="195"/>
      <c r="ES108" s="195"/>
      <c r="ET108" s="195"/>
      <c r="EU108" s="195"/>
      <c r="EV108" s="195"/>
      <c r="EW108" s="195"/>
      <c r="EX108" s="195"/>
      <c r="EY108" s="195"/>
      <c r="EZ108" s="195"/>
      <c r="FA108" s="195"/>
      <c r="FB108" s="195"/>
      <c r="FC108" s="195"/>
      <c r="FD108" s="195"/>
      <c r="FE108" s="195"/>
      <c r="FF108" s="195"/>
      <c r="FG108" s="195"/>
      <c r="FH108" s="195"/>
      <c r="FI108" s="195"/>
      <c r="FJ108" s="195"/>
      <c r="FK108" s="195"/>
      <c r="FL108" s="195"/>
      <c r="FM108" s="195"/>
      <c r="FN108" s="195"/>
      <c r="FO108" s="195"/>
      <c r="FP108" s="195"/>
      <c r="FQ108" s="195"/>
      <c r="FR108" s="195"/>
      <c r="FS108" s="195"/>
      <c r="FT108" s="195"/>
      <c r="FU108" s="195"/>
      <c r="FV108" s="195"/>
      <c r="FW108" s="195"/>
      <c r="FX108" s="195"/>
      <c r="FY108" s="195"/>
      <c r="FZ108" s="195"/>
      <c r="GA108" s="195"/>
      <c r="GB108" s="195"/>
      <c r="GC108" s="195"/>
      <c r="GD108" s="195"/>
      <c r="GE108" s="195"/>
    </row>
    <row r="109" spans="1:187" s="198" customFormat="1" ht="78.75" x14ac:dyDescent="0.25">
      <c r="A109" s="203" t="s">
        <v>228</v>
      </c>
      <c r="B109" s="204">
        <f t="shared" si="62"/>
        <v>19744</v>
      </c>
      <c r="C109" s="204">
        <f t="shared" si="62"/>
        <v>19744</v>
      </c>
      <c r="D109" s="204">
        <f t="shared" si="62"/>
        <v>0</v>
      </c>
      <c r="E109" s="204">
        <v>0</v>
      </c>
      <c r="F109" s="204">
        <v>0</v>
      </c>
      <c r="G109" s="204">
        <f t="shared" si="63"/>
        <v>0</v>
      </c>
      <c r="H109" s="204"/>
      <c r="I109" s="204"/>
      <c r="J109" s="204">
        <f t="shared" si="64"/>
        <v>0</v>
      </c>
      <c r="K109" s="204">
        <v>19744</v>
      </c>
      <c r="L109" s="204">
        <v>19744</v>
      </c>
      <c r="M109" s="204">
        <f t="shared" si="65"/>
        <v>0</v>
      </c>
      <c r="N109" s="204"/>
      <c r="O109" s="204"/>
      <c r="P109" s="204">
        <f t="shared" si="66"/>
        <v>0</v>
      </c>
      <c r="Q109" s="204"/>
      <c r="R109" s="204"/>
      <c r="S109" s="204">
        <f t="shared" si="67"/>
        <v>0</v>
      </c>
      <c r="T109" s="204">
        <v>0</v>
      </c>
      <c r="U109" s="204">
        <v>0</v>
      </c>
      <c r="V109" s="204">
        <f t="shared" si="68"/>
        <v>0</v>
      </c>
      <c r="W109" s="204"/>
      <c r="X109" s="204"/>
      <c r="Y109" s="204">
        <f t="shared" si="69"/>
        <v>0</v>
      </c>
      <c r="Z109" s="204"/>
      <c r="AA109" s="204"/>
      <c r="AB109" s="204">
        <f t="shared" si="70"/>
        <v>0</v>
      </c>
    </row>
    <row r="110" spans="1:187" s="198" customFormat="1" ht="31.5" x14ac:dyDescent="0.25">
      <c r="A110" s="206" t="s">
        <v>229</v>
      </c>
      <c r="B110" s="204">
        <f t="shared" si="62"/>
        <v>1593</v>
      </c>
      <c r="C110" s="204">
        <f t="shared" si="62"/>
        <v>1593</v>
      </c>
      <c r="D110" s="204">
        <f t="shared" si="62"/>
        <v>0</v>
      </c>
      <c r="E110" s="204">
        <v>0</v>
      </c>
      <c r="F110" s="204">
        <v>0</v>
      </c>
      <c r="G110" s="204">
        <f t="shared" si="63"/>
        <v>0</v>
      </c>
      <c r="H110" s="204">
        <v>0</v>
      </c>
      <c r="I110" s="204">
        <v>0</v>
      </c>
      <c r="J110" s="204">
        <f t="shared" si="64"/>
        <v>0</v>
      </c>
      <c r="K110" s="204">
        <v>0</v>
      </c>
      <c r="L110" s="204">
        <v>0</v>
      </c>
      <c r="M110" s="204">
        <f t="shared" si="65"/>
        <v>0</v>
      </c>
      <c r="N110" s="204"/>
      <c r="O110" s="204"/>
      <c r="P110" s="204">
        <f t="shared" si="66"/>
        <v>0</v>
      </c>
      <c r="Q110" s="204">
        <v>1593</v>
      </c>
      <c r="R110" s="204">
        <v>1593</v>
      </c>
      <c r="S110" s="204">
        <f t="shared" si="67"/>
        <v>0</v>
      </c>
      <c r="T110" s="204">
        <v>0</v>
      </c>
      <c r="U110" s="204">
        <v>0</v>
      </c>
      <c r="V110" s="204">
        <f t="shared" si="68"/>
        <v>0</v>
      </c>
      <c r="W110" s="204"/>
      <c r="X110" s="204"/>
      <c r="Y110" s="204">
        <f t="shared" si="69"/>
        <v>0</v>
      </c>
      <c r="Z110" s="204"/>
      <c r="AA110" s="204"/>
      <c r="AB110" s="204">
        <f t="shared" si="70"/>
        <v>0</v>
      </c>
    </row>
    <row r="111" spans="1:187" s="198" customFormat="1" ht="31.5" x14ac:dyDescent="0.25">
      <c r="A111" s="206" t="s">
        <v>230</v>
      </c>
      <c r="B111" s="204">
        <f t="shared" si="62"/>
        <v>268</v>
      </c>
      <c r="C111" s="204">
        <f t="shared" si="62"/>
        <v>268</v>
      </c>
      <c r="D111" s="204">
        <f t="shared" si="62"/>
        <v>0</v>
      </c>
      <c r="E111" s="204">
        <v>0</v>
      </c>
      <c r="F111" s="204">
        <v>0</v>
      </c>
      <c r="G111" s="204">
        <f t="shared" si="63"/>
        <v>0</v>
      </c>
      <c r="H111" s="204">
        <v>0</v>
      </c>
      <c r="I111" s="204">
        <v>0</v>
      </c>
      <c r="J111" s="204">
        <f t="shared" si="64"/>
        <v>0</v>
      </c>
      <c r="K111" s="204">
        <v>0</v>
      </c>
      <c r="L111" s="204">
        <v>0</v>
      </c>
      <c r="M111" s="204">
        <f t="shared" si="65"/>
        <v>0</v>
      </c>
      <c r="N111" s="204"/>
      <c r="O111" s="204"/>
      <c r="P111" s="204">
        <f t="shared" si="66"/>
        <v>0</v>
      </c>
      <c r="Q111" s="204">
        <v>268</v>
      </c>
      <c r="R111" s="204">
        <v>268</v>
      </c>
      <c r="S111" s="204">
        <f t="shared" si="67"/>
        <v>0</v>
      </c>
      <c r="T111" s="204">
        <f>3019-3019</f>
        <v>0</v>
      </c>
      <c r="U111" s="204">
        <f>3019-3019</f>
        <v>0</v>
      </c>
      <c r="V111" s="204">
        <f t="shared" si="68"/>
        <v>0</v>
      </c>
      <c r="W111" s="204"/>
      <c r="X111" s="204"/>
      <c r="Y111" s="204">
        <f t="shared" si="69"/>
        <v>0</v>
      </c>
      <c r="Z111" s="204"/>
      <c r="AA111" s="204"/>
      <c r="AB111" s="204">
        <f t="shared" si="70"/>
        <v>0</v>
      </c>
    </row>
    <row r="112" spans="1:187" s="198" customFormat="1" x14ac:dyDescent="0.25">
      <c r="A112" s="196" t="s">
        <v>165</v>
      </c>
      <c r="B112" s="197">
        <f t="shared" si="62"/>
        <v>3243429</v>
      </c>
      <c r="C112" s="197">
        <f t="shared" si="62"/>
        <v>3259372</v>
      </c>
      <c r="D112" s="197">
        <f t="shared" si="62"/>
        <v>15943</v>
      </c>
      <c r="E112" s="197">
        <f>SUM(E113,E128,E143,E125)</f>
        <v>0</v>
      </c>
      <c r="F112" s="197">
        <f>SUM(F113,F128,F143,F125)</f>
        <v>0</v>
      </c>
      <c r="G112" s="197">
        <f t="shared" si="63"/>
        <v>0</v>
      </c>
      <c r="H112" s="197">
        <f>SUM(H113,H128,H143,H125)</f>
        <v>0</v>
      </c>
      <c r="I112" s="197">
        <f>SUM(I113,I128,I143,I125)</f>
        <v>0</v>
      </c>
      <c r="J112" s="197">
        <f t="shared" si="64"/>
        <v>0</v>
      </c>
      <c r="K112" s="197">
        <f>SUM(K113,K128,K143,K125)</f>
        <v>55627</v>
      </c>
      <c r="L112" s="197">
        <f>SUM(L113,L128,L143,L125)</f>
        <v>61497</v>
      </c>
      <c r="M112" s="197">
        <f t="shared" si="65"/>
        <v>5870</v>
      </c>
      <c r="N112" s="197">
        <f>SUM(N113,N128,N143,N125)</f>
        <v>24644</v>
      </c>
      <c r="O112" s="197">
        <f>SUM(O113,O128,O143,O125)</f>
        <v>24644</v>
      </c>
      <c r="P112" s="197">
        <f t="shared" si="66"/>
        <v>0</v>
      </c>
      <c r="Q112" s="197">
        <f>SUM(Q113,Q128,Q143,Q125)</f>
        <v>180972</v>
      </c>
      <c r="R112" s="197">
        <f>SUM(R113,R128,R143,R125)</f>
        <v>184020</v>
      </c>
      <c r="S112" s="197">
        <f t="shared" si="67"/>
        <v>3048</v>
      </c>
      <c r="T112" s="197">
        <f>SUM(T113,T128,T143,T125)</f>
        <v>0</v>
      </c>
      <c r="U112" s="197">
        <f>SUM(U113,U128,U143,U125)</f>
        <v>0</v>
      </c>
      <c r="V112" s="197">
        <f t="shared" si="68"/>
        <v>0</v>
      </c>
      <c r="W112" s="197">
        <f>SUM(W113,W128,W143,W125)</f>
        <v>10586</v>
      </c>
      <c r="X112" s="197">
        <f>SUM(X113,X128,X143,X125)</f>
        <v>17611</v>
      </c>
      <c r="Y112" s="197">
        <f t="shared" si="69"/>
        <v>7025</v>
      </c>
      <c r="Z112" s="197">
        <f>SUM(Z113,Z128,Z143,Z125)</f>
        <v>2971600</v>
      </c>
      <c r="AA112" s="197">
        <f>SUM(AA113,AA128,AA143,AA125)</f>
        <v>2971600</v>
      </c>
      <c r="AB112" s="197">
        <f t="shared" si="70"/>
        <v>0</v>
      </c>
    </row>
    <row r="113" spans="1:187" s="198" customFormat="1" ht="31.5" x14ac:dyDescent="0.25">
      <c r="A113" s="196" t="s">
        <v>211</v>
      </c>
      <c r="B113" s="197">
        <f t="shared" si="62"/>
        <v>95132</v>
      </c>
      <c r="C113" s="197">
        <f t="shared" si="62"/>
        <v>101002</v>
      </c>
      <c r="D113" s="197">
        <f t="shared" si="62"/>
        <v>5870</v>
      </c>
      <c r="E113" s="197">
        <f>SUM(E114:E124)</f>
        <v>0</v>
      </c>
      <c r="F113" s="197">
        <f>SUM(F114:F124)</f>
        <v>0</v>
      </c>
      <c r="G113" s="197">
        <f t="shared" si="63"/>
        <v>0</v>
      </c>
      <c r="H113" s="197">
        <f>SUM(H114:H124)</f>
        <v>0</v>
      </c>
      <c r="I113" s="197">
        <f>SUM(I114:I124)</f>
        <v>0</v>
      </c>
      <c r="J113" s="197">
        <f t="shared" si="64"/>
        <v>0</v>
      </c>
      <c r="K113" s="197">
        <f>SUM(K114:K124)</f>
        <v>9814</v>
      </c>
      <c r="L113" s="197">
        <f>SUM(L114:L124)</f>
        <v>15684</v>
      </c>
      <c r="M113" s="197">
        <f t="shared" si="65"/>
        <v>5870</v>
      </c>
      <c r="N113" s="197">
        <f>SUM(N114:N124)</f>
        <v>7250</v>
      </c>
      <c r="O113" s="197">
        <f>SUM(O114:O124)</f>
        <v>7250</v>
      </c>
      <c r="P113" s="197">
        <f t="shared" si="66"/>
        <v>0</v>
      </c>
      <c r="Q113" s="197">
        <f>SUM(Q114:Q124)</f>
        <v>78068</v>
      </c>
      <c r="R113" s="197">
        <f>SUM(R114:R124)</f>
        <v>78068</v>
      </c>
      <c r="S113" s="197">
        <f t="shared" si="67"/>
        <v>0</v>
      </c>
      <c r="T113" s="197">
        <f>SUM(T114:T124)</f>
        <v>0</v>
      </c>
      <c r="U113" s="197">
        <f>SUM(U114:U124)</f>
        <v>0</v>
      </c>
      <c r="V113" s="197">
        <f t="shared" si="68"/>
        <v>0</v>
      </c>
      <c r="W113" s="197">
        <f>SUM(W114:W124)</f>
        <v>0</v>
      </c>
      <c r="X113" s="197">
        <f>SUM(X114:X124)</f>
        <v>0</v>
      </c>
      <c r="Y113" s="197">
        <f t="shared" si="69"/>
        <v>0</v>
      </c>
      <c r="Z113" s="197">
        <f>SUM(Z114:Z124)</f>
        <v>0</v>
      </c>
      <c r="AA113" s="197">
        <f>SUM(AA114:AA124)</f>
        <v>0</v>
      </c>
      <c r="AB113" s="197">
        <f t="shared" si="70"/>
        <v>0</v>
      </c>
    </row>
    <row r="114" spans="1:187" s="195" customFormat="1" ht="47.25" x14ac:dyDescent="0.25">
      <c r="A114" s="203" t="s">
        <v>231</v>
      </c>
      <c r="B114" s="204">
        <f t="shared" si="62"/>
        <v>8814</v>
      </c>
      <c r="C114" s="204">
        <f t="shared" si="62"/>
        <v>8814</v>
      </c>
      <c r="D114" s="204">
        <f t="shared" si="62"/>
        <v>0</v>
      </c>
      <c r="E114" s="204">
        <v>0</v>
      </c>
      <c r="F114" s="204">
        <v>0</v>
      </c>
      <c r="G114" s="204">
        <f t="shared" si="63"/>
        <v>0</v>
      </c>
      <c r="H114" s="204"/>
      <c r="I114" s="204"/>
      <c r="J114" s="204">
        <f t="shared" si="64"/>
        <v>0</v>
      </c>
      <c r="K114" s="204">
        <v>0</v>
      </c>
      <c r="L114" s="204">
        <v>0</v>
      </c>
      <c r="M114" s="204">
        <f t="shared" si="65"/>
        <v>0</v>
      </c>
      <c r="N114" s="204"/>
      <c r="O114" s="204"/>
      <c r="P114" s="204">
        <f t="shared" si="66"/>
        <v>0</v>
      </c>
      <c r="Q114" s="204">
        <v>8814</v>
      </c>
      <c r="R114" s="204">
        <v>8814</v>
      </c>
      <c r="S114" s="204">
        <f t="shared" si="67"/>
        <v>0</v>
      </c>
      <c r="T114" s="204">
        <v>0</v>
      </c>
      <c r="U114" s="204">
        <v>0</v>
      </c>
      <c r="V114" s="204">
        <f t="shared" si="68"/>
        <v>0</v>
      </c>
      <c r="W114" s="204"/>
      <c r="X114" s="204"/>
      <c r="Y114" s="204">
        <f t="shared" si="69"/>
        <v>0</v>
      </c>
      <c r="Z114" s="204"/>
      <c r="AA114" s="204"/>
      <c r="AB114" s="204">
        <f t="shared" si="70"/>
        <v>0</v>
      </c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198"/>
      <c r="AV114" s="198"/>
      <c r="AW114" s="198"/>
      <c r="AX114" s="198"/>
      <c r="AY114" s="198"/>
      <c r="AZ114" s="198"/>
      <c r="BA114" s="198"/>
      <c r="BB114" s="198"/>
      <c r="BC114" s="198"/>
      <c r="BD114" s="198"/>
      <c r="BE114" s="198"/>
      <c r="BF114" s="198"/>
      <c r="BG114" s="198"/>
      <c r="BH114" s="198"/>
      <c r="BI114" s="198"/>
      <c r="BJ114" s="198"/>
      <c r="BK114" s="198"/>
      <c r="BL114" s="198"/>
      <c r="BM114" s="198"/>
      <c r="BN114" s="198"/>
      <c r="BO114" s="198"/>
      <c r="BP114" s="198"/>
      <c r="BQ114" s="198"/>
      <c r="BR114" s="198"/>
      <c r="BS114" s="198"/>
      <c r="BT114" s="198"/>
      <c r="BU114" s="198"/>
      <c r="BV114" s="198"/>
      <c r="BW114" s="198"/>
      <c r="BX114" s="198"/>
      <c r="BY114" s="198"/>
      <c r="BZ114" s="198"/>
      <c r="CA114" s="198"/>
      <c r="CB114" s="198"/>
      <c r="CC114" s="198"/>
      <c r="CD114" s="198"/>
      <c r="CE114" s="198"/>
      <c r="CF114" s="198"/>
      <c r="CG114" s="198"/>
      <c r="CH114" s="198"/>
      <c r="CI114" s="198"/>
      <c r="CJ114" s="198"/>
      <c r="CK114" s="198"/>
      <c r="CL114" s="198"/>
      <c r="CM114" s="198"/>
      <c r="CN114" s="198"/>
      <c r="CO114" s="198"/>
      <c r="CP114" s="198"/>
      <c r="CQ114" s="198"/>
      <c r="CR114" s="198"/>
      <c r="CS114" s="198"/>
      <c r="CT114" s="198"/>
      <c r="CU114" s="198"/>
      <c r="CV114" s="198"/>
      <c r="CW114" s="198"/>
      <c r="CX114" s="198"/>
      <c r="CY114" s="198"/>
      <c r="CZ114" s="198"/>
      <c r="DA114" s="198"/>
      <c r="DB114" s="198"/>
      <c r="DC114" s="198"/>
      <c r="DD114" s="198"/>
      <c r="DE114" s="198"/>
      <c r="DF114" s="198"/>
      <c r="DG114" s="198"/>
      <c r="DH114" s="198"/>
      <c r="DI114" s="198"/>
      <c r="DJ114" s="198"/>
      <c r="DK114" s="198"/>
      <c r="DL114" s="198"/>
      <c r="DM114" s="198"/>
      <c r="DN114" s="198"/>
      <c r="DO114" s="198"/>
      <c r="DP114" s="198"/>
      <c r="DQ114" s="198"/>
      <c r="DR114" s="198"/>
      <c r="DS114" s="198"/>
      <c r="DT114" s="198"/>
      <c r="DU114" s="198"/>
      <c r="DV114" s="198"/>
      <c r="DW114" s="198"/>
      <c r="DX114" s="198"/>
      <c r="DY114" s="198"/>
      <c r="DZ114" s="198"/>
      <c r="EA114" s="198"/>
      <c r="EB114" s="198"/>
      <c r="EC114" s="198"/>
      <c r="ED114" s="198"/>
      <c r="EE114" s="198"/>
      <c r="EF114" s="198"/>
      <c r="EG114" s="198"/>
      <c r="EH114" s="198"/>
      <c r="EI114" s="198"/>
      <c r="EJ114" s="198"/>
      <c r="EK114" s="198"/>
      <c r="EL114" s="198"/>
      <c r="EM114" s="198"/>
      <c r="EN114" s="198"/>
      <c r="EO114" s="198"/>
      <c r="EP114" s="198"/>
      <c r="EQ114" s="198"/>
      <c r="ER114" s="198"/>
      <c r="ES114" s="198"/>
      <c r="ET114" s="198"/>
      <c r="EU114" s="198"/>
      <c r="EV114" s="198"/>
      <c r="EW114" s="198"/>
      <c r="EX114" s="198"/>
      <c r="EY114" s="198"/>
      <c r="EZ114" s="198"/>
      <c r="FA114" s="198"/>
      <c r="FB114" s="198"/>
      <c r="FC114" s="198"/>
      <c r="FD114" s="198"/>
      <c r="FE114" s="198"/>
      <c r="FF114" s="198"/>
      <c r="FG114" s="198"/>
      <c r="FH114" s="198"/>
      <c r="FI114" s="198"/>
      <c r="FJ114" s="198"/>
      <c r="FK114" s="198"/>
      <c r="FL114" s="198"/>
      <c r="FM114" s="198"/>
      <c r="FN114" s="198"/>
      <c r="FO114" s="198"/>
      <c r="FP114" s="198"/>
      <c r="FQ114" s="198"/>
      <c r="FR114" s="198"/>
      <c r="FS114" s="198"/>
      <c r="FT114" s="198"/>
      <c r="FU114" s="198"/>
      <c r="FV114" s="198"/>
      <c r="FW114" s="198"/>
      <c r="FX114" s="198"/>
      <c r="FY114" s="198"/>
      <c r="FZ114" s="198"/>
      <c r="GA114" s="198"/>
      <c r="GB114" s="198"/>
      <c r="GC114" s="198"/>
      <c r="GD114" s="198"/>
      <c r="GE114" s="198"/>
    </row>
    <row r="115" spans="1:187" s="195" customFormat="1" ht="63" x14ac:dyDescent="0.25">
      <c r="A115" s="203" t="s">
        <v>232</v>
      </c>
      <c r="B115" s="204">
        <f t="shared" si="62"/>
        <v>19999</v>
      </c>
      <c r="C115" s="204">
        <f t="shared" si="62"/>
        <v>19999</v>
      </c>
      <c r="D115" s="204">
        <f t="shared" si="62"/>
        <v>0</v>
      </c>
      <c r="E115" s="204">
        <v>0</v>
      </c>
      <c r="F115" s="204">
        <v>0</v>
      </c>
      <c r="G115" s="204">
        <f t="shared" si="63"/>
        <v>0</v>
      </c>
      <c r="H115" s="204"/>
      <c r="I115" s="204"/>
      <c r="J115" s="204">
        <f t="shared" si="64"/>
        <v>0</v>
      </c>
      <c r="K115" s="204">
        <v>0</v>
      </c>
      <c r="L115" s="204">
        <v>0</v>
      </c>
      <c r="M115" s="204">
        <f t="shared" si="65"/>
        <v>0</v>
      </c>
      <c r="N115" s="204"/>
      <c r="O115" s="204"/>
      <c r="P115" s="204">
        <f t="shared" si="66"/>
        <v>0</v>
      </c>
      <c r="Q115" s="204">
        <v>19999</v>
      </c>
      <c r="R115" s="204">
        <v>19999</v>
      </c>
      <c r="S115" s="204">
        <f t="shared" si="67"/>
        <v>0</v>
      </c>
      <c r="T115" s="204">
        <v>0</v>
      </c>
      <c r="U115" s="204">
        <v>0</v>
      </c>
      <c r="V115" s="204">
        <f t="shared" si="68"/>
        <v>0</v>
      </c>
      <c r="W115" s="204"/>
      <c r="X115" s="204"/>
      <c r="Y115" s="204">
        <f t="shared" si="69"/>
        <v>0</v>
      </c>
      <c r="Z115" s="204"/>
      <c r="AA115" s="204"/>
      <c r="AB115" s="204">
        <f t="shared" si="70"/>
        <v>0</v>
      </c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198"/>
      <c r="AV115" s="198"/>
      <c r="AW115" s="198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198"/>
      <c r="BJ115" s="198"/>
      <c r="BK115" s="198"/>
      <c r="BL115" s="198"/>
      <c r="BM115" s="198"/>
      <c r="BN115" s="198"/>
      <c r="BO115" s="198"/>
      <c r="BP115" s="198"/>
      <c r="BQ115" s="198"/>
      <c r="BR115" s="198"/>
      <c r="BS115" s="198"/>
      <c r="BT115" s="198"/>
      <c r="BU115" s="198"/>
      <c r="BV115" s="198"/>
      <c r="BW115" s="198"/>
      <c r="BX115" s="198"/>
      <c r="BY115" s="198"/>
      <c r="BZ115" s="198"/>
      <c r="CA115" s="198"/>
      <c r="CB115" s="198"/>
      <c r="CC115" s="198"/>
      <c r="CD115" s="198"/>
      <c r="CE115" s="198"/>
      <c r="CF115" s="198"/>
      <c r="CG115" s="198"/>
      <c r="CH115" s="198"/>
      <c r="CI115" s="198"/>
      <c r="CJ115" s="198"/>
      <c r="CK115" s="198"/>
      <c r="CL115" s="198"/>
      <c r="CM115" s="198"/>
      <c r="CN115" s="198"/>
      <c r="CO115" s="198"/>
      <c r="CP115" s="198"/>
      <c r="CQ115" s="198"/>
      <c r="CR115" s="198"/>
      <c r="CS115" s="198"/>
      <c r="CT115" s="198"/>
      <c r="CU115" s="198"/>
      <c r="CV115" s="198"/>
      <c r="CW115" s="198"/>
      <c r="CX115" s="198"/>
      <c r="CY115" s="198"/>
      <c r="CZ115" s="198"/>
      <c r="DA115" s="198"/>
      <c r="DB115" s="198"/>
      <c r="DC115" s="198"/>
      <c r="DD115" s="198"/>
      <c r="DE115" s="198"/>
      <c r="DF115" s="198"/>
      <c r="DG115" s="198"/>
      <c r="DH115" s="198"/>
      <c r="DI115" s="198"/>
      <c r="DJ115" s="198"/>
      <c r="DK115" s="198"/>
      <c r="DL115" s="198"/>
      <c r="DM115" s="198"/>
      <c r="DN115" s="198"/>
      <c r="DO115" s="198"/>
      <c r="DP115" s="198"/>
      <c r="DQ115" s="198"/>
      <c r="DR115" s="198"/>
      <c r="DS115" s="198"/>
      <c r="DT115" s="198"/>
      <c r="DU115" s="198"/>
      <c r="DV115" s="198"/>
      <c r="DW115" s="198"/>
      <c r="DX115" s="198"/>
      <c r="DY115" s="198"/>
      <c r="DZ115" s="198"/>
      <c r="EA115" s="198"/>
      <c r="EB115" s="198"/>
      <c r="EC115" s="198"/>
      <c r="ED115" s="198"/>
      <c r="EE115" s="198"/>
      <c r="EF115" s="198"/>
      <c r="EG115" s="198"/>
      <c r="EH115" s="198"/>
      <c r="EI115" s="198"/>
      <c r="EJ115" s="198"/>
      <c r="EK115" s="198"/>
      <c r="EL115" s="198"/>
      <c r="EM115" s="198"/>
      <c r="EN115" s="198"/>
      <c r="EO115" s="198"/>
      <c r="EP115" s="198"/>
      <c r="EQ115" s="198"/>
      <c r="ER115" s="198"/>
      <c r="ES115" s="198"/>
      <c r="ET115" s="198"/>
      <c r="EU115" s="198"/>
      <c r="EV115" s="198"/>
      <c r="EW115" s="198"/>
      <c r="EX115" s="198"/>
      <c r="EY115" s="198"/>
      <c r="EZ115" s="198"/>
      <c r="FA115" s="198"/>
      <c r="FB115" s="198"/>
      <c r="FC115" s="198"/>
      <c r="FD115" s="198"/>
      <c r="FE115" s="198"/>
      <c r="FF115" s="198"/>
      <c r="FG115" s="198"/>
      <c r="FH115" s="198"/>
      <c r="FI115" s="198"/>
      <c r="FJ115" s="198"/>
      <c r="FK115" s="198"/>
      <c r="FL115" s="198"/>
      <c r="FM115" s="198"/>
      <c r="FN115" s="198"/>
      <c r="FO115" s="198"/>
      <c r="FP115" s="198"/>
      <c r="FQ115" s="198"/>
      <c r="FR115" s="198"/>
      <c r="FS115" s="198"/>
      <c r="FT115" s="198"/>
      <c r="FU115" s="198"/>
      <c r="FV115" s="198"/>
      <c r="FW115" s="198"/>
      <c r="FX115" s="198"/>
      <c r="FY115" s="198"/>
      <c r="FZ115" s="198"/>
      <c r="GA115" s="198"/>
      <c r="GB115" s="198"/>
      <c r="GC115" s="198"/>
      <c r="GD115" s="198"/>
      <c r="GE115" s="198"/>
    </row>
    <row r="116" spans="1:187" s="195" customFormat="1" ht="31.5" x14ac:dyDescent="0.25">
      <c r="A116" s="203" t="s">
        <v>233</v>
      </c>
      <c r="B116" s="204">
        <f t="shared" si="62"/>
        <v>3280</v>
      </c>
      <c r="C116" s="204">
        <f t="shared" si="62"/>
        <v>3280</v>
      </c>
      <c r="D116" s="204">
        <f t="shared" si="62"/>
        <v>0</v>
      </c>
      <c r="E116" s="204">
        <v>0</v>
      </c>
      <c r="F116" s="204">
        <v>0</v>
      </c>
      <c r="G116" s="204">
        <f t="shared" si="63"/>
        <v>0</v>
      </c>
      <c r="H116" s="204"/>
      <c r="I116" s="204"/>
      <c r="J116" s="204">
        <f t="shared" si="64"/>
        <v>0</v>
      </c>
      <c r="K116" s="204">
        <v>0</v>
      </c>
      <c r="L116" s="204">
        <v>0</v>
      </c>
      <c r="M116" s="204">
        <f t="shared" si="65"/>
        <v>0</v>
      </c>
      <c r="N116" s="204"/>
      <c r="O116" s="204"/>
      <c r="P116" s="204">
        <f t="shared" si="66"/>
        <v>0</v>
      </c>
      <c r="Q116" s="204">
        <v>3280</v>
      </c>
      <c r="R116" s="204">
        <v>3280</v>
      </c>
      <c r="S116" s="204">
        <f t="shared" si="67"/>
        <v>0</v>
      </c>
      <c r="T116" s="204">
        <v>0</v>
      </c>
      <c r="U116" s="204">
        <v>0</v>
      </c>
      <c r="V116" s="204">
        <f t="shared" si="68"/>
        <v>0</v>
      </c>
      <c r="W116" s="204"/>
      <c r="X116" s="204"/>
      <c r="Y116" s="204">
        <f t="shared" si="69"/>
        <v>0</v>
      </c>
      <c r="Z116" s="204"/>
      <c r="AA116" s="204"/>
      <c r="AB116" s="204">
        <f t="shared" si="70"/>
        <v>0</v>
      </c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198"/>
      <c r="AV116" s="198"/>
      <c r="AW116" s="198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198"/>
      <c r="BJ116" s="198"/>
      <c r="BK116" s="198"/>
      <c r="BL116" s="198"/>
      <c r="BM116" s="198"/>
      <c r="BN116" s="198"/>
      <c r="BO116" s="198"/>
      <c r="BP116" s="198"/>
      <c r="BQ116" s="198"/>
      <c r="BR116" s="198"/>
      <c r="BS116" s="198"/>
      <c r="BT116" s="198"/>
      <c r="BU116" s="198"/>
      <c r="BV116" s="198"/>
      <c r="BW116" s="198"/>
      <c r="BX116" s="198"/>
      <c r="BY116" s="198"/>
      <c r="BZ116" s="198"/>
      <c r="CA116" s="198"/>
      <c r="CB116" s="198"/>
      <c r="CC116" s="198"/>
      <c r="CD116" s="198"/>
      <c r="CE116" s="198"/>
      <c r="CF116" s="198"/>
      <c r="CG116" s="198"/>
      <c r="CH116" s="198"/>
      <c r="CI116" s="198"/>
      <c r="CJ116" s="198"/>
      <c r="CK116" s="198"/>
      <c r="CL116" s="198"/>
      <c r="CM116" s="198"/>
      <c r="CN116" s="198"/>
      <c r="CO116" s="198"/>
      <c r="CP116" s="198"/>
      <c r="CQ116" s="198"/>
      <c r="CR116" s="198"/>
      <c r="CS116" s="198"/>
      <c r="CT116" s="198"/>
      <c r="CU116" s="198"/>
      <c r="CV116" s="198"/>
      <c r="CW116" s="198"/>
      <c r="CX116" s="198"/>
      <c r="CY116" s="198"/>
      <c r="CZ116" s="198"/>
      <c r="DA116" s="198"/>
      <c r="DB116" s="198"/>
      <c r="DC116" s="198"/>
      <c r="DD116" s="198"/>
      <c r="DE116" s="198"/>
      <c r="DF116" s="198"/>
      <c r="DG116" s="198"/>
      <c r="DH116" s="198"/>
      <c r="DI116" s="198"/>
      <c r="DJ116" s="198"/>
      <c r="DK116" s="198"/>
      <c r="DL116" s="198"/>
      <c r="DM116" s="198"/>
      <c r="DN116" s="198"/>
      <c r="DO116" s="198"/>
      <c r="DP116" s="198"/>
      <c r="DQ116" s="198"/>
      <c r="DR116" s="198"/>
      <c r="DS116" s="198"/>
      <c r="DT116" s="198"/>
      <c r="DU116" s="198"/>
      <c r="DV116" s="198"/>
      <c r="DW116" s="198"/>
      <c r="DX116" s="198"/>
      <c r="DY116" s="198"/>
      <c r="DZ116" s="198"/>
      <c r="EA116" s="198"/>
      <c r="EB116" s="198"/>
      <c r="EC116" s="198"/>
      <c r="ED116" s="198"/>
      <c r="EE116" s="198"/>
      <c r="EF116" s="198"/>
      <c r="EG116" s="198"/>
      <c r="EH116" s="198"/>
      <c r="EI116" s="198"/>
      <c r="EJ116" s="198"/>
      <c r="EK116" s="198"/>
      <c r="EL116" s="198"/>
      <c r="EM116" s="198"/>
      <c r="EN116" s="198"/>
      <c r="EO116" s="198"/>
      <c r="EP116" s="198"/>
      <c r="EQ116" s="198"/>
      <c r="ER116" s="198"/>
      <c r="ES116" s="198"/>
      <c r="ET116" s="198"/>
      <c r="EU116" s="198"/>
      <c r="EV116" s="198"/>
      <c r="EW116" s="198"/>
      <c r="EX116" s="198"/>
      <c r="EY116" s="198"/>
      <c r="EZ116" s="198"/>
      <c r="FA116" s="198"/>
      <c r="FB116" s="198"/>
      <c r="FC116" s="198"/>
      <c r="FD116" s="198"/>
      <c r="FE116" s="198"/>
      <c r="FF116" s="198"/>
      <c r="FG116" s="198"/>
      <c r="FH116" s="198"/>
      <c r="FI116" s="198"/>
      <c r="FJ116" s="198"/>
      <c r="FK116" s="198"/>
      <c r="FL116" s="198"/>
      <c r="FM116" s="198"/>
      <c r="FN116" s="198"/>
      <c r="FO116" s="198"/>
      <c r="FP116" s="198"/>
      <c r="FQ116" s="198"/>
      <c r="FR116" s="198"/>
      <c r="FS116" s="198"/>
      <c r="FT116" s="198"/>
      <c r="FU116" s="198"/>
      <c r="FV116" s="198"/>
      <c r="FW116" s="198"/>
      <c r="FX116" s="198"/>
      <c r="FY116" s="198"/>
      <c r="FZ116" s="198"/>
      <c r="GA116" s="198"/>
      <c r="GB116" s="198"/>
      <c r="GC116" s="198"/>
      <c r="GD116" s="198"/>
      <c r="GE116" s="198"/>
    </row>
    <row r="117" spans="1:187" s="195" customFormat="1" ht="47.25" x14ac:dyDescent="0.25">
      <c r="A117" s="203" t="s">
        <v>234</v>
      </c>
      <c r="B117" s="204">
        <f t="shared" si="62"/>
        <v>24632</v>
      </c>
      <c r="C117" s="204">
        <f t="shared" si="62"/>
        <v>24632</v>
      </c>
      <c r="D117" s="204">
        <f t="shared" si="62"/>
        <v>0</v>
      </c>
      <c r="E117" s="204">
        <v>0</v>
      </c>
      <c r="F117" s="204">
        <v>0</v>
      </c>
      <c r="G117" s="204">
        <f t="shared" si="63"/>
        <v>0</v>
      </c>
      <c r="H117" s="204"/>
      <c r="I117" s="204"/>
      <c r="J117" s="204">
        <f t="shared" si="64"/>
        <v>0</v>
      </c>
      <c r="K117" s="204">
        <v>0</v>
      </c>
      <c r="L117" s="204">
        <v>0</v>
      </c>
      <c r="M117" s="204">
        <f t="shared" si="65"/>
        <v>0</v>
      </c>
      <c r="N117" s="204"/>
      <c r="O117" s="204"/>
      <c r="P117" s="204">
        <f t="shared" si="66"/>
        <v>0</v>
      </c>
      <c r="Q117" s="204">
        <v>24632</v>
      </c>
      <c r="R117" s="204">
        <v>24632</v>
      </c>
      <c r="S117" s="204">
        <f t="shared" si="67"/>
        <v>0</v>
      </c>
      <c r="T117" s="204">
        <v>0</v>
      </c>
      <c r="U117" s="204">
        <v>0</v>
      </c>
      <c r="V117" s="204">
        <f t="shared" si="68"/>
        <v>0</v>
      </c>
      <c r="W117" s="204"/>
      <c r="X117" s="204"/>
      <c r="Y117" s="204">
        <f t="shared" si="69"/>
        <v>0</v>
      </c>
      <c r="Z117" s="204"/>
      <c r="AA117" s="204"/>
      <c r="AB117" s="204">
        <f t="shared" si="70"/>
        <v>0</v>
      </c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198"/>
      <c r="AV117" s="198"/>
      <c r="AW117" s="198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198"/>
      <c r="BJ117" s="198"/>
      <c r="BK117" s="198"/>
      <c r="BL117" s="198"/>
      <c r="BM117" s="198"/>
      <c r="BN117" s="198"/>
      <c r="BO117" s="198"/>
      <c r="BP117" s="198"/>
      <c r="BQ117" s="198"/>
      <c r="BR117" s="198"/>
      <c r="BS117" s="198"/>
      <c r="BT117" s="198"/>
      <c r="BU117" s="198"/>
      <c r="BV117" s="198"/>
      <c r="BW117" s="198"/>
      <c r="BX117" s="198"/>
      <c r="BY117" s="198"/>
      <c r="BZ117" s="198"/>
      <c r="CA117" s="198"/>
      <c r="CB117" s="198"/>
      <c r="CC117" s="198"/>
      <c r="CD117" s="198"/>
      <c r="CE117" s="198"/>
      <c r="CF117" s="198"/>
      <c r="CG117" s="198"/>
      <c r="CH117" s="198"/>
      <c r="CI117" s="198"/>
      <c r="CJ117" s="198"/>
      <c r="CK117" s="198"/>
      <c r="CL117" s="198"/>
      <c r="CM117" s="198"/>
      <c r="CN117" s="198"/>
      <c r="CO117" s="198"/>
      <c r="CP117" s="198"/>
      <c r="CQ117" s="198"/>
      <c r="CR117" s="198"/>
      <c r="CS117" s="198"/>
      <c r="CT117" s="198"/>
      <c r="CU117" s="198"/>
      <c r="CV117" s="198"/>
      <c r="CW117" s="198"/>
      <c r="CX117" s="198"/>
      <c r="CY117" s="198"/>
      <c r="CZ117" s="198"/>
      <c r="DA117" s="198"/>
      <c r="DB117" s="198"/>
      <c r="DC117" s="198"/>
      <c r="DD117" s="198"/>
      <c r="DE117" s="198"/>
      <c r="DF117" s="198"/>
      <c r="DG117" s="198"/>
      <c r="DH117" s="198"/>
      <c r="DI117" s="198"/>
      <c r="DJ117" s="198"/>
      <c r="DK117" s="198"/>
      <c r="DL117" s="198"/>
      <c r="DM117" s="198"/>
      <c r="DN117" s="198"/>
      <c r="DO117" s="198"/>
      <c r="DP117" s="198"/>
      <c r="DQ117" s="198"/>
      <c r="DR117" s="198"/>
      <c r="DS117" s="198"/>
      <c r="DT117" s="198"/>
      <c r="DU117" s="198"/>
      <c r="DV117" s="198"/>
      <c r="DW117" s="198"/>
      <c r="DX117" s="198"/>
      <c r="DY117" s="198"/>
      <c r="DZ117" s="198"/>
      <c r="EA117" s="198"/>
      <c r="EB117" s="198"/>
      <c r="EC117" s="198"/>
      <c r="ED117" s="198"/>
      <c r="EE117" s="198"/>
      <c r="EF117" s="198"/>
      <c r="EG117" s="198"/>
      <c r="EH117" s="198"/>
      <c r="EI117" s="198"/>
      <c r="EJ117" s="198"/>
      <c r="EK117" s="198"/>
      <c r="EL117" s="198"/>
      <c r="EM117" s="198"/>
      <c r="EN117" s="198"/>
      <c r="EO117" s="198"/>
      <c r="EP117" s="198"/>
      <c r="EQ117" s="198"/>
      <c r="ER117" s="198"/>
      <c r="ES117" s="198"/>
      <c r="ET117" s="198"/>
      <c r="EU117" s="198"/>
      <c r="EV117" s="198"/>
      <c r="EW117" s="198"/>
      <c r="EX117" s="198"/>
      <c r="EY117" s="198"/>
      <c r="EZ117" s="198"/>
      <c r="FA117" s="198"/>
      <c r="FB117" s="198"/>
      <c r="FC117" s="198"/>
      <c r="FD117" s="198"/>
      <c r="FE117" s="198"/>
      <c r="FF117" s="198"/>
      <c r="FG117" s="198"/>
      <c r="FH117" s="198"/>
      <c r="FI117" s="198"/>
      <c r="FJ117" s="198"/>
      <c r="FK117" s="198"/>
      <c r="FL117" s="198"/>
      <c r="FM117" s="198"/>
      <c r="FN117" s="198"/>
      <c r="FO117" s="198"/>
      <c r="FP117" s="198"/>
      <c r="FQ117" s="198"/>
      <c r="FR117" s="198"/>
      <c r="FS117" s="198"/>
      <c r="FT117" s="198"/>
      <c r="FU117" s="198"/>
      <c r="FV117" s="198"/>
      <c r="FW117" s="198"/>
      <c r="FX117" s="198"/>
      <c r="FY117" s="198"/>
      <c r="FZ117" s="198"/>
      <c r="GA117" s="198"/>
      <c r="GB117" s="198"/>
      <c r="GC117" s="198"/>
      <c r="GD117" s="198"/>
      <c r="GE117" s="198"/>
    </row>
    <row r="118" spans="1:187" s="195" customFormat="1" ht="31.5" x14ac:dyDescent="0.25">
      <c r="A118" s="203" t="s">
        <v>235</v>
      </c>
      <c r="B118" s="204">
        <f t="shared" si="62"/>
        <v>0</v>
      </c>
      <c r="C118" s="204">
        <f t="shared" si="62"/>
        <v>5870</v>
      </c>
      <c r="D118" s="204">
        <f t="shared" si="62"/>
        <v>5870</v>
      </c>
      <c r="E118" s="204">
        <v>0</v>
      </c>
      <c r="F118" s="204">
        <v>0</v>
      </c>
      <c r="G118" s="204">
        <f t="shared" si="63"/>
        <v>0</v>
      </c>
      <c r="H118" s="204"/>
      <c r="I118" s="204"/>
      <c r="J118" s="204">
        <f t="shared" si="64"/>
        <v>0</v>
      </c>
      <c r="K118" s="204">
        <v>0</v>
      </c>
      <c r="L118" s="204">
        <v>5870</v>
      </c>
      <c r="M118" s="204">
        <f t="shared" si="65"/>
        <v>5870</v>
      </c>
      <c r="N118" s="204"/>
      <c r="O118" s="204"/>
      <c r="P118" s="204">
        <f t="shared" si="66"/>
        <v>0</v>
      </c>
      <c r="Q118" s="204"/>
      <c r="R118" s="204"/>
      <c r="S118" s="204">
        <f t="shared" si="67"/>
        <v>0</v>
      </c>
      <c r="T118" s="204">
        <v>0</v>
      </c>
      <c r="U118" s="204">
        <v>0</v>
      </c>
      <c r="V118" s="204">
        <f t="shared" si="68"/>
        <v>0</v>
      </c>
      <c r="W118" s="204"/>
      <c r="X118" s="204"/>
      <c r="Y118" s="204">
        <f t="shared" si="69"/>
        <v>0</v>
      </c>
      <c r="Z118" s="204"/>
      <c r="AA118" s="204"/>
      <c r="AB118" s="204">
        <f t="shared" si="70"/>
        <v>0</v>
      </c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  <c r="AO118" s="198"/>
      <c r="AP118" s="198"/>
      <c r="AQ118" s="198"/>
      <c r="AR118" s="198"/>
      <c r="AS118" s="198"/>
      <c r="AT118" s="198"/>
      <c r="AU118" s="198"/>
      <c r="AV118" s="198"/>
      <c r="AW118" s="198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198"/>
      <c r="BJ118" s="198"/>
      <c r="BK118" s="198"/>
      <c r="BL118" s="198"/>
      <c r="BM118" s="198"/>
      <c r="BN118" s="198"/>
      <c r="BO118" s="198"/>
      <c r="BP118" s="198"/>
      <c r="BQ118" s="198"/>
      <c r="BR118" s="198"/>
      <c r="BS118" s="198"/>
      <c r="BT118" s="198"/>
      <c r="BU118" s="198"/>
      <c r="BV118" s="198"/>
      <c r="BW118" s="198"/>
      <c r="BX118" s="198"/>
      <c r="BY118" s="198"/>
      <c r="BZ118" s="198"/>
      <c r="CA118" s="198"/>
      <c r="CB118" s="198"/>
      <c r="CC118" s="198"/>
      <c r="CD118" s="198"/>
      <c r="CE118" s="198"/>
      <c r="CF118" s="198"/>
      <c r="CG118" s="198"/>
      <c r="CH118" s="198"/>
      <c r="CI118" s="198"/>
      <c r="CJ118" s="198"/>
      <c r="CK118" s="198"/>
      <c r="CL118" s="198"/>
      <c r="CM118" s="198"/>
      <c r="CN118" s="198"/>
      <c r="CO118" s="198"/>
      <c r="CP118" s="198"/>
      <c r="CQ118" s="198"/>
      <c r="CR118" s="198"/>
      <c r="CS118" s="198"/>
      <c r="CT118" s="198"/>
      <c r="CU118" s="198"/>
      <c r="CV118" s="198"/>
      <c r="CW118" s="198"/>
      <c r="CX118" s="198"/>
      <c r="CY118" s="198"/>
      <c r="CZ118" s="198"/>
      <c r="DA118" s="198"/>
      <c r="DB118" s="198"/>
      <c r="DC118" s="198"/>
      <c r="DD118" s="198"/>
      <c r="DE118" s="198"/>
      <c r="DF118" s="198"/>
      <c r="DG118" s="198"/>
      <c r="DH118" s="198"/>
      <c r="DI118" s="198"/>
      <c r="DJ118" s="198"/>
      <c r="DK118" s="198"/>
      <c r="DL118" s="198"/>
      <c r="DM118" s="198"/>
      <c r="DN118" s="198"/>
      <c r="DO118" s="198"/>
      <c r="DP118" s="198"/>
      <c r="DQ118" s="198"/>
      <c r="DR118" s="198"/>
      <c r="DS118" s="198"/>
      <c r="DT118" s="198"/>
      <c r="DU118" s="198"/>
      <c r="DV118" s="198"/>
      <c r="DW118" s="198"/>
      <c r="DX118" s="198"/>
      <c r="DY118" s="198"/>
      <c r="DZ118" s="198"/>
      <c r="EA118" s="198"/>
      <c r="EB118" s="198"/>
      <c r="EC118" s="198"/>
      <c r="ED118" s="198"/>
      <c r="EE118" s="198"/>
      <c r="EF118" s="198"/>
      <c r="EG118" s="198"/>
      <c r="EH118" s="198"/>
      <c r="EI118" s="198"/>
      <c r="EJ118" s="198"/>
      <c r="EK118" s="198"/>
      <c r="EL118" s="198"/>
      <c r="EM118" s="198"/>
      <c r="EN118" s="198"/>
      <c r="EO118" s="198"/>
      <c r="EP118" s="198"/>
      <c r="EQ118" s="198"/>
      <c r="ER118" s="198"/>
      <c r="ES118" s="198"/>
      <c r="ET118" s="198"/>
      <c r="EU118" s="198"/>
      <c r="EV118" s="198"/>
      <c r="EW118" s="198"/>
      <c r="EX118" s="198"/>
      <c r="EY118" s="198"/>
      <c r="EZ118" s="198"/>
      <c r="FA118" s="198"/>
      <c r="FB118" s="198"/>
      <c r="FC118" s="198"/>
      <c r="FD118" s="198"/>
      <c r="FE118" s="198"/>
      <c r="FF118" s="198"/>
      <c r="FG118" s="198"/>
      <c r="FH118" s="198"/>
      <c r="FI118" s="198"/>
      <c r="FJ118" s="198"/>
      <c r="FK118" s="198"/>
      <c r="FL118" s="198"/>
      <c r="FM118" s="198"/>
      <c r="FN118" s="198"/>
      <c r="FO118" s="198"/>
      <c r="FP118" s="198"/>
      <c r="FQ118" s="198"/>
      <c r="FR118" s="198"/>
      <c r="FS118" s="198"/>
      <c r="FT118" s="198"/>
      <c r="FU118" s="198"/>
      <c r="FV118" s="198"/>
      <c r="FW118" s="198"/>
      <c r="FX118" s="198"/>
      <c r="FY118" s="198"/>
      <c r="FZ118" s="198"/>
      <c r="GA118" s="198"/>
      <c r="GB118" s="198"/>
      <c r="GC118" s="198"/>
      <c r="GD118" s="198"/>
      <c r="GE118" s="198"/>
    </row>
    <row r="119" spans="1:187" s="195" customFormat="1" ht="31.5" x14ac:dyDescent="0.25">
      <c r="A119" s="203" t="s">
        <v>236</v>
      </c>
      <c r="B119" s="204">
        <f t="shared" si="62"/>
        <v>18343</v>
      </c>
      <c r="C119" s="204">
        <f t="shared" si="62"/>
        <v>18343</v>
      </c>
      <c r="D119" s="204">
        <f t="shared" si="62"/>
        <v>0</v>
      </c>
      <c r="E119" s="204">
        <v>0</v>
      </c>
      <c r="F119" s="204">
        <v>0</v>
      </c>
      <c r="G119" s="204">
        <f t="shared" si="63"/>
        <v>0</v>
      </c>
      <c r="H119" s="204"/>
      <c r="I119" s="204"/>
      <c r="J119" s="204">
        <f t="shared" si="64"/>
        <v>0</v>
      </c>
      <c r="K119" s="204">
        <v>0</v>
      </c>
      <c r="L119" s="204">
        <v>0</v>
      </c>
      <c r="M119" s="204">
        <f t="shared" si="65"/>
        <v>0</v>
      </c>
      <c r="N119" s="204"/>
      <c r="O119" s="204"/>
      <c r="P119" s="204">
        <f t="shared" si="66"/>
        <v>0</v>
      </c>
      <c r="Q119" s="204">
        <v>18343</v>
      </c>
      <c r="R119" s="204">
        <v>18343</v>
      </c>
      <c r="S119" s="204">
        <f t="shared" si="67"/>
        <v>0</v>
      </c>
      <c r="T119" s="204">
        <v>0</v>
      </c>
      <c r="U119" s="204">
        <v>0</v>
      </c>
      <c r="V119" s="204">
        <f t="shared" si="68"/>
        <v>0</v>
      </c>
      <c r="W119" s="204"/>
      <c r="X119" s="204"/>
      <c r="Y119" s="204">
        <f t="shared" si="69"/>
        <v>0</v>
      </c>
      <c r="Z119" s="204"/>
      <c r="AA119" s="204"/>
      <c r="AB119" s="204">
        <f t="shared" si="70"/>
        <v>0</v>
      </c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  <c r="AO119" s="198"/>
      <c r="AP119" s="198"/>
      <c r="AQ119" s="198"/>
      <c r="AR119" s="198"/>
      <c r="AS119" s="198"/>
      <c r="AT119" s="198"/>
      <c r="AU119" s="198"/>
      <c r="AV119" s="198"/>
      <c r="AW119" s="198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198"/>
      <c r="BJ119" s="198"/>
      <c r="BK119" s="198"/>
      <c r="BL119" s="198"/>
      <c r="BM119" s="198"/>
      <c r="BN119" s="198"/>
      <c r="BO119" s="198"/>
      <c r="BP119" s="198"/>
      <c r="BQ119" s="198"/>
      <c r="BR119" s="198"/>
      <c r="BS119" s="198"/>
      <c r="BT119" s="198"/>
      <c r="BU119" s="198"/>
      <c r="BV119" s="198"/>
      <c r="BW119" s="198"/>
      <c r="BX119" s="198"/>
      <c r="BY119" s="198"/>
      <c r="BZ119" s="198"/>
      <c r="CA119" s="198"/>
      <c r="CB119" s="198"/>
      <c r="CC119" s="198"/>
      <c r="CD119" s="198"/>
      <c r="CE119" s="198"/>
      <c r="CF119" s="198"/>
      <c r="CG119" s="198"/>
      <c r="CH119" s="198"/>
      <c r="CI119" s="198"/>
      <c r="CJ119" s="198"/>
      <c r="CK119" s="198"/>
      <c r="CL119" s="198"/>
      <c r="CM119" s="198"/>
      <c r="CN119" s="198"/>
      <c r="CO119" s="198"/>
      <c r="CP119" s="198"/>
      <c r="CQ119" s="198"/>
      <c r="CR119" s="198"/>
      <c r="CS119" s="198"/>
      <c r="CT119" s="198"/>
      <c r="CU119" s="198"/>
      <c r="CV119" s="198"/>
      <c r="CW119" s="198"/>
      <c r="CX119" s="198"/>
      <c r="CY119" s="198"/>
      <c r="CZ119" s="198"/>
      <c r="DA119" s="198"/>
      <c r="DB119" s="198"/>
      <c r="DC119" s="198"/>
      <c r="DD119" s="198"/>
      <c r="DE119" s="198"/>
      <c r="DF119" s="198"/>
      <c r="DG119" s="198"/>
      <c r="DH119" s="198"/>
      <c r="DI119" s="198"/>
      <c r="DJ119" s="198"/>
      <c r="DK119" s="198"/>
      <c r="DL119" s="198"/>
      <c r="DM119" s="198"/>
      <c r="DN119" s="198"/>
      <c r="DO119" s="198"/>
      <c r="DP119" s="198"/>
      <c r="DQ119" s="198"/>
      <c r="DR119" s="198"/>
      <c r="DS119" s="198"/>
      <c r="DT119" s="198"/>
      <c r="DU119" s="198"/>
      <c r="DV119" s="198"/>
      <c r="DW119" s="198"/>
      <c r="DX119" s="198"/>
      <c r="DY119" s="198"/>
      <c r="DZ119" s="198"/>
      <c r="EA119" s="198"/>
      <c r="EB119" s="198"/>
      <c r="EC119" s="198"/>
      <c r="ED119" s="198"/>
      <c r="EE119" s="198"/>
      <c r="EF119" s="198"/>
      <c r="EG119" s="198"/>
      <c r="EH119" s="198"/>
      <c r="EI119" s="198"/>
      <c r="EJ119" s="198"/>
      <c r="EK119" s="198"/>
      <c r="EL119" s="198"/>
      <c r="EM119" s="198"/>
      <c r="EN119" s="198"/>
      <c r="EO119" s="198"/>
      <c r="EP119" s="198"/>
      <c r="EQ119" s="198"/>
      <c r="ER119" s="198"/>
      <c r="ES119" s="198"/>
      <c r="ET119" s="198"/>
      <c r="EU119" s="198"/>
      <c r="EV119" s="198"/>
      <c r="EW119" s="198"/>
      <c r="EX119" s="198"/>
      <c r="EY119" s="198"/>
      <c r="EZ119" s="198"/>
      <c r="FA119" s="198"/>
      <c r="FB119" s="198"/>
      <c r="FC119" s="198"/>
      <c r="FD119" s="198"/>
      <c r="FE119" s="198"/>
      <c r="FF119" s="198"/>
      <c r="FG119" s="198"/>
      <c r="FH119" s="198"/>
      <c r="FI119" s="198"/>
      <c r="FJ119" s="198"/>
      <c r="FK119" s="198"/>
      <c r="FL119" s="198"/>
      <c r="FM119" s="198"/>
      <c r="FN119" s="198"/>
      <c r="FO119" s="198"/>
      <c r="FP119" s="198"/>
      <c r="FQ119" s="198"/>
      <c r="FR119" s="198"/>
      <c r="FS119" s="198"/>
      <c r="FT119" s="198"/>
      <c r="FU119" s="198"/>
      <c r="FV119" s="198"/>
      <c r="FW119" s="198"/>
      <c r="FX119" s="198"/>
      <c r="FY119" s="198"/>
      <c r="FZ119" s="198"/>
      <c r="GA119" s="198"/>
      <c r="GB119" s="198"/>
      <c r="GC119" s="198"/>
      <c r="GD119" s="198"/>
      <c r="GE119" s="198"/>
    </row>
    <row r="120" spans="1:187" s="195" customFormat="1" ht="63" x14ac:dyDescent="0.25">
      <c r="A120" s="203" t="s">
        <v>237</v>
      </c>
      <c r="B120" s="204">
        <f t="shared" si="62"/>
        <v>1250</v>
      </c>
      <c r="C120" s="204">
        <f t="shared" si="62"/>
        <v>1250</v>
      </c>
      <c r="D120" s="204">
        <f t="shared" si="62"/>
        <v>0</v>
      </c>
      <c r="E120" s="204">
        <v>0</v>
      </c>
      <c r="F120" s="204">
        <v>0</v>
      </c>
      <c r="G120" s="204">
        <f t="shared" si="63"/>
        <v>0</v>
      </c>
      <c r="H120" s="204"/>
      <c r="I120" s="204"/>
      <c r="J120" s="204">
        <f t="shared" si="64"/>
        <v>0</v>
      </c>
      <c r="K120" s="204">
        <v>0</v>
      </c>
      <c r="L120" s="204">
        <v>0</v>
      </c>
      <c r="M120" s="204">
        <f t="shared" si="65"/>
        <v>0</v>
      </c>
      <c r="N120" s="204">
        <v>1250</v>
      </c>
      <c r="O120" s="204">
        <v>1250</v>
      </c>
      <c r="P120" s="204">
        <f t="shared" si="66"/>
        <v>0</v>
      </c>
      <c r="Q120" s="204"/>
      <c r="R120" s="204"/>
      <c r="S120" s="204">
        <f t="shared" si="67"/>
        <v>0</v>
      </c>
      <c r="T120" s="204">
        <v>0</v>
      </c>
      <c r="U120" s="204">
        <v>0</v>
      </c>
      <c r="V120" s="204">
        <f t="shared" si="68"/>
        <v>0</v>
      </c>
      <c r="W120" s="204"/>
      <c r="X120" s="204"/>
      <c r="Y120" s="204">
        <f t="shared" si="69"/>
        <v>0</v>
      </c>
      <c r="Z120" s="204"/>
      <c r="AA120" s="204"/>
      <c r="AB120" s="204">
        <f t="shared" si="70"/>
        <v>0</v>
      </c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  <c r="AO120" s="198"/>
      <c r="AP120" s="198"/>
      <c r="AQ120" s="198"/>
      <c r="AR120" s="198"/>
      <c r="AS120" s="198"/>
      <c r="AT120" s="198"/>
      <c r="AU120" s="198"/>
      <c r="AV120" s="198"/>
      <c r="AW120" s="198"/>
      <c r="AX120" s="198"/>
      <c r="AY120" s="198"/>
      <c r="AZ120" s="198"/>
      <c r="BA120" s="198"/>
      <c r="BB120" s="198"/>
      <c r="BC120" s="198"/>
      <c r="BD120" s="198"/>
      <c r="BE120" s="198"/>
      <c r="BF120" s="198"/>
      <c r="BG120" s="198"/>
      <c r="BH120" s="198"/>
      <c r="BI120" s="198"/>
      <c r="BJ120" s="198"/>
      <c r="BK120" s="198"/>
      <c r="BL120" s="198"/>
      <c r="BM120" s="198"/>
      <c r="BN120" s="198"/>
      <c r="BO120" s="198"/>
      <c r="BP120" s="198"/>
      <c r="BQ120" s="198"/>
      <c r="BR120" s="198"/>
      <c r="BS120" s="198"/>
      <c r="BT120" s="198"/>
      <c r="BU120" s="198"/>
      <c r="BV120" s="198"/>
      <c r="BW120" s="198"/>
      <c r="BX120" s="198"/>
      <c r="BY120" s="198"/>
      <c r="BZ120" s="198"/>
      <c r="CA120" s="198"/>
      <c r="CB120" s="198"/>
      <c r="CC120" s="198"/>
      <c r="CD120" s="198"/>
      <c r="CE120" s="198"/>
      <c r="CF120" s="198"/>
      <c r="CG120" s="198"/>
      <c r="CH120" s="198"/>
      <c r="CI120" s="198"/>
      <c r="CJ120" s="198"/>
      <c r="CK120" s="198"/>
      <c r="CL120" s="198"/>
      <c r="CM120" s="198"/>
      <c r="CN120" s="198"/>
      <c r="CO120" s="198"/>
      <c r="CP120" s="198"/>
      <c r="CQ120" s="198"/>
      <c r="CR120" s="198"/>
      <c r="CS120" s="198"/>
      <c r="CT120" s="198"/>
      <c r="CU120" s="198"/>
      <c r="CV120" s="198"/>
      <c r="CW120" s="198"/>
      <c r="CX120" s="198"/>
      <c r="CY120" s="198"/>
      <c r="CZ120" s="198"/>
      <c r="DA120" s="198"/>
      <c r="DB120" s="198"/>
      <c r="DC120" s="198"/>
      <c r="DD120" s="198"/>
      <c r="DE120" s="198"/>
      <c r="DF120" s="198"/>
      <c r="DG120" s="198"/>
      <c r="DH120" s="198"/>
      <c r="DI120" s="198"/>
      <c r="DJ120" s="198"/>
      <c r="DK120" s="198"/>
      <c r="DL120" s="198"/>
      <c r="DM120" s="198"/>
      <c r="DN120" s="198"/>
      <c r="DO120" s="198"/>
      <c r="DP120" s="198"/>
      <c r="DQ120" s="198"/>
      <c r="DR120" s="198"/>
      <c r="DS120" s="198"/>
      <c r="DT120" s="198"/>
      <c r="DU120" s="198"/>
      <c r="DV120" s="198"/>
      <c r="DW120" s="198"/>
      <c r="DX120" s="198"/>
      <c r="DY120" s="198"/>
      <c r="DZ120" s="198"/>
      <c r="EA120" s="198"/>
      <c r="EB120" s="198"/>
      <c r="EC120" s="198"/>
      <c r="ED120" s="198"/>
      <c r="EE120" s="198"/>
      <c r="EF120" s="198"/>
      <c r="EG120" s="198"/>
      <c r="EH120" s="198"/>
      <c r="EI120" s="198"/>
      <c r="EJ120" s="198"/>
      <c r="EK120" s="198"/>
      <c r="EL120" s="198"/>
      <c r="EM120" s="198"/>
      <c r="EN120" s="198"/>
      <c r="EO120" s="198"/>
      <c r="EP120" s="198"/>
      <c r="EQ120" s="198"/>
      <c r="ER120" s="198"/>
      <c r="ES120" s="198"/>
      <c r="ET120" s="198"/>
      <c r="EU120" s="198"/>
      <c r="EV120" s="198"/>
      <c r="EW120" s="198"/>
      <c r="EX120" s="198"/>
      <c r="EY120" s="198"/>
      <c r="EZ120" s="198"/>
      <c r="FA120" s="198"/>
      <c r="FB120" s="198"/>
      <c r="FC120" s="198"/>
      <c r="FD120" s="198"/>
      <c r="FE120" s="198"/>
      <c r="FF120" s="198"/>
      <c r="FG120" s="198"/>
      <c r="FH120" s="198"/>
      <c r="FI120" s="198"/>
      <c r="FJ120" s="198"/>
      <c r="FK120" s="198"/>
      <c r="FL120" s="198"/>
      <c r="FM120" s="198"/>
      <c r="FN120" s="198"/>
      <c r="FO120" s="198"/>
      <c r="FP120" s="198"/>
      <c r="FQ120" s="198"/>
      <c r="FR120" s="198"/>
      <c r="FS120" s="198"/>
      <c r="FT120" s="198"/>
      <c r="FU120" s="198"/>
      <c r="FV120" s="198"/>
      <c r="FW120" s="198"/>
      <c r="FX120" s="198"/>
      <c r="FY120" s="198"/>
      <c r="FZ120" s="198"/>
      <c r="GA120" s="198"/>
      <c r="GB120" s="198"/>
      <c r="GC120" s="198"/>
      <c r="GD120" s="198"/>
      <c r="GE120" s="198"/>
    </row>
    <row r="121" spans="1:187" s="198" customFormat="1" ht="31.5" x14ac:dyDescent="0.25">
      <c r="A121" s="203" t="s">
        <v>238</v>
      </c>
      <c r="B121" s="204">
        <f t="shared" si="62"/>
        <v>1500</v>
      </c>
      <c r="C121" s="204">
        <f t="shared" si="62"/>
        <v>1500</v>
      </c>
      <c r="D121" s="204">
        <f t="shared" si="62"/>
        <v>0</v>
      </c>
      <c r="E121" s="204">
        <v>0</v>
      </c>
      <c r="F121" s="204">
        <v>0</v>
      </c>
      <c r="G121" s="204">
        <f t="shared" si="63"/>
        <v>0</v>
      </c>
      <c r="H121" s="204"/>
      <c r="I121" s="204"/>
      <c r="J121" s="204">
        <f t="shared" si="64"/>
        <v>0</v>
      </c>
      <c r="K121" s="204">
        <v>1500</v>
      </c>
      <c r="L121" s="204">
        <v>1500</v>
      </c>
      <c r="M121" s="204">
        <f t="shared" si="65"/>
        <v>0</v>
      </c>
      <c r="N121" s="204"/>
      <c r="O121" s="204"/>
      <c r="P121" s="204">
        <f t="shared" si="66"/>
        <v>0</v>
      </c>
      <c r="Q121" s="204">
        <v>0</v>
      </c>
      <c r="R121" s="204">
        <v>0</v>
      </c>
      <c r="S121" s="204">
        <f t="shared" si="67"/>
        <v>0</v>
      </c>
      <c r="T121" s="204"/>
      <c r="U121" s="204"/>
      <c r="V121" s="204">
        <f t="shared" si="68"/>
        <v>0</v>
      </c>
      <c r="W121" s="204"/>
      <c r="X121" s="204"/>
      <c r="Y121" s="204">
        <f t="shared" si="69"/>
        <v>0</v>
      </c>
      <c r="Z121" s="204"/>
      <c r="AA121" s="204"/>
      <c r="AB121" s="204">
        <f t="shared" si="70"/>
        <v>0</v>
      </c>
    </row>
    <row r="122" spans="1:187" s="198" customFormat="1" ht="31.5" x14ac:dyDescent="0.25">
      <c r="A122" s="203" t="s">
        <v>239</v>
      </c>
      <c r="B122" s="204">
        <f t="shared" si="62"/>
        <v>8314</v>
      </c>
      <c r="C122" s="204">
        <f t="shared" si="62"/>
        <v>8314</v>
      </c>
      <c r="D122" s="204">
        <f t="shared" si="62"/>
        <v>0</v>
      </c>
      <c r="E122" s="204">
        <v>0</v>
      </c>
      <c r="F122" s="204">
        <v>0</v>
      </c>
      <c r="G122" s="204">
        <f t="shared" si="63"/>
        <v>0</v>
      </c>
      <c r="H122" s="204"/>
      <c r="I122" s="204"/>
      <c r="J122" s="204">
        <f t="shared" si="64"/>
        <v>0</v>
      </c>
      <c r="K122" s="204">
        <f>3660+4654</f>
        <v>8314</v>
      </c>
      <c r="L122" s="204">
        <f>3660+4654</f>
        <v>8314</v>
      </c>
      <c r="M122" s="204">
        <f t="shared" si="65"/>
        <v>0</v>
      </c>
      <c r="N122" s="204"/>
      <c r="O122" s="204"/>
      <c r="P122" s="204">
        <f t="shared" si="66"/>
        <v>0</v>
      </c>
      <c r="Q122" s="204">
        <v>0</v>
      </c>
      <c r="R122" s="204">
        <v>0</v>
      </c>
      <c r="S122" s="204">
        <f t="shared" si="67"/>
        <v>0</v>
      </c>
      <c r="T122" s="204"/>
      <c r="U122" s="204"/>
      <c r="V122" s="204">
        <f t="shared" si="68"/>
        <v>0</v>
      </c>
      <c r="W122" s="204"/>
      <c r="X122" s="204"/>
      <c r="Y122" s="204">
        <f t="shared" si="69"/>
        <v>0</v>
      </c>
      <c r="Z122" s="204"/>
      <c r="AA122" s="204"/>
      <c r="AB122" s="204">
        <f t="shared" si="70"/>
        <v>0</v>
      </c>
    </row>
    <row r="123" spans="1:187" s="198" customFormat="1" ht="63" x14ac:dyDescent="0.25">
      <c r="A123" s="203" t="s">
        <v>240</v>
      </c>
      <c r="B123" s="204">
        <f t="shared" si="62"/>
        <v>6000</v>
      </c>
      <c r="C123" s="204">
        <f t="shared" si="62"/>
        <v>6000</v>
      </c>
      <c r="D123" s="204">
        <f t="shared" si="62"/>
        <v>0</v>
      </c>
      <c r="E123" s="204">
        <v>0</v>
      </c>
      <c r="F123" s="204">
        <v>0</v>
      </c>
      <c r="G123" s="204">
        <f t="shared" si="63"/>
        <v>0</v>
      </c>
      <c r="H123" s="204"/>
      <c r="I123" s="204"/>
      <c r="J123" s="204">
        <f t="shared" si="64"/>
        <v>0</v>
      </c>
      <c r="K123" s="204">
        <v>0</v>
      </c>
      <c r="L123" s="204">
        <v>0</v>
      </c>
      <c r="M123" s="204">
        <f t="shared" si="65"/>
        <v>0</v>
      </c>
      <c r="N123" s="204">
        <v>6000</v>
      </c>
      <c r="O123" s="204">
        <v>6000</v>
      </c>
      <c r="P123" s="204">
        <f t="shared" si="66"/>
        <v>0</v>
      </c>
      <c r="Q123" s="204">
        <v>0</v>
      </c>
      <c r="R123" s="204">
        <v>0</v>
      </c>
      <c r="S123" s="204">
        <f t="shared" si="67"/>
        <v>0</v>
      </c>
      <c r="T123" s="204"/>
      <c r="U123" s="204"/>
      <c r="V123" s="204">
        <f t="shared" si="68"/>
        <v>0</v>
      </c>
      <c r="W123" s="204"/>
      <c r="X123" s="204"/>
      <c r="Y123" s="204">
        <f t="shared" si="69"/>
        <v>0</v>
      </c>
      <c r="Z123" s="204"/>
      <c r="AA123" s="204"/>
      <c r="AB123" s="204">
        <f t="shared" si="70"/>
        <v>0</v>
      </c>
    </row>
    <row r="124" spans="1:187" s="195" customFormat="1" ht="31.5" x14ac:dyDescent="0.25">
      <c r="A124" s="203" t="s">
        <v>241</v>
      </c>
      <c r="B124" s="204">
        <f t="shared" si="62"/>
        <v>3000</v>
      </c>
      <c r="C124" s="204">
        <f t="shared" si="62"/>
        <v>3000</v>
      </c>
      <c r="D124" s="204">
        <f t="shared" si="62"/>
        <v>0</v>
      </c>
      <c r="E124" s="204">
        <v>0</v>
      </c>
      <c r="F124" s="204">
        <v>0</v>
      </c>
      <c r="G124" s="204">
        <f t="shared" si="63"/>
        <v>0</v>
      </c>
      <c r="H124" s="204"/>
      <c r="I124" s="204"/>
      <c r="J124" s="204">
        <f t="shared" si="64"/>
        <v>0</v>
      </c>
      <c r="K124" s="204">
        <v>0</v>
      </c>
      <c r="L124" s="204">
        <v>0</v>
      </c>
      <c r="M124" s="204">
        <f t="shared" si="65"/>
        <v>0</v>
      </c>
      <c r="N124" s="204"/>
      <c r="O124" s="204"/>
      <c r="P124" s="204">
        <f t="shared" si="66"/>
        <v>0</v>
      </c>
      <c r="Q124" s="204">
        <v>3000</v>
      </c>
      <c r="R124" s="204">
        <v>3000</v>
      </c>
      <c r="S124" s="204">
        <f t="shared" si="67"/>
        <v>0</v>
      </c>
      <c r="T124" s="204">
        <v>0</v>
      </c>
      <c r="U124" s="204">
        <v>0</v>
      </c>
      <c r="V124" s="204">
        <f t="shared" si="68"/>
        <v>0</v>
      </c>
      <c r="W124" s="204"/>
      <c r="X124" s="204"/>
      <c r="Y124" s="204">
        <f t="shared" si="69"/>
        <v>0</v>
      </c>
      <c r="Z124" s="204"/>
      <c r="AA124" s="204"/>
      <c r="AB124" s="204">
        <f t="shared" si="70"/>
        <v>0</v>
      </c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  <c r="AO124" s="198"/>
      <c r="AP124" s="198"/>
      <c r="AQ124" s="198"/>
      <c r="AR124" s="198"/>
      <c r="AS124" s="198"/>
      <c r="AT124" s="198"/>
      <c r="AU124" s="198"/>
      <c r="AV124" s="198"/>
      <c r="AW124" s="198"/>
      <c r="AX124" s="198"/>
      <c r="AY124" s="198"/>
      <c r="AZ124" s="198"/>
      <c r="BA124" s="198"/>
      <c r="BB124" s="198"/>
      <c r="BC124" s="198"/>
      <c r="BD124" s="198"/>
      <c r="BE124" s="198"/>
      <c r="BF124" s="198"/>
      <c r="BG124" s="198"/>
      <c r="BH124" s="198"/>
      <c r="BI124" s="198"/>
      <c r="BJ124" s="198"/>
      <c r="BK124" s="198"/>
      <c r="BL124" s="198"/>
      <c r="BM124" s="198"/>
      <c r="BN124" s="198"/>
      <c r="BO124" s="198"/>
      <c r="BP124" s="198"/>
      <c r="BQ124" s="198"/>
      <c r="BR124" s="198"/>
      <c r="BS124" s="198"/>
      <c r="BT124" s="198"/>
      <c r="BU124" s="198"/>
      <c r="BV124" s="198"/>
      <c r="BW124" s="198"/>
      <c r="BX124" s="198"/>
      <c r="BY124" s="198"/>
      <c r="BZ124" s="198"/>
      <c r="CA124" s="198"/>
      <c r="CB124" s="198"/>
      <c r="CC124" s="198"/>
      <c r="CD124" s="198"/>
      <c r="CE124" s="198"/>
      <c r="CF124" s="198"/>
      <c r="CG124" s="198"/>
      <c r="CH124" s="198"/>
      <c r="CI124" s="198"/>
      <c r="CJ124" s="198"/>
      <c r="CK124" s="198"/>
      <c r="CL124" s="198"/>
      <c r="CM124" s="198"/>
      <c r="CN124" s="198"/>
      <c r="CO124" s="198"/>
      <c r="CP124" s="198"/>
      <c r="CQ124" s="198"/>
      <c r="CR124" s="198"/>
      <c r="CS124" s="198"/>
      <c r="CT124" s="198"/>
      <c r="CU124" s="198"/>
      <c r="CV124" s="198"/>
      <c r="CW124" s="198"/>
      <c r="CX124" s="198"/>
      <c r="CY124" s="198"/>
      <c r="CZ124" s="198"/>
      <c r="DA124" s="198"/>
      <c r="DB124" s="198"/>
      <c r="DC124" s="198"/>
      <c r="DD124" s="198"/>
      <c r="DE124" s="198"/>
      <c r="DF124" s="198"/>
      <c r="DG124" s="198"/>
      <c r="DH124" s="198"/>
      <c r="DI124" s="198"/>
      <c r="DJ124" s="198"/>
      <c r="DK124" s="198"/>
      <c r="DL124" s="198"/>
      <c r="DM124" s="198"/>
      <c r="DN124" s="198"/>
      <c r="DO124" s="198"/>
      <c r="DP124" s="198"/>
      <c r="DQ124" s="198"/>
      <c r="DR124" s="198"/>
      <c r="DS124" s="198"/>
      <c r="DT124" s="198"/>
      <c r="DU124" s="198"/>
      <c r="DV124" s="198"/>
      <c r="DW124" s="198"/>
      <c r="DX124" s="198"/>
      <c r="DY124" s="198"/>
      <c r="DZ124" s="198"/>
      <c r="EA124" s="198"/>
      <c r="EB124" s="198"/>
      <c r="EC124" s="198"/>
      <c r="ED124" s="198"/>
      <c r="EE124" s="198"/>
      <c r="EF124" s="198"/>
      <c r="EG124" s="198"/>
      <c r="EH124" s="198"/>
      <c r="EI124" s="198"/>
      <c r="EJ124" s="198"/>
      <c r="EK124" s="198"/>
      <c r="EL124" s="198"/>
      <c r="EM124" s="198"/>
      <c r="EN124" s="198"/>
      <c r="EO124" s="198"/>
      <c r="EP124" s="198"/>
      <c r="EQ124" s="198"/>
      <c r="ER124" s="198"/>
      <c r="ES124" s="198"/>
      <c r="ET124" s="198"/>
      <c r="EU124" s="198"/>
      <c r="EV124" s="198"/>
      <c r="EW124" s="198"/>
      <c r="EX124" s="198"/>
      <c r="EY124" s="198"/>
      <c r="EZ124" s="198"/>
      <c r="FA124" s="198"/>
      <c r="FB124" s="198"/>
      <c r="FC124" s="198"/>
      <c r="FD124" s="198"/>
      <c r="FE124" s="198"/>
      <c r="FF124" s="198"/>
      <c r="FG124" s="198"/>
      <c r="FH124" s="198"/>
      <c r="FI124" s="198"/>
      <c r="FJ124" s="198"/>
      <c r="FK124" s="198"/>
      <c r="FL124" s="198"/>
      <c r="FM124" s="198"/>
      <c r="FN124" s="198"/>
      <c r="FO124" s="198"/>
      <c r="FP124" s="198"/>
      <c r="FQ124" s="198"/>
      <c r="FR124" s="198"/>
      <c r="FS124" s="198"/>
      <c r="FT124" s="198"/>
      <c r="FU124" s="198"/>
      <c r="FV124" s="198"/>
      <c r="FW124" s="198"/>
      <c r="FX124" s="198"/>
      <c r="FY124" s="198"/>
      <c r="FZ124" s="198"/>
      <c r="GA124" s="198"/>
      <c r="GB124" s="198"/>
      <c r="GC124" s="198"/>
      <c r="GD124" s="198"/>
      <c r="GE124" s="198"/>
    </row>
    <row r="125" spans="1:187" s="198" customFormat="1" x14ac:dyDescent="0.25">
      <c r="A125" s="196" t="s">
        <v>215</v>
      </c>
      <c r="B125" s="197">
        <f t="shared" si="62"/>
        <v>2976580</v>
      </c>
      <c r="C125" s="197">
        <f t="shared" si="62"/>
        <v>2976580</v>
      </c>
      <c r="D125" s="197">
        <f t="shared" si="62"/>
        <v>0</v>
      </c>
      <c r="E125" s="197">
        <f>SUM(E126:E127)</f>
        <v>0</v>
      </c>
      <c r="F125" s="197">
        <f>SUM(F126:F127)</f>
        <v>0</v>
      </c>
      <c r="G125" s="197">
        <f t="shared" si="63"/>
        <v>0</v>
      </c>
      <c r="H125" s="197">
        <f t="shared" ref="H125:I125" si="114">SUM(H126:H127)</f>
        <v>0</v>
      </c>
      <c r="I125" s="197">
        <f t="shared" si="114"/>
        <v>0</v>
      </c>
      <c r="J125" s="197">
        <f t="shared" si="64"/>
        <v>0</v>
      </c>
      <c r="K125" s="197">
        <f t="shared" ref="K125:L125" si="115">SUM(K126:K127)</f>
        <v>4980</v>
      </c>
      <c r="L125" s="197">
        <f t="shared" si="115"/>
        <v>4980</v>
      </c>
      <c r="M125" s="197">
        <f t="shared" si="65"/>
        <v>0</v>
      </c>
      <c r="N125" s="197">
        <f t="shared" ref="N125:O125" si="116">SUM(N126:N127)</f>
        <v>0</v>
      </c>
      <c r="O125" s="197">
        <f t="shared" si="116"/>
        <v>0</v>
      </c>
      <c r="P125" s="197">
        <f t="shared" si="66"/>
        <v>0</v>
      </c>
      <c r="Q125" s="197">
        <f t="shared" ref="Q125:R125" si="117">SUM(Q126:Q127)</f>
        <v>0</v>
      </c>
      <c r="R125" s="197">
        <f t="shared" si="117"/>
        <v>0</v>
      </c>
      <c r="S125" s="197">
        <f t="shared" si="67"/>
        <v>0</v>
      </c>
      <c r="T125" s="197">
        <f t="shared" ref="T125:U125" si="118">SUM(T126:T127)</f>
        <v>0</v>
      </c>
      <c r="U125" s="197">
        <f t="shared" si="118"/>
        <v>0</v>
      </c>
      <c r="V125" s="197">
        <f t="shared" si="68"/>
        <v>0</v>
      </c>
      <c r="W125" s="197">
        <f t="shared" ref="W125:X125" si="119">SUM(W126:W127)</f>
        <v>0</v>
      </c>
      <c r="X125" s="197">
        <f t="shared" si="119"/>
        <v>0</v>
      </c>
      <c r="Y125" s="197">
        <f t="shared" si="69"/>
        <v>0</v>
      </c>
      <c r="Z125" s="197">
        <f t="shared" ref="Z125:AA125" si="120">SUM(Z126:Z127)</f>
        <v>2971600</v>
      </c>
      <c r="AA125" s="197">
        <f t="shared" si="120"/>
        <v>2971600</v>
      </c>
      <c r="AB125" s="197">
        <f t="shared" si="70"/>
        <v>0</v>
      </c>
      <c r="AC125" s="195"/>
      <c r="AD125" s="195"/>
      <c r="AE125" s="195"/>
      <c r="AF125" s="195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195"/>
      <c r="AQ125" s="195"/>
      <c r="AR125" s="195"/>
      <c r="AS125" s="195"/>
      <c r="AT125" s="195"/>
      <c r="AU125" s="195"/>
      <c r="AV125" s="195"/>
      <c r="AW125" s="195"/>
      <c r="AX125" s="195"/>
      <c r="AY125" s="195"/>
      <c r="AZ125" s="195"/>
      <c r="BA125" s="195"/>
      <c r="BB125" s="195"/>
      <c r="BC125" s="195"/>
      <c r="BD125" s="195"/>
      <c r="BE125" s="195"/>
      <c r="BF125" s="195"/>
      <c r="BG125" s="195"/>
      <c r="BH125" s="195"/>
      <c r="BI125" s="195"/>
      <c r="BJ125" s="195"/>
      <c r="BK125" s="195"/>
      <c r="BL125" s="195"/>
      <c r="BM125" s="195"/>
      <c r="BN125" s="195"/>
      <c r="BO125" s="195"/>
      <c r="BP125" s="195"/>
      <c r="BQ125" s="195"/>
      <c r="BR125" s="195"/>
      <c r="BS125" s="195"/>
      <c r="BT125" s="195"/>
      <c r="BU125" s="195"/>
      <c r="BV125" s="195"/>
      <c r="BW125" s="195"/>
      <c r="BX125" s="195"/>
      <c r="BY125" s="195"/>
      <c r="BZ125" s="195"/>
      <c r="CA125" s="195"/>
      <c r="CB125" s="195"/>
      <c r="CC125" s="195"/>
      <c r="CD125" s="195"/>
      <c r="CE125" s="195"/>
      <c r="CF125" s="195"/>
      <c r="CG125" s="195"/>
      <c r="CH125" s="195"/>
      <c r="CI125" s="195"/>
      <c r="CJ125" s="195"/>
      <c r="CK125" s="195"/>
      <c r="CL125" s="195"/>
      <c r="CM125" s="195"/>
      <c r="CN125" s="195"/>
      <c r="CO125" s="195"/>
      <c r="CP125" s="195"/>
      <c r="CQ125" s="195"/>
      <c r="CR125" s="195"/>
      <c r="CS125" s="195"/>
      <c r="CT125" s="195"/>
      <c r="CU125" s="195"/>
      <c r="CV125" s="195"/>
      <c r="CW125" s="195"/>
      <c r="CX125" s="195"/>
      <c r="CY125" s="195"/>
      <c r="CZ125" s="195"/>
      <c r="DA125" s="195"/>
      <c r="DB125" s="195"/>
      <c r="DC125" s="195"/>
      <c r="DD125" s="195"/>
      <c r="DE125" s="195"/>
      <c r="DF125" s="195"/>
      <c r="DG125" s="195"/>
      <c r="DH125" s="195"/>
      <c r="DI125" s="195"/>
      <c r="DJ125" s="195"/>
      <c r="DK125" s="195"/>
      <c r="DL125" s="195"/>
      <c r="DM125" s="195"/>
      <c r="DN125" s="195"/>
      <c r="DO125" s="195"/>
      <c r="DP125" s="195"/>
      <c r="DQ125" s="195"/>
      <c r="DR125" s="195"/>
      <c r="DS125" s="195"/>
      <c r="DT125" s="195"/>
      <c r="DU125" s="195"/>
      <c r="DV125" s="195"/>
      <c r="DW125" s="195"/>
      <c r="DX125" s="195"/>
      <c r="DY125" s="195"/>
      <c r="DZ125" s="195"/>
      <c r="EA125" s="195"/>
      <c r="EB125" s="195"/>
      <c r="EC125" s="195"/>
      <c r="ED125" s="195"/>
      <c r="EE125" s="195"/>
      <c r="EF125" s="195"/>
      <c r="EG125" s="195"/>
      <c r="EH125" s="195"/>
      <c r="EI125" s="195"/>
      <c r="EJ125" s="195"/>
      <c r="EK125" s="195"/>
      <c r="EL125" s="195"/>
      <c r="EM125" s="195"/>
      <c r="EN125" s="195"/>
      <c r="EO125" s="195"/>
      <c r="EP125" s="195"/>
      <c r="EQ125" s="195"/>
      <c r="ER125" s="195"/>
      <c r="ES125" s="195"/>
      <c r="ET125" s="195"/>
      <c r="EU125" s="195"/>
      <c r="EV125" s="195"/>
      <c r="EW125" s="195"/>
      <c r="EX125" s="195"/>
      <c r="EY125" s="195"/>
      <c r="EZ125" s="195"/>
      <c r="FA125" s="195"/>
      <c r="FB125" s="195"/>
      <c r="FC125" s="195"/>
      <c r="FD125" s="195"/>
      <c r="FE125" s="195"/>
      <c r="FF125" s="195"/>
      <c r="FG125" s="195"/>
      <c r="FH125" s="195"/>
      <c r="FI125" s="195"/>
      <c r="FJ125" s="195"/>
      <c r="FK125" s="195"/>
      <c r="FL125" s="195"/>
      <c r="FM125" s="195"/>
      <c r="FN125" s="195"/>
      <c r="FO125" s="195"/>
      <c r="FP125" s="195"/>
      <c r="FQ125" s="195"/>
      <c r="FR125" s="195"/>
      <c r="FS125" s="195"/>
      <c r="FT125" s="195"/>
      <c r="FU125" s="195"/>
      <c r="FV125" s="195"/>
      <c r="FW125" s="195"/>
      <c r="FX125" s="195"/>
      <c r="FY125" s="195"/>
      <c r="FZ125" s="195"/>
      <c r="GA125" s="195"/>
      <c r="GB125" s="195"/>
      <c r="GC125" s="195"/>
      <c r="GD125" s="195"/>
      <c r="GE125" s="195"/>
    </row>
    <row r="126" spans="1:187" s="198" customFormat="1" ht="31.5" x14ac:dyDescent="0.25">
      <c r="A126" s="203" t="s">
        <v>242</v>
      </c>
      <c r="B126" s="204">
        <f t="shared" si="62"/>
        <v>2971600</v>
      </c>
      <c r="C126" s="204">
        <f t="shared" si="62"/>
        <v>2971600</v>
      </c>
      <c r="D126" s="204">
        <f t="shared" si="62"/>
        <v>0</v>
      </c>
      <c r="E126" s="204">
        <v>0</v>
      </c>
      <c r="F126" s="204">
        <v>0</v>
      </c>
      <c r="G126" s="204">
        <f t="shared" si="63"/>
        <v>0</v>
      </c>
      <c r="H126" s="204"/>
      <c r="I126" s="204"/>
      <c r="J126" s="204">
        <f t="shared" si="64"/>
        <v>0</v>
      </c>
      <c r="K126" s="204">
        <v>0</v>
      </c>
      <c r="L126" s="204">
        <v>0</v>
      </c>
      <c r="M126" s="204">
        <f t="shared" si="65"/>
        <v>0</v>
      </c>
      <c r="N126" s="204">
        <v>0</v>
      </c>
      <c r="O126" s="204">
        <v>0</v>
      </c>
      <c r="P126" s="204">
        <f t="shared" si="66"/>
        <v>0</v>
      </c>
      <c r="Q126" s="204"/>
      <c r="R126" s="204"/>
      <c r="S126" s="204">
        <f t="shared" si="67"/>
        <v>0</v>
      </c>
      <c r="T126" s="204">
        <v>0</v>
      </c>
      <c r="U126" s="204">
        <v>0</v>
      </c>
      <c r="V126" s="204">
        <f t="shared" si="68"/>
        <v>0</v>
      </c>
      <c r="W126" s="204"/>
      <c r="X126" s="204"/>
      <c r="Y126" s="204">
        <f t="shared" si="69"/>
        <v>0</v>
      </c>
      <c r="Z126" s="204">
        <v>2971600</v>
      </c>
      <c r="AA126" s="204">
        <v>2971600</v>
      </c>
      <c r="AB126" s="204">
        <f t="shared" si="70"/>
        <v>0</v>
      </c>
    </row>
    <row r="127" spans="1:187" s="198" customFormat="1" ht="31.5" x14ac:dyDescent="0.25">
      <c r="A127" s="203" t="s">
        <v>243</v>
      </c>
      <c r="B127" s="204">
        <f t="shared" si="62"/>
        <v>4980</v>
      </c>
      <c r="C127" s="204">
        <f t="shared" si="62"/>
        <v>4980</v>
      </c>
      <c r="D127" s="204">
        <f t="shared" si="62"/>
        <v>0</v>
      </c>
      <c r="E127" s="204">
        <v>0</v>
      </c>
      <c r="F127" s="204">
        <v>0</v>
      </c>
      <c r="G127" s="204">
        <f t="shared" si="63"/>
        <v>0</v>
      </c>
      <c r="H127" s="204"/>
      <c r="I127" s="204"/>
      <c r="J127" s="204">
        <f t="shared" si="64"/>
        <v>0</v>
      </c>
      <c r="K127" s="204">
        <v>4980</v>
      </c>
      <c r="L127" s="204">
        <v>4980</v>
      </c>
      <c r="M127" s="204">
        <f t="shared" si="65"/>
        <v>0</v>
      </c>
      <c r="N127" s="204">
        <v>0</v>
      </c>
      <c r="O127" s="204">
        <v>0</v>
      </c>
      <c r="P127" s="204">
        <f t="shared" si="66"/>
        <v>0</v>
      </c>
      <c r="Q127" s="204"/>
      <c r="R127" s="204"/>
      <c r="S127" s="204">
        <f t="shared" si="67"/>
        <v>0</v>
      </c>
      <c r="T127" s="204">
        <v>0</v>
      </c>
      <c r="U127" s="204">
        <v>0</v>
      </c>
      <c r="V127" s="204">
        <f t="shared" si="68"/>
        <v>0</v>
      </c>
      <c r="W127" s="204"/>
      <c r="X127" s="204"/>
      <c r="Y127" s="204">
        <f t="shared" si="69"/>
        <v>0</v>
      </c>
      <c r="Z127" s="204"/>
      <c r="AA127" s="204"/>
      <c r="AB127" s="204">
        <f t="shared" si="70"/>
        <v>0</v>
      </c>
    </row>
    <row r="128" spans="1:187" s="198" customFormat="1" ht="31.5" x14ac:dyDescent="0.25">
      <c r="A128" s="196" t="s">
        <v>217</v>
      </c>
      <c r="B128" s="197">
        <f t="shared" si="62"/>
        <v>153300</v>
      </c>
      <c r="C128" s="197">
        <f t="shared" si="62"/>
        <v>160325</v>
      </c>
      <c r="D128" s="197">
        <f t="shared" si="62"/>
        <v>7025</v>
      </c>
      <c r="E128" s="197"/>
      <c r="F128" s="197"/>
      <c r="G128" s="197">
        <f t="shared" si="63"/>
        <v>0</v>
      </c>
      <c r="H128" s="197">
        <f t="shared" ref="H128" si="121">SUM(H129:H142)</f>
        <v>0</v>
      </c>
      <c r="I128" s="197">
        <f>SUM(I129:I142)</f>
        <v>0</v>
      </c>
      <c r="J128" s="197">
        <f t="shared" si="64"/>
        <v>0</v>
      </c>
      <c r="K128" s="197">
        <f t="shared" ref="K128" si="122">SUM(K129:K142)</f>
        <v>35605</v>
      </c>
      <c r="L128" s="197">
        <f>SUM(L129:L142)</f>
        <v>35605</v>
      </c>
      <c r="M128" s="197">
        <f t="shared" si="65"/>
        <v>0</v>
      </c>
      <c r="N128" s="197">
        <f t="shared" ref="N128" si="123">SUM(N129:N142)</f>
        <v>14455</v>
      </c>
      <c r="O128" s="197">
        <f>SUM(O129:O142)</f>
        <v>14455</v>
      </c>
      <c r="P128" s="197">
        <f t="shared" si="66"/>
        <v>0</v>
      </c>
      <c r="Q128" s="197">
        <f t="shared" ref="Q128" si="124">SUM(Q129:Q142)</f>
        <v>92654</v>
      </c>
      <c r="R128" s="197">
        <f>SUM(R129:R142)</f>
        <v>92654</v>
      </c>
      <c r="S128" s="197">
        <f t="shared" si="67"/>
        <v>0</v>
      </c>
      <c r="T128" s="197">
        <f t="shared" ref="T128" si="125">SUM(T129:T142)</f>
        <v>0</v>
      </c>
      <c r="U128" s="197">
        <f>SUM(U129:U142)</f>
        <v>0</v>
      </c>
      <c r="V128" s="197">
        <f t="shared" si="68"/>
        <v>0</v>
      </c>
      <c r="W128" s="197">
        <f t="shared" ref="W128" si="126">SUM(W129:W142)</f>
        <v>10586</v>
      </c>
      <c r="X128" s="197">
        <f>SUM(X129:X142)</f>
        <v>17611</v>
      </c>
      <c r="Y128" s="197">
        <f t="shared" si="69"/>
        <v>7025</v>
      </c>
      <c r="Z128" s="197">
        <f t="shared" ref="Z128" si="127">SUM(Z129:Z142)</f>
        <v>0</v>
      </c>
      <c r="AA128" s="197">
        <f>SUM(AA129:AA142)</f>
        <v>0</v>
      </c>
      <c r="AB128" s="197">
        <f t="shared" si="70"/>
        <v>0</v>
      </c>
    </row>
    <row r="129" spans="1:187" s="198" customFormat="1" ht="63" x14ac:dyDescent="0.25">
      <c r="A129" s="203" t="s">
        <v>244</v>
      </c>
      <c r="B129" s="204">
        <f t="shared" si="62"/>
        <v>14455</v>
      </c>
      <c r="C129" s="204">
        <f t="shared" si="62"/>
        <v>14455</v>
      </c>
      <c r="D129" s="204">
        <f t="shared" si="62"/>
        <v>0</v>
      </c>
      <c r="E129" s="204">
        <v>0</v>
      </c>
      <c r="F129" s="204">
        <v>0</v>
      </c>
      <c r="G129" s="204">
        <f t="shared" si="63"/>
        <v>0</v>
      </c>
      <c r="H129" s="204"/>
      <c r="I129" s="204"/>
      <c r="J129" s="204">
        <f t="shared" si="64"/>
        <v>0</v>
      </c>
      <c r="K129" s="204">
        <v>0</v>
      </c>
      <c r="L129" s="204">
        <v>0</v>
      </c>
      <c r="M129" s="204">
        <f t="shared" si="65"/>
        <v>0</v>
      </c>
      <c r="N129" s="204">
        <v>14455</v>
      </c>
      <c r="O129" s="204">
        <v>14455</v>
      </c>
      <c r="P129" s="204">
        <f t="shared" si="66"/>
        <v>0</v>
      </c>
      <c r="Q129" s="204">
        <v>0</v>
      </c>
      <c r="R129" s="204">
        <v>0</v>
      </c>
      <c r="S129" s="204">
        <f t="shared" si="67"/>
        <v>0</v>
      </c>
      <c r="T129" s="204"/>
      <c r="U129" s="204"/>
      <c r="V129" s="204">
        <f t="shared" si="68"/>
        <v>0</v>
      </c>
      <c r="W129" s="204"/>
      <c r="X129" s="204"/>
      <c r="Y129" s="204">
        <f t="shared" si="69"/>
        <v>0</v>
      </c>
      <c r="Z129" s="204"/>
      <c r="AA129" s="204"/>
      <c r="AB129" s="204">
        <f t="shared" si="70"/>
        <v>0</v>
      </c>
    </row>
    <row r="130" spans="1:187" s="214" customFormat="1" ht="47.25" x14ac:dyDescent="0.25">
      <c r="A130" s="213" t="s">
        <v>245</v>
      </c>
      <c r="B130" s="209">
        <f t="shared" si="62"/>
        <v>7371</v>
      </c>
      <c r="C130" s="209">
        <f t="shared" si="62"/>
        <v>7371</v>
      </c>
      <c r="D130" s="209">
        <f t="shared" si="62"/>
        <v>0</v>
      </c>
      <c r="E130" s="209">
        <v>0</v>
      </c>
      <c r="F130" s="209">
        <v>0</v>
      </c>
      <c r="G130" s="209">
        <f t="shared" si="63"/>
        <v>0</v>
      </c>
      <c r="H130" s="209"/>
      <c r="I130" s="209"/>
      <c r="J130" s="209">
        <f t="shared" si="64"/>
        <v>0</v>
      </c>
      <c r="K130" s="209">
        <v>0</v>
      </c>
      <c r="L130" s="209">
        <v>0</v>
      </c>
      <c r="M130" s="209">
        <f t="shared" si="65"/>
        <v>0</v>
      </c>
      <c r="N130" s="209">
        <v>0</v>
      </c>
      <c r="O130" s="209">
        <v>0</v>
      </c>
      <c r="P130" s="209">
        <f t="shared" si="66"/>
        <v>0</v>
      </c>
      <c r="Q130" s="209"/>
      <c r="R130" s="209"/>
      <c r="S130" s="209">
        <f t="shared" si="67"/>
        <v>0</v>
      </c>
      <c r="T130" s="209">
        <v>0</v>
      </c>
      <c r="U130" s="209">
        <v>0</v>
      </c>
      <c r="V130" s="209">
        <f t="shared" si="68"/>
        <v>0</v>
      </c>
      <c r="W130" s="209">
        <v>7371</v>
      </c>
      <c r="X130" s="209">
        <v>7371</v>
      </c>
      <c r="Y130" s="209">
        <f t="shared" si="69"/>
        <v>0</v>
      </c>
      <c r="Z130" s="209"/>
      <c r="AA130" s="209"/>
      <c r="AB130" s="209">
        <f t="shared" si="70"/>
        <v>0</v>
      </c>
      <c r="AC130" s="210"/>
      <c r="AD130" s="210"/>
      <c r="AE130" s="210"/>
      <c r="AF130" s="210"/>
      <c r="AG130" s="210"/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10"/>
      <c r="BH130" s="210"/>
      <c r="BI130" s="210"/>
      <c r="BJ130" s="210"/>
      <c r="BK130" s="210"/>
      <c r="BL130" s="210"/>
      <c r="BM130" s="210"/>
      <c r="BN130" s="210"/>
      <c r="BO130" s="210"/>
      <c r="BP130" s="210"/>
      <c r="BQ130" s="210"/>
      <c r="BR130" s="210"/>
      <c r="BS130" s="210"/>
      <c r="BT130" s="210"/>
      <c r="BU130" s="210"/>
      <c r="BV130" s="210"/>
      <c r="BW130" s="210"/>
      <c r="BX130" s="210"/>
      <c r="BY130" s="210"/>
      <c r="BZ130" s="210"/>
      <c r="CA130" s="210"/>
      <c r="CB130" s="210"/>
      <c r="CC130" s="210"/>
      <c r="CD130" s="210"/>
      <c r="CE130" s="210"/>
      <c r="CF130" s="210"/>
      <c r="CG130" s="210"/>
      <c r="CH130" s="210"/>
      <c r="CI130" s="210"/>
      <c r="CJ130" s="210"/>
      <c r="CK130" s="210"/>
      <c r="CL130" s="210"/>
      <c r="CM130" s="210"/>
      <c r="CN130" s="210"/>
      <c r="CO130" s="210"/>
      <c r="CP130" s="210"/>
      <c r="CQ130" s="210"/>
      <c r="CR130" s="210"/>
      <c r="CS130" s="210"/>
      <c r="CT130" s="210"/>
      <c r="CU130" s="210"/>
      <c r="CV130" s="210"/>
      <c r="CW130" s="210"/>
      <c r="CX130" s="210"/>
      <c r="CY130" s="210"/>
      <c r="CZ130" s="210"/>
      <c r="DA130" s="210"/>
      <c r="DB130" s="210"/>
      <c r="DC130" s="210"/>
      <c r="DD130" s="210"/>
      <c r="DE130" s="210"/>
      <c r="DF130" s="210"/>
      <c r="DG130" s="210"/>
      <c r="DH130" s="210"/>
      <c r="DI130" s="210"/>
      <c r="DJ130" s="210"/>
      <c r="DK130" s="210"/>
      <c r="DL130" s="210"/>
      <c r="DM130" s="210"/>
      <c r="DN130" s="210"/>
      <c r="DO130" s="210"/>
      <c r="DP130" s="210"/>
      <c r="DQ130" s="210"/>
      <c r="DR130" s="210"/>
      <c r="DS130" s="210"/>
      <c r="DT130" s="210"/>
      <c r="DU130" s="210"/>
      <c r="DV130" s="210"/>
      <c r="DW130" s="210"/>
      <c r="DX130" s="210"/>
      <c r="DY130" s="210"/>
      <c r="DZ130" s="210"/>
      <c r="EA130" s="210"/>
      <c r="EB130" s="210"/>
      <c r="EC130" s="210"/>
      <c r="ED130" s="210"/>
      <c r="EE130" s="210"/>
      <c r="EF130" s="210"/>
      <c r="EG130" s="210"/>
      <c r="EH130" s="210"/>
      <c r="EI130" s="210"/>
      <c r="EJ130" s="210"/>
      <c r="EK130" s="210"/>
      <c r="EL130" s="210"/>
      <c r="EM130" s="210"/>
      <c r="EN130" s="210"/>
      <c r="EO130" s="210"/>
      <c r="EP130" s="210"/>
      <c r="EQ130" s="210"/>
      <c r="ER130" s="210"/>
      <c r="ES130" s="210"/>
      <c r="ET130" s="210"/>
      <c r="EU130" s="210"/>
      <c r="EV130" s="210"/>
      <c r="EW130" s="210"/>
      <c r="EX130" s="210"/>
      <c r="EY130" s="210"/>
      <c r="EZ130" s="210"/>
      <c r="FA130" s="210"/>
      <c r="FB130" s="210"/>
      <c r="FC130" s="210"/>
      <c r="FD130" s="210"/>
      <c r="FE130" s="210"/>
      <c r="FF130" s="210"/>
      <c r="FG130" s="210"/>
      <c r="FH130" s="210"/>
      <c r="FI130" s="210"/>
      <c r="FJ130" s="210"/>
      <c r="FK130" s="210"/>
      <c r="FL130" s="210"/>
      <c r="FM130" s="210"/>
      <c r="FN130" s="210"/>
      <c r="FO130" s="210"/>
      <c r="FP130" s="210"/>
      <c r="FQ130" s="210"/>
      <c r="FR130" s="210"/>
      <c r="FS130" s="210"/>
      <c r="FT130" s="210"/>
      <c r="FU130" s="210"/>
      <c r="FV130" s="210"/>
      <c r="FW130" s="210"/>
      <c r="FX130" s="210"/>
      <c r="FY130" s="210"/>
      <c r="FZ130" s="210"/>
      <c r="GA130" s="210"/>
      <c r="GB130" s="210"/>
      <c r="GC130" s="210"/>
      <c r="GD130" s="210"/>
      <c r="GE130" s="210"/>
    </row>
    <row r="131" spans="1:187" s="198" customFormat="1" ht="31.5" x14ac:dyDescent="0.25">
      <c r="A131" s="203" t="s">
        <v>246</v>
      </c>
      <c r="B131" s="204">
        <f t="shared" si="62"/>
        <v>1668</v>
      </c>
      <c r="C131" s="204">
        <f t="shared" si="62"/>
        <v>1668</v>
      </c>
      <c r="D131" s="204">
        <f t="shared" si="62"/>
        <v>0</v>
      </c>
      <c r="E131" s="204">
        <v>0</v>
      </c>
      <c r="F131" s="204">
        <v>0</v>
      </c>
      <c r="G131" s="204">
        <f t="shared" si="63"/>
        <v>0</v>
      </c>
      <c r="H131" s="204"/>
      <c r="I131" s="204"/>
      <c r="J131" s="204">
        <f t="shared" si="64"/>
        <v>0</v>
      </c>
      <c r="K131" s="204">
        <f>1700-32</f>
        <v>1668</v>
      </c>
      <c r="L131" s="204">
        <f>1700-32</f>
        <v>1668</v>
      </c>
      <c r="M131" s="204">
        <f t="shared" si="65"/>
        <v>0</v>
      </c>
      <c r="N131" s="204"/>
      <c r="O131" s="204"/>
      <c r="P131" s="204">
        <f t="shared" si="66"/>
        <v>0</v>
      </c>
      <c r="Q131" s="204">
        <v>0</v>
      </c>
      <c r="R131" s="204">
        <v>0</v>
      </c>
      <c r="S131" s="204">
        <f t="shared" si="67"/>
        <v>0</v>
      </c>
      <c r="T131" s="204"/>
      <c r="U131" s="204"/>
      <c r="V131" s="204">
        <f t="shared" si="68"/>
        <v>0</v>
      </c>
      <c r="W131" s="204"/>
      <c r="X131" s="204"/>
      <c r="Y131" s="204">
        <f t="shared" si="69"/>
        <v>0</v>
      </c>
      <c r="Z131" s="204"/>
      <c r="AA131" s="204"/>
      <c r="AB131" s="204">
        <f t="shared" si="70"/>
        <v>0</v>
      </c>
    </row>
    <row r="132" spans="1:187" s="210" customFormat="1" ht="31.5" x14ac:dyDescent="0.25">
      <c r="A132" s="213" t="s">
        <v>247</v>
      </c>
      <c r="B132" s="209">
        <f t="shared" si="62"/>
        <v>2420</v>
      </c>
      <c r="C132" s="209">
        <f t="shared" si="62"/>
        <v>2420</v>
      </c>
      <c r="D132" s="209">
        <f t="shared" si="62"/>
        <v>0</v>
      </c>
      <c r="E132" s="209">
        <v>0</v>
      </c>
      <c r="F132" s="209">
        <v>0</v>
      </c>
      <c r="G132" s="209">
        <f t="shared" si="63"/>
        <v>0</v>
      </c>
      <c r="H132" s="209"/>
      <c r="I132" s="209"/>
      <c r="J132" s="209">
        <f t="shared" si="64"/>
        <v>0</v>
      </c>
      <c r="K132" s="209">
        <v>2420</v>
      </c>
      <c r="L132" s="209">
        <v>2420</v>
      </c>
      <c r="M132" s="209">
        <f t="shared" si="65"/>
        <v>0</v>
      </c>
      <c r="N132" s="209"/>
      <c r="O132" s="209"/>
      <c r="P132" s="209">
        <f t="shared" si="66"/>
        <v>0</v>
      </c>
      <c r="Q132" s="209">
        <v>0</v>
      </c>
      <c r="R132" s="209">
        <v>0</v>
      </c>
      <c r="S132" s="209">
        <f t="shared" si="67"/>
        <v>0</v>
      </c>
      <c r="T132" s="209"/>
      <c r="U132" s="209"/>
      <c r="V132" s="209">
        <f t="shared" si="68"/>
        <v>0</v>
      </c>
      <c r="W132" s="209"/>
      <c r="X132" s="209"/>
      <c r="Y132" s="209">
        <f t="shared" si="69"/>
        <v>0</v>
      </c>
      <c r="Z132" s="209"/>
      <c r="AA132" s="209"/>
      <c r="AB132" s="209">
        <f t="shared" si="70"/>
        <v>0</v>
      </c>
    </row>
    <row r="133" spans="1:187" s="198" customFormat="1" ht="31.5" x14ac:dyDescent="0.25">
      <c r="A133" s="203" t="s">
        <v>248</v>
      </c>
      <c r="B133" s="204">
        <f t="shared" si="62"/>
        <v>3600</v>
      </c>
      <c r="C133" s="204">
        <f t="shared" si="62"/>
        <v>3600</v>
      </c>
      <c r="D133" s="204">
        <f t="shared" si="62"/>
        <v>0</v>
      </c>
      <c r="E133" s="204">
        <v>0</v>
      </c>
      <c r="F133" s="204">
        <v>0</v>
      </c>
      <c r="G133" s="204">
        <f t="shared" si="63"/>
        <v>0</v>
      </c>
      <c r="H133" s="204"/>
      <c r="I133" s="204"/>
      <c r="J133" s="204">
        <f t="shared" si="64"/>
        <v>0</v>
      </c>
      <c r="K133" s="204">
        <v>3600</v>
      </c>
      <c r="L133" s="204">
        <v>3600</v>
      </c>
      <c r="M133" s="204">
        <f t="shared" si="65"/>
        <v>0</v>
      </c>
      <c r="N133" s="204"/>
      <c r="O133" s="204"/>
      <c r="P133" s="204">
        <f t="shared" si="66"/>
        <v>0</v>
      </c>
      <c r="Q133" s="204">
        <v>0</v>
      </c>
      <c r="R133" s="204">
        <v>0</v>
      </c>
      <c r="S133" s="204">
        <f t="shared" si="67"/>
        <v>0</v>
      </c>
      <c r="T133" s="204"/>
      <c r="U133" s="204"/>
      <c r="V133" s="204">
        <f t="shared" si="68"/>
        <v>0</v>
      </c>
      <c r="W133" s="204"/>
      <c r="X133" s="204"/>
      <c r="Y133" s="204">
        <f t="shared" si="69"/>
        <v>0</v>
      </c>
      <c r="Z133" s="204"/>
      <c r="AA133" s="204"/>
      <c r="AB133" s="204">
        <f t="shared" si="70"/>
        <v>0</v>
      </c>
    </row>
    <row r="134" spans="1:187" s="198" customFormat="1" ht="31.5" x14ac:dyDescent="0.25">
      <c r="A134" s="203" t="s">
        <v>249</v>
      </c>
      <c r="B134" s="204">
        <f t="shared" si="62"/>
        <v>1704</v>
      </c>
      <c r="C134" s="204">
        <f t="shared" si="62"/>
        <v>1704</v>
      </c>
      <c r="D134" s="204">
        <f t="shared" si="62"/>
        <v>0</v>
      </c>
      <c r="E134" s="204">
        <v>0</v>
      </c>
      <c r="F134" s="204">
        <v>0</v>
      </c>
      <c r="G134" s="204">
        <f t="shared" si="63"/>
        <v>0</v>
      </c>
      <c r="H134" s="204"/>
      <c r="I134" s="204"/>
      <c r="J134" s="204">
        <f t="shared" si="64"/>
        <v>0</v>
      </c>
      <c r="K134" s="204">
        <v>1704</v>
      </c>
      <c r="L134" s="204">
        <v>1704</v>
      </c>
      <c r="M134" s="204">
        <f t="shared" si="65"/>
        <v>0</v>
      </c>
      <c r="N134" s="204"/>
      <c r="O134" s="204"/>
      <c r="P134" s="204">
        <f t="shared" si="66"/>
        <v>0</v>
      </c>
      <c r="Q134" s="204">
        <v>0</v>
      </c>
      <c r="R134" s="204">
        <v>0</v>
      </c>
      <c r="S134" s="204">
        <f t="shared" si="67"/>
        <v>0</v>
      </c>
      <c r="T134" s="204"/>
      <c r="U134" s="204"/>
      <c r="V134" s="204">
        <f t="shared" si="68"/>
        <v>0</v>
      </c>
      <c r="W134" s="204"/>
      <c r="X134" s="204"/>
      <c r="Y134" s="204">
        <f t="shared" si="69"/>
        <v>0</v>
      </c>
      <c r="Z134" s="204"/>
      <c r="AA134" s="204"/>
      <c r="AB134" s="204">
        <f t="shared" si="70"/>
        <v>0</v>
      </c>
    </row>
    <row r="135" spans="1:187" s="198" customFormat="1" ht="31.5" x14ac:dyDescent="0.25">
      <c r="A135" s="203" t="s">
        <v>250</v>
      </c>
      <c r="B135" s="204">
        <f t="shared" si="62"/>
        <v>21500</v>
      </c>
      <c r="C135" s="204">
        <f t="shared" si="62"/>
        <v>21500</v>
      </c>
      <c r="D135" s="204">
        <f t="shared" si="62"/>
        <v>0</v>
      </c>
      <c r="E135" s="204">
        <v>0</v>
      </c>
      <c r="F135" s="204">
        <v>0</v>
      </c>
      <c r="G135" s="204">
        <f t="shared" si="63"/>
        <v>0</v>
      </c>
      <c r="H135" s="204"/>
      <c r="I135" s="204"/>
      <c r="J135" s="204">
        <f t="shared" si="64"/>
        <v>0</v>
      </c>
      <c r="K135" s="204"/>
      <c r="L135" s="204"/>
      <c r="M135" s="204">
        <f t="shared" si="65"/>
        <v>0</v>
      </c>
      <c r="N135" s="204"/>
      <c r="O135" s="204"/>
      <c r="P135" s="204">
        <f t="shared" si="66"/>
        <v>0</v>
      </c>
      <c r="Q135" s="204">
        <f>21426+74</f>
        <v>21500</v>
      </c>
      <c r="R135" s="204">
        <f>21426+74</f>
        <v>21500</v>
      </c>
      <c r="S135" s="204">
        <f t="shared" si="67"/>
        <v>0</v>
      </c>
      <c r="T135" s="204"/>
      <c r="U135" s="204"/>
      <c r="V135" s="204">
        <f t="shared" si="68"/>
        <v>0</v>
      </c>
      <c r="W135" s="204"/>
      <c r="X135" s="204"/>
      <c r="Y135" s="204">
        <f t="shared" si="69"/>
        <v>0</v>
      </c>
      <c r="Z135" s="204"/>
      <c r="AA135" s="204"/>
      <c r="AB135" s="204">
        <f t="shared" si="70"/>
        <v>0</v>
      </c>
    </row>
    <row r="136" spans="1:187" s="210" customFormat="1" ht="31.5" x14ac:dyDescent="0.25">
      <c r="A136" s="213" t="s">
        <v>251</v>
      </c>
      <c r="B136" s="209">
        <f t="shared" si="62"/>
        <v>3215</v>
      </c>
      <c r="C136" s="209">
        <f t="shared" si="62"/>
        <v>3215</v>
      </c>
      <c r="D136" s="209">
        <f t="shared" si="62"/>
        <v>0</v>
      </c>
      <c r="E136" s="209">
        <v>0</v>
      </c>
      <c r="F136" s="209">
        <v>0</v>
      </c>
      <c r="G136" s="209">
        <f t="shared" si="63"/>
        <v>0</v>
      </c>
      <c r="H136" s="209"/>
      <c r="I136" s="209"/>
      <c r="J136" s="209">
        <f t="shared" si="64"/>
        <v>0</v>
      </c>
      <c r="K136" s="209">
        <v>0</v>
      </c>
      <c r="L136" s="209">
        <v>0</v>
      </c>
      <c r="M136" s="209">
        <f t="shared" si="65"/>
        <v>0</v>
      </c>
      <c r="N136" s="209"/>
      <c r="O136" s="209"/>
      <c r="P136" s="209">
        <f t="shared" si="66"/>
        <v>0</v>
      </c>
      <c r="Q136" s="209">
        <v>0</v>
      </c>
      <c r="R136" s="209">
        <v>0</v>
      </c>
      <c r="S136" s="209">
        <f t="shared" si="67"/>
        <v>0</v>
      </c>
      <c r="T136" s="209"/>
      <c r="U136" s="209"/>
      <c r="V136" s="209">
        <f t="shared" si="68"/>
        <v>0</v>
      </c>
      <c r="W136" s="209">
        <v>3215</v>
      </c>
      <c r="X136" s="209">
        <v>3215</v>
      </c>
      <c r="Y136" s="209">
        <f t="shared" si="69"/>
        <v>0</v>
      </c>
      <c r="Z136" s="209"/>
      <c r="AA136" s="209"/>
      <c r="AB136" s="209">
        <f t="shared" si="70"/>
        <v>0</v>
      </c>
    </row>
    <row r="137" spans="1:187" s="198" customFormat="1" ht="31.5" x14ac:dyDescent="0.25">
      <c r="A137" s="203" t="s">
        <v>252</v>
      </c>
      <c r="B137" s="204">
        <f t="shared" si="62"/>
        <v>2754</v>
      </c>
      <c r="C137" s="204">
        <f t="shared" si="62"/>
        <v>2754</v>
      </c>
      <c r="D137" s="204">
        <f t="shared" si="62"/>
        <v>0</v>
      </c>
      <c r="E137" s="204">
        <v>0</v>
      </c>
      <c r="F137" s="204">
        <v>0</v>
      </c>
      <c r="G137" s="204">
        <f t="shared" si="63"/>
        <v>0</v>
      </c>
      <c r="H137" s="204"/>
      <c r="I137" s="204"/>
      <c r="J137" s="204">
        <f t="shared" si="64"/>
        <v>0</v>
      </c>
      <c r="K137" s="204">
        <v>2754</v>
      </c>
      <c r="L137" s="204">
        <v>2754</v>
      </c>
      <c r="M137" s="204">
        <f t="shared" si="65"/>
        <v>0</v>
      </c>
      <c r="N137" s="204"/>
      <c r="O137" s="204"/>
      <c r="P137" s="204">
        <f t="shared" si="66"/>
        <v>0</v>
      </c>
      <c r="Q137" s="204">
        <v>0</v>
      </c>
      <c r="R137" s="204">
        <v>0</v>
      </c>
      <c r="S137" s="204">
        <f t="shared" si="67"/>
        <v>0</v>
      </c>
      <c r="T137" s="204"/>
      <c r="U137" s="204"/>
      <c r="V137" s="204">
        <f t="shared" si="68"/>
        <v>0</v>
      </c>
      <c r="W137" s="204"/>
      <c r="X137" s="204"/>
      <c r="Y137" s="204">
        <f t="shared" si="69"/>
        <v>0</v>
      </c>
      <c r="Z137" s="204"/>
      <c r="AA137" s="204"/>
      <c r="AB137" s="204">
        <f t="shared" si="70"/>
        <v>0</v>
      </c>
    </row>
    <row r="138" spans="1:187" s="198" customFormat="1" ht="47.25" x14ac:dyDescent="0.25">
      <c r="A138" s="203" t="s">
        <v>253</v>
      </c>
      <c r="B138" s="204">
        <f t="shared" si="62"/>
        <v>0</v>
      </c>
      <c r="C138" s="204">
        <f t="shared" si="62"/>
        <v>7025</v>
      </c>
      <c r="D138" s="204">
        <f t="shared" si="62"/>
        <v>7025</v>
      </c>
      <c r="E138" s="204">
        <v>0</v>
      </c>
      <c r="F138" s="204">
        <v>0</v>
      </c>
      <c r="G138" s="204">
        <f t="shared" si="63"/>
        <v>0</v>
      </c>
      <c r="H138" s="204"/>
      <c r="I138" s="204"/>
      <c r="J138" s="204">
        <f t="shared" si="64"/>
        <v>0</v>
      </c>
      <c r="K138" s="204"/>
      <c r="L138" s="204"/>
      <c r="M138" s="204">
        <f t="shared" si="65"/>
        <v>0</v>
      </c>
      <c r="N138" s="204"/>
      <c r="O138" s="204"/>
      <c r="P138" s="204">
        <f t="shared" si="66"/>
        <v>0</v>
      </c>
      <c r="Q138" s="204">
        <v>0</v>
      </c>
      <c r="R138" s="204">
        <v>0</v>
      </c>
      <c r="S138" s="204">
        <f t="shared" si="67"/>
        <v>0</v>
      </c>
      <c r="T138" s="204"/>
      <c r="U138" s="204"/>
      <c r="V138" s="204">
        <f t="shared" si="68"/>
        <v>0</v>
      </c>
      <c r="W138" s="204"/>
      <c r="X138" s="204">
        <v>7025</v>
      </c>
      <c r="Y138" s="204">
        <f t="shared" si="69"/>
        <v>7025</v>
      </c>
      <c r="Z138" s="204"/>
      <c r="AA138" s="204"/>
      <c r="AB138" s="204">
        <f t="shared" si="70"/>
        <v>0</v>
      </c>
    </row>
    <row r="139" spans="1:187" s="198" customFormat="1" ht="31.5" x14ac:dyDescent="0.25">
      <c r="A139" s="203" t="s">
        <v>254</v>
      </c>
      <c r="B139" s="204">
        <f t="shared" si="62"/>
        <v>69997</v>
      </c>
      <c r="C139" s="204">
        <f t="shared" si="62"/>
        <v>69997</v>
      </c>
      <c r="D139" s="204">
        <f t="shared" si="62"/>
        <v>0</v>
      </c>
      <c r="E139" s="204">
        <v>0</v>
      </c>
      <c r="F139" s="204">
        <v>0</v>
      </c>
      <c r="G139" s="204">
        <f t="shared" si="63"/>
        <v>0</v>
      </c>
      <c r="H139" s="204"/>
      <c r="I139" s="204"/>
      <c r="J139" s="204">
        <f t="shared" si="64"/>
        <v>0</v>
      </c>
      <c r="K139" s="204">
        <v>9841</v>
      </c>
      <c r="L139" s="204">
        <v>9841</v>
      </c>
      <c r="M139" s="204">
        <f t="shared" si="65"/>
        <v>0</v>
      </c>
      <c r="N139" s="204"/>
      <c r="O139" s="204"/>
      <c r="P139" s="204">
        <f t="shared" si="66"/>
        <v>0</v>
      </c>
      <c r="Q139" s="204">
        <v>60156</v>
      </c>
      <c r="R139" s="204">
        <v>60156</v>
      </c>
      <c r="S139" s="204">
        <f t="shared" si="67"/>
        <v>0</v>
      </c>
      <c r="T139" s="204"/>
      <c r="U139" s="204"/>
      <c r="V139" s="204">
        <f t="shared" si="68"/>
        <v>0</v>
      </c>
      <c r="W139" s="204"/>
      <c r="X139" s="204"/>
      <c r="Y139" s="204">
        <f t="shared" si="69"/>
        <v>0</v>
      </c>
      <c r="Z139" s="204"/>
      <c r="AA139" s="204"/>
      <c r="AB139" s="204">
        <f t="shared" si="70"/>
        <v>0</v>
      </c>
    </row>
    <row r="140" spans="1:187" s="210" customFormat="1" ht="31.5" x14ac:dyDescent="0.25">
      <c r="A140" s="213" t="s">
        <v>255</v>
      </c>
      <c r="B140" s="209">
        <f t="shared" si="62"/>
        <v>10965</v>
      </c>
      <c r="C140" s="209">
        <f t="shared" si="62"/>
        <v>10965</v>
      </c>
      <c r="D140" s="209">
        <f t="shared" si="62"/>
        <v>0</v>
      </c>
      <c r="E140" s="209">
        <v>0</v>
      </c>
      <c r="F140" s="209">
        <v>0</v>
      </c>
      <c r="G140" s="209">
        <f t="shared" si="63"/>
        <v>0</v>
      </c>
      <c r="H140" s="209"/>
      <c r="I140" s="209"/>
      <c r="J140" s="209">
        <f t="shared" si="64"/>
        <v>0</v>
      </c>
      <c r="K140" s="209">
        <v>10965</v>
      </c>
      <c r="L140" s="209">
        <v>10965</v>
      </c>
      <c r="M140" s="209">
        <f t="shared" si="65"/>
        <v>0</v>
      </c>
      <c r="N140" s="209"/>
      <c r="O140" s="209"/>
      <c r="P140" s="209"/>
      <c r="Q140" s="209"/>
      <c r="R140" s="209"/>
      <c r="S140" s="209">
        <f t="shared" si="67"/>
        <v>0</v>
      </c>
      <c r="T140" s="209"/>
      <c r="U140" s="209"/>
      <c r="V140" s="209">
        <f t="shared" si="68"/>
        <v>0</v>
      </c>
      <c r="W140" s="209"/>
      <c r="X140" s="209"/>
      <c r="Y140" s="209">
        <f t="shared" si="69"/>
        <v>0</v>
      </c>
      <c r="Z140" s="209"/>
      <c r="AA140" s="209"/>
      <c r="AB140" s="209">
        <f t="shared" si="70"/>
        <v>0</v>
      </c>
    </row>
    <row r="141" spans="1:187" s="210" customFormat="1" ht="31.5" x14ac:dyDescent="0.25">
      <c r="A141" s="213" t="s">
        <v>256</v>
      </c>
      <c r="B141" s="209">
        <f t="shared" si="62"/>
        <v>2653</v>
      </c>
      <c r="C141" s="209">
        <f t="shared" si="62"/>
        <v>2653</v>
      </c>
      <c r="D141" s="209">
        <f t="shared" si="62"/>
        <v>0</v>
      </c>
      <c r="E141" s="209">
        <v>0</v>
      </c>
      <c r="F141" s="209">
        <v>0</v>
      </c>
      <c r="G141" s="209">
        <f t="shared" si="63"/>
        <v>0</v>
      </c>
      <c r="H141" s="209"/>
      <c r="I141" s="209"/>
      <c r="J141" s="209">
        <f t="shared" si="64"/>
        <v>0</v>
      </c>
      <c r="K141" s="209">
        <v>2653</v>
      </c>
      <c r="L141" s="209">
        <v>2653</v>
      </c>
      <c r="M141" s="209">
        <f t="shared" si="65"/>
        <v>0</v>
      </c>
      <c r="N141" s="209"/>
      <c r="O141" s="209"/>
      <c r="P141" s="209"/>
      <c r="Q141" s="209"/>
      <c r="R141" s="209"/>
      <c r="S141" s="209">
        <f t="shared" si="67"/>
        <v>0</v>
      </c>
      <c r="T141" s="209"/>
      <c r="U141" s="209"/>
      <c r="V141" s="209">
        <f t="shared" si="68"/>
        <v>0</v>
      </c>
      <c r="W141" s="209"/>
      <c r="X141" s="209"/>
      <c r="Y141" s="209">
        <f t="shared" si="69"/>
        <v>0</v>
      </c>
      <c r="Z141" s="209"/>
      <c r="AA141" s="209"/>
      <c r="AB141" s="209">
        <f t="shared" si="70"/>
        <v>0</v>
      </c>
    </row>
    <row r="142" spans="1:187" s="198" customFormat="1" ht="31.5" x14ac:dyDescent="0.25">
      <c r="A142" s="203" t="s">
        <v>257</v>
      </c>
      <c r="B142" s="204">
        <f t="shared" si="62"/>
        <v>10998</v>
      </c>
      <c r="C142" s="204">
        <f t="shared" si="62"/>
        <v>10998</v>
      </c>
      <c r="D142" s="204">
        <f t="shared" si="62"/>
        <v>0</v>
      </c>
      <c r="E142" s="204">
        <v>0</v>
      </c>
      <c r="F142" s="204">
        <v>0</v>
      </c>
      <c r="G142" s="204">
        <f t="shared" si="63"/>
        <v>0</v>
      </c>
      <c r="H142" s="204"/>
      <c r="I142" s="204"/>
      <c r="J142" s="204">
        <f t="shared" si="64"/>
        <v>0</v>
      </c>
      <c r="K142" s="204">
        <v>0</v>
      </c>
      <c r="L142" s="204">
        <v>0</v>
      </c>
      <c r="M142" s="204">
        <f t="shared" si="65"/>
        <v>0</v>
      </c>
      <c r="N142" s="204"/>
      <c r="O142" s="204"/>
      <c r="P142" s="204">
        <f t="shared" si="66"/>
        <v>0</v>
      </c>
      <c r="Q142" s="204">
        <v>10998</v>
      </c>
      <c r="R142" s="204">
        <v>10998</v>
      </c>
      <c r="S142" s="204">
        <f t="shared" si="67"/>
        <v>0</v>
      </c>
      <c r="T142" s="204"/>
      <c r="U142" s="204"/>
      <c r="V142" s="204">
        <f t="shared" si="68"/>
        <v>0</v>
      </c>
      <c r="W142" s="204"/>
      <c r="X142" s="204"/>
      <c r="Y142" s="204">
        <f t="shared" si="69"/>
        <v>0</v>
      </c>
      <c r="Z142" s="204"/>
      <c r="AA142" s="204"/>
      <c r="AB142" s="204">
        <f t="shared" si="70"/>
        <v>0</v>
      </c>
    </row>
    <row r="143" spans="1:187" s="198" customFormat="1" ht="31.5" x14ac:dyDescent="0.25">
      <c r="A143" s="196" t="s">
        <v>258</v>
      </c>
      <c r="B143" s="197">
        <f t="shared" si="62"/>
        <v>18417</v>
      </c>
      <c r="C143" s="197">
        <f t="shared" si="62"/>
        <v>21465</v>
      </c>
      <c r="D143" s="197">
        <f t="shared" si="62"/>
        <v>3048</v>
      </c>
      <c r="E143" s="197">
        <f>SUM(E144:E151)</f>
        <v>0</v>
      </c>
      <c r="F143" s="197">
        <f>SUM(F144:F151)</f>
        <v>0</v>
      </c>
      <c r="G143" s="197">
        <f t="shared" si="63"/>
        <v>0</v>
      </c>
      <c r="H143" s="197">
        <f>SUM(H144:H151)</f>
        <v>0</v>
      </c>
      <c r="I143" s="197">
        <f>SUM(I144:I151)</f>
        <v>0</v>
      </c>
      <c r="J143" s="197">
        <f t="shared" si="64"/>
        <v>0</v>
      </c>
      <c r="K143" s="197">
        <f>SUM(K144:K151)</f>
        <v>5228</v>
      </c>
      <c r="L143" s="197">
        <f>SUM(L144:L151)</f>
        <v>5228</v>
      </c>
      <c r="M143" s="197">
        <f t="shared" si="65"/>
        <v>0</v>
      </c>
      <c r="N143" s="197">
        <f>SUM(N144:N151)</f>
        <v>2939</v>
      </c>
      <c r="O143" s="197">
        <f>SUM(O144:O151)</f>
        <v>2939</v>
      </c>
      <c r="P143" s="197">
        <f t="shared" si="66"/>
        <v>0</v>
      </c>
      <c r="Q143" s="197">
        <f>SUM(Q144:Q151)</f>
        <v>10250</v>
      </c>
      <c r="R143" s="197">
        <f>SUM(R144:R151)</f>
        <v>13298</v>
      </c>
      <c r="S143" s="197">
        <f t="shared" si="67"/>
        <v>3048</v>
      </c>
      <c r="T143" s="197">
        <f>SUM(T144:T151)</f>
        <v>0</v>
      </c>
      <c r="U143" s="197">
        <f>SUM(U144:U151)</f>
        <v>0</v>
      </c>
      <c r="V143" s="197">
        <f t="shared" si="68"/>
        <v>0</v>
      </c>
      <c r="W143" s="197">
        <f>SUM(W144:W151)</f>
        <v>0</v>
      </c>
      <c r="X143" s="197">
        <f>SUM(X144:X151)</f>
        <v>0</v>
      </c>
      <c r="Y143" s="197">
        <f t="shared" si="69"/>
        <v>0</v>
      </c>
      <c r="Z143" s="197">
        <f>SUM(Z144:Z151)</f>
        <v>0</v>
      </c>
      <c r="AA143" s="197">
        <f>SUM(AA144:AA151)</f>
        <v>0</v>
      </c>
      <c r="AB143" s="197">
        <f t="shared" si="70"/>
        <v>0</v>
      </c>
      <c r="AC143" s="195"/>
      <c r="AD143" s="195"/>
      <c r="AE143" s="195"/>
      <c r="AF143" s="195"/>
      <c r="AG143" s="195"/>
      <c r="AH143" s="195"/>
      <c r="AI143" s="195"/>
      <c r="AJ143" s="195"/>
      <c r="AK143" s="195"/>
      <c r="AL143" s="195"/>
      <c r="AM143" s="195"/>
      <c r="AN143" s="195"/>
      <c r="AO143" s="195"/>
      <c r="AP143" s="195"/>
      <c r="AQ143" s="195"/>
      <c r="AR143" s="195"/>
      <c r="AS143" s="195"/>
      <c r="AT143" s="195"/>
      <c r="AU143" s="195"/>
      <c r="AV143" s="195"/>
      <c r="AW143" s="195"/>
      <c r="AX143" s="195"/>
      <c r="AY143" s="195"/>
      <c r="AZ143" s="195"/>
      <c r="BA143" s="195"/>
      <c r="BB143" s="195"/>
      <c r="BC143" s="195"/>
      <c r="BD143" s="195"/>
      <c r="BE143" s="195"/>
      <c r="BF143" s="195"/>
      <c r="BG143" s="195"/>
      <c r="BH143" s="195"/>
      <c r="BI143" s="195"/>
      <c r="BJ143" s="195"/>
      <c r="BK143" s="195"/>
      <c r="BL143" s="195"/>
      <c r="BM143" s="195"/>
      <c r="BN143" s="195"/>
      <c r="BO143" s="195"/>
      <c r="BP143" s="195"/>
      <c r="BQ143" s="195"/>
      <c r="BR143" s="195"/>
      <c r="BS143" s="195"/>
      <c r="BT143" s="195"/>
      <c r="BU143" s="195"/>
      <c r="BV143" s="195"/>
      <c r="BW143" s="195"/>
      <c r="BX143" s="195"/>
      <c r="BY143" s="195"/>
      <c r="BZ143" s="195"/>
      <c r="CA143" s="195"/>
      <c r="CB143" s="195"/>
      <c r="CC143" s="195"/>
      <c r="CD143" s="195"/>
      <c r="CE143" s="195"/>
      <c r="CF143" s="195"/>
      <c r="CG143" s="195"/>
      <c r="CH143" s="195"/>
      <c r="CI143" s="195"/>
      <c r="CJ143" s="195"/>
      <c r="CK143" s="195"/>
      <c r="CL143" s="195"/>
      <c r="CM143" s="195"/>
      <c r="CN143" s="195"/>
      <c r="CO143" s="195"/>
      <c r="CP143" s="195"/>
      <c r="CQ143" s="195"/>
      <c r="CR143" s="195"/>
      <c r="CS143" s="195"/>
      <c r="CT143" s="195"/>
      <c r="CU143" s="195"/>
      <c r="CV143" s="195"/>
      <c r="CW143" s="195"/>
      <c r="CX143" s="195"/>
      <c r="CY143" s="195"/>
      <c r="CZ143" s="195"/>
      <c r="DA143" s="195"/>
      <c r="DB143" s="195"/>
      <c r="DC143" s="195"/>
      <c r="DD143" s="195"/>
      <c r="DE143" s="195"/>
      <c r="DF143" s="195"/>
      <c r="DG143" s="195"/>
      <c r="DH143" s="195"/>
      <c r="DI143" s="195"/>
      <c r="DJ143" s="195"/>
      <c r="DK143" s="195"/>
      <c r="DL143" s="195"/>
      <c r="DM143" s="195"/>
      <c r="DN143" s="195"/>
      <c r="DO143" s="195"/>
      <c r="DP143" s="195"/>
      <c r="DQ143" s="195"/>
      <c r="DR143" s="195"/>
      <c r="DS143" s="195"/>
      <c r="DT143" s="195"/>
      <c r="DU143" s="195"/>
      <c r="DV143" s="195"/>
      <c r="DW143" s="195"/>
      <c r="DX143" s="195"/>
      <c r="DY143" s="195"/>
      <c r="DZ143" s="195"/>
      <c r="EA143" s="195"/>
      <c r="EB143" s="195"/>
      <c r="EC143" s="195"/>
      <c r="ED143" s="195"/>
      <c r="EE143" s="195"/>
      <c r="EF143" s="195"/>
      <c r="EG143" s="195"/>
      <c r="EH143" s="195"/>
      <c r="EI143" s="195"/>
      <c r="EJ143" s="195"/>
      <c r="EK143" s="195"/>
      <c r="EL143" s="195"/>
      <c r="EM143" s="195"/>
      <c r="EN143" s="195"/>
      <c r="EO143" s="195"/>
      <c r="EP143" s="195"/>
      <c r="EQ143" s="195"/>
      <c r="ER143" s="195"/>
      <c r="ES143" s="195"/>
      <c r="ET143" s="195"/>
      <c r="EU143" s="195"/>
      <c r="EV143" s="195"/>
      <c r="EW143" s="195"/>
      <c r="EX143" s="195"/>
      <c r="EY143" s="195"/>
      <c r="EZ143" s="195"/>
      <c r="FA143" s="195"/>
      <c r="FB143" s="195"/>
      <c r="FC143" s="195"/>
      <c r="FD143" s="195"/>
      <c r="FE143" s="195"/>
      <c r="FF143" s="195"/>
      <c r="FG143" s="195"/>
      <c r="FH143" s="195"/>
      <c r="FI143" s="195"/>
      <c r="FJ143" s="195"/>
      <c r="FK143" s="195"/>
      <c r="FL143" s="195"/>
      <c r="FM143" s="195"/>
      <c r="FN143" s="195"/>
      <c r="FO143" s="195"/>
      <c r="FP143" s="195"/>
      <c r="FQ143" s="195"/>
      <c r="FR143" s="195"/>
      <c r="FS143" s="195"/>
      <c r="FT143" s="195"/>
      <c r="FU143" s="195"/>
      <c r="FV143" s="195"/>
      <c r="FW143" s="195"/>
      <c r="FX143" s="195"/>
      <c r="FY143" s="195"/>
      <c r="FZ143" s="195"/>
      <c r="GA143" s="195"/>
      <c r="GB143" s="195"/>
      <c r="GC143" s="195"/>
      <c r="GD143" s="195"/>
      <c r="GE143" s="195"/>
    </row>
    <row r="144" spans="1:187" s="198" customFormat="1" ht="31.5" x14ac:dyDescent="0.25">
      <c r="A144" s="203" t="s">
        <v>259</v>
      </c>
      <c r="B144" s="204">
        <f t="shared" si="62"/>
        <v>5040</v>
      </c>
      <c r="C144" s="204">
        <f t="shared" si="62"/>
        <v>5040</v>
      </c>
      <c r="D144" s="204">
        <f t="shared" si="62"/>
        <v>0</v>
      </c>
      <c r="E144" s="204"/>
      <c r="F144" s="204"/>
      <c r="G144" s="204">
        <f t="shared" si="63"/>
        <v>0</v>
      </c>
      <c r="H144" s="204"/>
      <c r="I144" s="204"/>
      <c r="J144" s="204">
        <f t="shared" si="64"/>
        <v>0</v>
      </c>
      <c r="K144" s="204">
        <v>0</v>
      </c>
      <c r="L144" s="204">
        <v>0</v>
      </c>
      <c r="M144" s="204">
        <f t="shared" si="65"/>
        <v>0</v>
      </c>
      <c r="N144" s="204">
        <v>0</v>
      </c>
      <c r="O144" s="204">
        <v>0</v>
      </c>
      <c r="P144" s="204">
        <f t="shared" si="66"/>
        <v>0</v>
      </c>
      <c r="Q144" s="204">
        <v>5040</v>
      </c>
      <c r="R144" s="204">
        <v>5040</v>
      </c>
      <c r="S144" s="204">
        <f t="shared" si="67"/>
        <v>0</v>
      </c>
      <c r="T144" s="204"/>
      <c r="U144" s="204"/>
      <c r="V144" s="204">
        <f t="shared" si="68"/>
        <v>0</v>
      </c>
      <c r="W144" s="204"/>
      <c r="X144" s="204"/>
      <c r="Y144" s="204">
        <f t="shared" si="69"/>
        <v>0</v>
      </c>
      <c r="Z144" s="204"/>
      <c r="AA144" s="204"/>
      <c r="AB144" s="204">
        <f t="shared" si="70"/>
        <v>0</v>
      </c>
    </row>
    <row r="145" spans="1:187" s="198" customFormat="1" ht="31.5" x14ac:dyDescent="0.25">
      <c r="A145" s="203" t="s">
        <v>260</v>
      </c>
      <c r="B145" s="204">
        <f t="shared" si="62"/>
        <v>0</v>
      </c>
      <c r="C145" s="204">
        <f t="shared" si="62"/>
        <v>3048</v>
      </c>
      <c r="D145" s="204">
        <f t="shared" si="62"/>
        <v>3048</v>
      </c>
      <c r="E145" s="204"/>
      <c r="F145" s="204"/>
      <c r="G145" s="204">
        <f t="shared" si="63"/>
        <v>0</v>
      </c>
      <c r="H145" s="204"/>
      <c r="I145" s="204"/>
      <c r="J145" s="204">
        <f t="shared" si="64"/>
        <v>0</v>
      </c>
      <c r="K145" s="204">
        <v>0</v>
      </c>
      <c r="L145" s="204">
        <v>0</v>
      </c>
      <c r="M145" s="204">
        <f t="shared" si="65"/>
        <v>0</v>
      </c>
      <c r="N145" s="204">
        <v>0</v>
      </c>
      <c r="O145" s="204">
        <v>0</v>
      </c>
      <c r="P145" s="204">
        <f t="shared" si="66"/>
        <v>0</v>
      </c>
      <c r="Q145" s="204"/>
      <c r="R145" s="204">
        <v>3048</v>
      </c>
      <c r="S145" s="204">
        <f t="shared" si="67"/>
        <v>3048</v>
      </c>
      <c r="T145" s="204"/>
      <c r="U145" s="204"/>
      <c r="V145" s="204">
        <f t="shared" si="68"/>
        <v>0</v>
      </c>
      <c r="W145" s="204"/>
      <c r="X145" s="204"/>
      <c r="Y145" s="204">
        <f t="shared" si="69"/>
        <v>0</v>
      </c>
      <c r="Z145" s="204"/>
      <c r="AA145" s="204"/>
      <c r="AB145" s="204">
        <f t="shared" si="70"/>
        <v>0</v>
      </c>
    </row>
    <row r="146" spans="1:187" s="198" customFormat="1" ht="31.5" x14ac:dyDescent="0.25">
      <c r="A146" s="203" t="s">
        <v>261</v>
      </c>
      <c r="B146" s="204">
        <f t="shared" si="62"/>
        <v>2380</v>
      </c>
      <c r="C146" s="204">
        <f t="shared" si="62"/>
        <v>2380</v>
      </c>
      <c r="D146" s="204">
        <f t="shared" si="62"/>
        <v>0</v>
      </c>
      <c r="E146" s="204"/>
      <c r="F146" s="204"/>
      <c r="G146" s="204">
        <f t="shared" si="63"/>
        <v>0</v>
      </c>
      <c r="H146" s="204"/>
      <c r="I146" s="204"/>
      <c r="J146" s="204">
        <f t="shared" si="64"/>
        <v>0</v>
      </c>
      <c r="K146" s="204">
        <v>2380</v>
      </c>
      <c r="L146" s="204">
        <v>2380</v>
      </c>
      <c r="M146" s="204">
        <f t="shared" si="65"/>
        <v>0</v>
      </c>
      <c r="N146" s="204">
        <v>0</v>
      </c>
      <c r="O146" s="204">
        <v>0</v>
      </c>
      <c r="P146" s="204">
        <f t="shared" si="66"/>
        <v>0</v>
      </c>
      <c r="Q146" s="204"/>
      <c r="R146" s="204"/>
      <c r="S146" s="204">
        <f t="shared" si="67"/>
        <v>0</v>
      </c>
      <c r="T146" s="204"/>
      <c r="U146" s="204"/>
      <c r="V146" s="204">
        <f t="shared" si="68"/>
        <v>0</v>
      </c>
      <c r="W146" s="204"/>
      <c r="X146" s="204"/>
      <c r="Y146" s="204">
        <f t="shared" si="69"/>
        <v>0</v>
      </c>
      <c r="Z146" s="204"/>
      <c r="AA146" s="204"/>
      <c r="AB146" s="204">
        <f t="shared" si="70"/>
        <v>0</v>
      </c>
    </row>
    <row r="147" spans="1:187" s="198" customFormat="1" ht="47.25" x14ac:dyDescent="0.25">
      <c r="A147" s="203" t="s">
        <v>262</v>
      </c>
      <c r="B147" s="204">
        <f t="shared" si="62"/>
        <v>1540</v>
      </c>
      <c r="C147" s="204">
        <f t="shared" si="62"/>
        <v>1540</v>
      </c>
      <c r="D147" s="204">
        <f t="shared" si="62"/>
        <v>0</v>
      </c>
      <c r="E147" s="204"/>
      <c r="F147" s="204"/>
      <c r="G147" s="204">
        <f t="shared" si="63"/>
        <v>0</v>
      </c>
      <c r="H147" s="204"/>
      <c r="I147" s="204"/>
      <c r="J147" s="204">
        <f t="shared" si="64"/>
        <v>0</v>
      </c>
      <c r="K147" s="204">
        <v>0</v>
      </c>
      <c r="L147" s="204">
        <v>0</v>
      </c>
      <c r="M147" s="204">
        <f t="shared" si="65"/>
        <v>0</v>
      </c>
      <c r="N147" s="204">
        <v>1540</v>
      </c>
      <c r="O147" s="204">
        <v>1540</v>
      </c>
      <c r="P147" s="204">
        <f t="shared" si="66"/>
        <v>0</v>
      </c>
      <c r="Q147" s="204"/>
      <c r="R147" s="204"/>
      <c r="S147" s="204">
        <f t="shared" si="67"/>
        <v>0</v>
      </c>
      <c r="T147" s="204"/>
      <c r="U147" s="204"/>
      <c r="V147" s="204">
        <f t="shared" si="68"/>
        <v>0</v>
      </c>
      <c r="W147" s="204"/>
      <c r="X147" s="204"/>
      <c r="Y147" s="204">
        <f t="shared" si="69"/>
        <v>0</v>
      </c>
      <c r="Z147" s="204"/>
      <c r="AA147" s="204"/>
      <c r="AB147" s="204">
        <f t="shared" si="70"/>
        <v>0</v>
      </c>
    </row>
    <row r="148" spans="1:187" s="198" customFormat="1" ht="47.25" x14ac:dyDescent="0.25">
      <c r="A148" s="203" t="s">
        <v>263</v>
      </c>
      <c r="B148" s="204">
        <f t="shared" si="62"/>
        <v>1399</v>
      </c>
      <c r="C148" s="204">
        <f t="shared" si="62"/>
        <v>1399</v>
      </c>
      <c r="D148" s="204">
        <f t="shared" si="62"/>
        <v>0</v>
      </c>
      <c r="E148" s="204"/>
      <c r="F148" s="204"/>
      <c r="G148" s="204">
        <f t="shared" si="63"/>
        <v>0</v>
      </c>
      <c r="H148" s="204"/>
      <c r="I148" s="204"/>
      <c r="J148" s="204">
        <f t="shared" si="64"/>
        <v>0</v>
      </c>
      <c r="K148" s="204">
        <v>0</v>
      </c>
      <c r="L148" s="204">
        <v>0</v>
      </c>
      <c r="M148" s="204">
        <f t="shared" si="65"/>
        <v>0</v>
      </c>
      <c r="N148" s="204">
        <v>1399</v>
      </c>
      <c r="O148" s="204">
        <v>1399</v>
      </c>
      <c r="P148" s="204">
        <f t="shared" si="66"/>
        <v>0</v>
      </c>
      <c r="Q148" s="204"/>
      <c r="R148" s="204"/>
      <c r="S148" s="204">
        <f t="shared" si="67"/>
        <v>0</v>
      </c>
      <c r="T148" s="204"/>
      <c r="U148" s="204"/>
      <c r="V148" s="204">
        <f t="shared" si="68"/>
        <v>0</v>
      </c>
      <c r="W148" s="204"/>
      <c r="X148" s="204"/>
      <c r="Y148" s="204">
        <f t="shared" si="69"/>
        <v>0</v>
      </c>
      <c r="Z148" s="204"/>
      <c r="AA148" s="204"/>
      <c r="AB148" s="204">
        <f t="shared" si="70"/>
        <v>0</v>
      </c>
    </row>
    <row r="149" spans="1:187" s="210" customFormat="1" ht="31.5" x14ac:dyDescent="0.25">
      <c r="A149" s="213" t="s">
        <v>264</v>
      </c>
      <c r="B149" s="209">
        <f t="shared" si="62"/>
        <v>1241</v>
      </c>
      <c r="C149" s="209">
        <f t="shared" si="62"/>
        <v>1241</v>
      </c>
      <c r="D149" s="209">
        <f t="shared" si="62"/>
        <v>0</v>
      </c>
      <c r="E149" s="209"/>
      <c r="F149" s="209"/>
      <c r="G149" s="209">
        <f t="shared" si="63"/>
        <v>0</v>
      </c>
      <c r="H149" s="209"/>
      <c r="I149" s="209"/>
      <c r="J149" s="209">
        <f t="shared" si="64"/>
        <v>0</v>
      </c>
      <c r="K149" s="209">
        <v>1241</v>
      </c>
      <c r="L149" s="209">
        <v>1241</v>
      </c>
      <c r="M149" s="209">
        <f t="shared" si="65"/>
        <v>0</v>
      </c>
      <c r="N149" s="209">
        <v>0</v>
      </c>
      <c r="O149" s="209">
        <v>0</v>
      </c>
      <c r="P149" s="209">
        <f t="shared" si="66"/>
        <v>0</v>
      </c>
      <c r="Q149" s="209">
        <v>0</v>
      </c>
      <c r="R149" s="209">
        <v>0</v>
      </c>
      <c r="S149" s="209">
        <f t="shared" si="67"/>
        <v>0</v>
      </c>
      <c r="T149" s="209"/>
      <c r="U149" s="209"/>
      <c r="V149" s="209">
        <f t="shared" si="68"/>
        <v>0</v>
      </c>
      <c r="W149" s="209"/>
      <c r="X149" s="209"/>
      <c r="Y149" s="209">
        <f t="shared" si="69"/>
        <v>0</v>
      </c>
      <c r="Z149" s="209"/>
      <c r="AA149" s="209"/>
      <c r="AB149" s="209">
        <f t="shared" si="70"/>
        <v>0</v>
      </c>
    </row>
    <row r="150" spans="1:187" s="210" customFormat="1" ht="31.5" x14ac:dyDescent="0.25">
      <c r="A150" s="213" t="s">
        <v>265</v>
      </c>
      <c r="B150" s="209">
        <f t="shared" si="62"/>
        <v>1607</v>
      </c>
      <c r="C150" s="209">
        <f t="shared" si="62"/>
        <v>1607</v>
      </c>
      <c r="D150" s="209">
        <f t="shared" si="62"/>
        <v>0</v>
      </c>
      <c r="E150" s="209"/>
      <c r="F150" s="209"/>
      <c r="G150" s="209">
        <f t="shared" si="63"/>
        <v>0</v>
      </c>
      <c r="H150" s="209"/>
      <c r="I150" s="209"/>
      <c r="J150" s="209">
        <f t="shared" si="64"/>
        <v>0</v>
      </c>
      <c r="K150" s="209">
        <v>1607</v>
      </c>
      <c r="L150" s="209">
        <v>1607</v>
      </c>
      <c r="M150" s="209">
        <f t="shared" si="65"/>
        <v>0</v>
      </c>
      <c r="N150" s="209">
        <v>0</v>
      </c>
      <c r="O150" s="209">
        <v>0</v>
      </c>
      <c r="P150" s="209">
        <f t="shared" si="66"/>
        <v>0</v>
      </c>
      <c r="Q150" s="209">
        <v>0</v>
      </c>
      <c r="R150" s="209">
        <v>0</v>
      </c>
      <c r="S150" s="209">
        <f t="shared" si="67"/>
        <v>0</v>
      </c>
      <c r="T150" s="209"/>
      <c r="U150" s="209"/>
      <c r="V150" s="209">
        <f t="shared" si="68"/>
        <v>0</v>
      </c>
      <c r="W150" s="209"/>
      <c r="X150" s="209"/>
      <c r="Y150" s="209">
        <f t="shared" si="69"/>
        <v>0</v>
      </c>
      <c r="Z150" s="209"/>
      <c r="AA150" s="209"/>
      <c r="AB150" s="209">
        <f t="shared" si="70"/>
        <v>0</v>
      </c>
    </row>
    <row r="151" spans="1:187" s="198" customFormat="1" ht="31.5" x14ac:dyDescent="0.25">
      <c r="A151" s="203" t="s">
        <v>266</v>
      </c>
      <c r="B151" s="204">
        <f t="shared" si="62"/>
        <v>5210</v>
      </c>
      <c r="C151" s="204">
        <f t="shared" si="62"/>
        <v>5210</v>
      </c>
      <c r="D151" s="204">
        <f t="shared" si="62"/>
        <v>0</v>
      </c>
      <c r="E151" s="204"/>
      <c r="F151" s="204"/>
      <c r="G151" s="204">
        <f t="shared" si="63"/>
        <v>0</v>
      </c>
      <c r="H151" s="204"/>
      <c r="I151" s="204"/>
      <c r="J151" s="204">
        <f t="shared" si="64"/>
        <v>0</v>
      </c>
      <c r="K151" s="204">
        <v>0</v>
      </c>
      <c r="L151" s="204">
        <v>0</v>
      </c>
      <c r="M151" s="204">
        <f t="shared" si="65"/>
        <v>0</v>
      </c>
      <c r="N151" s="204">
        <v>0</v>
      </c>
      <c r="O151" s="204">
        <v>0</v>
      </c>
      <c r="P151" s="204">
        <f t="shared" si="66"/>
        <v>0</v>
      </c>
      <c r="Q151" s="204">
        <v>5210</v>
      </c>
      <c r="R151" s="204">
        <v>5210</v>
      </c>
      <c r="S151" s="204">
        <f t="shared" si="67"/>
        <v>0</v>
      </c>
      <c r="T151" s="204"/>
      <c r="U151" s="204"/>
      <c r="V151" s="204">
        <f t="shared" si="68"/>
        <v>0</v>
      </c>
      <c r="W151" s="204"/>
      <c r="X151" s="204"/>
      <c r="Y151" s="204">
        <f t="shared" si="69"/>
        <v>0</v>
      </c>
      <c r="Z151" s="204"/>
      <c r="AA151" s="204"/>
      <c r="AB151" s="204">
        <f t="shared" si="70"/>
        <v>0</v>
      </c>
    </row>
    <row r="152" spans="1:187" s="198" customFormat="1" x14ac:dyDescent="0.25">
      <c r="A152" s="196" t="s">
        <v>173</v>
      </c>
      <c r="B152" s="197">
        <f t="shared" si="62"/>
        <v>170906</v>
      </c>
      <c r="C152" s="197">
        <f t="shared" si="62"/>
        <v>415745</v>
      </c>
      <c r="D152" s="197">
        <f t="shared" si="62"/>
        <v>244839</v>
      </c>
      <c r="E152" s="197">
        <f>SUM(E153,E159,E163,E157)</f>
        <v>0</v>
      </c>
      <c r="F152" s="197">
        <f>SUM(F153,F159,F163,F157)</f>
        <v>0</v>
      </c>
      <c r="G152" s="197">
        <f t="shared" si="63"/>
        <v>0</v>
      </c>
      <c r="H152" s="197">
        <f t="shared" ref="H152:I152" si="128">SUM(H153,H159,H163,H157)</f>
        <v>0</v>
      </c>
      <c r="I152" s="197">
        <f t="shared" si="128"/>
        <v>0</v>
      </c>
      <c r="J152" s="197">
        <f t="shared" si="64"/>
        <v>0</v>
      </c>
      <c r="K152" s="197">
        <f t="shared" ref="K152:L152" si="129">SUM(K153,K159,K163,K157)</f>
        <v>5342</v>
      </c>
      <c r="L152" s="197">
        <f t="shared" si="129"/>
        <v>5342</v>
      </c>
      <c r="M152" s="197">
        <f t="shared" si="65"/>
        <v>0</v>
      </c>
      <c r="N152" s="197">
        <f t="shared" ref="N152:O152" si="130">SUM(N153,N159,N163,N157)</f>
        <v>0</v>
      </c>
      <c r="O152" s="197">
        <f t="shared" si="130"/>
        <v>244839</v>
      </c>
      <c r="P152" s="197">
        <f t="shared" si="66"/>
        <v>244839</v>
      </c>
      <c r="Q152" s="197">
        <f t="shared" ref="Q152:R152" si="131">SUM(Q153,Q159,Q163,Q157)</f>
        <v>165564</v>
      </c>
      <c r="R152" s="197">
        <f t="shared" si="131"/>
        <v>165564</v>
      </c>
      <c r="S152" s="197">
        <f t="shared" si="67"/>
        <v>0</v>
      </c>
      <c r="T152" s="197">
        <f t="shared" ref="T152:U152" si="132">SUM(T153,T159,T163,T157)</f>
        <v>0</v>
      </c>
      <c r="U152" s="197">
        <f t="shared" si="132"/>
        <v>0</v>
      </c>
      <c r="V152" s="197">
        <f t="shared" si="68"/>
        <v>0</v>
      </c>
      <c r="W152" s="197">
        <f t="shared" ref="W152:X152" si="133">SUM(W153,W159,W163,W157)</f>
        <v>0</v>
      </c>
      <c r="X152" s="197">
        <f t="shared" si="133"/>
        <v>0</v>
      </c>
      <c r="Y152" s="197">
        <f t="shared" si="69"/>
        <v>0</v>
      </c>
      <c r="Z152" s="197">
        <f t="shared" ref="Z152:AA152" si="134">SUM(Z153,Z159,Z163,Z157)</f>
        <v>0</v>
      </c>
      <c r="AA152" s="197">
        <f t="shared" si="134"/>
        <v>0</v>
      </c>
      <c r="AB152" s="197">
        <f t="shared" si="70"/>
        <v>0</v>
      </c>
    </row>
    <row r="153" spans="1:187" s="198" customFormat="1" ht="31.5" x14ac:dyDescent="0.25">
      <c r="A153" s="196" t="s">
        <v>211</v>
      </c>
      <c r="B153" s="197">
        <f t="shared" si="62"/>
        <v>13339</v>
      </c>
      <c r="C153" s="197">
        <f t="shared" si="62"/>
        <v>13339</v>
      </c>
      <c r="D153" s="197">
        <f t="shared" si="62"/>
        <v>0</v>
      </c>
      <c r="E153" s="197">
        <f t="shared" ref="E153:AA153" si="135">SUM(E154:E156)</f>
        <v>0</v>
      </c>
      <c r="F153" s="197">
        <f t="shared" si="135"/>
        <v>0</v>
      </c>
      <c r="G153" s="197">
        <f t="shared" si="63"/>
        <v>0</v>
      </c>
      <c r="H153" s="197">
        <f t="shared" ref="H153" si="136">SUM(H154:H156)</f>
        <v>0</v>
      </c>
      <c r="I153" s="197">
        <f t="shared" si="135"/>
        <v>0</v>
      </c>
      <c r="J153" s="197">
        <f t="shared" si="64"/>
        <v>0</v>
      </c>
      <c r="K153" s="197">
        <f t="shared" ref="K153" si="137">SUM(K154:K156)</f>
        <v>0</v>
      </c>
      <c r="L153" s="197">
        <f t="shared" si="135"/>
        <v>0</v>
      </c>
      <c r="M153" s="197">
        <f t="shared" si="65"/>
        <v>0</v>
      </c>
      <c r="N153" s="197">
        <f t="shared" ref="N153" si="138">SUM(N154:N156)</f>
        <v>0</v>
      </c>
      <c r="O153" s="197">
        <f t="shared" si="135"/>
        <v>0</v>
      </c>
      <c r="P153" s="197">
        <f t="shared" si="66"/>
        <v>0</v>
      </c>
      <c r="Q153" s="197">
        <f t="shared" ref="Q153" si="139">SUM(Q154:Q156)</f>
        <v>13339</v>
      </c>
      <c r="R153" s="197">
        <f t="shared" si="135"/>
        <v>13339</v>
      </c>
      <c r="S153" s="197">
        <f t="shared" si="67"/>
        <v>0</v>
      </c>
      <c r="T153" s="197">
        <f t="shared" ref="T153" si="140">SUM(T154:T156)</f>
        <v>0</v>
      </c>
      <c r="U153" s="197">
        <f t="shared" si="135"/>
        <v>0</v>
      </c>
      <c r="V153" s="197">
        <f t="shared" si="68"/>
        <v>0</v>
      </c>
      <c r="W153" s="197">
        <f t="shared" ref="W153" si="141">SUM(W154:W156)</f>
        <v>0</v>
      </c>
      <c r="X153" s="197">
        <f t="shared" si="135"/>
        <v>0</v>
      </c>
      <c r="Y153" s="197">
        <f t="shared" si="69"/>
        <v>0</v>
      </c>
      <c r="Z153" s="197">
        <f t="shared" ref="Z153" si="142">SUM(Z154:Z156)</f>
        <v>0</v>
      </c>
      <c r="AA153" s="197">
        <f t="shared" si="135"/>
        <v>0</v>
      </c>
      <c r="AB153" s="197">
        <f t="shared" si="70"/>
        <v>0</v>
      </c>
    </row>
    <row r="154" spans="1:187" s="198" customFormat="1" ht="31.5" x14ac:dyDescent="0.25">
      <c r="A154" s="203" t="s">
        <v>267</v>
      </c>
      <c r="B154" s="204">
        <f t="shared" si="62"/>
        <v>10201</v>
      </c>
      <c r="C154" s="204">
        <f t="shared" si="62"/>
        <v>10201</v>
      </c>
      <c r="D154" s="204">
        <f t="shared" si="62"/>
        <v>0</v>
      </c>
      <c r="E154" s="204"/>
      <c r="F154" s="204"/>
      <c r="G154" s="204">
        <f t="shared" si="63"/>
        <v>0</v>
      </c>
      <c r="H154" s="204"/>
      <c r="I154" s="204"/>
      <c r="J154" s="204">
        <f t="shared" si="64"/>
        <v>0</v>
      </c>
      <c r="K154" s="204"/>
      <c r="L154" s="204"/>
      <c r="M154" s="204">
        <f t="shared" si="65"/>
        <v>0</v>
      </c>
      <c r="N154" s="204"/>
      <c r="O154" s="204"/>
      <c r="P154" s="204">
        <f t="shared" si="66"/>
        <v>0</v>
      </c>
      <c r="Q154" s="204">
        <v>10201</v>
      </c>
      <c r="R154" s="204">
        <v>10201</v>
      </c>
      <c r="S154" s="204">
        <f t="shared" si="67"/>
        <v>0</v>
      </c>
      <c r="T154" s="204"/>
      <c r="U154" s="204"/>
      <c r="V154" s="204">
        <f t="shared" si="68"/>
        <v>0</v>
      </c>
      <c r="W154" s="204"/>
      <c r="X154" s="204"/>
      <c r="Y154" s="204">
        <f t="shared" si="69"/>
        <v>0</v>
      </c>
      <c r="Z154" s="204"/>
      <c r="AA154" s="204"/>
      <c r="AB154" s="204">
        <f t="shared" si="70"/>
        <v>0</v>
      </c>
    </row>
    <row r="155" spans="1:187" s="198" customFormat="1" ht="47.25" x14ac:dyDescent="0.25">
      <c r="A155" s="203" t="s">
        <v>268</v>
      </c>
      <c r="B155" s="204">
        <f t="shared" si="62"/>
        <v>1836</v>
      </c>
      <c r="C155" s="204">
        <f t="shared" si="62"/>
        <v>1836</v>
      </c>
      <c r="D155" s="204">
        <f t="shared" si="62"/>
        <v>0</v>
      </c>
      <c r="E155" s="204"/>
      <c r="F155" s="204"/>
      <c r="G155" s="204">
        <f t="shared" si="63"/>
        <v>0</v>
      </c>
      <c r="H155" s="204"/>
      <c r="I155" s="204"/>
      <c r="J155" s="204">
        <f t="shared" si="64"/>
        <v>0</v>
      </c>
      <c r="K155" s="204"/>
      <c r="L155" s="204"/>
      <c r="M155" s="204">
        <f t="shared" si="65"/>
        <v>0</v>
      </c>
      <c r="N155" s="204"/>
      <c r="O155" s="204"/>
      <c r="P155" s="204">
        <f t="shared" si="66"/>
        <v>0</v>
      </c>
      <c r="Q155" s="204">
        <v>1836</v>
      </c>
      <c r="R155" s="204">
        <v>1836</v>
      </c>
      <c r="S155" s="204">
        <f t="shared" si="67"/>
        <v>0</v>
      </c>
      <c r="T155" s="204"/>
      <c r="U155" s="204"/>
      <c r="V155" s="204">
        <f t="shared" si="68"/>
        <v>0</v>
      </c>
      <c r="W155" s="204"/>
      <c r="X155" s="204"/>
      <c r="Y155" s="204">
        <f t="shared" si="69"/>
        <v>0</v>
      </c>
      <c r="Z155" s="204"/>
      <c r="AA155" s="204"/>
      <c r="AB155" s="204">
        <f t="shared" si="70"/>
        <v>0</v>
      </c>
    </row>
    <row r="156" spans="1:187" s="198" customFormat="1" ht="31.5" x14ac:dyDescent="0.25">
      <c r="A156" s="203" t="s">
        <v>269</v>
      </c>
      <c r="B156" s="204">
        <f t="shared" si="62"/>
        <v>1302</v>
      </c>
      <c r="C156" s="204">
        <f t="shared" si="62"/>
        <v>1302</v>
      </c>
      <c r="D156" s="204">
        <f t="shared" si="62"/>
        <v>0</v>
      </c>
      <c r="E156" s="204"/>
      <c r="F156" s="204"/>
      <c r="G156" s="204">
        <f t="shared" si="63"/>
        <v>0</v>
      </c>
      <c r="H156" s="204"/>
      <c r="I156" s="204"/>
      <c r="J156" s="204">
        <f t="shared" si="64"/>
        <v>0</v>
      </c>
      <c r="K156" s="204"/>
      <c r="L156" s="204"/>
      <c r="M156" s="204">
        <f t="shared" si="65"/>
        <v>0</v>
      </c>
      <c r="N156" s="204"/>
      <c r="O156" s="204"/>
      <c r="P156" s="204">
        <f t="shared" si="66"/>
        <v>0</v>
      </c>
      <c r="Q156" s="204">
        <v>1302</v>
      </c>
      <c r="R156" s="204">
        <v>1302</v>
      </c>
      <c r="S156" s="204">
        <f t="shared" si="67"/>
        <v>0</v>
      </c>
      <c r="T156" s="204"/>
      <c r="U156" s="204"/>
      <c r="V156" s="204">
        <f t="shared" si="68"/>
        <v>0</v>
      </c>
      <c r="W156" s="204"/>
      <c r="X156" s="204"/>
      <c r="Y156" s="204">
        <f t="shared" si="69"/>
        <v>0</v>
      </c>
      <c r="Z156" s="204"/>
      <c r="AA156" s="204"/>
      <c r="AB156" s="204">
        <f t="shared" si="70"/>
        <v>0</v>
      </c>
    </row>
    <row r="157" spans="1:187" s="198" customFormat="1" x14ac:dyDescent="0.25">
      <c r="A157" s="196" t="s">
        <v>215</v>
      </c>
      <c r="B157" s="197">
        <f t="shared" si="62"/>
        <v>0</v>
      </c>
      <c r="C157" s="197">
        <f t="shared" si="62"/>
        <v>244839</v>
      </c>
      <c r="D157" s="197">
        <f t="shared" si="62"/>
        <v>244839</v>
      </c>
      <c r="E157" s="197">
        <f>SUM(E158:E158)</f>
        <v>0</v>
      </c>
      <c r="F157" s="197">
        <f>SUM(F158:F158)</f>
        <v>0</v>
      </c>
      <c r="G157" s="197">
        <f t="shared" si="63"/>
        <v>0</v>
      </c>
      <c r="H157" s="197">
        <f>SUM(H158:H158)</f>
        <v>0</v>
      </c>
      <c r="I157" s="197">
        <f>SUM(I158:I158)</f>
        <v>0</v>
      </c>
      <c r="J157" s="197">
        <f t="shared" si="64"/>
        <v>0</v>
      </c>
      <c r="K157" s="197">
        <f>SUM(K158:K158)</f>
        <v>0</v>
      </c>
      <c r="L157" s="197">
        <f>SUM(L158:L158)</f>
        <v>0</v>
      </c>
      <c r="M157" s="197">
        <f t="shared" si="65"/>
        <v>0</v>
      </c>
      <c r="N157" s="197">
        <f>SUM(N158:N158)</f>
        <v>0</v>
      </c>
      <c r="O157" s="197">
        <f>SUM(O158:O158)</f>
        <v>244839</v>
      </c>
      <c r="P157" s="197">
        <f t="shared" si="66"/>
        <v>244839</v>
      </c>
      <c r="Q157" s="197">
        <f>SUM(Q158:Q158)</f>
        <v>0</v>
      </c>
      <c r="R157" s="197">
        <f>SUM(R158:R158)</f>
        <v>0</v>
      </c>
      <c r="S157" s="197">
        <f t="shared" si="67"/>
        <v>0</v>
      </c>
      <c r="T157" s="197">
        <f>SUM(T158:T158)</f>
        <v>0</v>
      </c>
      <c r="U157" s="197">
        <f>SUM(U158:U158)</f>
        <v>0</v>
      </c>
      <c r="V157" s="197">
        <f t="shared" si="68"/>
        <v>0</v>
      </c>
      <c r="W157" s="197">
        <f>SUM(W158:W158)</f>
        <v>0</v>
      </c>
      <c r="X157" s="197">
        <f>SUM(X158:X158)</f>
        <v>0</v>
      </c>
      <c r="Y157" s="197">
        <f t="shared" si="69"/>
        <v>0</v>
      </c>
      <c r="Z157" s="197">
        <f>SUM(Z158:Z158)</f>
        <v>0</v>
      </c>
      <c r="AA157" s="197">
        <f>SUM(AA158:AA158)</f>
        <v>0</v>
      </c>
      <c r="AB157" s="197">
        <f t="shared" si="70"/>
        <v>0</v>
      </c>
      <c r="AC157" s="195"/>
      <c r="AD157" s="195"/>
      <c r="AE157" s="195"/>
      <c r="AF157" s="195"/>
      <c r="AG157" s="195"/>
      <c r="AH157" s="195"/>
      <c r="AI157" s="195"/>
      <c r="AJ157" s="195"/>
      <c r="AK157" s="195"/>
      <c r="AL157" s="195"/>
      <c r="AM157" s="195"/>
      <c r="AN157" s="195"/>
      <c r="AO157" s="195"/>
      <c r="AP157" s="195"/>
      <c r="AQ157" s="195"/>
      <c r="AR157" s="195"/>
      <c r="AS157" s="195"/>
      <c r="AT157" s="195"/>
      <c r="AU157" s="195"/>
      <c r="AV157" s="195"/>
      <c r="AW157" s="195"/>
      <c r="AX157" s="195"/>
      <c r="AY157" s="195"/>
      <c r="AZ157" s="195"/>
      <c r="BA157" s="195"/>
      <c r="BB157" s="195"/>
      <c r="BC157" s="195"/>
      <c r="BD157" s="195"/>
      <c r="BE157" s="195"/>
      <c r="BF157" s="195"/>
      <c r="BG157" s="195"/>
      <c r="BH157" s="195"/>
      <c r="BI157" s="195"/>
      <c r="BJ157" s="195"/>
      <c r="BK157" s="195"/>
      <c r="BL157" s="195"/>
      <c r="BM157" s="195"/>
      <c r="BN157" s="195"/>
      <c r="BO157" s="195"/>
      <c r="BP157" s="195"/>
      <c r="BQ157" s="195"/>
      <c r="BR157" s="195"/>
      <c r="BS157" s="195"/>
      <c r="BT157" s="195"/>
      <c r="BU157" s="195"/>
      <c r="BV157" s="195"/>
      <c r="BW157" s="195"/>
      <c r="BX157" s="195"/>
      <c r="BY157" s="195"/>
      <c r="BZ157" s="195"/>
      <c r="CA157" s="195"/>
      <c r="CB157" s="195"/>
      <c r="CC157" s="195"/>
      <c r="CD157" s="195"/>
      <c r="CE157" s="195"/>
      <c r="CF157" s="195"/>
      <c r="CG157" s="195"/>
      <c r="CH157" s="195"/>
      <c r="CI157" s="195"/>
      <c r="CJ157" s="195"/>
      <c r="CK157" s="195"/>
      <c r="CL157" s="195"/>
      <c r="CM157" s="195"/>
      <c r="CN157" s="195"/>
      <c r="CO157" s="195"/>
      <c r="CP157" s="195"/>
      <c r="CQ157" s="195"/>
      <c r="CR157" s="195"/>
      <c r="CS157" s="195"/>
      <c r="CT157" s="195"/>
      <c r="CU157" s="195"/>
      <c r="CV157" s="195"/>
      <c r="CW157" s="195"/>
      <c r="CX157" s="195"/>
      <c r="CY157" s="195"/>
      <c r="CZ157" s="195"/>
      <c r="DA157" s="195"/>
      <c r="DB157" s="195"/>
      <c r="DC157" s="195"/>
      <c r="DD157" s="195"/>
      <c r="DE157" s="195"/>
      <c r="DF157" s="195"/>
      <c r="DG157" s="195"/>
      <c r="DH157" s="195"/>
      <c r="DI157" s="195"/>
      <c r="DJ157" s="195"/>
      <c r="DK157" s="195"/>
      <c r="DL157" s="195"/>
      <c r="DM157" s="195"/>
      <c r="DN157" s="195"/>
      <c r="DO157" s="195"/>
      <c r="DP157" s="195"/>
      <c r="DQ157" s="195"/>
      <c r="DR157" s="195"/>
      <c r="DS157" s="195"/>
      <c r="DT157" s="195"/>
      <c r="DU157" s="195"/>
      <c r="DV157" s="195"/>
      <c r="DW157" s="195"/>
      <c r="DX157" s="195"/>
      <c r="DY157" s="195"/>
      <c r="DZ157" s="195"/>
      <c r="EA157" s="195"/>
      <c r="EB157" s="195"/>
      <c r="EC157" s="195"/>
      <c r="ED157" s="195"/>
      <c r="EE157" s="195"/>
      <c r="EF157" s="195"/>
      <c r="EG157" s="195"/>
      <c r="EH157" s="195"/>
      <c r="EI157" s="195"/>
      <c r="EJ157" s="195"/>
      <c r="EK157" s="195"/>
      <c r="EL157" s="195"/>
      <c r="EM157" s="195"/>
      <c r="EN157" s="195"/>
      <c r="EO157" s="195"/>
      <c r="EP157" s="195"/>
      <c r="EQ157" s="195"/>
      <c r="ER157" s="195"/>
      <c r="ES157" s="195"/>
      <c r="ET157" s="195"/>
      <c r="EU157" s="195"/>
      <c r="EV157" s="195"/>
      <c r="EW157" s="195"/>
      <c r="EX157" s="195"/>
      <c r="EY157" s="195"/>
      <c r="EZ157" s="195"/>
      <c r="FA157" s="195"/>
      <c r="FB157" s="195"/>
      <c r="FC157" s="195"/>
      <c r="FD157" s="195"/>
      <c r="FE157" s="195"/>
      <c r="FF157" s="195"/>
      <c r="FG157" s="195"/>
      <c r="FH157" s="195"/>
      <c r="FI157" s="195"/>
      <c r="FJ157" s="195"/>
      <c r="FK157" s="195"/>
      <c r="FL157" s="195"/>
      <c r="FM157" s="195"/>
      <c r="FN157" s="195"/>
      <c r="FO157" s="195"/>
      <c r="FP157" s="195"/>
      <c r="FQ157" s="195"/>
      <c r="FR157" s="195"/>
      <c r="FS157" s="195"/>
      <c r="FT157" s="195"/>
      <c r="FU157" s="195"/>
      <c r="FV157" s="195"/>
      <c r="FW157" s="195"/>
      <c r="FX157" s="195"/>
      <c r="FY157" s="195"/>
      <c r="FZ157" s="195"/>
      <c r="GA157" s="195"/>
      <c r="GB157" s="195"/>
      <c r="GC157" s="195"/>
      <c r="GD157" s="195"/>
      <c r="GE157" s="195"/>
    </row>
    <row r="158" spans="1:187" s="198" customFormat="1" ht="94.5" x14ac:dyDescent="0.25">
      <c r="A158" s="203" t="s">
        <v>270</v>
      </c>
      <c r="B158" s="204">
        <f t="shared" si="62"/>
        <v>0</v>
      </c>
      <c r="C158" s="204">
        <f t="shared" si="62"/>
        <v>244839</v>
      </c>
      <c r="D158" s="204">
        <f t="shared" si="62"/>
        <v>244839</v>
      </c>
      <c r="E158" s="204">
        <v>0</v>
      </c>
      <c r="F158" s="204">
        <v>0</v>
      </c>
      <c r="G158" s="204">
        <f t="shared" si="63"/>
        <v>0</v>
      </c>
      <c r="H158" s="204"/>
      <c r="I158" s="204"/>
      <c r="J158" s="204">
        <f t="shared" si="64"/>
        <v>0</v>
      </c>
      <c r="K158" s="204">
        <v>0</v>
      </c>
      <c r="L158" s="204">
        <v>0</v>
      </c>
      <c r="M158" s="204">
        <f t="shared" si="65"/>
        <v>0</v>
      </c>
      <c r="N158" s="204">
        <v>0</v>
      </c>
      <c r="O158" s="204">
        <v>244839</v>
      </c>
      <c r="P158" s="204">
        <f t="shared" si="66"/>
        <v>244839</v>
      </c>
      <c r="Q158" s="204"/>
      <c r="R158" s="204"/>
      <c r="S158" s="204">
        <f t="shared" si="67"/>
        <v>0</v>
      </c>
      <c r="T158" s="204">
        <v>0</v>
      </c>
      <c r="U158" s="204">
        <v>0</v>
      </c>
      <c r="V158" s="204">
        <f t="shared" si="68"/>
        <v>0</v>
      </c>
      <c r="W158" s="204"/>
      <c r="X158" s="204"/>
      <c r="Y158" s="204">
        <f t="shared" si="69"/>
        <v>0</v>
      </c>
      <c r="Z158" s="204"/>
      <c r="AA158" s="204"/>
      <c r="AB158" s="204">
        <f t="shared" si="70"/>
        <v>0</v>
      </c>
    </row>
    <row r="159" spans="1:187" s="198" customFormat="1" ht="31.5" x14ac:dyDescent="0.25">
      <c r="A159" s="196" t="s">
        <v>217</v>
      </c>
      <c r="B159" s="197">
        <f t="shared" si="62"/>
        <v>92634</v>
      </c>
      <c r="C159" s="197">
        <f t="shared" si="62"/>
        <v>92634</v>
      </c>
      <c r="D159" s="197">
        <f t="shared" si="62"/>
        <v>0</v>
      </c>
      <c r="E159" s="197">
        <f t="shared" ref="E159:AA159" si="143">SUM(E160:E162)</f>
        <v>0</v>
      </c>
      <c r="F159" s="197">
        <f t="shared" si="143"/>
        <v>0</v>
      </c>
      <c r="G159" s="197">
        <f t="shared" si="63"/>
        <v>0</v>
      </c>
      <c r="H159" s="197">
        <f t="shared" ref="H159" si="144">SUM(H160:H162)</f>
        <v>0</v>
      </c>
      <c r="I159" s="197">
        <f t="shared" si="143"/>
        <v>0</v>
      </c>
      <c r="J159" s="197">
        <f t="shared" si="64"/>
        <v>0</v>
      </c>
      <c r="K159" s="197">
        <f t="shared" ref="K159" si="145">SUM(K160:K162)</f>
        <v>5342</v>
      </c>
      <c r="L159" s="197">
        <f t="shared" si="143"/>
        <v>5342</v>
      </c>
      <c r="M159" s="197">
        <f t="shared" si="65"/>
        <v>0</v>
      </c>
      <c r="N159" s="197">
        <f t="shared" ref="N159" si="146">SUM(N160:N162)</f>
        <v>0</v>
      </c>
      <c r="O159" s="197">
        <f t="shared" si="143"/>
        <v>0</v>
      </c>
      <c r="P159" s="197">
        <f t="shared" si="66"/>
        <v>0</v>
      </c>
      <c r="Q159" s="197">
        <f t="shared" ref="Q159" si="147">SUM(Q160:Q162)</f>
        <v>87292</v>
      </c>
      <c r="R159" s="197">
        <f t="shared" si="143"/>
        <v>87292</v>
      </c>
      <c r="S159" s="197">
        <f t="shared" si="67"/>
        <v>0</v>
      </c>
      <c r="T159" s="197">
        <f t="shared" ref="T159" si="148">SUM(T160:T162)</f>
        <v>0</v>
      </c>
      <c r="U159" s="197">
        <f t="shared" si="143"/>
        <v>0</v>
      </c>
      <c r="V159" s="197">
        <f t="shared" si="68"/>
        <v>0</v>
      </c>
      <c r="W159" s="197">
        <f t="shared" ref="W159" si="149">SUM(W160:W162)</f>
        <v>0</v>
      </c>
      <c r="X159" s="197">
        <f t="shared" si="143"/>
        <v>0</v>
      </c>
      <c r="Y159" s="197">
        <f t="shared" si="69"/>
        <v>0</v>
      </c>
      <c r="Z159" s="197">
        <f t="shared" ref="Z159" si="150">SUM(Z160:Z162)</f>
        <v>0</v>
      </c>
      <c r="AA159" s="197">
        <f t="shared" si="143"/>
        <v>0</v>
      </c>
      <c r="AB159" s="197">
        <f t="shared" si="70"/>
        <v>0</v>
      </c>
    </row>
    <row r="160" spans="1:187" s="198" customFormat="1" ht="47.25" x14ac:dyDescent="0.25">
      <c r="A160" s="203" t="s">
        <v>271</v>
      </c>
      <c r="B160" s="204">
        <f t="shared" si="62"/>
        <v>79688</v>
      </c>
      <c r="C160" s="204">
        <f t="shared" si="62"/>
        <v>79688</v>
      </c>
      <c r="D160" s="204">
        <f t="shared" si="62"/>
        <v>0</v>
      </c>
      <c r="E160" s="204">
        <v>0</v>
      </c>
      <c r="F160" s="204">
        <v>0</v>
      </c>
      <c r="G160" s="204">
        <f t="shared" si="63"/>
        <v>0</v>
      </c>
      <c r="H160" s="204"/>
      <c r="I160" s="204"/>
      <c r="J160" s="204">
        <f t="shared" si="64"/>
        <v>0</v>
      </c>
      <c r="K160" s="204">
        <v>5342</v>
      </c>
      <c r="L160" s="204">
        <v>5342</v>
      </c>
      <c r="M160" s="204">
        <f t="shared" si="65"/>
        <v>0</v>
      </c>
      <c r="N160" s="204"/>
      <c r="O160" s="204"/>
      <c r="P160" s="204">
        <f t="shared" si="66"/>
        <v>0</v>
      </c>
      <c r="Q160" s="204">
        <f>2122+1596+3531+3336+1687+13035+15991+14275+13062+11053-5342</f>
        <v>74346</v>
      </c>
      <c r="R160" s="204">
        <f>2122+1596+3531+3336+1687+13035+15991+14275+13062+11053-5342</f>
        <v>74346</v>
      </c>
      <c r="S160" s="204">
        <f t="shared" si="67"/>
        <v>0</v>
      </c>
      <c r="T160" s="204"/>
      <c r="U160" s="204"/>
      <c r="V160" s="204">
        <f t="shared" si="68"/>
        <v>0</v>
      </c>
      <c r="W160" s="204"/>
      <c r="X160" s="204"/>
      <c r="Y160" s="204">
        <f t="shared" si="69"/>
        <v>0</v>
      </c>
      <c r="Z160" s="204"/>
      <c r="AA160" s="204"/>
      <c r="AB160" s="204">
        <f t="shared" si="70"/>
        <v>0</v>
      </c>
    </row>
    <row r="161" spans="1:187" s="198" customFormat="1" ht="31.5" x14ac:dyDescent="0.25">
      <c r="A161" s="203" t="s">
        <v>272</v>
      </c>
      <c r="B161" s="204">
        <f t="shared" si="62"/>
        <v>3905</v>
      </c>
      <c r="C161" s="204">
        <f t="shared" si="62"/>
        <v>3905</v>
      </c>
      <c r="D161" s="204">
        <f t="shared" si="62"/>
        <v>0</v>
      </c>
      <c r="E161" s="204"/>
      <c r="F161" s="204"/>
      <c r="G161" s="204">
        <f t="shared" si="63"/>
        <v>0</v>
      </c>
      <c r="H161" s="204"/>
      <c r="I161" s="204"/>
      <c r="J161" s="204">
        <f t="shared" si="64"/>
        <v>0</v>
      </c>
      <c r="K161" s="204"/>
      <c r="L161" s="204"/>
      <c r="M161" s="204">
        <f t="shared" si="65"/>
        <v>0</v>
      </c>
      <c r="N161" s="204"/>
      <c r="O161" s="204"/>
      <c r="P161" s="204">
        <f t="shared" si="66"/>
        <v>0</v>
      </c>
      <c r="Q161" s="204">
        <v>3905</v>
      </c>
      <c r="R161" s="204">
        <v>3905</v>
      </c>
      <c r="S161" s="204">
        <f t="shared" si="67"/>
        <v>0</v>
      </c>
      <c r="T161" s="204"/>
      <c r="U161" s="204"/>
      <c r="V161" s="204">
        <f t="shared" si="68"/>
        <v>0</v>
      </c>
      <c r="W161" s="204"/>
      <c r="X161" s="204"/>
      <c r="Y161" s="204">
        <f t="shared" si="69"/>
        <v>0</v>
      </c>
      <c r="Z161" s="204"/>
      <c r="AA161" s="204"/>
      <c r="AB161" s="204">
        <f t="shared" si="70"/>
        <v>0</v>
      </c>
    </row>
    <row r="162" spans="1:187" s="198" customFormat="1" x14ac:dyDescent="0.25">
      <c r="A162" s="203" t="s">
        <v>273</v>
      </c>
      <c r="B162" s="204">
        <f t="shared" si="62"/>
        <v>9041</v>
      </c>
      <c r="C162" s="204">
        <f t="shared" si="62"/>
        <v>9041</v>
      </c>
      <c r="D162" s="204">
        <f t="shared" si="62"/>
        <v>0</v>
      </c>
      <c r="E162" s="204"/>
      <c r="F162" s="204"/>
      <c r="G162" s="204">
        <f t="shared" si="63"/>
        <v>0</v>
      </c>
      <c r="H162" s="204"/>
      <c r="I162" s="204"/>
      <c r="J162" s="204">
        <f t="shared" si="64"/>
        <v>0</v>
      </c>
      <c r="K162" s="204"/>
      <c r="L162" s="204"/>
      <c r="M162" s="204">
        <f t="shared" si="65"/>
        <v>0</v>
      </c>
      <c r="N162" s="204"/>
      <c r="O162" s="204"/>
      <c r="P162" s="204">
        <f t="shared" si="66"/>
        <v>0</v>
      </c>
      <c r="Q162" s="204">
        <f>11170-2129</f>
        <v>9041</v>
      </c>
      <c r="R162" s="204">
        <f>11170-2129</f>
        <v>9041</v>
      </c>
      <c r="S162" s="204">
        <f t="shared" si="67"/>
        <v>0</v>
      </c>
      <c r="T162" s="204"/>
      <c r="U162" s="204"/>
      <c r="V162" s="204">
        <f t="shared" si="68"/>
        <v>0</v>
      </c>
      <c r="W162" s="204"/>
      <c r="X162" s="204"/>
      <c r="Y162" s="204">
        <f t="shared" si="69"/>
        <v>0</v>
      </c>
      <c r="Z162" s="204"/>
      <c r="AA162" s="204"/>
      <c r="AB162" s="204">
        <f t="shared" si="70"/>
        <v>0</v>
      </c>
    </row>
    <row r="163" spans="1:187" s="198" customFormat="1" ht="31.5" x14ac:dyDescent="0.25">
      <c r="A163" s="196" t="s">
        <v>258</v>
      </c>
      <c r="B163" s="197">
        <f t="shared" si="62"/>
        <v>64933</v>
      </c>
      <c r="C163" s="197">
        <f t="shared" si="62"/>
        <v>64933</v>
      </c>
      <c r="D163" s="197">
        <f t="shared" si="62"/>
        <v>0</v>
      </c>
      <c r="E163" s="197">
        <f t="shared" ref="E163" si="151">SUM(E164:E169)</f>
        <v>0</v>
      </c>
      <c r="F163" s="197">
        <f t="shared" ref="F163:AA163" si="152">SUM(F164:F169)</f>
        <v>0</v>
      </c>
      <c r="G163" s="197">
        <f t="shared" si="63"/>
        <v>0</v>
      </c>
      <c r="H163" s="197">
        <f t="shared" ref="H163" si="153">SUM(H164:H169)</f>
        <v>0</v>
      </c>
      <c r="I163" s="197">
        <f t="shared" si="152"/>
        <v>0</v>
      </c>
      <c r="J163" s="197">
        <f t="shared" si="64"/>
        <v>0</v>
      </c>
      <c r="K163" s="197">
        <f t="shared" ref="K163" si="154">SUM(K164:K169)</f>
        <v>0</v>
      </c>
      <c r="L163" s="197">
        <f t="shared" si="152"/>
        <v>0</v>
      </c>
      <c r="M163" s="197">
        <f t="shared" si="65"/>
        <v>0</v>
      </c>
      <c r="N163" s="197">
        <f t="shared" ref="N163" si="155">SUM(N164:N169)</f>
        <v>0</v>
      </c>
      <c r="O163" s="197">
        <f t="shared" si="152"/>
        <v>0</v>
      </c>
      <c r="P163" s="197">
        <f t="shared" si="66"/>
        <v>0</v>
      </c>
      <c r="Q163" s="197">
        <f t="shared" ref="Q163" si="156">SUM(Q164:Q169)</f>
        <v>64933</v>
      </c>
      <c r="R163" s="197">
        <f t="shared" si="152"/>
        <v>64933</v>
      </c>
      <c r="S163" s="197">
        <f t="shared" si="67"/>
        <v>0</v>
      </c>
      <c r="T163" s="197">
        <f t="shared" ref="T163" si="157">SUM(T164:T169)</f>
        <v>0</v>
      </c>
      <c r="U163" s="197">
        <f t="shared" si="152"/>
        <v>0</v>
      </c>
      <c r="V163" s="197">
        <f t="shared" si="68"/>
        <v>0</v>
      </c>
      <c r="W163" s="197">
        <f t="shared" ref="W163" si="158">SUM(W164:W169)</f>
        <v>0</v>
      </c>
      <c r="X163" s="197">
        <f t="shared" si="152"/>
        <v>0</v>
      </c>
      <c r="Y163" s="197">
        <f t="shared" si="69"/>
        <v>0</v>
      </c>
      <c r="Z163" s="197">
        <f t="shared" ref="Z163" si="159">SUM(Z164:Z169)</f>
        <v>0</v>
      </c>
      <c r="AA163" s="197">
        <f t="shared" si="152"/>
        <v>0</v>
      </c>
      <c r="AB163" s="197">
        <f t="shared" si="70"/>
        <v>0</v>
      </c>
      <c r="AC163" s="195"/>
      <c r="AD163" s="195"/>
      <c r="AE163" s="195"/>
      <c r="AF163" s="195"/>
      <c r="AG163" s="195"/>
      <c r="AH163" s="195"/>
      <c r="AI163" s="195"/>
      <c r="AJ163" s="195"/>
      <c r="AK163" s="195"/>
      <c r="AL163" s="195"/>
      <c r="AM163" s="195"/>
      <c r="AN163" s="195"/>
      <c r="AO163" s="195"/>
      <c r="AP163" s="195"/>
      <c r="AQ163" s="195"/>
      <c r="AR163" s="195"/>
      <c r="AS163" s="195"/>
      <c r="AT163" s="195"/>
      <c r="AU163" s="195"/>
      <c r="AV163" s="195"/>
      <c r="AW163" s="195"/>
      <c r="AX163" s="195"/>
      <c r="AY163" s="195"/>
      <c r="AZ163" s="195"/>
      <c r="BA163" s="195"/>
      <c r="BB163" s="195"/>
      <c r="BC163" s="195"/>
      <c r="BD163" s="195"/>
      <c r="BE163" s="195"/>
      <c r="BF163" s="195"/>
      <c r="BG163" s="195"/>
      <c r="BH163" s="195"/>
      <c r="BI163" s="195"/>
      <c r="BJ163" s="195"/>
      <c r="BK163" s="195"/>
      <c r="BL163" s="195"/>
      <c r="BM163" s="195"/>
      <c r="BN163" s="195"/>
      <c r="BO163" s="195"/>
      <c r="BP163" s="195"/>
      <c r="BQ163" s="195"/>
      <c r="BR163" s="195"/>
      <c r="BS163" s="195"/>
      <c r="BT163" s="195"/>
      <c r="BU163" s="195"/>
      <c r="BV163" s="195"/>
      <c r="BW163" s="195"/>
      <c r="BX163" s="195"/>
      <c r="BY163" s="195"/>
      <c r="BZ163" s="195"/>
      <c r="CA163" s="195"/>
      <c r="CB163" s="195"/>
      <c r="CC163" s="195"/>
      <c r="CD163" s="195"/>
      <c r="CE163" s="195"/>
      <c r="CF163" s="195"/>
      <c r="CG163" s="195"/>
      <c r="CH163" s="195"/>
      <c r="CI163" s="195"/>
      <c r="CJ163" s="195"/>
      <c r="CK163" s="195"/>
      <c r="CL163" s="195"/>
      <c r="CM163" s="195"/>
      <c r="CN163" s="195"/>
      <c r="CO163" s="195"/>
      <c r="CP163" s="195"/>
      <c r="CQ163" s="195"/>
      <c r="CR163" s="195"/>
      <c r="CS163" s="195"/>
      <c r="CT163" s="195"/>
      <c r="CU163" s="195"/>
      <c r="CV163" s="195"/>
      <c r="CW163" s="195"/>
      <c r="CX163" s="195"/>
      <c r="CY163" s="195"/>
      <c r="CZ163" s="195"/>
      <c r="DA163" s="195"/>
      <c r="DB163" s="195"/>
      <c r="DC163" s="195"/>
      <c r="DD163" s="195"/>
      <c r="DE163" s="195"/>
      <c r="DF163" s="195"/>
      <c r="DG163" s="195"/>
      <c r="DH163" s="195"/>
      <c r="DI163" s="195"/>
      <c r="DJ163" s="195"/>
      <c r="DK163" s="195"/>
      <c r="DL163" s="195"/>
      <c r="DM163" s="195"/>
      <c r="DN163" s="195"/>
      <c r="DO163" s="195"/>
      <c r="DP163" s="195"/>
      <c r="DQ163" s="195"/>
      <c r="DR163" s="195"/>
      <c r="DS163" s="195"/>
      <c r="DT163" s="195"/>
      <c r="DU163" s="195"/>
      <c r="DV163" s="195"/>
      <c r="DW163" s="195"/>
      <c r="DX163" s="195"/>
      <c r="DY163" s="195"/>
      <c r="DZ163" s="195"/>
      <c r="EA163" s="195"/>
      <c r="EB163" s="195"/>
      <c r="EC163" s="195"/>
      <c r="ED163" s="195"/>
      <c r="EE163" s="195"/>
      <c r="EF163" s="195"/>
      <c r="EG163" s="195"/>
      <c r="EH163" s="195"/>
      <c r="EI163" s="195"/>
      <c r="EJ163" s="195"/>
      <c r="EK163" s="195"/>
      <c r="EL163" s="195"/>
      <c r="EM163" s="195"/>
      <c r="EN163" s="195"/>
      <c r="EO163" s="195"/>
      <c r="EP163" s="195"/>
      <c r="EQ163" s="195"/>
      <c r="ER163" s="195"/>
      <c r="ES163" s="195"/>
      <c r="ET163" s="195"/>
      <c r="EU163" s="195"/>
      <c r="EV163" s="195"/>
      <c r="EW163" s="195"/>
      <c r="EX163" s="195"/>
      <c r="EY163" s="195"/>
      <c r="EZ163" s="195"/>
      <c r="FA163" s="195"/>
      <c r="FB163" s="195"/>
      <c r="FC163" s="195"/>
      <c r="FD163" s="195"/>
      <c r="FE163" s="195"/>
      <c r="FF163" s="195"/>
      <c r="FG163" s="195"/>
      <c r="FH163" s="195"/>
      <c r="FI163" s="195"/>
      <c r="FJ163" s="195"/>
      <c r="FK163" s="195"/>
      <c r="FL163" s="195"/>
      <c r="FM163" s="195"/>
      <c r="FN163" s="195"/>
      <c r="FO163" s="195"/>
      <c r="FP163" s="195"/>
      <c r="FQ163" s="195"/>
      <c r="FR163" s="195"/>
      <c r="FS163" s="195"/>
      <c r="FT163" s="195"/>
      <c r="FU163" s="195"/>
      <c r="FV163" s="195"/>
      <c r="FW163" s="195"/>
      <c r="FX163" s="195"/>
      <c r="FY163" s="195"/>
      <c r="FZ163" s="195"/>
      <c r="GA163" s="195"/>
      <c r="GB163" s="195"/>
      <c r="GC163" s="195"/>
      <c r="GD163" s="195"/>
      <c r="GE163" s="195"/>
    </row>
    <row r="164" spans="1:187" s="198" customFormat="1" x14ac:dyDescent="0.25">
      <c r="A164" s="203" t="s">
        <v>274</v>
      </c>
      <c r="B164" s="204">
        <f t="shared" ref="B164:D247" si="160">E164+H164+K164+N164+Q164+T164+W164+Z164</f>
        <v>5848</v>
      </c>
      <c r="C164" s="204">
        <f t="shared" si="160"/>
        <v>5848</v>
      </c>
      <c r="D164" s="204">
        <f t="shared" si="160"/>
        <v>0</v>
      </c>
      <c r="E164" s="204"/>
      <c r="F164" s="204"/>
      <c r="G164" s="204">
        <f t="shared" si="63"/>
        <v>0</v>
      </c>
      <c r="H164" s="204"/>
      <c r="I164" s="204"/>
      <c r="J164" s="204">
        <f t="shared" si="64"/>
        <v>0</v>
      </c>
      <c r="K164" s="204"/>
      <c r="L164" s="204"/>
      <c r="M164" s="204">
        <f t="shared" si="65"/>
        <v>0</v>
      </c>
      <c r="N164" s="204"/>
      <c r="O164" s="204"/>
      <c r="P164" s="204">
        <f t="shared" si="66"/>
        <v>0</v>
      </c>
      <c r="Q164" s="204">
        <f>7366-1518</f>
        <v>5848</v>
      </c>
      <c r="R164" s="204">
        <f>7366-1518</f>
        <v>5848</v>
      </c>
      <c r="S164" s="204">
        <f t="shared" si="67"/>
        <v>0</v>
      </c>
      <c r="T164" s="204"/>
      <c r="U164" s="204"/>
      <c r="V164" s="204">
        <f t="shared" si="68"/>
        <v>0</v>
      </c>
      <c r="W164" s="204"/>
      <c r="X164" s="204"/>
      <c r="Y164" s="204">
        <f t="shared" si="69"/>
        <v>0</v>
      </c>
      <c r="Z164" s="204"/>
      <c r="AA164" s="204"/>
      <c r="AB164" s="204">
        <f t="shared" si="70"/>
        <v>0</v>
      </c>
    </row>
    <row r="165" spans="1:187" s="198" customFormat="1" ht="47.25" x14ac:dyDescent="0.25">
      <c r="A165" s="203" t="s">
        <v>275</v>
      </c>
      <c r="B165" s="204">
        <f t="shared" si="160"/>
        <v>28316</v>
      </c>
      <c r="C165" s="204">
        <f t="shared" si="160"/>
        <v>28316</v>
      </c>
      <c r="D165" s="204">
        <f t="shared" si="160"/>
        <v>0</v>
      </c>
      <c r="E165" s="204"/>
      <c r="F165" s="204"/>
      <c r="G165" s="204">
        <f t="shared" si="63"/>
        <v>0</v>
      </c>
      <c r="H165" s="204"/>
      <c r="I165" s="204"/>
      <c r="J165" s="204">
        <f t="shared" si="64"/>
        <v>0</v>
      </c>
      <c r="K165" s="204"/>
      <c r="L165" s="204"/>
      <c r="M165" s="204">
        <f t="shared" si="65"/>
        <v>0</v>
      </c>
      <c r="N165" s="204"/>
      <c r="O165" s="204"/>
      <c r="P165" s="204">
        <f t="shared" si="66"/>
        <v>0</v>
      </c>
      <c r="Q165" s="204">
        <v>28316</v>
      </c>
      <c r="R165" s="204">
        <v>28316</v>
      </c>
      <c r="S165" s="204">
        <f t="shared" si="67"/>
        <v>0</v>
      </c>
      <c r="T165" s="204"/>
      <c r="U165" s="204"/>
      <c r="V165" s="204">
        <f t="shared" si="68"/>
        <v>0</v>
      </c>
      <c r="W165" s="204"/>
      <c r="X165" s="204"/>
      <c r="Y165" s="204">
        <f t="shared" si="69"/>
        <v>0</v>
      </c>
      <c r="Z165" s="204"/>
      <c r="AA165" s="204"/>
      <c r="AB165" s="204">
        <f t="shared" si="70"/>
        <v>0</v>
      </c>
    </row>
    <row r="166" spans="1:187" s="198" customFormat="1" ht="31.5" x14ac:dyDescent="0.25">
      <c r="A166" s="203" t="s">
        <v>276</v>
      </c>
      <c r="B166" s="204">
        <f t="shared" si="160"/>
        <v>10006</v>
      </c>
      <c r="C166" s="204">
        <f t="shared" si="160"/>
        <v>10006</v>
      </c>
      <c r="D166" s="204">
        <f t="shared" si="160"/>
        <v>0</v>
      </c>
      <c r="E166" s="204"/>
      <c r="F166" s="204"/>
      <c r="G166" s="204">
        <f t="shared" si="63"/>
        <v>0</v>
      </c>
      <c r="H166" s="204"/>
      <c r="I166" s="204"/>
      <c r="J166" s="204">
        <f t="shared" si="64"/>
        <v>0</v>
      </c>
      <c r="K166" s="204"/>
      <c r="L166" s="204"/>
      <c r="M166" s="204">
        <f t="shared" si="65"/>
        <v>0</v>
      </c>
      <c r="N166" s="204"/>
      <c r="O166" s="204"/>
      <c r="P166" s="204">
        <f t="shared" si="66"/>
        <v>0</v>
      </c>
      <c r="Q166" s="204">
        <v>10006</v>
      </c>
      <c r="R166" s="204">
        <v>10006</v>
      </c>
      <c r="S166" s="204">
        <f t="shared" si="67"/>
        <v>0</v>
      </c>
      <c r="T166" s="204"/>
      <c r="U166" s="204"/>
      <c r="V166" s="204">
        <f t="shared" si="68"/>
        <v>0</v>
      </c>
      <c r="W166" s="204"/>
      <c r="X166" s="204"/>
      <c r="Y166" s="204">
        <f t="shared" si="69"/>
        <v>0</v>
      </c>
      <c r="Z166" s="204"/>
      <c r="AA166" s="204"/>
      <c r="AB166" s="204">
        <f t="shared" si="70"/>
        <v>0</v>
      </c>
    </row>
    <row r="167" spans="1:187" s="198" customFormat="1" ht="31.5" x14ac:dyDescent="0.25">
      <c r="A167" s="203" t="s">
        <v>277</v>
      </c>
      <c r="B167" s="204">
        <f t="shared" si="160"/>
        <v>4594</v>
      </c>
      <c r="C167" s="204">
        <f t="shared" si="160"/>
        <v>4594</v>
      </c>
      <c r="D167" s="204">
        <f t="shared" si="160"/>
        <v>0</v>
      </c>
      <c r="E167" s="204"/>
      <c r="F167" s="204"/>
      <c r="G167" s="204">
        <f t="shared" si="63"/>
        <v>0</v>
      </c>
      <c r="H167" s="204"/>
      <c r="I167" s="204"/>
      <c r="J167" s="204">
        <f t="shared" si="64"/>
        <v>0</v>
      </c>
      <c r="K167" s="204"/>
      <c r="L167" s="204"/>
      <c r="M167" s="204">
        <f t="shared" si="65"/>
        <v>0</v>
      </c>
      <c r="N167" s="204"/>
      <c r="O167" s="204"/>
      <c r="P167" s="204">
        <f t="shared" si="66"/>
        <v>0</v>
      </c>
      <c r="Q167" s="204">
        <v>4594</v>
      </c>
      <c r="R167" s="204">
        <v>4594</v>
      </c>
      <c r="S167" s="204">
        <f t="shared" si="67"/>
        <v>0</v>
      </c>
      <c r="T167" s="204"/>
      <c r="U167" s="204"/>
      <c r="V167" s="204">
        <f t="shared" si="68"/>
        <v>0</v>
      </c>
      <c r="W167" s="204"/>
      <c r="X167" s="204"/>
      <c r="Y167" s="204">
        <f t="shared" si="69"/>
        <v>0</v>
      </c>
      <c r="Z167" s="204"/>
      <c r="AA167" s="204"/>
      <c r="AB167" s="204">
        <f t="shared" si="70"/>
        <v>0</v>
      </c>
    </row>
    <row r="168" spans="1:187" s="198" customFormat="1" ht="31.5" x14ac:dyDescent="0.25">
      <c r="A168" s="203" t="s">
        <v>278</v>
      </c>
      <c r="B168" s="204">
        <f t="shared" si="160"/>
        <v>10006</v>
      </c>
      <c r="C168" s="204">
        <f t="shared" si="160"/>
        <v>10006</v>
      </c>
      <c r="D168" s="204">
        <f t="shared" si="160"/>
        <v>0</v>
      </c>
      <c r="E168" s="204"/>
      <c r="F168" s="204"/>
      <c r="G168" s="204">
        <f t="shared" si="63"/>
        <v>0</v>
      </c>
      <c r="H168" s="204"/>
      <c r="I168" s="204"/>
      <c r="J168" s="204">
        <f t="shared" si="64"/>
        <v>0</v>
      </c>
      <c r="K168" s="204"/>
      <c r="L168" s="204"/>
      <c r="M168" s="204">
        <f t="shared" si="65"/>
        <v>0</v>
      </c>
      <c r="N168" s="204"/>
      <c r="O168" s="204"/>
      <c r="P168" s="204">
        <f t="shared" si="66"/>
        <v>0</v>
      </c>
      <c r="Q168" s="204">
        <v>10006</v>
      </c>
      <c r="R168" s="204">
        <v>10006</v>
      </c>
      <c r="S168" s="204">
        <f t="shared" si="67"/>
        <v>0</v>
      </c>
      <c r="T168" s="204"/>
      <c r="U168" s="204"/>
      <c r="V168" s="204">
        <f t="shared" si="68"/>
        <v>0</v>
      </c>
      <c r="W168" s="204"/>
      <c r="X168" s="204"/>
      <c r="Y168" s="204">
        <f t="shared" si="69"/>
        <v>0</v>
      </c>
      <c r="Z168" s="204"/>
      <c r="AA168" s="204"/>
      <c r="AB168" s="204">
        <f t="shared" si="70"/>
        <v>0</v>
      </c>
    </row>
    <row r="169" spans="1:187" s="198" customFormat="1" ht="31.5" x14ac:dyDescent="0.25">
      <c r="A169" s="203" t="s">
        <v>279</v>
      </c>
      <c r="B169" s="204">
        <f t="shared" si="160"/>
        <v>6163</v>
      </c>
      <c r="C169" s="204">
        <f t="shared" si="160"/>
        <v>6163</v>
      </c>
      <c r="D169" s="204">
        <f t="shared" si="160"/>
        <v>0</v>
      </c>
      <c r="E169" s="204"/>
      <c r="F169" s="204"/>
      <c r="G169" s="204">
        <f t="shared" si="63"/>
        <v>0</v>
      </c>
      <c r="H169" s="204"/>
      <c r="I169" s="204"/>
      <c r="J169" s="204">
        <f t="shared" si="64"/>
        <v>0</v>
      </c>
      <c r="K169" s="204"/>
      <c r="L169" s="204"/>
      <c r="M169" s="204">
        <f t="shared" si="65"/>
        <v>0</v>
      </c>
      <c r="N169" s="204"/>
      <c r="O169" s="204"/>
      <c r="P169" s="204">
        <f t="shared" si="66"/>
        <v>0</v>
      </c>
      <c r="Q169" s="204">
        <v>6163</v>
      </c>
      <c r="R169" s="204">
        <v>6163</v>
      </c>
      <c r="S169" s="204">
        <f t="shared" si="67"/>
        <v>0</v>
      </c>
      <c r="T169" s="204"/>
      <c r="U169" s="204"/>
      <c r="V169" s="204">
        <f t="shared" si="68"/>
        <v>0</v>
      </c>
      <c r="W169" s="204"/>
      <c r="X169" s="204"/>
      <c r="Y169" s="204">
        <f t="shared" si="69"/>
        <v>0</v>
      </c>
      <c r="Z169" s="204"/>
      <c r="AA169" s="204"/>
      <c r="AB169" s="204">
        <f t="shared" si="70"/>
        <v>0</v>
      </c>
    </row>
    <row r="170" spans="1:187" s="198" customFormat="1" ht="31.5" x14ac:dyDescent="0.25">
      <c r="A170" s="196" t="s">
        <v>177</v>
      </c>
      <c r="B170" s="197">
        <f t="shared" si="160"/>
        <v>542040</v>
      </c>
      <c r="C170" s="197">
        <f t="shared" si="160"/>
        <v>548040</v>
      </c>
      <c r="D170" s="197">
        <f t="shared" si="160"/>
        <v>6000</v>
      </c>
      <c r="E170" s="197">
        <f t="shared" ref="E170:AB170" si="161">SUM(E171,E183,E201,E205,E213)</f>
        <v>0</v>
      </c>
      <c r="F170" s="197">
        <f t="shared" si="161"/>
        <v>0</v>
      </c>
      <c r="G170" s="197">
        <f t="shared" si="161"/>
        <v>0</v>
      </c>
      <c r="H170" s="197">
        <f t="shared" si="161"/>
        <v>0</v>
      </c>
      <c r="I170" s="197">
        <f t="shared" si="161"/>
        <v>0</v>
      </c>
      <c r="J170" s="197">
        <f t="shared" si="161"/>
        <v>0</v>
      </c>
      <c r="K170" s="197">
        <f t="shared" si="161"/>
        <v>0</v>
      </c>
      <c r="L170" s="197">
        <f t="shared" si="161"/>
        <v>0</v>
      </c>
      <c r="M170" s="197">
        <f t="shared" si="161"/>
        <v>0</v>
      </c>
      <c r="N170" s="197">
        <f t="shared" si="161"/>
        <v>265596</v>
      </c>
      <c r="O170" s="197">
        <f t="shared" si="161"/>
        <v>271596</v>
      </c>
      <c r="P170" s="197">
        <f t="shared" si="161"/>
        <v>6000</v>
      </c>
      <c r="Q170" s="197">
        <f t="shared" si="161"/>
        <v>274178</v>
      </c>
      <c r="R170" s="197">
        <f t="shared" si="161"/>
        <v>274178</v>
      </c>
      <c r="S170" s="197">
        <f t="shared" si="161"/>
        <v>0</v>
      </c>
      <c r="T170" s="197">
        <f t="shared" si="161"/>
        <v>0</v>
      </c>
      <c r="U170" s="197">
        <f t="shared" si="161"/>
        <v>0</v>
      </c>
      <c r="V170" s="197">
        <f t="shared" si="161"/>
        <v>0</v>
      </c>
      <c r="W170" s="197">
        <f t="shared" si="161"/>
        <v>2266</v>
      </c>
      <c r="X170" s="197">
        <f t="shared" si="161"/>
        <v>2266</v>
      </c>
      <c r="Y170" s="197">
        <f t="shared" si="161"/>
        <v>0</v>
      </c>
      <c r="Z170" s="197">
        <f t="shared" si="161"/>
        <v>0</v>
      </c>
      <c r="AA170" s="197">
        <f t="shared" si="161"/>
        <v>0</v>
      </c>
      <c r="AB170" s="197">
        <f t="shared" si="161"/>
        <v>0</v>
      </c>
    </row>
    <row r="171" spans="1:187" s="198" customFormat="1" ht="31.5" x14ac:dyDescent="0.25">
      <c r="A171" s="196" t="s">
        <v>211</v>
      </c>
      <c r="B171" s="197">
        <f t="shared" si="160"/>
        <v>123469</v>
      </c>
      <c r="C171" s="197">
        <f t="shared" si="160"/>
        <v>123469</v>
      </c>
      <c r="D171" s="197">
        <f t="shared" si="160"/>
        <v>0</v>
      </c>
      <c r="E171" s="197">
        <f>SUM(E172:E182)</f>
        <v>0</v>
      </c>
      <c r="F171" s="197">
        <f>SUM(F172:F182)</f>
        <v>0</v>
      </c>
      <c r="G171" s="197">
        <f t="shared" si="63"/>
        <v>0</v>
      </c>
      <c r="H171" s="197">
        <f>SUM(H172:H182)</f>
        <v>0</v>
      </c>
      <c r="I171" s="197">
        <f>SUM(I172:I182)</f>
        <v>0</v>
      </c>
      <c r="J171" s="197">
        <f t="shared" si="64"/>
        <v>0</v>
      </c>
      <c r="K171" s="197">
        <f>SUM(K172:K182)</f>
        <v>0</v>
      </c>
      <c r="L171" s="197">
        <f>SUM(L172:L182)</f>
        <v>0</v>
      </c>
      <c r="M171" s="197">
        <f t="shared" si="65"/>
        <v>0</v>
      </c>
      <c r="N171" s="197">
        <f>SUM(N172:N182)</f>
        <v>104471</v>
      </c>
      <c r="O171" s="197">
        <f>SUM(O172:O182)</f>
        <v>104471</v>
      </c>
      <c r="P171" s="197">
        <f t="shared" si="66"/>
        <v>0</v>
      </c>
      <c r="Q171" s="197">
        <f>SUM(Q172:Q182)</f>
        <v>18998</v>
      </c>
      <c r="R171" s="197">
        <f>SUM(R172:R182)</f>
        <v>18998</v>
      </c>
      <c r="S171" s="197">
        <f t="shared" si="67"/>
        <v>0</v>
      </c>
      <c r="T171" s="197">
        <f>SUM(T172:T182)</f>
        <v>0</v>
      </c>
      <c r="U171" s="197">
        <f>SUM(U172:U182)</f>
        <v>0</v>
      </c>
      <c r="V171" s="197">
        <f t="shared" si="68"/>
        <v>0</v>
      </c>
      <c r="W171" s="197">
        <f>SUM(W172:W182)</f>
        <v>0</v>
      </c>
      <c r="X171" s="197">
        <f>SUM(X172:X182)</f>
        <v>0</v>
      </c>
      <c r="Y171" s="197">
        <f t="shared" si="69"/>
        <v>0</v>
      </c>
      <c r="Z171" s="197">
        <f>SUM(Z172:Z182)</f>
        <v>0</v>
      </c>
      <c r="AA171" s="197">
        <f>SUM(AA172:AA182)</f>
        <v>0</v>
      </c>
      <c r="AB171" s="197">
        <f t="shared" si="70"/>
        <v>0</v>
      </c>
      <c r="AC171" s="195"/>
      <c r="AD171" s="195"/>
      <c r="AE171" s="195"/>
      <c r="AF171" s="195"/>
      <c r="AG171" s="195"/>
      <c r="AH171" s="195"/>
      <c r="AI171" s="195"/>
      <c r="AJ171" s="195"/>
      <c r="AK171" s="195"/>
      <c r="AL171" s="195"/>
      <c r="AM171" s="195"/>
      <c r="AN171" s="195"/>
      <c r="AO171" s="195"/>
      <c r="AP171" s="195"/>
      <c r="AQ171" s="195"/>
      <c r="AR171" s="195"/>
      <c r="AS171" s="195"/>
      <c r="AT171" s="195"/>
      <c r="AU171" s="195"/>
      <c r="AV171" s="195"/>
      <c r="AW171" s="195"/>
      <c r="AX171" s="195"/>
      <c r="AY171" s="195"/>
      <c r="AZ171" s="195"/>
      <c r="BA171" s="195"/>
      <c r="BB171" s="195"/>
      <c r="BC171" s="195"/>
      <c r="BD171" s="195"/>
      <c r="BE171" s="195"/>
      <c r="BF171" s="195"/>
      <c r="BG171" s="195"/>
      <c r="BH171" s="195"/>
      <c r="BI171" s="195"/>
      <c r="BJ171" s="195"/>
      <c r="BK171" s="195"/>
      <c r="BL171" s="195"/>
      <c r="BM171" s="195"/>
      <c r="BN171" s="195"/>
      <c r="BO171" s="195"/>
      <c r="BP171" s="195"/>
      <c r="BQ171" s="195"/>
      <c r="BR171" s="195"/>
      <c r="BS171" s="195"/>
      <c r="BT171" s="195"/>
      <c r="BU171" s="195"/>
      <c r="BV171" s="195"/>
      <c r="BW171" s="195"/>
      <c r="BX171" s="195"/>
      <c r="BY171" s="195"/>
      <c r="BZ171" s="195"/>
      <c r="CA171" s="195"/>
      <c r="CB171" s="195"/>
      <c r="CC171" s="195"/>
      <c r="CD171" s="195"/>
      <c r="CE171" s="195"/>
      <c r="CF171" s="195"/>
      <c r="CG171" s="195"/>
      <c r="CH171" s="195"/>
      <c r="CI171" s="195"/>
      <c r="CJ171" s="195"/>
      <c r="CK171" s="195"/>
      <c r="CL171" s="195"/>
      <c r="CM171" s="195"/>
      <c r="CN171" s="195"/>
      <c r="CO171" s="195"/>
      <c r="CP171" s="195"/>
      <c r="CQ171" s="195"/>
      <c r="CR171" s="195"/>
      <c r="CS171" s="195"/>
      <c r="CT171" s="195"/>
      <c r="CU171" s="195"/>
      <c r="CV171" s="195"/>
      <c r="CW171" s="195"/>
      <c r="CX171" s="195"/>
      <c r="CY171" s="195"/>
      <c r="CZ171" s="195"/>
      <c r="DA171" s="195"/>
      <c r="DB171" s="195"/>
      <c r="DC171" s="195"/>
      <c r="DD171" s="195"/>
      <c r="DE171" s="195"/>
      <c r="DF171" s="195"/>
      <c r="DG171" s="195"/>
      <c r="DH171" s="195"/>
      <c r="DI171" s="195"/>
      <c r="DJ171" s="195"/>
      <c r="DK171" s="195"/>
      <c r="DL171" s="195"/>
      <c r="DM171" s="195"/>
      <c r="DN171" s="195"/>
      <c r="DO171" s="195"/>
      <c r="DP171" s="195"/>
      <c r="DQ171" s="195"/>
      <c r="DR171" s="195"/>
      <c r="DS171" s="195"/>
      <c r="DT171" s="195"/>
      <c r="DU171" s="195"/>
      <c r="DV171" s="195"/>
      <c r="DW171" s="195"/>
      <c r="DX171" s="195"/>
      <c r="DY171" s="195"/>
      <c r="DZ171" s="195"/>
      <c r="EA171" s="195"/>
      <c r="EB171" s="195"/>
      <c r="EC171" s="195"/>
      <c r="ED171" s="195"/>
      <c r="EE171" s="195"/>
      <c r="EF171" s="195"/>
      <c r="EG171" s="195"/>
      <c r="EH171" s="195"/>
      <c r="EI171" s="195"/>
      <c r="EJ171" s="195"/>
      <c r="EK171" s="195"/>
      <c r="EL171" s="195"/>
      <c r="EM171" s="195"/>
      <c r="EN171" s="195"/>
      <c r="EO171" s="195"/>
      <c r="EP171" s="195"/>
      <c r="EQ171" s="195"/>
      <c r="ER171" s="195"/>
      <c r="ES171" s="195"/>
      <c r="ET171" s="195"/>
      <c r="EU171" s="195"/>
      <c r="EV171" s="195"/>
      <c r="EW171" s="195"/>
      <c r="EX171" s="195"/>
      <c r="EY171" s="195"/>
      <c r="EZ171" s="195"/>
      <c r="FA171" s="195"/>
      <c r="FB171" s="195"/>
      <c r="FC171" s="195"/>
      <c r="FD171" s="195"/>
      <c r="FE171" s="195"/>
      <c r="FF171" s="195"/>
      <c r="FG171" s="195"/>
      <c r="FH171" s="195"/>
      <c r="FI171" s="195"/>
      <c r="FJ171" s="195"/>
      <c r="FK171" s="195"/>
      <c r="FL171" s="195"/>
      <c r="FM171" s="195"/>
      <c r="FN171" s="195"/>
      <c r="FO171" s="195"/>
      <c r="FP171" s="195"/>
      <c r="FQ171" s="195"/>
      <c r="FR171" s="195"/>
      <c r="FS171" s="195"/>
      <c r="FT171" s="195"/>
      <c r="FU171" s="195"/>
      <c r="FV171" s="195"/>
      <c r="FW171" s="195"/>
      <c r="FX171" s="195"/>
      <c r="FY171" s="195"/>
      <c r="FZ171" s="195"/>
      <c r="GA171" s="195"/>
      <c r="GB171" s="195"/>
      <c r="GC171" s="195"/>
      <c r="GD171" s="195"/>
      <c r="GE171" s="195"/>
    </row>
    <row r="172" spans="1:187" s="198" customFormat="1" ht="31.5" x14ac:dyDescent="0.25">
      <c r="A172" s="203" t="s">
        <v>280</v>
      </c>
      <c r="B172" s="204">
        <f t="shared" si="160"/>
        <v>720</v>
      </c>
      <c r="C172" s="204">
        <f t="shared" si="160"/>
        <v>720</v>
      </c>
      <c r="D172" s="204">
        <f t="shared" si="160"/>
        <v>0</v>
      </c>
      <c r="E172" s="204"/>
      <c r="F172" s="204"/>
      <c r="G172" s="204">
        <f t="shared" ref="G172:G253" si="162">F172-E172</f>
        <v>0</v>
      </c>
      <c r="H172" s="204"/>
      <c r="I172" s="204"/>
      <c r="J172" s="204">
        <f t="shared" ref="J172:J253" si="163">I172-H172</f>
        <v>0</v>
      </c>
      <c r="K172" s="204">
        <v>0</v>
      </c>
      <c r="L172" s="204">
        <v>0</v>
      </c>
      <c r="M172" s="204">
        <f t="shared" ref="M172:M253" si="164">L172-K172</f>
        <v>0</v>
      </c>
      <c r="N172" s="204">
        <v>0</v>
      </c>
      <c r="O172" s="204">
        <v>0</v>
      </c>
      <c r="P172" s="204">
        <f t="shared" ref="P172:P253" si="165">O172-N172</f>
        <v>0</v>
      </c>
      <c r="Q172" s="204">
        <v>720</v>
      </c>
      <c r="R172" s="204">
        <v>720</v>
      </c>
      <c r="S172" s="204">
        <f t="shared" ref="S172:S253" si="166">R172-Q172</f>
        <v>0</v>
      </c>
      <c r="T172" s="204"/>
      <c r="U172" s="204"/>
      <c r="V172" s="204">
        <f t="shared" ref="V172:V253" si="167">U172-T172</f>
        <v>0</v>
      </c>
      <c r="W172" s="204"/>
      <c r="X172" s="204"/>
      <c r="Y172" s="204">
        <f t="shared" ref="Y172:Y253" si="168">X172-W172</f>
        <v>0</v>
      </c>
      <c r="Z172" s="204"/>
      <c r="AA172" s="204"/>
      <c r="AB172" s="204">
        <f t="shared" ref="AB172:AB253" si="169">AA172-Z172</f>
        <v>0</v>
      </c>
    </row>
    <row r="173" spans="1:187" s="195" customFormat="1" ht="31.5" x14ac:dyDescent="0.25">
      <c r="A173" s="206" t="s">
        <v>281</v>
      </c>
      <c r="B173" s="211">
        <f t="shared" si="160"/>
        <v>1320</v>
      </c>
      <c r="C173" s="211">
        <f t="shared" si="160"/>
        <v>1320</v>
      </c>
      <c r="D173" s="211">
        <f t="shared" si="160"/>
        <v>0</v>
      </c>
      <c r="E173" s="211"/>
      <c r="F173" s="211"/>
      <c r="G173" s="211">
        <f t="shared" si="162"/>
        <v>0</v>
      </c>
      <c r="H173" s="211"/>
      <c r="I173" s="211"/>
      <c r="J173" s="211">
        <f t="shared" si="163"/>
        <v>0</v>
      </c>
      <c r="K173" s="211">
        <v>0</v>
      </c>
      <c r="L173" s="211">
        <v>0</v>
      </c>
      <c r="M173" s="211">
        <f t="shared" si="164"/>
        <v>0</v>
      </c>
      <c r="N173" s="211">
        <v>0</v>
      </c>
      <c r="O173" s="211">
        <v>0</v>
      </c>
      <c r="P173" s="211">
        <f t="shared" si="165"/>
        <v>0</v>
      </c>
      <c r="Q173" s="211">
        <v>1320</v>
      </c>
      <c r="R173" s="211">
        <v>1320</v>
      </c>
      <c r="S173" s="211">
        <f t="shared" si="166"/>
        <v>0</v>
      </c>
      <c r="T173" s="211"/>
      <c r="U173" s="211"/>
      <c r="V173" s="211">
        <f t="shared" si="167"/>
        <v>0</v>
      </c>
      <c r="W173" s="211"/>
      <c r="X173" s="211"/>
      <c r="Y173" s="211">
        <f t="shared" si="168"/>
        <v>0</v>
      </c>
      <c r="Z173" s="211"/>
      <c r="AA173" s="211"/>
      <c r="AB173" s="211">
        <f t="shared" si="169"/>
        <v>0</v>
      </c>
      <c r="AC173" s="198"/>
      <c r="AD173" s="198"/>
      <c r="AE173" s="198"/>
      <c r="AF173" s="198"/>
      <c r="AG173" s="198"/>
      <c r="AH173" s="198"/>
      <c r="AI173" s="198"/>
      <c r="AJ173" s="198"/>
      <c r="AK173" s="198"/>
      <c r="AL173" s="198"/>
      <c r="AM173" s="198"/>
      <c r="AN173" s="198"/>
      <c r="AO173" s="198"/>
      <c r="AP173" s="198"/>
      <c r="AQ173" s="198"/>
      <c r="AR173" s="198"/>
      <c r="AS173" s="198"/>
      <c r="AT173" s="198"/>
      <c r="AU173" s="198"/>
      <c r="AV173" s="198"/>
      <c r="AW173" s="198"/>
      <c r="AX173" s="198"/>
      <c r="AY173" s="198"/>
      <c r="AZ173" s="198"/>
      <c r="BA173" s="198"/>
      <c r="BB173" s="198"/>
      <c r="BC173" s="198"/>
      <c r="BD173" s="198"/>
      <c r="BE173" s="198"/>
      <c r="BF173" s="198"/>
      <c r="BG173" s="198"/>
      <c r="BH173" s="198"/>
      <c r="BI173" s="198"/>
      <c r="BJ173" s="198"/>
      <c r="BK173" s="198"/>
      <c r="BL173" s="198"/>
      <c r="BM173" s="198"/>
      <c r="BN173" s="198"/>
      <c r="BO173" s="198"/>
      <c r="BP173" s="198"/>
      <c r="BQ173" s="198"/>
      <c r="BR173" s="198"/>
      <c r="BS173" s="198"/>
      <c r="BT173" s="198"/>
      <c r="BU173" s="198"/>
      <c r="BV173" s="198"/>
      <c r="BW173" s="198"/>
      <c r="BX173" s="198"/>
      <c r="BY173" s="198"/>
      <c r="BZ173" s="198"/>
      <c r="CA173" s="198"/>
      <c r="CB173" s="198"/>
      <c r="CC173" s="198"/>
      <c r="CD173" s="198"/>
      <c r="CE173" s="198"/>
      <c r="CF173" s="198"/>
      <c r="CG173" s="198"/>
      <c r="CH173" s="198"/>
      <c r="CI173" s="198"/>
      <c r="CJ173" s="198"/>
      <c r="CK173" s="198"/>
      <c r="CL173" s="198"/>
      <c r="CM173" s="198"/>
      <c r="CN173" s="198"/>
      <c r="CO173" s="198"/>
      <c r="CP173" s="198"/>
      <c r="CQ173" s="198"/>
      <c r="CR173" s="198"/>
      <c r="CS173" s="198"/>
      <c r="CT173" s="198"/>
      <c r="CU173" s="198"/>
      <c r="CV173" s="198"/>
      <c r="CW173" s="198"/>
      <c r="CX173" s="198"/>
      <c r="CY173" s="198"/>
      <c r="CZ173" s="198"/>
      <c r="DA173" s="198"/>
      <c r="DB173" s="198"/>
      <c r="DC173" s="198"/>
      <c r="DD173" s="198"/>
      <c r="DE173" s="198"/>
      <c r="DF173" s="198"/>
      <c r="DG173" s="198"/>
      <c r="DH173" s="198"/>
      <c r="DI173" s="198"/>
      <c r="DJ173" s="198"/>
      <c r="DK173" s="198"/>
      <c r="DL173" s="198"/>
      <c r="DM173" s="198"/>
      <c r="DN173" s="198"/>
      <c r="DO173" s="198"/>
      <c r="DP173" s="198"/>
      <c r="DQ173" s="198"/>
      <c r="DR173" s="198"/>
      <c r="DS173" s="198"/>
      <c r="DT173" s="198"/>
      <c r="DU173" s="198"/>
      <c r="DV173" s="198"/>
      <c r="DW173" s="198"/>
      <c r="DX173" s="198"/>
      <c r="DY173" s="198"/>
      <c r="DZ173" s="198"/>
      <c r="EA173" s="198"/>
      <c r="EB173" s="198"/>
      <c r="EC173" s="198"/>
      <c r="ED173" s="198"/>
      <c r="EE173" s="198"/>
      <c r="EF173" s="198"/>
      <c r="EG173" s="198"/>
      <c r="EH173" s="198"/>
      <c r="EI173" s="198"/>
      <c r="EJ173" s="198"/>
      <c r="EK173" s="198"/>
      <c r="EL173" s="198"/>
      <c r="EM173" s="198"/>
      <c r="EN173" s="198"/>
      <c r="EO173" s="198"/>
      <c r="EP173" s="198"/>
      <c r="EQ173" s="198"/>
      <c r="ER173" s="198"/>
      <c r="ES173" s="198"/>
      <c r="ET173" s="198"/>
      <c r="EU173" s="198"/>
      <c r="EV173" s="198"/>
      <c r="EW173" s="198"/>
      <c r="EX173" s="198"/>
      <c r="EY173" s="198"/>
      <c r="EZ173" s="198"/>
      <c r="FA173" s="198"/>
      <c r="FB173" s="198"/>
      <c r="FC173" s="198"/>
      <c r="FD173" s="198"/>
      <c r="FE173" s="198"/>
      <c r="FF173" s="198"/>
      <c r="FG173" s="198"/>
      <c r="FH173" s="198"/>
      <c r="FI173" s="198"/>
      <c r="FJ173" s="198"/>
      <c r="FK173" s="198"/>
      <c r="FL173" s="198"/>
      <c r="FM173" s="198"/>
      <c r="FN173" s="198"/>
      <c r="FO173" s="198"/>
      <c r="FP173" s="198"/>
      <c r="FQ173" s="198"/>
      <c r="FR173" s="198"/>
      <c r="FS173" s="198"/>
      <c r="FT173" s="198"/>
      <c r="FU173" s="198"/>
      <c r="FV173" s="198"/>
      <c r="FW173" s="198"/>
      <c r="FX173" s="198"/>
      <c r="FY173" s="198"/>
      <c r="FZ173" s="198"/>
      <c r="GA173" s="198"/>
      <c r="GB173" s="198"/>
      <c r="GC173" s="198"/>
      <c r="GD173" s="198"/>
      <c r="GE173" s="198"/>
    </row>
    <row r="174" spans="1:187" s="195" customFormat="1" ht="31.5" x14ac:dyDescent="0.25">
      <c r="A174" s="206" t="s">
        <v>282</v>
      </c>
      <c r="B174" s="211">
        <f t="shared" si="160"/>
        <v>720</v>
      </c>
      <c r="C174" s="211">
        <f t="shared" si="160"/>
        <v>720</v>
      </c>
      <c r="D174" s="211">
        <f t="shared" si="160"/>
        <v>0</v>
      </c>
      <c r="E174" s="211"/>
      <c r="F174" s="211"/>
      <c r="G174" s="211">
        <f t="shared" si="162"/>
        <v>0</v>
      </c>
      <c r="H174" s="211"/>
      <c r="I174" s="211"/>
      <c r="J174" s="211">
        <f t="shared" si="163"/>
        <v>0</v>
      </c>
      <c r="K174" s="211">
        <v>0</v>
      </c>
      <c r="L174" s="211">
        <v>0</v>
      </c>
      <c r="M174" s="211">
        <f t="shared" si="164"/>
        <v>0</v>
      </c>
      <c r="N174" s="211">
        <v>0</v>
      </c>
      <c r="O174" s="211">
        <v>0</v>
      </c>
      <c r="P174" s="211">
        <f t="shared" si="165"/>
        <v>0</v>
      </c>
      <c r="Q174" s="211">
        <v>720</v>
      </c>
      <c r="R174" s="211">
        <v>720</v>
      </c>
      <c r="S174" s="211">
        <f t="shared" si="166"/>
        <v>0</v>
      </c>
      <c r="T174" s="211"/>
      <c r="U174" s="211"/>
      <c r="V174" s="211">
        <f t="shared" si="167"/>
        <v>0</v>
      </c>
      <c r="W174" s="211"/>
      <c r="X174" s="211"/>
      <c r="Y174" s="211">
        <f t="shared" si="168"/>
        <v>0</v>
      </c>
      <c r="Z174" s="211"/>
      <c r="AA174" s="211"/>
      <c r="AB174" s="211">
        <f t="shared" si="169"/>
        <v>0</v>
      </c>
      <c r="AC174" s="198"/>
      <c r="AD174" s="198"/>
      <c r="AE174" s="198"/>
      <c r="AF174" s="198"/>
      <c r="AG174" s="198"/>
      <c r="AH174" s="198"/>
      <c r="AI174" s="198"/>
      <c r="AJ174" s="198"/>
      <c r="AK174" s="198"/>
      <c r="AL174" s="198"/>
      <c r="AM174" s="198"/>
      <c r="AN174" s="198"/>
      <c r="AO174" s="198"/>
      <c r="AP174" s="198"/>
      <c r="AQ174" s="198"/>
      <c r="AR174" s="198"/>
      <c r="AS174" s="198"/>
      <c r="AT174" s="198"/>
      <c r="AU174" s="198"/>
      <c r="AV174" s="198"/>
      <c r="AW174" s="198"/>
      <c r="AX174" s="198"/>
      <c r="AY174" s="198"/>
      <c r="AZ174" s="198"/>
      <c r="BA174" s="198"/>
      <c r="BB174" s="198"/>
      <c r="BC174" s="198"/>
      <c r="BD174" s="198"/>
      <c r="BE174" s="198"/>
      <c r="BF174" s="198"/>
      <c r="BG174" s="198"/>
      <c r="BH174" s="198"/>
      <c r="BI174" s="198"/>
      <c r="BJ174" s="198"/>
      <c r="BK174" s="198"/>
      <c r="BL174" s="198"/>
      <c r="BM174" s="198"/>
      <c r="BN174" s="198"/>
      <c r="BO174" s="198"/>
      <c r="BP174" s="198"/>
      <c r="BQ174" s="198"/>
      <c r="BR174" s="198"/>
      <c r="BS174" s="198"/>
      <c r="BT174" s="198"/>
      <c r="BU174" s="198"/>
      <c r="BV174" s="198"/>
      <c r="BW174" s="198"/>
      <c r="BX174" s="198"/>
      <c r="BY174" s="198"/>
      <c r="BZ174" s="198"/>
      <c r="CA174" s="198"/>
      <c r="CB174" s="198"/>
      <c r="CC174" s="198"/>
      <c r="CD174" s="198"/>
      <c r="CE174" s="198"/>
      <c r="CF174" s="198"/>
      <c r="CG174" s="198"/>
      <c r="CH174" s="198"/>
      <c r="CI174" s="198"/>
      <c r="CJ174" s="198"/>
      <c r="CK174" s="198"/>
      <c r="CL174" s="198"/>
      <c r="CM174" s="198"/>
      <c r="CN174" s="198"/>
      <c r="CO174" s="198"/>
      <c r="CP174" s="198"/>
      <c r="CQ174" s="198"/>
      <c r="CR174" s="198"/>
      <c r="CS174" s="198"/>
      <c r="CT174" s="198"/>
      <c r="CU174" s="198"/>
      <c r="CV174" s="198"/>
      <c r="CW174" s="198"/>
      <c r="CX174" s="198"/>
      <c r="CY174" s="198"/>
      <c r="CZ174" s="198"/>
      <c r="DA174" s="198"/>
      <c r="DB174" s="198"/>
      <c r="DC174" s="198"/>
      <c r="DD174" s="198"/>
      <c r="DE174" s="198"/>
      <c r="DF174" s="198"/>
      <c r="DG174" s="198"/>
      <c r="DH174" s="198"/>
      <c r="DI174" s="198"/>
      <c r="DJ174" s="198"/>
      <c r="DK174" s="198"/>
      <c r="DL174" s="198"/>
      <c r="DM174" s="198"/>
      <c r="DN174" s="198"/>
      <c r="DO174" s="198"/>
      <c r="DP174" s="198"/>
      <c r="DQ174" s="198"/>
      <c r="DR174" s="198"/>
      <c r="DS174" s="198"/>
      <c r="DT174" s="198"/>
      <c r="DU174" s="198"/>
      <c r="DV174" s="198"/>
      <c r="DW174" s="198"/>
      <c r="DX174" s="198"/>
      <c r="DY174" s="198"/>
      <c r="DZ174" s="198"/>
      <c r="EA174" s="198"/>
      <c r="EB174" s="198"/>
      <c r="EC174" s="198"/>
      <c r="ED174" s="198"/>
      <c r="EE174" s="198"/>
      <c r="EF174" s="198"/>
      <c r="EG174" s="198"/>
      <c r="EH174" s="198"/>
      <c r="EI174" s="198"/>
      <c r="EJ174" s="198"/>
      <c r="EK174" s="198"/>
      <c r="EL174" s="198"/>
      <c r="EM174" s="198"/>
      <c r="EN174" s="198"/>
      <c r="EO174" s="198"/>
      <c r="EP174" s="198"/>
      <c r="EQ174" s="198"/>
      <c r="ER174" s="198"/>
      <c r="ES174" s="198"/>
      <c r="ET174" s="198"/>
      <c r="EU174" s="198"/>
      <c r="EV174" s="198"/>
      <c r="EW174" s="198"/>
      <c r="EX174" s="198"/>
      <c r="EY174" s="198"/>
      <c r="EZ174" s="198"/>
      <c r="FA174" s="198"/>
      <c r="FB174" s="198"/>
      <c r="FC174" s="198"/>
      <c r="FD174" s="198"/>
      <c r="FE174" s="198"/>
      <c r="FF174" s="198"/>
      <c r="FG174" s="198"/>
      <c r="FH174" s="198"/>
      <c r="FI174" s="198"/>
      <c r="FJ174" s="198"/>
      <c r="FK174" s="198"/>
      <c r="FL174" s="198"/>
      <c r="FM174" s="198"/>
      <c r="FN174" s="198"/>
      <c r="FO174" s="198"/>
      <c r="FP174" s="198"/>
      <c r="FQ174" s="198"/>
      <c r="FR174" s="198"/>
      <c r="FS174" s="198"/>
      <c r="FT174" s="198"/>
      <c r="FU174" s="198"/>
      <c r="FV174" s="198"/>
      <c r="FW174" s="198"/>
      <c r="FX174" s="198"/>
      <c r="FY174" s="198"/>
      <c r="FZ174" s="198"/>
      <c r="GA174" s="198"/>
      <c r="GB174" s="198"/>
      <c r="GC174" s="198"/>
      <c r="GD174" s="198"/>
      <c r="GE174" s="198"/>
    </row>
    <row r="175" spans="1:187" s="195" customFormat="1" ht="31.5" x14ac:dyDescent="0.25">
      <c r="A175" s="206" t="s">
        <v>283</v>
      </c>
      <c r="B175" s="211">
        <f t="shared" si="160"/>
        <v>12355</v>
      </c>
      <c r="C175" s="211">
        <f t="shared" si="160"/>
        <v>12355</v>
      </c>
      <c r="D175" s="211">
        <f t="shared" si="160"/>
        <v>0</v>
      </c>
      <c r="E175" s="211"/>
      <c r="F175" s="211"/>
      <c r="G175" s="211">
        <f t="shared" si="162"/>
        <v>0</v>
      </c>
      <c r="H175" s="211"/>
      <c r="I175" s="211"/>
      <c r="J175" s="211">
        <f t="shared" si="163"/>
        <v>0</v>
      </c>
      <c r="K175" s="211">
        <v>0</v>
      </c>
      <c r="L175" s="211">
        <v>0</v>
      </c>
      <c r="M175" s="211">
        <f t="shared" si="164"/>
        <v>0</v>
      </c>
      <c r="N175" s="211">
        <v>0</v>
      </c>
      <c r="O175" s="211">
        <v>0</v>
      </c>
      <c r="P175" s="211">
        <f t="shared" si="165"/>
        <v>0</v>
      </c>
      <c r="Q175" s="211">
        <v>12355</v>
      </c>
      <c r="R175" s="211">
        <v>12355</v>
      </c>
      <c r="S175" s="211">
        <f t="shared" si="166"/>
        <v>0</v>
      </c>
      <c r="T175" s="211"/>
      <c r="U175" s="211"/>
      <c r="V175" s="211">
        <f t="shared" si="167"/>
        <v>0</v>
      </c>
      <c r="W175" s="211"/>
      <c r="X175" s="211"/>
      <c r="Y175" s="211">
        <f t="shared" si="168"/>
        <v>0</v>
      </c>
      <c r="Z175" s="211"/>
      <c r="AA175" s="211"/>
      <c r="AB175" s="211">
        <f t="shared" si="169"/>
        <v>0</v>
      </c>
      <c r="AC175" s="198"/>
      <c r="AD175" s="198"/>
      <c r="AE175" s="198"/>
      <c r="AF175" s="198"/>
      <c r="AG175" s="198"/>
      <c r="AH175" s="198"/>
      <c r="AI175" s="198"/>
      <c r="AJ175" s="198"/>
      <c r="AK175" s="198"/>
      <c r="AL175" s="198"/>
      <c r="AM175" s="198"/>
      <c r="AN175" s="198"/>
      <c r="AO175" s="198"/>
      <c r="AP175" s="198"/>
      <c r="AQ175" s="198"/>
      <c r="AR175" s="198"/>
      <c r="AS175" s="198"/>
      <c r="AT175" s="198"/>
      <c r="AU175" s="198"/>
      <c r="AV175" s="198"/>
      <c r="AW175" s="198"/>
      <c r="AX175" s="198"/>
      <c r="AY175" s="198"/>
      <c r="AZ175" s="198"/>
      <c r="BA175" s="198"/>
      <c r="BB175" s="198"/>
      <c r="BC175" s="198"/>
      <c r="BD175" s="198"/>
      <c r="BE175" s="198"/>
      <c r="BF175" s="198"/>
      <c r="BG175" s="198"/>
      <c r="BH175" s="198"/>
      <c r="BI175" s="198"/>
      <c r="BJ175" s="198"/>
      <c r="BK175" s="198"/>
      <c r="BL175" s="198"/>
      <c r="BM175" s="198"/>
      <c r="BN175" s="198"/>
      <c r="BO175" s="198"/>
      <c r="BP175" s="198"/>
      <c r="BQ175" s="198"/>
      <c r="BR175" s="198"/>
      <c r="BS175" s="198"/>
      <c r="BT175" s="198"/>
      <c r="BU175" s="198"/>
      <c r="BV175" s="198"/>
      <c r="BW175" s="198"/>
      <c r="BX175" s="198"/>
      <c r="BY175" s="198"/>
      <c r="BZ175" s="198"/>
      <c r="CA175" s="198"/>
      <c r="CB175" s="198"/>
      <c r="CC175" s="198"/>
      <c r="CD175" s="198"/>
      <c r="CE175" s="198"/>
      <c r="CF175" s="198"/>
      <c r="CG175" s="198"/>
      <c r="CH175" s="198"/>
      <c r="CI175" s="198"/>
      <c r="CJ175" s="198"/>
      <c r="CK175" s="198"/>
      <c r="CL175" s="198"/>
      <c r="CM175" s="198"/>
      <c r="CN175" s="198"/>
      <c r="CO175" s="198"/>
      <c r="CP175" s="198"/>
      <c r="CQ175" s="198"/>
      <c r="CR175" s="198"/>
      <c r="CS175" s="198"/>
      <c r="CT175" s="198"/>
      <c r="CU175" s="198"/>
      <c r="CV175" s="198"/>
      <c r="CW175" s="198"/>
      <c r="CX175" s="198"/>
      <c r="CY175" s="198"/>
      <c r="CZ175" s="198"/>
      <c r="DA175" s="198"/>
      <c r="DB175" s="198"/>
      <c r="DC175" s="198"/>
      <c r="DD175" s="198"/>
      <c r="DE175" s="198"/>
      <c r="DF175" s="198"/>
      <c r="DG175" s="198"/>
      <c r="DH175" s="198"/>
      <c r="DI175" s="198"/>
      <c r="DJ175" s="198"/>
      <c r="DK175" s="198"/>
      <c r="DL175" s="198"/>
      <c r="DM175" s="198"/>
      <c r="DN175" s="198"/>
      <c r="DO175" s="198"/>
      <c r="DP175" s="198"/>
      <c r="DQ175" s="198"/>
      <c r="DR175" s="198"/>
      <c r="DS175" s="198"/>
      <c r="DT175" s="198"/>
      <c r="DU175" s="198"/>
      <c r="DV175" s="198"/>
      <c r="DW175" s="198"/>
      <c r="DX175" s="198"/>
      <c r="DY175" s="198"/>
      <c r="DZ175" s="198"/>
      <c r="EA175" s="198"/>
      <c r="EB175" s="198"/>
      <c r="EC175" s="198"/>
      <c r="ED175" s="198"/>
      <c r="EE175" s="198"/>
      <c r="EF175" s="198"/>
      <c r="EG175" s="198"/>
      <c r="EH175" s="198"/>
      <c r="EI175" s="198"/>
      <c r="EJ175" s="198"/>
      <c r="EK175" s="198"/>
      <c r="EL175" s="198"/>
      <c r="EM175" s="198"/>
      <c r="EN175" s="198"/>
      <c r="EO175" s="198"/>
      <c r="EP175" s="198"/>
      <c r="EQ175" s="198"/>
      <c r="ER175" s="198"/>
      <c r="ES175" s="198"/>
      <c r="ET175" s="198"/>
      <c r="EU175" s="198"/>
      <c r="EV175" s="198"/>
      <c r="EW175" s="198"/>
      <c r="EX175" s="198"/>
      <c r="EY175" s="198"/>
      <c r="EZ175" s="198"/>
      <c r="FA175" s="198"/>
      <c r="FB175" s="198"/>
      <c r="FC175" s="198"/>
      <c r="FD175" s="198"/>
      <c r="FE175" s="198"/>
      <c r="FF175" s="198"/>
      <c r="FG175" s="198"/>
      <c r="FH175" s="198"/>
      <c r="FI175" s="198"/>
      <c r="FJ175" s="198"/>
      <c r="FK175" s="198"/>
      <c r="FL175" s="198"/>
      <c r="FM175" s="198"/>
      <c r="FN175" s="198"/>
      <c r="FO175" s="198"/>
      <c r="FP175" s="198"/>
      <c r="FQ175" s="198"/>
      <c r="FR175" s="198"/>
      <c r="FS175" s="198"/>
      <c r="FT175" s="198"/>
      <c r="FU175" s="198"/>
      <c r="FV175" s="198"/>
      <c r="FW175" s="198"/>
      <c r="FX175" s="198"/>
      <c r="FY175" s="198"/>
      <c r="FZ175" s="198"/>
      <c r="GA175" s="198"/>
      <c r="GB175" s="198"/>
      <c r="GC175" s="198"/>
      <c r="GD175" s="198"/>
      <c r="GE175" s="198"/>
    </row>
    <row r="176" spans="1:187" s="195" customFormat="1" ht="47.25" x14ac:dyDescent="0.25">
      <c r="A176" s="206" t="s">
        <v>284</v>
      </c>
      <c r="B176" s="211">
        <f t="shared" si="160"/>
        <v>1889</v>
      </c>
      <c r="C176" s="211">
        <f t="shared" si="160"/>
        <v>1889</v>
      </c>
      <c r="D176" s="211">
        <f t="shared" si="160"/>
        <v>0</v>
      </c>
      <c r="E176" s="211"/>
      <c r="F176" s="211"/>
      <c r="G176" s="211">
        <f t="shared" si="162"/>
        <v>0</v>
      </c>
      <c r="H176" s="211"/>
      <c r="I176" s="211"/>
      <c r="J176" s="211">
        <f t="shared" si="163"/>
        <v>0</v>
      </c>
      <c r="K176" s="211">
        <v>0</v>
      </c>
      <c r="L176" s="211">
        <v>0</v>
      </c>
      <c r="M176" s="211">
        <f t="shared" si="164"/>
        <v>0</v>
      </c>
      <c r="N176" s="211">
        <v>0</v>
      </c>
      <c r="O176" s="211">
        <v>0</v>
      </c>
      <c r="P176" s="211">
        <f t="shared" si="165"/>
        <v>0</v>
      </c>
      <c r="Q176" s="211">
        <f>929+960</f>
        <v>1889</v>
      </c>
      <c r="R176" s="211">
        <f>929+960</f>
        <v>1889</v>
      </c>
      <c r="S176" s="211">
        <f t="shared" si="166"/>
        <v>0</v>
      </c>
      <c r="T176" s="211"/>
      <c r="U176" s="211"/>
      <c r="V176" s="211">
        <f t="shared" si="167"/>
        <v>0</v>
      </c>
      <c r="W176" s="211"/>
      <c r="X176" s="211"/>
      <c r="Y176" s="211">
        <f t="shared" si="168"/>
        <v>0</v>
      </c>
      <c r="Z176" s="211"/>
      <c r="AA176" s="211"/>
      <c r="AB176" s="211">
        <f t="shared" si="169"/>
        <v>0</v>
      </c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198"/>
      <c r="AM176" s="198"/>
      <c r="AN176" s="198"/>
      <c r="AO176" s="198"/>
      <c r="AP176" s="198"/>
      <c r="AQ176" s="198"/>
      <c r="AR176" s="198"/>
      <c r="AS176" s="198"/>
      <c r="AT176" s="198"/>
      <c r="AU176" s="198"/>
      <c r="AV176" s="198"/>
      <c r="AW176" s="198"/>
      <c r="AX176" s="198"/>
      <c r="AY176" s="198"/>
      <c r="AZ176" s="198"/>
      <c r="BA176" s="198"/>
      <c r="BB176" s="198"/>
      <c r="BC176" s="198"/>
      <c r="BD176" s="198"/>
      <c r="BE176" s="198"/>
      <c r="BF176" s="198"/>
      <c r="BG176" s="198"/>
      <c r="BH176" s="198"/>
      <c r="BI176" s="198"/>
      <c r="BJ176" s="198"/>
      <c r="BK176" s="198"/>
      <c r="BL176" s="198"/>
      <c r="BM176" s="198"/>
      <c r="BN176" s="198"/>
      <c r="BO176" s="198"/>
      <c r="BP176" s="198"/>
      <c r="BQ176" s="198"/>
      <c r="BR176" s="198"/>
      <c r="BS176" s="198"/>
      <c r="BT176" s="198"/>
      <c r="BU176" s="198"/>
      <c r="BV176" s="198"/>
      <c r="BW176" s="198"/>
      <c r="BX176" s="198"/>
      <c r="BY176" s="198"/>
      <c r="BZ176" s="198"/>
      <c r="CA176" s="198"/>
      <c r="CB176" s="198"/>
      <c r="CC176" s="198"/>
      <c r="CD176" s="198"/>
      <c r="CE176" s="198"/>
      <c r="CF176" s="198"/>
      <c r="CG176" s="198"/>
      <c r="CH176" s="198"/>
      <c r="CI176" s="198"/>
      <c r="CJ176" s="198"/>
      <c r="CK176" s="198"/>
      <c r="CL176" s="198"/>
      <c r="CM176" s="198"/>
      <c r="CN176" s="198"/>
      <c r="CO176" s="198"/>
      <c r="CP176" s="198"/>
      <c r="CQ176" s="198"/>
      <c r="CR176" s="198"/>
      <c r="CS176" s="198"/>
      <c r="CT176" s="198"/>
      <c r="CU176" s="198"/>
      <c r="CV176" s="198"/>
      <c r="CW176" s="198"/>
      <c r="CX176" s="198"/>
      <c r="CY176" s="198"/>
      <c r="CZ176" s="198"/>
      <c r="DA176" s="198"/>
      <c r="DB176" s="198"/>
      <c r="DC176" s="198"/>
      <c r="DD176" s="198"/>
      <c r="DE176" s="198"/>
      <c r="DF176" s="198"/>
      <c r="DG176" s="198"/>
      <c r="DH176" s="198"/>
      <c r="DI176" s="198"/>
      <c r="DJ176" s="198"/>
      <c r="DK176" s="198"/>
      <c r="DL176" s="198"/>
      <c r="DM176" s="198"/>
      <c r="DN176" s="198"/>
      <c r="DO176" s="198"/>
      <c r="DP176" s="198"/>
      <c r="DQ176" s="198"/>
      <c r="DR176" s="198"/>
      <c r="DS176" s="198"/>
      <c r="DT176" s="198"/>
      <c r="DU176" s="198"/>
      <c r="DV176" s="198"/>
      <c r="DW176" s="198"/>
      <c r="DX176" s="198"/>
      <c r="DY176" s="198"/>
      <c r="DZ176" s="198"/>
      <c r="EA176" s="198"/>
      <c r="EB176" s="198"/>
      <c r="EC176" s="198"/>
      <c r="ED176" s="198"/>
      <c r="EE176" s="198"/>
      <c r="EF176" s="198"/>
      <c r="EG176" s="198"/>
      <c r="EH176" s="198"/>
      <c r="EI176" s="198"/>
      <c r="EJ176" s="198"/>
      <c r="EK176" s="198"/>
      <c r="EL176" s="198"/>
      <c r="EM176" s="198"/>
      <c r="EN176" s="198"/>
      <c r="EO176" s="198"/>
      <c r="EP176" s="198"/>
      <c r="EQ176" s="198"/>
      <c r="ER176" s="198"/>
      <c r="ES176" s="198"/>
      <c r="ET176" s="198"/>
      <c r="EU176" s="198"/>
      <c r="EV176" s="198"/>
      <c r="EW176" s="198"/>
      <c r="EX176" s="198"/>
      <c r="EY176" s="198"/>
      <c r="EZ176" s="198"/>
      <c r="FA176" s="198"/>
      <c r="FB176" s="198"/>
      <c r="FC176" s="198"/>
      <c r="FD176" s="198"/>
      <c r="FE176" s="198"/>
      <c r="FF176" s="198"/>
      <c r="FG176" s="198"/>
      <c r="FH176" s="198"/>
      <c r="FI176" s="198"/>
      <c r="FJ176" s="198"/>
      <c r="FK176" s="198"/>
      <c r="FL176" s="198"/>
      <c r="FM176" s="198"/>
      <c r="FN176" s="198"/>
      <c r="FO176" s="198"/>
      <c r="FP176" s="198"/>
      <c r="FQ176" s="198"/>
      <c r="FR176" s="198"/>
      <c r="FS176" s="198"/>
      <c r="FT176" s="198"/>
      <c r="FU176" s="198"/>
      <c r="FV176" s="198"/>
      <c r="FW176" s="198"/>
      <c r="FX176" s="198"/>
      <c r="FY176" s="198"/>
      <c r="FZ176" s="198"/>
      <c r="GA176" s="198"/>
      <c r="GB176" s="198"/>
      <c r="GC176" s="198"/>
      <c r="GD176" s="198"/>
      <c r="GE176" s="198"/>
    </row>
    <row r="177" spans="1:187" s="195" customFormat="1" ht="31.5" x14ac:dyDescent="0.25">
      <c r="A177" s="206" t="s">
        <v>285</v>
      </c>
      <c r="B177" s="211">
        <f t="shared" si="160"/>
        <v>1994</v>
      </c>
      <c r="C177" s="211">
        <f t="shared" si="160"/>
        <v>1994</v>
      </c>
      <c r="D177" s="211">
        <f t="shared" si="160"/>
        <v>0</v>
      </c>
      <c r="E177" s="211"/>
      <c r="F177" s="211"/>
      <c r="G177" s="211">
        <f t="shared" si="162"/>
        <v>0</v>
      </c>
      <c r="H177" s="211"/>
      <c r="I177" s="211"/>
      <c r="J177" s="211">
        <f t="shared" si="163"/>
        <v>0</v>
      </c>
      <c r="K177" s="211">
        <v>0</v>
      </c>
      <c r="L177" s="211">
        <v>0</v>
      </c>
      <c r="M177" s="211">
        <f t="shared" si="164"/>
        <v>0</v>
      </c>
      <c r="N177" s="211">
        <v>0</v>
      </c>
      <c r="O177" s="211">
        <v>0</v>
      </c>
      <c r="P177" s="211">
        <f t="shared" si="165"/>
        <v>0</v>
      </c>
      <c r="Q177" s="211">
        <v>1994</v>
      </c>
      <c r="R177" s="211">
        <v>1994</v>
      </c>
      <c r="S177" s="211">
        <f t="shared" si="166"/>
        <v>0</v>
      </c>
      <c r="T177" s="211"/>
      <c r="U177" s="211"/>
      <c r="V177" s="211">
        <f t="shared" si="167"/>
        <v>0</v>
      </c>
      <c r="W177" s="211"/>
      <c r="X177" s="211"/>
      <c r="Y177" s="211">
        <f t="shared" si="168"/>
        <v>0</v>
      </c>
      <c r="Z177" s="211"/>
      <c r="AA177" s="211"/>
      <c r="AB177" s="211">
        <f t="shared" si="169"/>
        <v>0</v>
      </c>
      <c r="AC177" s="198"/>
      <c r="AD177" s="198"/>
      <c r="AE177" s="198"/>
      <c r="AF177" s="198"/>
      <c r="AG177" s="198"/>
      <c r="AH177" s="198"/>
      <c r="AI177" s="198"/>
      <c r="AJ177" s="198"/>
      <c r="AK177" s="198"/>
      <c r="AL177" s="198"/>
      <c r="AM177" s="198"/>
      <c r="AN177" s="198"/>
      <c r="AO177" s="198"/>
      <c r="AP177" s="198"/>
      <c r="AQ177" s="198"/>
      <c r="AR177" s="198"/>
      <c r="AS177" s="198"/>
      <c r="AT177" s="198"/>
      <c r="AU177" s="198"/>
      <c r="AV177" s="198"/>
      <c r="AW177" s="198"/>
      <c r="AX177" s="198"/>
      <c r="AY177" s="198"/>
      <c r="AZ177" s="198"/>
      <c r="BA177" s="198"/>
      <c r="BB177" s="198"/>
      <c r="BC177" s="198"/>
      <c r="BD177" s="198"/>
      <c r="BE177" s="198"/>
      <c r="BF177" s="198"/>
      <c r="BG177" s="198"/>
      <c r="BH177" s="198"/>
      <c r="BI177" s="198"/>
      <c r="BJ177" s="198"/>
      <c r="BK177" s="198"/>
      <c r="BL177" s="198"/>
      <c r="BM177" s="198"/>
      <c r="BN177" s="198"/>
      <c r="BO177" s="198"/>
      <c r="BP177" s="198"/>
      <c r="BQ177" s="198"/>
      <c r="BR177" s="198"/>
      <c r="BS177" s="198"/>
      <c r="BT177" s="198"/>
      <c r="BU177" s="198"/>
      <c r="BV177" s="198"/>
      <c r="BW177" s="198"/>
      <c r="BX177" s="198"/>
      <c r="BY177" s="198"/>
      <c r="BZ177" s="198"/>
      <c r="CA177" s="198"/>
      <c r="CB177" s="198"/>
      <c r="CC177" s="198"/>
      <c r="CD177" s="198"/>
      <c r="CE177" s="198"/>
      <c r="CF177" s="198"/>
      <c r="CG177" s="198"/>
      <c r="CH177" s="198"/>
      <c r="CI177" s="198"/>
      <c r="CJ177" s="198"/>
      <c r="CK177" s="198"/>
      <c r="CL177" s="198"/>
      <c r="CM177" s="198"/>
      <c r="CN177" s="198"/>
      <c r="CO177" s="198"/>
      <c r="CP177" s="198"/>
      <c r="CQ177" s="198"/>
      <c r="CR177" s="198"/>
      <c r="CS177" s="198"/>
      <c r="CT177" s="198"/>
      <c r="CU177" s="198"/>
      <c r="CV177" s="198"/>
      <c r="CW177" s="198"/>
      <c r="CX177" s="198"/>
      <c r="CY177" s="198"/>
      <c r="CZ177" s="198"/>
      <c r="DA177" s="198"/>
      <c r="DB177" s="198"/>
      <c r="DC177" s="198"/>
      <c r="DD177" s="198"/>
      <c r="DE177" s="198"/>
      <c r="DF177" s="198"/>
      <c r="DG177" s="198"/>
      <c r="DH177" s="198"/>
      <c r="DI177" s="198"/>
      <c r="DJ177" s="198"/>
      <c r="DK177" s="198"/>
      <c r="DL177" s="198"/>
      <c r="DM177" s="198"/>
      <c r="DN177" s="198"/>
      <c r="DO177" s="198"/>
      <c r="DP177" s="198"/>
      <c r="DQ177" s="198"/>
      <c r="DR177" s="198"/>
      <c r="DS177" s="198"/>
      <c r="DT177" s="198"/>
      <c r="DU177" s="198"/>
      <c r="DV177" s="198"/>
      <c r="DW177" s="198"/>
      <c r="DX177" s="198"/>
      <c r="DY177" s="198"/>
      <c r="DZ177" s="198"/>
      <c r="EA177" s="198"/>
      <c r="EB177" s="198"/>
      <c r="EC177" s="198"/>
      <c r="ED177" s="198"/>
      <c r="EE177" s="198"/>
      <c r="EF177" s="198"/>
      <c r="EG177" s="198"/>
      <c r="EH177" s="198"/>
      <c r="EI177" s="198"/>
      <c r="EJ177" s="198"/>
      <c r="EK177" s="198"/>
      <c r="EL177" s="198"/>
      <c r="EM177" s="198"/>
      <c r="EN177" s="198"/>
      <c r="EO177" s="198"/>
      <c r="EP177" s="198"/>
      <c r="EQ177" s="198"/>
      <c r="ER177" s="198"/>
      <c r="ES177" s="198"/>
      <c r="ET177" s="198"/>
      <c r="EU177" s="198"/>
      <c r="EV177" s="198"/>
      <c r="EW177" s="198"/>
      <c r="EX177" s="198"/>
      <c r="EY177" s="198"/>
      <c r="EZ177" s="198"/>
      <c r="FA177" s="198"/>
      <c r="FB177" s="198"/>
      <c r="FC177" s="198"/>
      <c r="FD177" s="198"/>
      <c r="FE177" s="198"/>
      <c r="FF177" s="198"/>
      <c r="FG177" s="198"/>
      <c r="FH177" s="198"/>
      <c r="FI177" s="198"/>
      <c r="FJ177" s="198"/>
      <c r="FK177" s="198"/>
      <c r="FL177" s="198"/>
      <c r="FM177" s="198"/>
      <c r="FN177" s="198"/>
      <c r="FO177" s="198"/>
      <c r="FP177" s="198"/>
      <c r="FQ177" s="198"/>
      <c r="FR177" s="198"/>
      <c r="FS177" s="198"/>
      <c r="FT177" s="198"/>
      <c r="FU177" s="198"/>
      <c r="FV177" s="198"/>
      <c r="FW177" s="198"/>
      <c r="FX177" s="198"/>
      <c r="FY177" s="198"/>
      <c r="FZ177" s="198"/>
      <c r="GA177" s="198"/>
      <c r="GB177" s="198"/>
      <c r="GC177" s="198"/>
      <c r="GD177" s="198"/>
      <c r="GE177" s="198"/>
    </row>
    <row r="178" spans="1:187" s="198" customFormat="1" ht="63" x14ac:dyDescent="0.25">
      <c r="A178" s="206" t="s">
        <v>286</v>
      </c>
      <c r="B178" s="201">
        <f t="shared" si="160"/>
        <v>30000</v>
      </c>
      <c r="C178" s="201">
        <f t="shared" si="160"/>
        <v>30000</v>
      </c>
      <c r="D178" s="201">
        <f t="shared" si="160"/>
        <v>0</v>
      </c>
      <c r="E178" s="201"/>
      <c r="F178" s="201"/>
      <c r="G178" s="201">
        <f t="shared" si="162"/>
        <v>0</v>
      </c>
      <c r="H178" s="201"/>
      <c r="I178" s="201"/>
      <c r="J178" s="201">
        <f t="shared" si="163"/>
        <v>0</v>
      </c>
      <c r="K178" s="201">
        <v>0</v>
      </c>
      <c r="L178" s="201">
        <v>0</v>
      </c>
      <c r="M178" s="201">
        <f t="shared" si="164"/>
        <v>0</v>
      </c>
      <c r="N178" s="201">
        <v>30000</v>
      </c>
      <c r="O178" s="201">
        <v>30000</v>
      </c>
      <c r="P178" s="201">
        <f t="shared" si="165"/>
        <v>0</v>
      </c>
      <c r="Q178" s="201">
        <v>0</v>
      </c>
      <c r="R178" s="201">
        <v>0</v>
      </c>
      <c r="S178" s="201">
        <f t="shared" si="166"/>
        <v>0</v>
      </c>
      <c r="T178" s="201"/>
      <c r="U178" s="201"/>
      <c r="V178" s="201">
        <f t="shared" si="167"/>
        <v>0</v>
      </c>
      <c r="W178" s="201"/>
      <c r="X178" s="201"/>
      <c r="Y178" s="201">
        <f t="shared" si="168"/>
        <v>0</v>
      </c>
      <c r="Z178" s="201"/>
      <c r="AA178" s="201"/>
      <c r="AB178" s="201">
        <f t="shared" si="169"/>
        <v>0</v>
      </c>
    </row>
    <row r="179" spans="1:187" s="198" customFormat="1" ht="63" x14ac:dyDescent="0.25">
      <c r="A179" s="206" t="s">
        <v>287</v>
      </c>
      <c r="B179" s="201">
        <f t="shared" si="160"/>
        <v>52246</v>
      </c>
      <c r="C179" s="201">
        <f t="shared" si="160"/>
        <v>52246</v>
      </c>
      <c r="D179" s="201">
        <f t="shared" si="160"/>
        <v>0</v>
      </c>
      <c r="E179" s="201"/>
      <c r="F179" s="201"/>
      <c r="G179" s="201">
        <f t="shared" si="162"/>
        <v>0</v>
      </c>
      <c r="H179" s="201"/>
      <c r="I179" s="201"/>
      <c r="J179" s="201">
        <f t="shared" si="163"/>
        <v>0</v>
      </c>
      <c r="K179" s="201">
        <v>0</v>
      </c>
      <c r="L179" s="201">
        <v>0</v>
      </c>
      <c r="M179" s="201">
        <f t="shared" si="164"/>
        <v>0</v>
      </c>
      <c r="N179" s="201">
        <v>52246</v>
      </c>
      <c r="O179" s="201">
        <v>52246</v>
      </c>
      <c r="P179" s="201">
        <f t="shared" si="165"/>
        <v>0</v>
      </c>
      <c r="Q179" s="201">
        <v>0</v>
      </c>
      <c r="R179" s="201">
        <v>0</v>
      </c>
      <c r="S179" s="201">
        <f t="shared" si="166"/>
        <v>0</v>
      </c>
      <c r="T179" s="201"/>
      <c r="U179" s="201"/>
      <c r="V179" s="201">
        <f t="shared" si="167"/>
        <v>0</v>
      </c>
      <c r="W179" s="201"/>
      <c r="X179" s="201"/>
      <c r="Y179" s="201">
        <f t="shared" si="168"/>
        <v>0</v>
      </c>
      <c r="Z179" s="201"/>
      <c r="AA179" s="201"/>
      <c r="AB179" s="201">
        <f t="shared" si="169"/>
        <v>0</v>
      </c>
    </row>
    <row r="180" spans="1:187" s="198" customFormat="1" ht="94.5" x14ac:dyDescent="0.25">
      <c r="A180" s="206" t="s">
        <v>288</v>
      </c>
      <c r="B180" s="201">
        <f t="shared" si="160"/>
        <v>9000</v>
      </c>
      <c r="C180" s="201">
        <f t="shared" si="160"/>
        <v>9000</v>
      </c>
      <c r="D180" s="201">
        <f t="shared" si="160"/>
        <v>0</v>
      </c>
      <c r="E180" s="201"/>
      <c r="F180" s="201"/>
      <c r="G180" s="201">
        <f t="shared" si="162"/>
        <v>0</v>
      </c>
      <c r="H180" s="201"/>
      <c r="I180" s="201"/>
      <c r="J180" s="201">
        <f t="shared" si="163"/>
        <v>0</v>
      </c>
      <c r="K180" s="201">
        <v>0</v>
      </c>
      <c r="L180" s="201">
        <v>0</v>
      </c>
      <c r="M180" s="201">
        <f t="shared" si="164"/>
        <v>0</v>
      </c>
      <c r="N180" s="201">
        <v>9000</v>
      </c>
      <c r="O180" s="201">
        <v>9000</v>
      </c>
      <c r="P180" s="201">
        <f t="shared" si="165"/>
        <v>0</v>
      </c>
      <c r="Q180" s="201">
        <v>0</v>
      </c>
      <c r="R180" s="201">
        <v>0</v>
      </c>
      <c r="S180" s="201">
        <f t="shared" si="166"/>
        <v>0</v>
      </c>
      <c r="T180" s="201"/>
      <c r="U180" s="201"/>
      <c r="V180" s="201">
        <f t="shared" si="167"/>
        <v>0</v>
      </c>
      <c r="W180" s="201"/>
      <c r="X180" s="201"/>
      <c r="Y180" s="201">
        <f t="shared" si="168"/>
        <v>0</v>
      </c>
      <c r="Z180" s="201"/>
      <c r="AA180" s="201"/>
      <c r="AB180" s="201">
        <f t="shared" si="169"/>
        <v>0</v>
      </c>
    </row>
    <row r="181" spans="1:187" s="198" customFormat="1" ht="78.75" x14ac:dyDescent="0.25">
      <c r="A181" s="206" t="s">
        <v>289</v>
      </c>
      <c r="B181" s="201">
        <f t="shared" si="160"/>
        <v>2000</v>
      </c>
      <c r="C181" s="201">
        <f t="shared" si="160"/>
        <v>2000</v>
      </c>
      <c r="D181" s="201">
        <f t="shared" si="160"/>
        <v>0</v>
      </c>
      <c r="E181" s="201"/>
      <c r="F181" s="201"/>
      <c r="G181" s="201">
        <f t="shared" si="162"/>
        <v>0</v>
      </c>
      <c r="H181" s="201"/>
      <c r="I181" s="201"/>
      <c r="J181" s="201">
        <f t="shared" si="163"/>
        <v>0</v>
      </c>
      <c r="K181" s="201">
        <v>0</v>
      </c>
      <c r="L181" s="201">
        <v>0</v>
      </c>
      <c r="M181" s="201">
        <f t="shared" si="164"/>
        <v>0</v>
      </c>
      <c r="N181" s="201">
        <v>2000</v>
      </c>
      <c r="O181" s="201">
        <v>2000</v>
      </c>
      <c r="P181" s="201">
        <f t="shared" si="165"/>
        <v>0</v>
      </c>
      <c r="Q181" s="201">
        <v>0</v>
      </c>
      <c r="R181" s="201">
        <v>0</v>
      </c>
      <c r="S181" s="201">
        <f t="shared" si="166"/>
        <v>0</v>
      </c>
      <c r="T181" s="201"/>
      <c r="U181" s="201"/>
      <c r="V181" s="201">
        <f t="shared" si="167"/>
        <v>0</v>
      </c>
      <c r="W181" s="201"/>
      <c r="X181" s="201"/>
      <c r="Y181" s="201">
        <f t="shared" si="168"/>
        <v>0</v>
      </c>
      <c r="Z181" s="201"/>
      <c r="AA181" s="201"/>
      <c r="AB181" s="201">
        <f t="shared" si="169"/>
        <v>0</v>
      </c>
    </row>
    <row r="182" spans="1:187" s="198" customFormat="1" ht="110.25" x14ac:dyDescent="0.25">
      <c r="A182" s="206" t="s">
        <v>290</v>
      </c>
      <c r="B182" s="201">
        <f t="shared" si="160"/>
        <v>11225</v>
      </c>
      <c r="C182" s="201">
        <f t="shared" si="160"/>
        <v>11225</v>
      </c>
      <c r="D182" s="201">
        <f t="shared" si="160"/>
        <v>0</v>
      </c>
      <c r="E182" s="201"/>
      <c r="F182" s="201"/>
      <c r="G182" s="201">
        <f t="shared" si="162"/>
        <v>0</v>
      </c>
      <c r="H182" s="201"/>
      <c r="I182" s="201"/>
      <c r="J182" s="201">
        <f t="shared" si="163"/>
        <v>0</v>
      </c>
      <c r="K182" s="201">
        <v>0</v>
      </c>
      <c r="L182" s="201">
        <v>0</v>
      </c>
      <c r="M182" s="201">
        <f t="shared" si="164"/>
        <v>0</v>
      </c>
      <c r="N182" s="201">
        <v>11225</v>
      </c>
      <c r="O182" s="201">
        <v>11225</v>
      </c>
      <c r="P182" s="201">
        <f t="shared" si="165"/>
        <v>0</v>
      </c>
      <c r="Q182" s="201">
        <v>0</v>
      </c>
      <c r="R182" s="201">
        <v>0</v>
      </c>
      <c r="S182" s="201">
        <f t="shared" si="166"/>
        <v>0</v>
      </c>
      <c r="T182" s="201"/>
      <c r="U182" s="201"/>
      <c r="V182" s="201">
        <f t="shared" si="167"/>
        <v>0</v>
      </c>
      <c r="W182" s="201"/>
      <c r="X182" s="201"/>
      <c r="Y182" s="201">
        <f t="shared" si="168"/>
        <v>0</v>
      </c>
      <c r="Z182" s="201"/>
      <c r="AA182" s="201"/>
      <c r="AB182" s="201">
        <f t="shared" si="169"/>
        <v>0</v>
      </c>
    </row>
    <row r="183" spans="1:187" s="198" customFormat="1" ht="31.5" x14ac:dyDescent="0.25">
      <c r="A183" s="196" t="s">
        <v>217</v>
      </c>
      <c r="B183" s="197">
        <f t="shared" si="160"/>
        <v>122469</v>
      </c>
      <c r="C183" s="197">
        <f t="shared" si="160"/>
        <v>122469</v>
      </c>
      <c r="D183" s="197">
        <f t="shared" si="160"/>
        <v>0</v>
      </c>
      <c r="E183" s="197">
        <f>SUM(E184:E200)</f>
        <v>0</v>
      </c>
      <c r="F183" s="197">
        <f>SUM(F184:F200)</f>
        <v>0</v>
      </c>
      <c r="G183" s="197">
        <f t="shared" si="162"/>
        <v>0</v>
      </c>
      <c r="H183" s="197">
        <f>SUM(H184:H200)</f>
        <v>0</v>
      </c>
      <c r="I183" s="197">
        <f>SUM(I184:I200)</f>
        <v>0</v>
      </c>
      <c r="J183" s="197">
        <f t="shared" si="163"/>
        <v>0</v>
      </c>
      <c r="K183" s="197">
        <f>SUM(K184:K200)</f>
        <v>0</v>
      </c>
      <c r="L183" s="197">
        <f>SUM(L184:L200)</f>
        <v>0</v>
      </c>
      <c r="M183" s="197">
        <f t="shared" si="164"/>
        <v>0</v>
      </c>
      <c r="N183" s="197">
        <f>SUM(N184:N200)</f>
        <v>36327</v>
      </c>
      <c r="O183" s="197">
        <f>SUM(O184:O200)</f>
        <v>36327</v>
      </c>
      <c r="P183" s="197">
        <f t="shared" si="165"/>
        <v>0</v>
      </c>
      <c r="Q183" s="197">
        <f>SUM(Q184:Q200)</f>
        <v>83876</v>
      </c>
      <c r="R183" s="197">
        <f>SUM(R184:R200)</f>
        <v>83876</v>
      </c>
      <c r="S183" s="197">
        <f t="shared" si="166"/>
        <v>0</v>
      </c>
      <c r="T183" s="197">
        <f>SUM(T184:T200)</f>
        <v>0</v>
      </c>
      <c r="U183" s="197">
        <f>SUM(U184:U200)</f>
        <v>0</v>
      </c>
      <c r="V183" s="197">
        <f t="shared" si="167"/>
        <v>0</v>
      </c>
      <c r="W183" s="197">
        <f>SUM(W184:W200)</f>
        <v>2266</v>
      </c>
      <c r="X183" s="197">
        <f>SUM(X184:X200)</f>
        <v>2266</v>
      </c>
      <c r="Y183" s="197">
        <f t="shared" si="168"/>
        <v>0</v>
      </c>
      <c r="Z183" s="197">
        <f>SUM(Z184:Z200)</f>
        <v>0</v>
      </c>
      <c r="AA183" s="197">
        <f>SUM(AA184:AA200)</f>
        <v>0</v>
      </c>
      <c r="AB183" s="197">
        <f t="shared" si="169"/>
        <v>0</v>
      </c>
    </row>
    <row r="184" spans="1:187" s="198" customFormat="1" ht="110.25" x14ac:dyDescent="0.25">
      <c r="A184" s="206" t="s">
        <v>291</v>
      </c>
      <c r="B184" s="201">
        <f t="shared" si="160"/>
        <v>4684</v>
      </c>
      <c r="C184" s="201">
        <f t="shared" si="160"/>
        <v>4684</v>
      </c>
      <c r="D184" s="201">
        <f t="shared" si="160"/>
        <v>0</v>
      </c>
      <c r="E184" s="201"/>
      <c r="F184" s="201"/>
      <c r="G184" s="201">
        <f t="shared" si="162"/>
        <v>0</v>
      </c>
      <c r="H184" s="201"/>
      <c r="I184" s="201"/>
      <c r="J184" s="201">
        <f t="shared" si="163"/>
        <v>0</v>
      </c>
      <c r="K184" s="201"/>
      <c r="L184" s="201"/>
      <c r="M184" s="201">
        <f t="shared" si="164"/>
        <v>0</v>
      </c>
      <c r="N184" s="201">
        <v>4684</v>
      </c>
      <c r="O184" s="201">
        <v>4684</v>
      </c>
      <c r="P184" s="201">
        <f t="shared" si="165"/>
        <v>0</v>
      </c>
      <c r="Q184" s="201">
        <v>0</v>
      </c>
      <c r="R184" s="201">
        <v>0</v>
      </c>
      <c r="S184" s="201">
        <f t="shared" si="166"/>
        <v>0</v>
      </c>
      <c r="T184" s="201"/>
      <c r="U184" s="201"/>
      <c r="V184" s="201">
        <f t="shared" si="167"/>
        <v>0</v>
      </c>
      <c r="W184" s="201"/>
      <c r="X184" s="201"/>
      <c r="Y184" s="201">
        <f t="shared" si="168"/>
        <v>0</v>
      </c>
      <c r="Z184" s="201"/>
      <c r="AA184" s="201"/>
      <c r="AB184" s="201">
        <f t="shared" si="169"/>
        <v>0</v>
      </c>
    </row>
    <row r="185" spans="1:187" s="198" customFormat="1" ht="110.25" x14ac:dyDescent="0.25">
      <c r="A185" s="206" t="s">
        <v>292</v>
      </c>
      <c r="B185" s="201">
        <f t="shared" si="160"/>
        <v>18000</v>
      </c>
      <c r="C185" s="201">
        <f t="shared" si="160"/>
        <v>18000</v>
      </c>
      <c r="D185" s="201">
        <f t="shared" si="160"/>
        <v>0</v>
      </c>
      <c r="E185" s="201"/>
      <c r="F185" s="201"/>
      <c r="G185" s="201">
        <f t="shared" si="162"/>
        <v>0</v>
      </c>
      <c r="H185" s="201"/>
      <c r="I185" s="201"/>
      <c r="J185" s="201">
        <f t="shared" si="163"/>
        <v>0</v>
      </c>
      <c r="K185" s="201"/>
      <c r="L185" s="201"/>
      <c r="M185" s="201">
        <f t="shared" si="164"/>
        <v>0</v>
      </c>
      <c r="N185" s="201">
        <v>18000</v>
      </c>
      <c r="O185" s="201">
        <v>18000</v>
      </c>
      <c r="P185" s="201">
        <f t="shared" si="165"/>
        <v>0</v>
      </c>
      <c r="Q185" s="201">
        <v>0</v>
      </c>
      <c r="R185" s="201">
        <v>0</v>
      </c>
      <c r="S185" s="201">
        <f t="shared" si="166"/>
        <v>0</v>
      </c>
      <c r="T185" s="201"/>
      <c r="U185" s="201"/>
      <c r="V185" s="201">
        <f t="shared" si="167"/>
        <v>0</v>
      </c>
      <c r="W185" s="201"/>
      <c r="X185" s="201"/>
      <c r="Y185" s="201">
        <f t="shared" si="168"/>
        <v>0</v>
      </c>
      <c r="Z185" s="201"/>
      <c r="AA185" s="201"/>
      <c r="AB185" s="201">
        <f t="shared" si="169"/>
        <v>0</v>
      </c>
    </row>
    <row r="186" spans="1:187" s="198" customFormat="1" ht="63" x14ac:dyDescent="0.25">
      <c r="A186" s="206" t="s">
        <v>293</v>
      </c>
      <c r="B186" s="201">
        <f t="shared" si="160"/>
        <v>2395</v>
      </c>
      <c r="C186" s="201">
        <f t="shared" si="160"/>
        <v>2395</v>
      </c>
      <c r="D186" s="201">
        <f t="shared" si="160"/>
        <v>0</v>
      </c>
      <c r="E186" s="201"/>
      <c r="F186" s="201"/>
      <c r="G186" s="201">
        <f t="shared" si="162"/>
        <v>0</v>
      </c>
      <c r="H186" s="201"/>
      <c r="I186" s="201"/>
      <c r="J186" s="201">
        <f t="shared" si="163"/>
        <v>0</v>
      </c>
      <c r="K186" s="201"/>
      <c r="L186" s="201"/>
      <c r="M186" s="201">
        <f t="shared" si="164"/>
        <v>0</v>
      </c>
      <c r="N186" s="201">
        <f>1500+895</f>
        <v>2395</v>
      </c>
      <c r="O186" s="201">
        <f>1500+895</f>
        <v>2395</v>
      </c>
      <c r="P186" s="201">
        <f t="shared" si="165"/>
        <v>0</v>
      </c>
      <c r="Q186" s="201"/>
      <c r="R186" s="201"/>
      <c r="S186" s="201">
        <f t="shared" si="166"/>
        <v>0</v>
      </c>
      <c r="T186" s="201"/>
      <c r="U186" s="201"/>
      <c r="V186" s="201">
        <f t="shared" si="167"/>
        <v>0</v>
      </c>
      <c r="W186" s="201"/>
      <c r="X186" s="201"/>
      <c r="Y186" s="201">
        <f t="shared" si="168"/>
        <v>0</v>
      </c>
      <c r="Z186" s="201"/>
      <c r="AA186" s="201"/>
      <c r="AB186" s="201">
        <f t="shared" si="169"/>
        <v>0</v>
      </c>
    </row>
    <row r="187" spans="1:187" s="198" customFormat="1" ht="94.5" x14ac:dyDescent="0.25">
      <c r="A187" s="206" t="s">
        <v>294</v>
      </c>
      <c r="B187" s="201">
        <f t="shared" si="160"/>
        <v>7500</v>
      </c>
      <c r="C187" s="201">
        <f t="shared" si="160"/>
        <v>7500</v>
      </c>
      <c r="D187" s="201">
        <f t="shared" si="160"/>
        <v>0</v>
      </c>
      <c r="E187" s="201"/>
      <c r="F187" s="201"/>
      <c r="G187" s="201">
        <f t="shared" si="162"/>
        <v>0</v>
      </c>
      <c r="H187" s="201"/>
      <c r="I187" s="201"/>
      <c r="J187" s="201">
        <f t="shared" si="163"/>
        <v>0</v>
      </c>
      <c r="K187" s="201">
        <v>0</v>
      </c>
      <c r="L187" s="201">
        <v>0</v>
      </c>
      <c r="M187" s="201">
        <f t="shared" si="164"/>
        <v>0</v>
      </c>
      <c r="N187" s="201">
        <v>7500</v>
      </c>
      <c r="O187" s="201">
        <v>7500</v>
      </c>
      <c r="P187" s="201">
        <f t="shared" si="165"/>
        <v>0</v>
      </c>
      <c r="Q187" s="201">
        <v>0</v>
      </c>
      <c r="R187" s="201">
        <v>0</v>
      </c>
      <c r="S187" s="201">
        <f t="shared" si="166"/>
        <v>0</v>
      </c>
      <c r="T187" s="201"/>
      <c r="U187" s="201"/>
      <c r="V187" s="201">
        <f t="shared" si="167"/>
        <v>0</v>
      </c>
      <c r="W187" s="201"/>
      <c r="X187" s="201"/>
      <c r="Y187" s="201">
        <f t="shared" si="168"/>
        <v>0</v>
      </c>
      <c r="Z187" s="201"/>
      <c r="AA187" s="201"/>
      <c r="AB187" s="201">
        <f t="shared" si="169"/>
        <v>0</v>
      </c>
    </row>
    <row r="188" spans="1:187" s="195" customFormat="1" ht="78.75" x14ac:dyDescent="0.25">
      <c r="A188" s="206" t="s">
        <v>295</v>
      </c>
      <c r="B188" s="211">
        <f t="shared" si="160"/>
        <v>3748</v>
      </c>
      <c r="C188" s="211">
        <f t="shared" si="160"/>
        <v>3748</v>
      </c>
      <c r="D188" s="211">
        <f t="shared" si="160"/>
        <v>0</v>
      </c>
      <c r="E188" s="211"/>
      <c r="F188" s="211"/>
      <c r="G188" s="211">
        <f t="shared" si="162"/>
        <v>0</v>
      </c>
      <c r="H188" s="211"/>
      <c r="I188" s="211"/>
      <c r="J188" s="211">
        <f t="shared" si="163"/>
        <v>0</v>
      </c>
      <c r="K188" s="211"/>
      <c r="L188" s="211"/>
      <c r="M188" s="211">
        <f t="shared" si="164"/>
        <v>0</v>
      </c>
      <c r="N188" s="211">
        <v>3748</v>
      </c>
      <c r="O188" s="211">
        <v>3748</v>
      </c>
      <c r="P188" s="211">
        <f t="shared" si="165"/>
        <v>0</v>
      </c>
      <c r="Q188" s="211">
        <v>0</v>
      </c>
      <c r="R188" s="211">
        <v>0</v>
      </c>
      <c r="S188" s="211">
        <f t="shared" si="166"/>
        <v>0</v>
      </c>
      <c r="T188" s="211"/>
      <c r="U188" s="211"/>
      <c r="V188" s="211">
        <f t="shared" si="167"/>
        <v>0</v>
      </c>
      <c r="W188" s="211"/>
      <c r="X188" s="211"/>
      <c r="Y188" s="211">
        <f t="shared" si="168"/>
        <v>0</v>
      </c>
      <c r="Z188" s="211"/>
      <c r="AA188" s="211"/>
      <c r="AB188" s="211">
        <f t="shared" si="169"/>
        <v>0</v>
      </c>
      <c r="AC188" s="198"/>
      <c r="AD188" s="198"/>
      <c r="AE188" s="198"/>
      <c r="AF188" s="198"/>
      <c r="AG188" s="198"/>
      <c r="AH188" s="198"/>
      <c r="AI188" s="198"/>
      <c r="AJ188" s="198"/>
      <c r="AK188" s="198"/>
      <c r="AL188" s="198"/>
      <c r="AM188" s="198"/>
      <c r="AN188" s="198"/>
      <c r="AO188" s="198"/>
      <c r="AP188" s="198"/>
      <c r="AQ188" s="198"/>
      <c r="AR188" s="198"/>
      <c r="AS188" s="198"/>
      <c r="AT188" s="198"/>
      <c r="AU188" s="198"/>
      <c r="AV188" s="198"/>
      <c r="AW188" s="198"/>
      <c r="AX188" s="198"/>
      <c r="AY188" s="198"/>
      <c r="AZ188" s="198"/>
      <c r="BA188" s="198"/>
      <c r="BB188" s="198"/>
      <c r="BC188" s="198"/>
      <c r="BD188" s="198"/>
      <c r="BE188" s="198"/>
      <c r="BF188" s="198"/>
      <c r="BG188" s="198"/>
      <c r="BH188" s="198"/>
      <c r="BI188" s="198"/>
      <c r="BJ188" s="198"/>
      <c r="BK188" s="198"/>
      <c r="BL188" s="198"/>
      <c r="BM188" s="198"/>
      <c r="BN188" s="198"/>
      <c r="BO188" s="198"/>
      <c r="BP188" s="198"/>
      <c r="BQ188" s="198"/>
      <c r="BR188" s="198"/>
      <c r="BS188" s="198"/>
      <c r="BT188" s="198"/>
      <c r="BU188" s="198"/>
      <c r="BV188" s="198"/>
      <c r="BW188" s="198"/>
      <c r="BX188" s="198"/>
      <c r="BY188" s="198"/>
      <c r="BZ188" s="198"/>
      <c r="CA188" s="198"/>
      <c r="CB188" s="198"/>
      <c r="CC188" s="198"/>
      <c r="CD188" s="198"/>
      <c r="CE188" s="198"/>
      <c r="CF188" s="198"/>
      <c r="CG188" s="198"/>
      <c r="CH188" s="198"/>
      <c r="CI188" s="198"/>
      <c r="CJ188" s="198"/>
      <c r="CK188" s="198"/>
      <c r="CL188" s="198"/>
      <c r="CM188" s="198"/>
      <c r="CN188" s="198"/>
      <c r="CO188" s="198"/>
      <c r="CP188" s="198"/>
      <c r="CQ188" s="198"/>
      <c r="CR188" s="198"/>
      <c r="CS188" s="198"/>
      <c r="CT188" s="198"/>
      <c r="CU188" s="198"/>
      <c r="CV188" s="198"/>
      <c r="CW188" s="198"/>
      <c r="CX188" s="198"/>
      <c r="CY188" s="198"/>
      <c r="CZ188" s="198"/>
      <c r="DA188" s="198"/>
      <c r="DB188" s="198"/>
      <c r="DC188" s="198"/>
      <c r="DD188" s="198"/>
      <c r="DE188" s="198"/>
      <c r="DF188" s="198"/>
      <c r="DG188" s="198"/>
      <c r="DH188" s="198"/>
      <c r="DI188" s="198"/>
      <c r="DJ188" s="198"/>
      <c r="DK188" s="198"/>
      <c r="DL188" s="198"/>
      <c r="DM188" s="198"/>
      <c r="DN188" s="198"/>
      <c r="DO188" s="198"/>
      <c r="DP188" s="198"/>
      <c r="DQ188" s="198"/>
      <c r="DR188" s="198"/>
      <c r="DS188" s="198"/>
      <c r="DT188" s="198"/>
      <c r="DU188" s="198"/>
      <c r="DV188" s="198"/>
      <c r="DW188" s="198"/>
      <c r="DX188" s="198"/>
      <c r="DY188" s="198"/>
      <c r="DZ188" s="198"/>
      <c r="EA188" s="198"/>
      <c r="EB188" s="198"/>
      <c r="EC188" s="198"/>
      <c r="ED188" s="198"/>
      <c r="EE188" s="198"/>
      <c r="EF188" s="198"/>
      <c r="EG188" s="198"/>
      <c r="EH188" s="198"/>
      <c r="EI188" s="198"/>
      <c r="EJ188" s="198"/>
      <c r="EK188" s="198"/>
      <c r="EL188" s="198"/>
      <c r="EM188" s="198"/>
      <c r="EN188" s="198"/>
      <c r="EO188" s="198"/>
      <c r="EP188" s="198"/>
      <c r="EQ188" s="198"/>
      <c r="ER188" s="198"/>
      <c r="ES188" s="198"/>
      <c r="ET188" s="198"/>
      <c r="EU188" s="198"/>
      <c r="EV188" s="198"/>
      <c r="EW188" s="198"/>
      <c r="EX188" s="198"/>
      <c r="EY188" s="198"/>
      <c r="EZ188" s="198"/>
      <c r="FA188" s="198"/>
      <c r="FB188" s="198"/>
      <c r="FC188" s="198"/>
      <c r="FD188" s="198"/>
      <c r="FE188" s="198"/>
      <c r="FF188" s="198"/>
      <c r="FG188" s="198"/>
      <c r="FH188" s="198"/>
      <c r="FI188" s="198"/>
      <c r="FJ188" s="198"/>
      <c r="FK188" s="198"/>
      <c r="FL188" s="198"/>
      <c r="FM188" s="198"/>
      <c r="FN188" s="198"/>
      <c r="FO188" s="198"/>
      <c r="FP188" s="198"/>
      <c r="FQ188" s="198"/>
      <c r="FR188" s="198"/>
      <c r="FS188" s="198"/>
      <c r="FT188" s="198"/>
      <c r="FU188" s="198"/>
      <c r="FV188" s="198"/>
      <c r="FW188" s="198"/>
      <c r="FX188" s="198"/>
      <c r="FY188" s="198"/>
      <c r="FZ188" s="198"/>
      <c r="GA188" s="198"/>
      <c r="GB188" s="198"/>
      <c r="GC188" s="198"/>
      <c r="GD188" s="198"/>
      <c r="GE188" s="198"/>
    </row>
    <row r="189" spans="1:187" s="195" customFormat="1" ht="47.25" x14ac:dyDescent="0.25">
      <c r="A189" s="206" t="s">
        <v>296</v>
      </c>
      <c r="B189" s="211">
        <f t="shared" si="160"/>
        <v>3500</v>
      </c>
      <c r="C189" s="211">
        <f t="shared" si="160"/>
        <v>3500</v>
      </c>
      <c r="D189" s="211">
        <f t="shared" si="160"/>
        <v>0</v>
      </c>
      <c r="E189" s="211"/>
      <c r="F189" s="211"/>
      <c r="G189" s="211">
        <f t="shared" si="162"/>
        <v>0</v>
      </c>
      <c r="H189" s="211"/>
      <c r="I189" s="211"/>
      <c r="J189" s="211">
        <f t="shared" si="163"/>
        <v>0</v>
      </c>
      <c r="K189" s="211">
        <v>0</v>
      </c>
      <c r="L189" s="211">
        <v>0</v>
      </c>
      <c r="M189" s="211">
        <f t="shared" si="164"/>
        <v>0</v>
      </c>
      <c r="N189" s="211"/>
      <c r="O189" s="211"/>
      <c r="P189" s="211">
        <f t="shared" si="165"/>
        <v>0</v>
      </c>
      <c r="Q189" s="211">
        <v>3500</v>
      </c>
      <c r="R189" s="211">
        <v>3500</v>
      </c>
      <c r="S189" s="211">
        <f t="shared" si="166"/>
        <v>0</v>
      </c>
      <c r="T189" s="211"/>
      <c r="U189" s="211"/>
      <c r="V189" s="211">
        <f t="shared" si="167"/>
        <v>0</v>
      </c>
      <c r="W189" s="211"/>
      <c r="X189" s="211"/>
      <c r="Y189" s="211">
        <f t="shared" si="168"/>
        <v>0</v>
      </c>
      <c r="Z189" s="211"/>
      <c r="AA189" s="211"/>
      <c r="AB189" s="211">
        <f t="shared" si="169"/>
        <v>0</v>
      </c>
      <c r="AC189" s="198"/>
      <c r="AD189" s="198"/>
      <c r="AE189" s="198"/>
      <c r="AF189" s="198"/>
      <c r="AG189" s="198"/>
      <c r="AH189" s="198"/>
      <c r="AI189" s="198"/>
      <c r="AJ189" s="198"/>
      <c r="AK189" s="198"/>
      <c r="AL189" s="198"/>
      <c r="AM189" s="198"/>
      <c r="AN189" s="198"/>
      <c r="AO189" s="198"/>
      <c r="AP189" s="198"/>
      <c r="AQ189" s="198"/>
      <c r="AR189" s="198"/>
      <c r="AS189" s="198"/>
      <c r="AT189" s="198"/>
      <c r="AU189" s="198"/>
      <c r="AV189" s="198"/>
      <c r="AW189" s="198"/>
      <c r="AX189" s="198"/>
      <c r="AY189" s="198"/>
      <c r="AZ189" s="198"/>
      <c r="BA189" s="198"/>
      <c r="BB189" s="198"/>
      <c r="BC189" s="198"/>
      <c r="BD189" s="198"/>
      <c r="BE189" s="198"/>
      <c r="BF189" s="198"/>
      <c r="BG189" s="198"/>
      <c r="BH189" s="198"/>
      <c r="BI189" s="198"/>
      <c r="BJ189" s="198"/>
      <c r="BK189" s="198"/>
      <c r="BL189" s="198"/>
      <c r="BM189" s="198"/>
      <c r="BN189" s="198"/>
      <c r="BO189" s="198"/>
      <c r="BP189" s="198"/>
      <c r="BQ189" s="198"/>
      <c r="BR189" s="198"/>
      <c r="BS189" s="198"/>
      <c r="BT189" s="198"/>
      <c r="BU189" s="198"/>
      <c r="BV189" s="198"/>
      <c r="BW189" s="198"/>
      <c r="BX189" s="198"/>
      <c r="BY189" s="198"/>
      <c r="BZ189" s="198"/>
      <c r="CA189" s="198"/>
      <c r="CB189" s="198"/>
      <c r="CC189" s="198"/>
      <c r="CD189" s="198"/>
      <c r="CE189" s="198"/>
      <c r="CF189" s="198"/>
      <c r="CG189" s="198"/>
      <c r="CH189" s="198"/>
      <c r="CI189" s="198"/>
      <c r="CJ189" s="198"/>
      <c r="CK189" s="198"/>
      <c r="CL189" s="198"/>
      <c r="CM189" s="198"/>
      <c r="CN189" s="198"/>
      <c r="CO189" s="198"/>
      <c r="CP189" s="198"/>
      <c r="CQ189" s="198"/>
      <c r="CR189" s="198"/>
      <c r="CS189" s="198"/>
      <c r="CT189" s="198"/>
      <c r="CU189" s="198"/>
      <c r="CV189" s="198"/>
      <c r="CW189" s="198"/>
      <c r="CX189" s="198"/>
      <c r="CY189" s="198"/>
      <c r="CZ189" s="198"/>
      <c r="DA189" s="198"/>
      <c r="DB189" s="198"/>
      <c r="DC189" s="198"/>
      <c r="DD189" s="198"/>
      <c r="DE189" s="198"/>
      <c r="DF189" s="198"/>
      <c r="DG189" s="198"/>
      <c r="DH189" s="198"/>
      <c r="DI189" s="198"/>
      <c r="DJ189" s="198"/>
      <c r="DK189" s="198"/>
      <c r="DL189" s="198"/>
      <c r="DM189" s="198"/>
      <c r="DN189" s="198"/>
      <c r="DO189" s="198"/>
      <c r="DP189" s="198"/>
      <c r="DQ189" s="198"/>
      <c r="DR189" s="198"/>
      <c r="DS189" s="198"/>
      <c r="DT189" s="198"/>
      <c r="DU189" s="198"/>
      <c r="DV189" s="198"/>
      <c r="DW189" s="198"/>
      <c r="DX189" s="198"/>
      <c r="DY189" s="198"/>
      <c r="DZ189" s="198"/>
      <c r="EA189" s="198"/>
      <c r="EB189" s="198"/>
      <c r="EC189" s="198"/>
      <c r="ED189" s="198"/>
      <c r="EE189" s="198"/>
      <c r="EF189" s="198"/>
      <c r="EG189" s="198"/>
      <c r="EH189" s="198"/>
      <c r="EI189" s="198"/>
      <c r="EJ189" s="198"/>
      <c r="EK189" s="198"/>
      <c r="EL189" s="198"/>
      <c r="EM189" s="198"/>
      <c r="EN189" s="198"/>
      <c r="EO189" s="198"/>
      <c r="EP189" s="198"/>
      <c r="EQ189" s="198"/>
      <c r="ER189" s="198"/>
      <c r="ES189" s="198"/>
      <c r="ET189" s="198"/>
      <c r="EU189" s="198"/>
      <c r="EV189" s="198"/>
      <c r="EW189" s="198"/>
      <c r="EX189" s="198"/>
      <c r="EY189" s="198"/>
      <c r="EZ189" s="198"/>
      <c r="FA189" s="198"/>
      <c r="FB189" s="198"/>
      <c r="FC189" s="198"/>
      <c r="FD189" s="198"/>
      <c r="FE189" s="198"/>
      <c r="FF189" s="198"/>
      <c r="FG189" s="198"/>
      <c r="FH189" s="198"/>
      <c r="FI189" s="198"/>
      <c r="FJ189" s="198"/>
      <c r="FK189" s="198"/>
      <c r="FL189" s="198"/>
      <c r="FM189" s="198"/>
      <c r="FN189" s="198"/>
      <c r="FO189" s="198"/>
      <c r="FP189" s="198"/>
      <c r="FQ189" s="198"/>
      <c r="FR189" s="198"/>
      <c r="FS189" s="198"/>
      <c r="FT189" s="198"/>
      <c r="FU189" s="198"/>
      <c r="FV189" s="198"/>
      <c r="FW189" s="198"/>
      <c r="FX189" s="198"/>
      <c r="FY189" s="198"/>
      <c r="FZ189" s="198"/>
      <c r="GA189" s="198"/>
      <c r="GB189" s="198"/>
      <c r="GC189" s="198"/>
      <c r="GD189" s="198"/>
      <c r="GE189" s="198"/>
    </row>
    <row r="190" spans="1:187" s="214" customFormat="1" ht="31.5" x14ac:dyDescent="0.25">
      <c r="A190" s="215" t="s">
        <v>297</v>
      </c>
      <c r="B190" s="216">
        <f t="shared" si="160"/>
        <v>4442</v>
      </c>
      <c r="C190" s="216">
        <f t="shared" si="160"/>
        <v>4442</v>
      </c>
      <c r="D190" s="216">
        <f t="shared" si="160"/>
        <v>0</v>
      </c>
      <c r="E190" s="216"/>
      <c r="F190" s="216"/>
      <c r="G190" s="216">
        <f t="shared" si="162"/>
        <v>0</v>
      </c>
      <c r="H190" s="216"/>
      <c r="I190" s="216"/>
      <c r="J190" s="216">
        <f t="shared" si="163"/>
        <v>0</v>
      </c>
      <c r="K190" s="216">
        <v>0</v>
      </c>
      <c r="L190" s="216">
        <v>0</v>
      </c>
      <c r="M190" s="216">
        <f t="shared" si="164"/>
        <v>0</v>
      </c>
      <c r="N190" s="216"/>
      <c r="O190" s="216"/>
      <c r="P190" s="216">
        <f t="shared" si="165"/>
        <v>0</v>
      </c>
      <c r="Q190" s="216">
        <f>3360+1082</f>
        <v>4442</v>
      </c>
      <c r="R190" s="216">
        <f>3360+1082</f>
        <v>4442</v>
      </c>
      <c r="S190" s="216">
        <f t="shared" si="166"/>
        <v>0</v>
      </c>
      <c r="T190" s="216"/>
      <c r="U190" s="216"/>
      <c r="V190" s="216">
        <f t="shared" si="167"/>
        <v>0</v>
      </c>
      <c r="W190" s="216"/>
      <c r="X190" s="216"/>
      <c r="Y190" s="216">
        <f t="shared" si="168"/>
        <v>0</v>
      </c>
      <c r="Z190" s="216"/>
      <c r="AA190" s="216"/>
      <c r="AB190" s="216">
        <f t="shared" si="169"/>
        <v>0</v>
      </c>
      <c r="AC190" s="210"/>
      <c r="AD190" s="210"/>
      <c r="AE190" s="210"/>
      <c r="AF190" s="210"/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  <c r="BI190" s="210"/>
      <c r="BJ190" s="210"/>
      <c r="BK190" s="210"/>
      <c r="BL190" s="210"/>
      <c r="BM190" s="210"/>
      <c r="BN190" s="210"/>
      <c r="BO190" s="210"/>
      <c r="BP190" s="210"/>
      <c r="BQ190" s="210"/>
      <c r="BR190" s="210"/>
      <c r="BS190" s="210"/>
      <c r="BT190" s="210"/>
      <c r="BU190" s="210"/>
      <c r="BV190" s="210"/>
      <c r="BW190" s="210"/>
      <c r="BX190" s="210"/>
      <c r="BY190" s="210"/>
      <c r="BZ190" s="210"/>
      <c r="CA190" s="210"/>
      <c r="CB190" s="210"/>
      <c r="CC190" s="210"/>
      <c r="CD190" s="210"/>
      <c r="CE190" s="210"/>
      <c r="CF190" s="210"/>
      <c r="CG190" s="210"/>
      <c r="CH190" s="210"/>
      <c r="CI190" s="210"/>
      <c r="CJ190" s="210"/>
      <c r="CK190" s="210"/>
      <c r="CL190" s="210"/>
      <c r="CM190" s="210"/>
      <c r="CN190" s="210"/>
      <c r="CO190" s="210"/>
      <c r="CP190" s="210"/>
      <c r="CQ190" s="210"/>
      <c r="CR190" s="210"/>
      <c r="CS190" s="210"/>
      <c r="CT190" s="210"/>
      <c r="CU190" s="210"/>
      <c r="CV190" s="210"/>
      <c r="CW190" s="210"/>
      <c r="CX190" s="210"/>
      <c r="CY190" s="210"/>
      <c r="CZ190" s="210"/>
      <c r="DA190" s="210"/>
      <c r="DB190" s="210"/>
      <c r="DC190" s="210"/>
      <c r="DD190" s="210"/>
      <c r="DE190" s="210"/>
      <c r="DF190" s="210"/>
      <c r="DG190" s="210"/>
      <c r="DH190" s="210"/>
      <c r="DI190" s="210"/>
      <c r="DJ190" s="210"/>
      <c r="DK190" s="210"/>
      <c r="DL190" s="210"/>
      <c r="DM190" s="210"/>
      <c r="DN190" s="210"/>
      <c r="DO190" s="210"/>
      <c r="DP190" s="210"/>
      <c r="DQ190" s="210"/>
      <c r="DR190" s="210"/>
      <c r="DS190" s="210"/>
      <c r="DT190" s="210"/>
      <c r="DU190" s="210"/>
      <c r="DV190" s="210"/>
      <c r="DW190" s="210"/>
      <c r="DX190" s="210"/>
      <c r="DY190" s="210"/>
      <c r="DZ190" s="210"/>
      <c r="EA190" s="210"/>
      <c r="EB190" s="210"/>
      <c r="EC190" s="210"/>
      <c r="ED190" s="210"/>
      <c r="EE190" s="210"/>
      <c r="EF190" s="210"/>
      <c r="EG190" s="210"/>
      <c r="EH190" s="210"/>
      <c r="EI190" s="210"/>
      <c r="EJ190" s="210"/>
      <c r="EK190" s="210"/>
      <c r="EL190" s="210"/>
      <c r="EM190" s="210"/>
      <c r="EN190" s="210"/>
      <c r="EO190" s="210"/>
      <c r="EP190" s="210"/>
      <c r="EQ190" s="210"/>
      <c r="ER190" s="210"/>
      <c r="ES190" s="210"/>
      <c r="ET190" s="210"/>
      <c r="EU190" s="210"/>
      <c r="EV190" s="210"/>
      <c r="EW190" s="210"/>
      <c r="EX190" s="210"/>
      <c r="EY190" s="210"/>
      <c r="EZ190" s="210"/>
      <c r="FA190" s="210"/>
      <c r="FB190" s="210"/>
      <c r="FC190" s="210"/>
      <c r="FD190" s="210"/>
      <c r="FE190" s="210"/>
      <c r="FF190" s="210"/>
      <c r="FG190" s="210"/>
      <c r="FH190" s="210"/>
      <c r="FI190" s="210"/>
      <c r="FJ190" s="210"/>
      <c r="FK190" s="210"/>
      <c r="FL190" s="210"/>
      <c r="FM190" s="210"/>
      <c r="FN190" s="210"/>
      <c r="FO190" s="210"/>
      <c r="FP190" s="210"/>
      <c r="FQ190" s="210"/>
      <c r="FR190" s="210"/>
      <c r="FS190" s="210"/>
      <c r="FT190" s="210"/>
      <c r="FU190" s="210"/>
      <c r="FV190" s="210"/>
      <c r="FW190" s="210"/>
      <c r="FX190" s="210"/>
      <c r="FY190" s="210"/>
      <c r="FZ190" s="210"/>
      <c r="GA190" s="210"/>
      <c r="GB190" s="210"/>
      <c r="GC190" s="210"/>
      <c r="GD190" s="210"/>
      <c r="GE190" s="210"/>
    </row>
    <row r="191" spans="1:187" s="195" customFormat="1" ht="31.5" x14ac:dyDescent="0.25">
      <c r="A191" s="206" t="s">
        <v>298</v>
      </c>
      <c r="B191" s="211">
        <f t="shared" si="160"/>
        <v>3816</v>
      </c>
      <c r="C191" s="211">
        <f t="shared" si="160"/>
        <v>3816</v>
      </c>
      <c r="D191" s="211">
        <f t="shared" si="160"/>
        <v>0</v>
      </c>
      <c r="E191" s="211"/>
      <c r="F191" s="211"/>
      <c r="G191" s="211">
        <f t="shared" si="162"/>
        <v>0</v>
      </c>
      <c r="H191" s="211"/>
      <c r="I191" s="211"/>
      <c r="J191" s="211">
        <f t="shared" si="163"/>
        <v>0</v>
      </c>
      <c r="K191" s="211">
        <v>0</v>
      </c>
      <c r="L191" s="211">
        <v>0</v>
      </c>
      <c r="M191" s="211">
        <f t="shared" si="164"/>
        <v>0</v>
      </c>
      <c r="N191" s="211"/>
      <c r="O191" s="211"/>
      <c r="P191" s="211">
        <f t="shared" si="165"/>
        <v>0</v>
      </c>
      <c r="Q191" s="211">
        <v>3816</v>
      </c>
      <c r="R191" s="211">
        <v>3816</v>
      </c>
      <c r="S191" s="211">
        <f t="shared" si="166"/>
        <v>0</v>
      </c>
      <c r="T191" s="211"/>
      <c r="U191" s="211"/>
      <c r="V191" s="211">
        <f t="shared" si="167"/>
        <v>0</v>
      </c>
      <c r="W191" s="211"/>
      <c r="X191" s="211"/>
      <c r="Y191" s="211">
        <f t="shared" si="168"/>
        <v>0</v>
      </c>
      <c r="Z191" s="211"/>
      <c r="AA191" s="211"/>
      <c r="AB191" s="211">
        <f t="shared" si="169"/>
        <v>0</v>
      </c>
      <c r="AC191" s="198"/>
      <c r="AD191" s="198"/>
      <c r="AE191" s="198"/>
      <c r="AF191" s="198"/>
      <c r="AG191" s="198"/>
      <c r="AH191" s="198"/>
      <c r="AI191" s="198"/>
      <c r="AJ191" s="198"/>
      <c r="AK191" s="198"/>
      <c r="AL191" s="198"/>
      <c r="AM191" s="198"/>
      <c r="AN191" s="198"/>
      <c r="AO191" s="198"/>
      <c r="AP191" s="198"/>
      <c r="AQ191" s="198"/>
      <c r="AR191" s="198"/>
      <c r="AS191" s="198"/>
      <c r="AT191" s="198"/>
      <c r="AU191" s="198"/>
      <c r="AV191" s="198"/>
      <c r="AW191" s="198"/>
      <c r="AX191" s="198"/>
      <c r="AY191" s="198"/>
      <c r="AZ191" s="198"/>
      <c r="BA191" s="198"/>
      <c r="BB191" s="198"/>
      <c r="BC191" s="198"/>
      <c r="BD191" s="198"/>
      <c r="BE191" s="198"/>
      <c r="BF191" s="198"/>
      <c r="BG191" s="198"/>
      <c r="BH191" s="198"/>
      <c r="BI191" s="198"/>
      <c r="BJ191" s="198"/>
      <c r="BK191" s="198"/>
      <c r="BL191" s="198"/>
      <c r="BM191" s="198"/>
      <c r="BN191" s="198"/>
      <c r="BO191" s="198"/>
      <c r="BP191" s="198"/>
      <c r="BQ191" s="198"/>
      <c r="BR191" s="198"/>
      <c r="BS191" s="198"/>
      <c r="BT191" s="198"/>
      <c r="BU191" s="198"/>
      <c r="BV191" s="198"/>
      <c r="BW191" s="198"/>
      <c r="BX191" s="198"/>
      <c r="BY191" s="198"/>
      <c r="BZ191" s="198"/>
      <c r="CA191" s="198"/>
      <c r="CB191" s="198"/>
      <c r="CC191" s="198"/>
      <c r="CD191" s="198"/>
      <c r="CE191" s="198"/>
      <c r="CF191" s="198"/>
      <c r="CG191" s="198"/>
      <c r="CH191" s="198"/>
      <c r="CI191" s="198"/>
      <c r="CJ191" s="198"/>
      <c r="CK191" s="198"/>
      <c r="CL191" s="198"/>
      <c r="CM191" s="198"/>
      <c r="CN191" s="198"/>
      <c r="CO191" s="198"/>
      <c r="CP191" s="198"/>
      <c r="CQ191" s="198"/>
      <c r="CR191" s="198"/>
      <c r="CS191" s="198"/>
      <c r="CT191" s="198"/>
      <c r="CU191" s="198"/>
      <c r="CV191" s="198"/>
      <c r="CW191" s="198"/>
      <c r="CX191" s="198"/>
      <c r="CY191" s="198"/>
      <c r="CZ191" s="198"/>
      <c r="DA191" s="198"/>
      <c r="DB191" s="198"/>
      <c r="DC191" s="198"/>
      <c r="DD191" s="198"/>
      <c r="DE191" s="198"/>
      <c r="DF191" s="198"/>
      <c r="DG191" s="198"/>
      <c r="DH191" s="198"/>
      <c r="DI191" s="198"/>
      <c r="DJ191" s="198"/>
      <c r="DK191" s="198"/>
      <c r="DL191" s="198"/>
      <c r="DM191" s="198"/>
      <c r="DN191" s="198"/>
      <c r="DO191" s="198"/>
      <c r="DP191" s="198"/>
      <c r="DQ191" s="198"/>
      <c r="DR191" s="198"/>
      <c r="DS191" s="198"/>
      <c r="DT191" s="198"/>
      <c r="DU191" s="198"/>
      <c r="DV191" s="198"/>
      <c r="DW191" s="198"/>
      <c r="DX191" s="198"/>
      <c r="DY191" s="198"/>
      <c r="DZ191" s="198"/>
      <c r="EA191" s="198"/>
      <c r="EB191" s="198"/>
      <c r="EC191" s="198"/>
      <c r="ED191" s="198"/>
      <c r="EE191" s="198"/>
      <c r="EF191" s="198"/>
      <c r="EG191" s="198"/>
      <c r="EH191" s="198"/>
      <c r="EI191" s="198"/>
      <c r="EJ191" s="198"/>
      <c r="EK191" s="198"/>
      <c r="EL191" s="198"/>
      <c r="EM191" s="198"/>
      <c r="EN191" s="198"/>
      <c r="EO191" s="198"/>
      <c r="EP191" s="198"/>
      <c r="EQ191" s="198"/>
      <c r="ER191" s="198"/>
      <c r="ES191" s="198"/>
      <c r="ET191" s="198"/>
      <c r="EU191" s="198"/>
      <c r="EV191" s="198"/>
      <c r="EW191" s="198"/>
      <c r="EX191" s="198"/>
      <c r="EY191" s="198"/>
      <c r="EZ191" s="198"/>
      <c r="FA191" s="198"/>
      <c r="FB191" s="198"/>
      <c r="FC191" s="198"/>
      <c r="FD191" s="198"/>
      <c r="FE191" s="198"/>
      <c r="FF191" s="198"/>
      <c r="FG191" s="198"/>
      <c r="FH191" s="198"/>
      <c r="FI191" s="198"/>
      <c r="FJ191" s="198"/>
      <c r="FK191" s="198"/>
      <c r="FL191" s="198"/>
      <c r="FM191" s="198"/>
      <c r="FN191" s="198"/>
      <c r="FO191" s="198"/>
      <c r="FP191" s="198"/>
      <c r="FQ191" s="198"/>
      <c r="FR191" s="198"/>
      <c r="FS191" s="198"/>
      <c r="FT191" s="198"/>
      <c r="FU191" s="198"/>
      <c r="FV191" s="198"/>
      <c r="FW191" s="198"/>
      <c r="FX191" s="198"/>
      <c r="FY191" s="198"/>
      <c r="FZ191" s="198"/>
      <c r="GA191" s="198"/>
      <c r="GB191" s="198"/>
      <c r="GC191" s="198"/>
      <c r="GD191" s="198"/>
      <c r="GE191" s="198"/>
    </row>
    <row r="192" spans="1:187" s="214" customFormat="1" ht="31.5" x14ac:dyDescent="0.25">
      <c r="A192" s="215" t="s">
        <v>299</v>
      </c>
      <c r="B192" s="216">
        <f t="shared" si="160"/>
        <v>2635</v>
      </c>
      <c r="C192" s="216">
        <f t="shared" si="160"/>
        <v>2635</v>
      </c>
      <c r="D192" s="216">
        <f t="shared" si="160"/>
        <v>0</v>
      </c>
      <c r="E192" s="216"/>
      <c r="F192" s="216"/>
      <c r="G192" s="216">
        <f t="shared" si="162"/>
        <v>0</v>
      </c>
      <c r="H192" s="216"/>
      <c r="I192" s="216"/>
      <c r="J192" s="216">
        <f t="shared" si="163"/>
        <v>0</v>
      </c>
      <c r="K192" s="216">
        <v>0</v>
      </c>
      <c r="L192" s="216">
        <v>0</v>
      </c>
      <c r="M192" s="216">
        <f t="shared" si="164"/>
        <v>0</v>
      </c>
      <c r="N192" s="216"/>
      <c r="O192" s="216"/>
      <c r="P192" s="216">
        <f t="shared" si="165"/>
        <v>0</v>
      </c>
      <c r="Q192" s="216">
        <v>2635</v>
      </c>
      <c r="R192" s="216">
        <v>2635</v>
      </c>
      <c r="S192" s="216">
        <f t="shared" si="166"/>
        <v>0</v>
      </c>
      <c r="T192" s="216"/>
      <c r="U192" s="216"/>
      <c r="V192" s="216">
        <f t="shared" si="167"/>
        <v>0</v>
      </c>
      <c r="W192" s="216"/>
      <c r="X192" s="216"/>
      <c r="Y192" s="216">
        <f t="shared" si="168"/>
        <v>0</v>
      </c>
      <c r="Z192" s="216"/>
      <c r="AA192" s="216"/>
      <c r="AB192" s="216">
        <f t="shared" si="169"/>
        <v>0</v>
      </c>
      <c r="AC192" s="210"/>
      <c r="AD192" s="210"/>
      <c r="AE192" s="210"/>
      <c r="AF192" s="210"/>
      <c r="AG192" s="210"/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  <c r="BI192" s="210"/>
      <c r="BJ192" s="210"/>
      <c r="BK192" s="210"/>
      <c r="BL192" s="210"/>
      <c r="BM192" s="210"/>
      <c r="BN192" s="210"/>
      <c r="BO192" s="210"/>
      <c r="BP192" s="210"/>
      <c r="BQ192" s="210"/>
      <c r="BR192" s="210"/>
      <c r="BS192" s="210"/>
      <c r="BT192" s="210"/>
      <c r="BU192" s="210"/>
      <c r="BV192" s="210"/>
      <c r="BW192" s="210"/>
      <c r="BX192" s="210"/>
      <c r="BY192" s="210"/>
      <c r="BZ192" s="210"/>
      <c r="CA192" s="210"/>
      <c r="CB192" s="210"/>
      <c r="CC192" s="210"/>
      <c r="CD192" s="210"/>
      <c r="CE192" s="210"/>
      <c r="CF192" s="210"/>
      <c r="CG192" s="210"/>
      <c r="CH192" s="210"/>
      <c r="CI192" s="210"/>
      <c r="CJ192" s="210"/>
      <c r="CK192" s="210"/>
      <c r="CL192" s="210"/>
      <c r="CM192" s="210"/>
      <c r="CN192" s="210"/>
      <c r="CO192" s="210"/>
      <c r="CP192" s="210"/>
      <c r="CQ192" s="210"/>
      <c r="CR192" s="210"/>
      <c r="CS192" s="210"/>
      <c r="CT192" s="210"/>
      <c r="CU192" s="210"/>
      <c r="CV192" s="210"/>
      <c r="CW192" s="210"/>
      <c r="CX192" s="210"/>
      <c r="CY192" s="210"/>
      <c r="CZ192" s="210"/>
      <c r="DA192" s="210"/>
      <c r="DB192" s="210"/>
      <c r="DC192" s="210"/>
      <c r="DD192" s="210"/>
      <c r="DE192" s="210"/>
      <c r="DF192" s="210"/>
      <c r="DG192" s="210"/>
      <c r="DH192" s="210"/>
      <c r="DI192" s="210"/>
      <c r="DJ192" s="210"/>
      <c r="DK192" s="210"/>
      <c r="DL192" s="210"/>
      <c r="DM192" s="210"/>
      <c r="DN192" s="210"/>
      <c r="DO192" s="210"/>
      <c r="DP192" s="210"/>
      <c r="DQ192" s="210"/>
      <c r="DR192" s="210"/>
      <c r="DS192" s="210"/>
      <c r="DT192" s="210"/>
      <c r="DU192" s="210"/>
      <c r="DV192" s="210"/>
      <c r="DW192" s="210"/>
      <c r="DX192" s="210"/>
      <c r="DY192" s="210"/>
      <c r="DZ192" s="210"/>
      <c r="EA192" s="210"/>
      <c r="EB192" s="210"/>
      <c r="EC192" s="210"/>
      <c r="ED192" s="210"/>
      <c r="EE192" s="210"/>
      <c r="EF192" s="210"/>
      <c r="EG192" s="210"/>
      <c r="EH192" s="210"/>
      <c r="EI192" s="210"/>
      <c r="EJ192" s="210"/>
      <c r="EK192" s="210"/>
      <c r="EL192" s="210"/>
      <c r="EM192" s="210"/>
      <c r="EN192" s="210"/>
      <c r="EO192" s="210"/>
      <c r="EP192" s="210"/>
      <c r="EQ192" s="210"/>
      <c r="ER192" s="210"/>
      <c r="ES192" s="210"/>
      <c r="ET192" s="210"/>
      <c r="EU192" s="210"/>
      <c r="EV192" s="210"/>
      <c r="EW192" s="210"/>
      <c r="EX192" s="210"/>
      <c r="EY192" s="210"/>
      <c r="EZ192" s="210"/>
      <c r="FA192" s="210"/>
      <c r="FB192" s="210"/>
      <c r="FC192" s="210"/>
      <c r="FD192" s="210"/>
      <c r="FE192" s="210"/>
      <c r="FF192" s="210"/>
      <c r="FG192" s="210"/>
      <c r="FH192" s="210"/>
      <c r="FI192" s="210"/>
      <c r="FJ192" s="210"/>
      <c r="FK192" s="210"/>
      <c r="FL192" s="210"/>
      <c r="FM192" s="210"/>
      <c r="FN192" s="210"/>
      <c r="FO192" s="210"/>
      <c r="FP192" s="210"/>
      <c r="FQ192" s="210"/>
      <c r="FR192" s="210"/>
      <c r="FS192" s="210"/>
      <c r="FT192" s="210"/>
      <c r="FU192" s="210"/>
      <c r="FV192" s="210"/>
      <c r="FW192" s="210"/>
      <c r="FX192" s="210"/>
      <c r="FY192" s="210"/>
      <c r="FZ192" s="210"/>
      <c r="GA192" s="210"/>
      <c r="GB192" s="210"/>
      <c r="GC192" s="210"/>
      <c r="GD192" s="210"/>
      <c r="GE192" s="210"/>
    </row>
    <row r="193" spans="1:187" s="214" customFormat="1" ht="31.5" x14ac:dyDescent="0.25">
      <c r="A193" s="215" t="s">
        <v>300</v>
      </c>
      <c r="B193" s="216">
        <f t="shared" si="160"/>
        <v>3976</v>
      </c>
      <c r="C193" s="216">
        <f t="shared" si="160"/>
        <v>3976</v>
      </c>
      <c r="D193" s="216">
        <f t="shared" si="160"/>
        <v>0</v>
      </c>
      <c r="E193" s="216"/>
      <c r="F193" s="216"/>
      <c r="G193" s="216">
        <f t="shared" si="162"/>
        <v>0</v>
      </c>
      <c r="H193" s="216"/>
      <c r="I193" s="216"/>
      <c r="J193" s="216">
        <f t="shared" si="163"/>
        <v>0</v>
      </c>
      <c r="K193" s="216">
        <v>0</v>
      </c>
      <c r="L193" s="216">
        <v>0</v>
      </c>
      <c r="M193" s="216">
        <f t="shared" si="164"/>
        <v>0</v>
      </c>
      <c r="N193" s="216"/>
      <c r="O193" s="216"/>
      <c r="P193" s="216">
        <f t="shared" si="165"/>
        <v>0</v>
      </c>
      <c r="Q193" s="216">
        <v>3976</v>
      </c>
      <c r="R193" s="216">
        <v>3976</v>
      </c>
      <c r="S193" s="216">
        <f t="shared" si="166"/>
        <v>0</v>
      </c>
      <c r="T193" s="216"/>
      <c r="U193" s="216"/>
      <c r="V193" s="216">
        <f t="shared" si="167"/>
        <v>0</v>
      </c>
      <c r="W193" s="216"/>
      <c r="X193" s="216"/>
      <c r="Y193" s="216">
        <f t="shared" si="168"/>
        <v>0</v>
      </c>
      <c r="Z193" s="216"/>
      <c r="AA193" s="216"/>
      <c r="AB193" s="216">
        <f t="shared" si="169"/>
        <v>0</v>
      </c>
      <c r="AC193" s="210"/>
      <c r="AD193" s="210"/>
      <c r="AE193" s="210"/>
      <c r="AF193" s="210"/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  <c r="BI193" s="210"/>
      <c r="BJ193" s="210"/>
      <c r="BK193" s="210"/>
      <c r="BL193" s="210"/>
      <c r="BM193" s="210"/>
      <c r="BN193" s="210"/>
      <c r="BO193" s="210"/>
      <c r="BP193" s="210"/>
      <c r="BQ193" s="210"/>
      <c r="BR193" s="210"/>
      <c r="BS193" s="210"/>
      <c r="BT193" s="210"/>
      <c r="BU193" s="210"/>
      <c r="BV193" s="210"/>
      <c r="BW193" s="210"/>
      <c r="BX193" s="210"/>
      <c r="BY193" s="210"/>
      <c r="BZ193" s="210"/>
      <c r="CA193" s="210"/>
      <c r="CB193" s="210"/>
      <c r="CC193" s="210"/>
      <c r="CD193" s="210"/>
      <c r="CE193" s="210"/>
      <c r="CF193" s="210"/>
      <c r="CG193" s="210"/>
      <c r="CH193" s="210"/>
      <c r="CI193" s="210"/>
      <c r="CJ193" s="210"/>
      <c r="CK193" s="210"/>
      <c r="CL193" s="210"/>
      <c r="CM193" s="210"/>
      <c r="CN193" s="210"/>
      <c r="CO193" s="210"/>
      <c r="CP193" s="210"/>
      <c r="CQ193" s="210"/>
      <c r="CR193" s="210"/>
      <c r="CS193" s="210"/>
      <c r="CT193" s="210"/>
      <c r="CU193" s="210"/>
      <c r="CV193" s="210"/>
      <c r="CW193" s="210"/>
      <c r="CX193" s="210"/>
      <c r="CY193" s="210"/>
      <c r="CZ193" s="210"/>
      <c r="DA193" s="210"/>
      <c r="DB193" s="210"/>
      <c r="DC193" s="210"/>
      <c r="DD193" s="210"/>
      <c r="DE193" s="210"/>
      <c r="DF193" s="210"/>
      <c r="DG193" s="210"/>
      <c r="DH193" s="210"/>
      <c r="DI193" s="210"/>
      <c r="DJ193" s="210"/>
      <c r="DK193" s="210"/>
      <c r="DL193" s="210"/>
      <c r="DM193" s="210"/>
      <c r="DN193" s="210"/>
      <c r="DO193" s="210"/>
      <c r="DP193" s="210"/>
      <c r="DQ193" s="210"/>
      <c r="DR193" s="210"/>
      <c r="DS193" s="210"/>
      <c r="DT193" s="210"/>
      <c r="DU193" s="210"/>
      <c r="DV193" s="210"/>
      <c r="DW193" s="210"/>
      <c r="DX193" s="210"/>
      <c r="DY193" s="210"/>
      <c r="DZ193" s="210"/>
      <c r="EA193" s="210"/>
      <c r="EB193" s="210"/>
      <c r="EC193" s="210"/>
      <c r="ED193" s="210"/>
      <c r="EE193" s="210"/>
      <c r="EF193" s="210"/>
      <c r="EG193" s="210"/>
      <c r="EH193" s="210"/>
      <c r="EI193" s="210"/>
      <c r="EJ193" s="210"/>
      <c r="EK193" s="210"/>
      <c r="EL193" s="210"/>
      <c r="EM193" s="210"/>
      <c r="EN193" s="210"/>
      <c r="EO193" s="210"/>
      <c r="EP193" s="210"/>
      <c r="EQ193" s="210"/>
      <c r="ER193" s="210"/>
      <c r="ES193" s="210"/>
      <c r="ET193" s="210"/>
      <c r="EU193" s="210"/>
      <c r="EV193" s="210"/>
      <c r="EW193" s="210"/>
      <c r="EX193" s="210"/>
      <c r="EY193" s="210"/>
      <c r="EZ193" s="210"/>
      <c r="FA193" s="210"/>
      <c r="FB193" s="210"/>
      <c r="FC193" s="210"/>
      <c r="FD193" s="210"/>
      <c r="FE193" s="210"/>
      <c r="FF193" s="210"/>
      <c r="FG193" s="210"/>
      <c r="FH193" s="210"/>
      <c r="FI193" s="210"/>
      <c r="FJ193" s="210"/>
      <c r="FK193" s="210"/>
      <c r="FL193" s="210"/>
      <c r="FM193" s="210"/>
      <c r="FN193" s="210"/>
      <c r="FO193" s="210"/>
      <c r="FP193" s="210"/>
      <c r="FQ193" s="210"/>
      <c r="FR193" s="210"/>
      <c r="FS193" s="210"/>
      <c r="FT193" s="210"/>
      <c r="FU193" s="210"/>
      <c r="FV193" s="210"/>
      <c r="FW193" s="210"/>
      <c r="FX193" s="210"/>
      <c r="FY193" s="210"/>
      <c r="FZ193" s="210"/>
      <c r="GA193" s="210"/>
      <c r="GB193" s="210"/>
      <c r="GC193" s="210"/>
      <c r="GD193" s="210"/>
      <c r="GE193" s="210"/>
    </row>
    <row r="194" spans="1:187" s="214" customFormat="1" ht="31.5" x14ac:dyDescent="0.25">
      <c r="A194" s="215" t="s">
        <v>301</v>
      </c>
      <c r="B194" s="216">
        <f t="shared" si="160"/>
        <v>2266</v>
      </c>
      <c r="C194" s="216">
        <f t="shared" si="160"/>
        <v>2266</v>
      </c>
      <c r="D194" s="216">
        <f t="shared" si="160"/>
        <v>0</v>
      </c>
      <c r="E194" s="216"/>
      <c r="F194" s="216"/>
      <c r="G194" s="216">
        <f t="shared" si="162"/>
        <v>0</v>
      </c>
      <c r="H194" s="216"/>
      <c r="I194" s="216"/>
      <c r="J194" s="216">
        <f t="shared" si="163"/>
        <v>0</v>
      </c>
      <c r="K194" s="216">
        <v>0</v>
      </c>
      <c r="L194" s="216">
        <v>0</v>
      </c>
      <c r="M194" s="216">
        <f t="shared" si="164"/>
        <v>0</v>
      </c>
      <c r="N194" s="216"/>
      <c r="O194" s="216"/>
      <c r="P194" s="216">
        <f t="shared" si="165"/>
        <v>0</v>
      </c>
      <c r="Q194" s="216">
        <v>0</v>
      </c>
      <c r="R194" s="216">
        <v>0</v>
      </c>
      <c r="S194" s="216">
        <f t="shared" si="166"/>
        <v>0</v>
      </c>
      <c r="T194" s="216"/>
      <c r="U194" s="216"/>
      <c r="V194" s="216">
        <f t="shared" si="167"/>
        <v>0</v>
      </c>
      <c r="W194" s="216">
        <v>2266</v>
      </c>
      <c r="X194" s="216">
        <v>2266</v>
      </c>
      <c r="Y194" s="216">
        <f t="shared" si="168"/>
        <v>0</v>
      </c>
      <c r="Z194" s="216"/>
      <c r="AA194" s="216"/>
      <c r="AB194" s="216">
        <f t="shared" si="169"/>
        <v>0</v>
      </c>
      <c r="AC194" s="210"/>
      <c r="AD194" s="210"/>
      <c r="AE194" s="210"/>
      <c r="AF194" s="210"/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  <c r="BI194" s="210"/>
      <c r="BJ194" s="210"/>
      <c r="BK194" s="210"/>
      <c r="BL194" s="210"/>
      <c r="BM194" s="210"/>
      <c r="BN194" s="210"/>
      <c r="BO194" s="210"/>
      <c r="BP194" s="210"/>
      <c r="BQ194" s="210"/>
      <c r="BR194" s="210"/>
      <c r="BS194" s="210"/>
      <c r="BT194" s="210"/>
      <c r="BU194" s="210"/>
      <c r="BV194" s="210"/>
      <c r="BW194" s="210"/>
      <c r="BX194" s="210"/>
      <c r="BY194" s="210"/>
      <c r="BZ194" s="210"/>
      <c r="CA194" s="210"/>
      <c r="CB194" s="210"/>
      <c r="CC194" s="210"/>
      <c r="CD194" s="210"/>
      <c r="CE194" s="210"/>
      <c r="CF194" s="210"/>
      <c r="CG194" s="210"/>
      <c r="CH194" s="210"/>
      <c r="CI194" s="210"/>
      <c r="CJ194" s="210"/>
      <c r="CK194" s="210"/>
      <c r="CL194" s="210"/>
      <c r="CM194" s="210"/>
      <c r="CN194" s="210"/>
      <c r="CO194" s="210"/>
      <c r="CP194" s="210"/>
      <c r="CQ194" s="210"/>
      <c r="CR194" s="210"/>
      <c r="CS194" s="210"/>
      <c r="CT194" s="210"/>
      <c r="CU194" s="210"/>
      <c r="CV194" s="210"/>
      <c r="CW194" s="210"/>
      <c r="CX194" s="210"/>
      <c r="CY194" s="210"/>
      <c r="CZ194" s="210"/>
      <c r="DA194" s="210"/>
      <c r="DB194" s="210"/>
      <c r="DC194" s="210"/>
      <c r="DD194" s="210"/>
      <c r="DE194" s="210"/>
      <c r="DF194" s="210"/>
      <c r="DG194" s="210"/>
      <c r="DH194" s="210"/>
      <c r="DI194" s="210"/>
      <c r="DJ194" s="210"/>
      <c r="DK194" s="210"/>
      <c r="DL194" s="210"/>
      <c r="DM194" s="210"/>
      <c r="DN194" s="210"/>
      <c r="DO194" s="210"/>
      <c r="DP194" s="210"/>
      <c r="DQ194" s="210"/>
      <c r="DR194" s="210"/>
      <c r="DS194" s="210"/>
      <c r="DT194" s="210"/>
      <c r="DU194" s="210"/>
      <c r="DV194" s="210"/>
      <c r="DW194" s="210"/>
      <c r="DX194" s="210"/>
      <c r="DY194" s="210"/>
      <c r="DZ194" s="210"/>
      <c r="EA194" s="210"/>
      <c r="EB194" s="210"/>
      <c r="EC194" s="210"/>
      <c r="ED194" s="210"/>
      <c r="EE194" s="210"/>
      <c r="EF194" s="210"/>
      <c r="EG194" s="210"/>
      <c r="EH194" s="210"/>
      <c r="EI194" s="210"/>
      <c r="EJ194" s="210"/>
      <c r="EK194" s="210"/>
      <c r="EL194" s="210"/>
      <c r="EM194" s="210"/>
      <c r="EN194" s="210"/>
      <c r="EO194" s="210"/>
      <c r="EP194" s="210"/>
      <c r="EQ194" s="210"/>
      <c r="ER194" s="210"/>
      <c r="ES194" s="210"/>
      <c r="ET194" s="210"/>
      <c r="EU194" s="210"/>
      <c r="EV194" s="210"/>
      <c r="EW194" s="210"/>
      <c r="EX194" s="210"/>
      <c r="EY194" s="210"/>
      <c r="EZ194" s="210"/>
      <c r="FA194" s="210"/>
      <c r="FB194" s="210"/>
      <c r="FC194" s="210"/>
      <c r="FD194" s="210"/>
      <c r="FE194" s="210"/>
      <c r="FF194" s="210"/>
      <c r="FG194" s="210"/>
      <c r="FH194" s="210"/>
      <c r="FI194" s="210"/>
      <c r="FJ194" s="210"/>
      <c r="FK194" s="210"/>
      <c r="FL194" s="210"/>
      <c r="FM194" s="210"/>
      <c r="FN194" s="210"/>
      <c r="FO194" s="210"/>
      <c r="FP194" s="210"/>
      <c r="FQ194" s="210"/>
      <c r="FR194" s="210"/>
      <c r="FS194" s="210"/>
      <c r="FT194" s="210"/>
      <c r="FU194" s="210"/>
      <c r="FV194" s="210"/>
      <c r="FW194" s="210"/>
      <c r="FX194" s="210"/>
      <c r="FY194" s="210"/>
      <c r="FZ194" s="210"/>
      <c r="GA194" s="210"/>
      <c r="GB194" s="210"/>
      <c r="GC194" s="210"/>
      <c r="GD194" s="210"/>
      <c r="GE194" s="210"/>
    </row>
    <row r="195" spans="1:187" s="195" customFormat="1" ht="47.25" x14ac:dyDescent="0.25">
      <c r="A195" s="206" t="s">
        <v>302</v>
      </c>
      <c r="B195" s="211">
        <f t="shared" si="160"/>
        <v>5843</v>
      </c>
      <c r="C195" s="211">
        <f t="shared" si="160"/>
        <v>5843</v>
      </c>
      <c r="D195" s="211">
        <f t="shared" si="160"/>
        <v>0</v>
      </c>
      <c r="E195" s="211"/>
      <c r="F195" s="211"/>
      <c r="G195" s="211">
        <f t="shared" si="162"/>
        <v>0</v>
      </c>
      <c r="H195" s="211"/>
      <c r="I195" s="211"/>
      <c r="J195" s="211">
        <f t="shared" si="163"/>
        <v>0</v>
      </c>
      <c r="K195" s="211">
        <v>0</v>
      </c>
      <c r="L195" s="211">
        <v>0</v>
      </c>
      <c r="M195" s="211">
        <f t="shared" si="164"/>
        <v>0</v>
      </c>
      <c r="N195" s="211"/>
      <c r="O195" s="211"/>
      <c r="P195" s="211">
        <f t="shared" si="165"/>
        <v>0</v>
      </c>
      <c r="Q195" s="211">
        <v>5843</v>
      </c>
      <c r="R195" s="211">
        <v>5843</v>
      </c>
      <c r="S195" s="211">
        <f t="shared" si="166"/>
        <v>0</v>
      </c>
      <c r="T195" s="211"/>
      <c r="U195" s="211"/>
      <c r="V195" s="211">
        <f t="shared" si="167"/>
        <v>0</v>
      </c>
      <c r="W195" s="211"/>
      <c r="X195" s="211"/>
      <c r="Y195" s="211">
        <f t="shared" si="168"/>
        <v>0</v>
      </c>
      <c r="Z195" s="211"/>
      <c r="AA195" s="211"/>
      <c r="AB195" s="211">
        <f t="shared" si="169"/>
        <v>0</v>
      </c>
      <c r="AC195" s="198"/>
      <c r="AD195" s="198"/>
      <c r="AE195" s="198"/>
      <c r="AF195" s="198"/>
      <c r="AG195" s="198"/>
      <c r="AH195" s="198"/>
      <c r="AI195" s="198"/>
      <c r="AJ195" s="198"/>
      <c r="AK195" s="198"/>
      <c r="AL195" s="198"/>
      <c r="AM195" s="198"/>
      <c r="AN195" s="198"/>
      <c r="AO195" s="198"/>
      <c r="AP195" s="198"/>
      <c r="AQ195" s="198"/>
      <c r="AR195" s="198"/>
      <c r="AS195" s="198"/>
      <c r="AT195" s="198"/>
      <c r="AU195" s="198"/>
      <c r="AV195" s="198"/>
      <c r="AW195" s="198"/>
      <c r="AX195" s="198"/>
      <c r="AY195" s="198"/>
      <c r="AZ195" s="198"/>
      <c r="BA195" s="198"/>
      <c r="BB195" s="198"/>
      <c r="BC195" s="198"/>
      <c r="BD195" s="198"/>
      <c r="BE195" s="198"/>
      <c r="BF195" s="198"/>
      <c r="BG195" s="198"/>
      <c r="BH195" s="198"/>
      <c r="BI195" s="198"/>
      <c r="BJ195" s="198"/>
      <c r="BK195" s="198"/>
      <c r="BL195" s="198"/>
      <c r="BM195" s="198"/>
      <c r="BN195" s="198"/>
      <c r="BO195" s="198"/>
      <c r="BP195" s="198"/>
      <c r="BQ195" s="198"/>
      <c r="BR195" s="198"/>
      <c r="BS195" s="198"/>
      <c r="BT195" s="198"/>
      <c r="BU195" s="198"/>
      <c r="BV195" s="198"/>
      <c r="BW195" s="198"/>
      <c r="BX195" s="198"/>
      <c r="BY195" s="198"/>
      <c r="BZ195" s="198"/>
      <c r="CA195" s="198"/>
      <c r="CB195" s="198"/>
      <c r="CC195" s="198"/>
      <c r="CD195" s="198"/>
      <c r="CE195" s="198"/>
      <c r="CF195" s="198"/>
      <c r="CG195" s="198"/>
      <c r="CH195" s="198"/>
      <c r="CI195" s="198"/>
      <c r="CJ195" s="198"/>
      <c r="CK195" s="198"/>
      <c r="CL195" s="198"/>
      <c r="CM195" s="198"/>
      <c r="CN195" s="198"/>
      <c r="CO195" s="198"/>
      <c r="CP195" s="198"/>
      <c r="CQ195" s="198"/>
      <c r="CR195" s="198"/>
      <c r="CS195" s="198"/>
      <c r="CT195" s="198"/>
      <c r="CU195" s="198"/>
      <c r="CV195" s="198"/>
      <c r="CW195" s="198"/>
      <c r="CX195" s="198"/>
      <c r="CY195" s="198"/>
      <c r="CZ195" s="198"/>
      <c r="DA195" s="198"/>
      <c r="DB195" s="198"/>
      <c r="DC195" s="198"/>
      <c r="DD195" s="198"/>
      <c r="DE195" s="198"/>
      <c r="DF195" s="198"/>
      <c r="DG195" s="198"/>
      <c r="DH195" s="198"/>
      <c r="DI195" s="198"/>
      <c r="DJ195" s="198"/>
      <c r="DK195" s="198"/>
      <c r="DL195" s="198"/>
      <c r="DM195" s="198"/>
      <c r="DN195" s="198"/>
      <c r="DO195" s="198"/>
      <c r="DP195" s="198"/>
      <c r="DQ195" s="198"/>
      <c r="DR195" s="198"/>
      <c r="DS195" s="198"/>
      <c r="DT195" s="198"/>
      <c r="DU195" s="198"/>
      <c r="DV195" s="198"/>
      <c r="DW195" s="198"/>
      <c r="DX195" s="198"/>
      <c r="DY195" s="198"/>
      <c r="DZ195" s="198"/>
      <c r="EA195" s="198"/>
      <c r="EB195" s="198"/>
      <c r="EC195" s="198"/>
      <c r="ED195" s="198"/>
      <c r="EE195" s="198"/>
      <c r="EF195" s="198"/>
      <c r="EG195" s="198"/>
      <c r="EH195" s="198"/>
      <c r="EI195" s="198"/>
      <c r="EJ195" s="198"/>
      <c r="EK195" s="198"/>
      <c r="EL195" s="198"/>
      <c r="EM195" s="198"/>
      <c r="EN195" s="198"/>
      <c r="EO195" s="198"/>
      <c r="EP195" s="198"/>
      <c r="EQ195" s="198"/>
      <c r="ER195" s="198"/>
      <c r="ES195" s="198"/>
      <c r="ET195" s="198"/>
      <c r="EU195" s="198"/>
      <c r="EV195" s="198"/>
      <c r="EW195" s="198"/>
      <c r="EX195" s="198"/>
      <c r="EY195" s="198"/>
      <c r="EZ195" s="198"/>
      <c r="FA195" s="198"/>
      <c r="FB195" s="198"/>
      <c r="FC195" s="198"/>
      <c r="FD195" s="198"/>
      <c r="FE195" s="198"/>
      <c r="FF195" s="198"/>
      <c r="FG195" s="198"/>
      <c r="FH195" s="198"/>
      <c r="FI195" s="198"/>
      <c r="FJ195" s="198"/>
      <c r="FK195" s="198"/>
      <c r="FL195" s="198"/>
      <c r="FM195" s="198"/>
      <c r="FN195" s="198"/>
      <c r="FO195" s="198"/>
      <c r="FP195" s="198"/>
      <c r="FQ195" s="198"/>
      <c r="FR195" s="198"/>
      <c r="FS195" s="198"/>
      <c r="FT195" s="198"/>
      <c r="FU195" s="198"/>
      <c r="FV195" s="198"/>
      <c r="FW195" s="198"/>
      <c r="FX195" s="198"/>
      <c r="FY195" s="198"/>
      <c r="FZ195" s="198"/>
      <c r="GA195" s="198"/>
      <c r="GB195" s="198"/>
      <c r="GC195" s="198"/>
      <c r="GD195" s="198"/>
      <c r="GE195" s="198"/>
    </row>
    <row r="196" spans="1:187" s="195" customFormat="1" ht="47.25" x14ac:dyDescent="0.25">
      <c r="A196" s="206" t="s">
        <v>303</v>
      </c>
      <c r="B196" s="211">
        <f t="shared" si="160"/>
        <v>2400</v>
      </c>
      <c r="C196" s="211">
        <f t="shared" si="160"/>
        <v>2400</v>
      </c>
      <c r="D196" s="211">
        <f t="shared" si="160"/>
        <v>0</v>
      </c>
      <c r="E196" s="211"/>
      <c r="F196" s="211"/>
      <c r="G196" s="211">
        <f t="shared" si="162"/>
        <v>0</v>
      </c>
      <c r="H196" s="211"/>
      <c r="I196" s="211"/>
      <c r="J196" s="211">
        <f t="shared" si="163"/>
        <v>0</v>
      </c>
      <c r="K196" s="211">
        <v>0</v>
      </c>
      <c r="L196" s="211">
        <v>0</v>
      </c>
      <c r="M196" s="211">
        <f t="shared" si="164"/>
        <v>0</v>
      </c>
      <c r="N196" s="211"/>
      <c r="O196" s="211"/>
      <c r="P196" s="211">
        <f t="shared" si="165"/>
        <v>0</v>
      </c>
      <c r="Q196" s="211">
        <v>2400</v>
      </c>
      <c r="R196" s="211">
        <v>2400</v>
      </c>
      <c r="S196" s="211">
        <f t="shared" si="166"/>
        <v>0</v>
      </c>
      <c r="T196" s="211"/>
      <c r="U196" s="211"/>
      <c r="V196" s="211">
        <f t="shared" si="167"/>
        <v>0</v>
      </c>
      <c r="W196" s="211"/>
      <c r="X196" s="211"/>
      <c r="Y196" s="211">
        <f t="shared" si="168"/>
        <v>0</v>
      </c>
      <c r="Z196" s="211"/>
      <c r="AA196" s="211"/>
      <c r="AB196" s="211">
        <f t="shared" si="169"/>
        <v>0</v>
      </c>
      <c r="AC196" s="198"/>
      <c r="AD196" s="198"/>
      <c r="AE196" s="198"/>
      <c r="AF196" s="198"/>
      <c r="AG196" s="198"/>
      <c r="AH196" s="198"/>
      <c r="AI196" s="198"/>
      <c r="AJ196" s="198"/>
      <c r="AK196" s="198"/>
      <c r="AL196" s="198"/>
      <c r="AM196" s="198"/>
      <c r="AN196" s="198"/>
      <c r="AO196" s="198"/>
      <c r="AP196" s="198"/>
      <c r="AQ196" s="198"/>
      <c r="AR196" s="198"/>
      <c r="AS196" s="198"/>
      <c r="AT196" s="198"/>
      <c r="AU196" s="198"/>
      <c r="AV196" s="198"/>
      <c r="AW196" s="198"/>
      <c r="AX196" s="198"/>
      <c r="AY196" s="198"/>
      <c r="AZ196" s="198"/>
      <c r="BA196" s="198"/>
      <c r="BB196" s="198"/>
      <c r="BC196" s="198"/>
      <c r="BD196" s="198"/>
      <c r="BE196" s="198"/>
      <c r="BF196" s="198"/>
      <c r="BG196" s="198"/>
      <c r="BH196" s="198"/>
      <c r="BI196" s="198"/>
      <c r="BJ196" s="198"/>
      <c r="BK196" s="198"/>
      <c r="BL196" s="198"/>
      <c r="BM196" s="198"/>
      <c r="BN196" s="198"/>
      <c r="BO196" s="198"/>
      <c r="BP196" s="198"/>
      <c r="BQ196" s="198"/>
      <c r="BR196" s="198"/>
      <c r="BS196" s="198"/>
      <c r="BT196" s="198"/>
      <c r="BU196" s="198"/>
      <c r="BV196" s="198"/>
      <c r="BW196" s="198"/>
      <c r="BX196" s="198"/>
      <c r="BY196" s="198"/>
      <c r="BZ196" s="198"/>
      <c r="CA196" s="198"/>
      <c r="CB196" s="198"/>
      <c r="CC196" s="198"/>
      <c r="CD196" s="198"/>
      <c r="CE196" s="198"/>
      <c r="CF196" s="198"/>
      <c r="CG196" s="198"/>
      <c r="CH196" s="198"/>
      <c r="CI196" s="198"/>
      <c r="CJ196" s="198"/>
      <c r="CK196" s="198"/>
      <c r="CL196" s="198"/>
      <c r="CM196" s="198"/>
      <c r="CN196" s="198"/>
      <c r="CO196" s="198"/>
      <c r="CP196" s="198"/>
      <c r="CQ196" s="198"/>
      <c r="CR196" s="198"/>
      <c r="CS196" s="198"/>
      <c r="CT196" s="198"/>
      <c r="CU196" s="198"/>
      <c r="CV196" s="198"/>
      <c r="CW196" s="198"/>
      <c r="CX196" s="198"/>
      <c r="CY196" s="198"/>
      <c r="CZ196" s="198"/>
      <c r="DA196" s="198"/>
      <c r="DB196" s="198"/>
      <c r="DC196" s="198"/>
      <c r="DD196" s="198"/>
      <c r="DE196" s="198"/>
      <c r="DF196" s="198"/>
      <c r="DG196" s="198"/>
      <c r="DH196" s="198"/>
      <c r="DI196" s="198"/>
      <c r="DJ196" s="198"/>
      <c r="DK196" s="198"/>
      <c r="DL196" s="198"/>
      <c r="DM196" s="198"/>
      <c r="DN196" s="198"/>
      <c r="DO196" s="198"/>
      <c r="DP196" s="198"/>
      <c r="DQ196" s="198"/>
      <c r="DR196" s="198"/>
      <c r="DS196" s="198"/>
      <c r="DT196" s="198"/>
      <c r="DU196" s="198"/>
      <c r="DV196" s="198"/>
      <c r="DW196" s="198"/>
      <c r="DX196" s="198"/>
      <c r="DY196" s="198"/>
      <c r="DZ196" s="198"/>
      <c r="EA196" s="198"/>
      <c r="EB196" s="198"/>
      <c r="EC196" s="198"/>
      <c r="ED196" s="198"/>
      <c r="EE196" s="198"/>
      <c r="EF196" s="198"/>
      <c r="EG196" s="198"/>
      <c r="EH196" s="198"/>
      <c r="EI196" s="198"/>
      <c r="EJ196" s="198"/>
      <c r="EK196" s="198"/>
      <c r="EL196" s="198"/>
      <c r="EM196" s="198"/>
      <c r="EN196" s="198"/>
      <c r="EO196" s="198"/>
      <c r="EP196" s="198"/>
      <c r="EQ196" s="198"/>
      <c r="ER196" s="198"/>
      <c r="ES196" s="198"/>
      <c r="ET196" s="198"/>
      <c r="EU196" s="198"/>
      <c r="EV196" s="198"/>
      <c r="EW196" s="198"/>
      <c r="EX196" s="198"/>
      <c r="EY196" s="198"/>
      <c r="EZ196" s="198"/>
      <c r="FA196" s="198"/>
      <c r="FB196" s="198"/>
      <c r="FC196" s="198"/>
      <c r="FD196" s="198"/>
      <c r="FE196" s="198"/>
      <c r="FF196" s="198"/>
      <c r="FG196" s="198"/>
      <c r="FH196" s="198"/>
      <c r="FI196" s="198"/>
      <c r="FJ196" s="198"/>
      <c r="FK196" s="198"/>
      <c r="FL196" s="198"/>
      <c r="FM196" s="198"/>
      <c r="FN196" s="198"/>
      <c r="FO196" s="198"/>
      <c r="FP196" s="198"/>
      <c r="FQ196" s="198"/>
      <c r="FR196" s="198"/>
      <c r="FS196" s="198"/>
      <c r="FT196" s="198"/>
      <c r="FU196" s="198"/>
      <c r="FV196" s="198"/>
      <c r="FW196" s="198"/>
      <c r="FX196" s="198"/>
      <c r="FY196" s="198"/>
      <c r="FZ196" s="198"/>
      <c r="GA196" s="198"/>
      <c r="GB196" s="198"/>
      <c r="GC196" s="198"/>
      <c r="GD196" s="198"/>
      <c r="GE196" s="198"/>
    </row>
    <row r="197" spans="1:187" s="198" customFormat="1" ht="47.25" x14ac:dyDescent="0.25">
      <c r="A197" s="203" t="s">
        <v>304</v>
      </c>
      <c r="B197" s="204">
        <f t="shared" si="160"/>
        <v>7113</v>
      </c>
      <c r="C197" s="204">
        <f t="shared" si="160"/>
        <v>7113</v>
      </c>
      <c r="D197" s="204">
        <f t="shared" si="160"/>
        <v>0</v>
      </c>
      <c r="E197" s="204"/>
      <c r="F197" s="204"/>
      <c r="G197" s="204">
        <f t="shared" si="162"/>
        <v>0</v>
      </c>
      <c r="H197" s="204"/>
      <c r="I197" s="204"/>
      <c r="J197" s="204">
        <f t="shared" si="163"/>
        <v>0</v>
      </c>
      <c r="K197" s="204"/>
      <c r="L197" s="204"/>
      <c r="M197" s="204">
        <f t="shared" si="164"/>
        <v>0</v>
      </c>
      <c r="N197" s="204">
        <v>0</v>
      </c>
      <c r="O197" s="204">
        <v>0</v>
      </c>
      <c r="P197" s="204">
        <f t="shared" si="165"/>
        <v>0</v>
      </c>
      <c r="Q197" s="204">
        <f>6414+699</f>
        <v>7113</v>
      </c>
      <c r="R197" s="204">
        <f>6414+699</f>
        <v>7113</v>
      </c>
      <c r="S197" s="204">
        <f t="shared" si="166"/>
        <v>0</v>
      </c>
      <c r="T197" s="204"/>
      <c r="U197" s="204"/>
      <c r="V197" s="204">
        <f t="shared" si="167"/>
        <v>0</v>
      </c>
      <c r="W197" s="204"/>
      <c r="X197" s="204"/>
      <c r="Y197" s="204">
        <f t="shared" si="168"/>
        <v>0</v>
      </c>
      <c r="Z197" s="204"/>
      <c r="AA197" s="204"/>
      <c r="AB197" s="204">
        <f t="shared" si="169"/>
        <v>0</v>
      </c>
    </row>
    <row r="198" spans="1:187" s="198" customFormat="1" ht="47.25" x14ac:dyDescent="0.25">
      <c r="A198" s="206" t="s">
        <v>305</v>
      </c>
      <c r="B198" s="201">
        <f t="shared" si="160"/>
        <v>14998</v>
      </c>
      <c r="C198" s="201">
        <f t="shared" si="160"/>
        <v>14998</v>
      </c>
      <c r="D198" s="201">
        <f t="shared" si="160"/>
        <v>0</v>
      </c>
      <c r="E198" s="201"/>
      <c r="F198" s="201"/>
      <c r="G198" s="201">
        <f t="shared" si="162"/>
        <v>0</v>
      </c>
      <c r="H198" s="201"/>
      <c r="I198" s="201"/>
      <c r="J198" s="201">
        <f t="shared" si="163"/>
        <v>0</v>
      </c>
      <c r="K198" s="201"/>
      <c r="L198" s="201"/>
      <c r="M198" s="201">
        <f t="shared" si="164"/>
        <v>0</v>
      </c>
      <c r="N198" s="201">
        <v>0</v>
      </c>
      <c r="O198" s="201">
        <v>0</v>
      </c>
      <c r="P198" s="201">
        <f t="shared" si="165"/>
        <v>0</v>
      </c>
      <c r="Q198" s="201">
        <v>14998</v>
      </c>
      <c r="R198" s="201">
        <v>14998</v>
      </c>
      <c r="S198" s="201">
        <f t="shared" si="166"/>
        <v>0</v>
      </c>
      <c r="T198" s="201"/>
      <c r="U198" s="201"/>
      <c r="V198" s="201">
        <f t="shared" si="167"/>
        <v>0</v>
      </c>
      <c r="W198" s="201"/>
      <c r="X198" s="201"/>
      <c r="Y198" s="201">
        <f t="shared" si="168"/>
        <v>0</v>
      </c>
      <c r="Z198" s="201"/>
      <c r="AA198" s="201"/>
      <c r="AB198" s="201">
        <f t="shared" si="169"/>
        <v>0</v>
      </c>
    </row>
    <row r="199" spans="1:187" s="198" customFormat="1" ht="63" x14ac:dyDescent="0.25">
      <c r="A199" s="203" t="s">
        <v>306</v>
      </c>
      <c r="B199" s="204">
        <f t="shared" si="160"/>
        <v>23826</v>
      </c>
      <c r="C199" s="204">
        <f t="shared" si="160"/>
        <v>23826</v>
      </c>
      <c r="D199" s="204">
        <f t="shared" si="160"/>
        <v>0</v>
      </c>
      <c r="E199" s="204">
        <v>0</v>
      </c>
      <c r="F199" s="204">
        <v>0</v>
      </c>
      <c r="G199" s="204">
        <f t="shared" si="162"/>
        <v>0</v>
      </c>
      <c r="H199" s="204"/>
      <c r="I199" s="204"/>
      <c r="J199" s="204">
        <f t="shared" si="163"/>
        <v>0</v>
      </c>
      <c r="K199" s="204"/>
      <c r="L199" s="204"/>
      <c r="M199" s="204">
        <f t="shared" si="164"/>
        <v>0</v>
      </c>
      <c r="N199" s="204"/>
      <c r="O199" s="204"/>
      <c r="P199" s="204">
        <f t="shared" si="165"/>
        <v>0</v>
      </c>
      <c r="Q199" s="204">
        <f>3605+20221</f>
        <v>23826</v>
      </c>
      <c r="R199" s="204">
        <f>3605+20221</f>
        <v>23826</v>
      </c>
      <c r="S199" s="204">
        <f t="shared" si="166"/>
        <v>0</v>
      </c>
      <c r="T199" s="204"/>
      <c r="U199" s="204"/>
      <c r="V199" s="204">
        <f t="shared" si="167"/>
        <v>0</v>
      </c>
      <c r="W199" s="204"/>
      <c r="X199" s="204"/>
      <c r="Y199" s="204">
        <f t="shared" si="168"/>
        <v>0</v>
      </c>
      <c r="Z199" s="204"/>
      <c r="AA199" s="204"/>
      <c r="AB199" s="204">
        <f t="shared" si="169"/>
        <v>0</v>
      </c>
    </row>
    <row r="200" spans="1:187" s="210" customFormat="1" ht="31.5" x14ac:dyDescent="0.25">
      <c r="A200" s="213" t="s">
        <v>307</v>
      </c>
      <c r="B200" s="209">
        <f t="shared" si="160"/>
        <v>11327</v>
      </c>
      <c r="C200" s="209">
        <f t="shared" si="160"/>
        <v>11327</v>
      </c>
      <c r="D200" s="209">
        <f t="shared" si="160"/>
        <v>0</v>
      </c>
      <c r="E200" s="209"/>
      <c r="F200" s="209"/>
      <c r="G200" s="209">
        <f t="shared" si="162"/>
        <v>0</v>
      </c>
      <c r="H200" s="209"/>
      <c r="I200" s="209"/>
      <c r="J200" s="209">
        <f t="shared" si="163"/>
        <v>0</v>
      </c>
      <c r="K200" s="209"/>
      <c r="L200" s="209"/>
      <c r="M200" s="209">
        <f t="shared" si="164"/>
        <v>0</v>
      </c>
      <c r="N200" s="209">
        <v>0</v>
      </c>
      <c r="O200" s="209">
        <v>0</v>
      </c>
      <c r="P200" s="209">
        <f t="shared" si="165"/>
        <v>0</v>
      </c>
      <c r="Q200" s="209">
        <f>11806-479</f>
        <v>11327</v>
      </c>
      <c r="R200" s="209">
        <f>11806-479</f>
        <v>11327</v>
      </c>
      <c r="S200" s="209">
        <f t="shared" si="166"/>
        <v>0</v>
      </c>
      <c r="T200" s="209"/>
      <c r="U200" s="209"/>
      <c r="V200" s="209">
        <f t="shared" si="167"/>
        <v>0</v>
      </c>
      <c r="W200" s="209"/>
      <c r="X200" s="209"/>
      <c r="Y200" s="209">
        <f t="shared" si="168"/>
        <v>0</v>
      </c>
      <c r="Z200" s="209"/>
      <c r="AA200" s="209"/>
      <c r="AB200" s="209">
        <f t="shared" si="169"/>
        <v>0</v>
      </c>
    </row>
    <row r="201" spans="1:187" s="198" customFormat="1" ht="31.5" x14ac:dyDescent="0.25">
      <c r="A201" s="196" t="s">
        <v>220</v>
      </c>
      <c r="B201" s="197">
        <f t="shared" si="160"/>
        <v>183988</v>
      </c>
      <c r="C201" s="197">
        <f t="shared" si="160"/>
        <v>189988</v>
      </c>
      <c r="D201" s="197">
        <f t="shared" si="160"/>
        <v>6000</v>
      </c>
      <c r="E201" s="197">
        <f>SUM(E202:E204)</f>
        <v>0</v>
      </c>
      <c r="F201" s="197">
        <f>SUM(F202:F204)</f>
        <v>0</v>
      </c>
      <c r="G201" s="197">
        <f t="shared" si="162"/>
        <v>0</v>
      </c>
      <c r="H201" s="197">
        <f>SUM(H202:H204)</f>
        <v>0</v>
      </c>
      <c r="I201" s="197">
        <f>SUM(I202:I204)</f>
        <v>0</v>
      </c>
      <c r="J201" s="197">
        <f t="shared" si="163"/>
        <v>0</v>
      </c>
      <c r="K201" s="197">
        <f>SUM(K202:K204)</f>
        <v>0</v>
      </c>
      <c r="L201" s="197">
        <f>SUM(L202:L204)</f>
        <v>0</v>
      </c>
      <c r="M201" s="197">
        <f t="shared" si="164"/>
        <v>0</v>
      </c>
      <c r="N201" s="197">
        <f>SUM(N202:N204)</f>
        <v>113488</v>
      </c>
      <c r="O201" s="197">
        <f>SUM(O202:O204)</f>
        <v>119488</v>
      </c>
      <c r="P201" s="197">
        <f t="shared" si="165"/>
        <v>6000</v>
      </c>
      <c r="Q201" s="197">
        <f>SUM(Q202:Q204)</f>
        <v>70500</v>
      </c>
      <c r="R201" s="197">
        <f>SUM(R202:R204)</f>
        <v>70500</v>
      </c>
      <c r="S201" s="197">
        <f t="shared" si="166"/>
        <v>0</v>
      </c>
      <c r="T201" s="197">
        <f>SUM(T202:T204)</f>
        <v>0</v>
      </c>
      <c r="U201" s="197">
        <f>SUM(U202:U204)</f>
        <v>0</v>
      </c>
      <c r="V201" s="197">
        <f t="shared" si="167"/>
        <v>0</v>
      </c>
      <c r="W201" s="197">
        <f>SUM(W202:W204)</f>
        <v>0</v>
      </c>
      <c r="X201" s="197">
        <f>SUM(X202:X204)</f>
        <v>0</v>
      </c>
      <c r="Y201" s="197">
        <f t="shared" si="168"/>
        <v>0</v>
      </c>
      <c r="Z201" s="197">
        <f>SUM(Z202:Z204)</f>
        <v>0</v>
      </c>
      <c r="AA201" s="197">
        <f>SUM(AA202:AA204)</f>
        <v>0</v>
      </c>
      <c r="AB201" s="197">
        <f t="shared" si="169"/>
        <v>0</v>
      </c>
    </row>
    <row r="202" spans="1:187" s="195" customFormat="1" ht="31.5" x14ac:dyDescent="0.25">
      <c r="A202" s="206" t="s">
        <v>308</v>
      </c>
      <c r="B202" s="211">
        <f t="shared" si="160"/>
        <v>70500</v>
      </c>
      <c r="C202" s="211">
        <f t="shared" si="160"/>
        <v>70500</v>
      </c>
      <c r="D202" s="211">
        <f t="shared" si="160"/>
        <v>0</v>
      </c>
      <c r="E202" s="211"/>
      <c r="F202" s="211"/>
      <c r="G202" s="211">
        <f t="shared" si="162"/>
        <v>0</v>
      </c>
      <c r="H202" s="211"/>
      <c r="I202" s="211"/>
      <c r="J202" s="211">
        <f t="shared" si="163"/>
        <v>0</v>
      </c>
      <c r="K202" s="211">
        <v>0</v>
      </c>
      <c r="L202" s="211">
        <v>0</v>
      </c>
      <c r="M202" s="211">
        <f t="shared" si="164"/>
        <v>0</v>
      </c>
      <c r="N202" s="211"/>
      <c r="O202" s="211"/>
      <c r="P202" s="211">
        <f t="shared" si="165"/>
        <v>0</v>
      </c>
      <c r="Q202" s="211">
        <v>70500</v>
      </c>
      <c r="R202" s="211">
        <v>70500</v>
      </c>
      <c r="S202" s="211">
        <f t="shared" si="166"/>
        <v>0</v>
      </c>
      <c r="T202" s="211"/>
      <c r="U202" s="211"/>
      <c r="V202" s="211">
        <f t="shared" si="167"/>
        <v>0</v>
      </c>
      <c r="W202" s="211"/>
      <c r="X202" s="211"/>
      <c r="Y202" s="211">
        <f t="shared" si="168"/>
        <v>0</v>
      </c>
      <c r="Z202" s="211"/>
      <c r="AA202" s="211"/>
      <c r="AB202" s="211">
        <f t="shared" si="169"/>
        <v>0</v>
      </c>
      <c r="AC202" s="198"/>
      <c r="AD202" s="198"/>
      <c r="AE202" s="198"/>
      <c r="AF202" s="198"/>
      <c r="AG202" s="198"/>
      <c r="AH202" s="198"/>
      <c r="AI202" s="198"/>
      <c r="AJ202" s="198"/>
      <c r="AK202" s="198"/>
      <c r="AL202" s="198"/>
      <c r="AM202" s="198"/>
      <c r="AN202" s="198"/>
      <c r="AO202" s="198"/>
      <c r="AP202" s="198"/>
      <c r="AQ202" s="198"/>
      <c r="AR202" s="198"/>
      <c r="AS202" s="198"/>
      <c r="AT202" s="198"/>
      <c r="AU202" s="198"/>
      <c r="AV202" s="198"/>
      <c r="AW202" s="198"/>
      <c r="AX202" s="198"/>
      <c r="AY202" s="198"/>
      <c r="AZ202" s="198"/>
      <c r="BA202" s="198"/>
      <c r="BB202" s="198"/>
      <c r="BC202" s="198"/>
      <c r="BD202" s="198"/>
      <c r="BE202" s="198"/>
      <c r="BF202" s="198"/>
      <c r="BG202" s="198"/>
      <c r="BH202" s="198"/>
      <c r="BI202" s="198"/>
      <c r="BJ202" s="198"/>
      <c r="BK202" s="198"/>
      <c r="BL202" s="198"/>
      <c r="BM202" s="198"/>
      <c r="BN202" s="198"/>
      <c r="BO202" s="198"/>
      <c r="BP202" s="198"/>
      <c r="BQ202" s="198"/>
      <c r="BR202" s="198"/>
      <c r="BS202" s="198"/>
      <c r="BT202" s="198"/>
      <c r="BU202" s="198"/>
      <c r="BV202" s="198"/>
      <c r="BW202" s="198"/>
      <c r="BX202" s="198"/>
      <c r="BY202" s="198"/>
      <c r="BZ202" s="198"/>
      <c r="CA202" s="198"/>
      <c r="CB202" s="198"/>
      <c r="CC202" s="198"/>
      <c r="CD202" s="198"/>
      <c r="CE202" s="198"/>
      <c r="CF202" s="198"/>
      <c r="CG202" s="198"/>
      <c r="CH202" s="198"/>
      <c r="CI202" s="198"/>
      <c r="CJ202" s="198"/>
      <c r="CK202" s="198"/>
      <c r="CL202" s="198"/>
      <c r="CM202" s="198"/>
      <c r="CN202" s="198"/>
      <c r="CO202" s="198"/>
      <c r="CP202" s="198"/>
      <c r="CQ202" s="198"/>
      <c r="CR202" s="198"/>
      <c r="CS202" s="198"/>
      <c r="CT202" s="198"/>
      <c r="CU202" s="198"/>
      <c r="CV202" s="198"/>
      <c r="CW202" s="198"/>
      <c r="CX202" s="198"/>
      <c r="CY202" s="198"/>
      <c r="CZ202" s="198"/>
      <c r="DA202" s="198"/>
      <c r="DB202" s="198"/>
      <c r="DC202" s="198"/>
      <c r="DD202" s="198"/>
      <c r="DE202" s="198"/>
      <c r="DF202" s="198"/>
      <c r="DG202" s="198"/>
      <c r="DH202" s="198"/>
      <c r="DI202" s="198"/>
      <c r="DJ202" s="198"/>
      <c r="DK202" s="198"/>
      <c r="DL202" s="198"/>
      <c r="DM202" s="198"/>
      <c r="DN202" s="198"/>
      <c r="DO202" s="198"/>
      <c r="DP202" s="198"/>
      <c r="DQ202" s="198"/>
      <c r="DR202" s="198"/>
      <c r="DS202" s="198"/>
      <c r="DT202" s="198"/>
      <c r="DU202" s="198"/>
      <c r="DV202" s="198"/>
      <c r="DW202" s="198"/>
      <c r="DX202" s="198"/>
      <c r="DY202" s="198"/>
      <c r="DZ202" s="198"/>
      <c r="EA202" s="198"/>
      <c r="EB202" s="198"/>
      <c r="EC202" s="198"/>
      <c r="ED202" s="198"/>
      <c r="EE202" s="198"/>
      <c r="EF202" s="198"/>
      <c r="EG202" s="198"/>
      <c r="EH202" s="198"/>
      <c r="EI202" s="198"/>
      <c r="EJ202" s="198"/>
      <c r="EK202" s="198"/>
      <c r="EL202" s="198"/>
      <c r="EM202" s="198"/>
      <c r="EN202" s="198"/>
      <c r="EO202" s="198"/>
      <c r="EP202" s="198"/>
      <c r="EQ202" s="198"/>
      <c r="ER202" s="198"/>
      <c r="ES202" s="198"/>
      <c r="ET202" s="198"/>
      <c r="EU202" s="198"/>
      <c r="EV202" s="198"/>
      <c r="EW202" s="198"/>
      <c r="EX202" s="198"/>
      <c r="EY202" s="198"/>
      <c r="EZ202" s="198"/>
      <c r="FA202" s="198"/>
      <c r="FB202" s="198"/>
      <c r="FC202" s="198"/>
      <c r="FD202" s="198"/>
      <c r="FE202" s="198"/>
      <c r="FF202" s="198"/>
      <c r="FG202" s="198"/>
      <c r="FH202" s="198"/>
      <c r="FI202" s="198"/>
      <c r="FJ202" s="198"/>
      <c r="FK202" s="198"/>
      <c r="FL202" s="198"/>
      <c r="FM202" s="198"/>
      <c r="FN202" s="198"/>
      <c r="FO202" s="198"/>
      <c r="FP202" s="198"/>
      <c r="FQ202" s="198"/>
      <c r="FR202" s="198"/>
      <c r="FS202" s="198"/>
      <c r="FT202" s="198"/>
      <c r="FU202" s="198"/>
      <c r="FV202" s="198"/>
      <c r="FW202" s="198"/>
      <c r="FX202" s="198"/>
      <c r="FY202" s="198"/>
      <c r="FZ202" s="198"/>
      <c r="GA202" s="198"/>
      <c r="GB202" s="198"/>
      <c r="GC202" s="198"/>
      <c r="GD202" s="198"/>
      <c r="GE202" s="198"/>
    </row>
    <row r="203" spans="1:187" s="198" customFormat="1" ht="94.5" x14ac:dyDescent="0.25">
      <c r="A203" s="206" t="s">
        <v>309</v>
      </c>
      <c r="B203" s="201">
        <f t="shared" si="160"/>
        <v>77500</v>
      </c>
      <c r="C203" s="201">
        <f t="shared" si="160"/>
        <v>77500</v>
      </c>
      <c r="D203" s="201">
        <f t="shared" si="160"/>
        <v>0</v>
      </c>
      <c r="E203" s="201"/>
      <c r="F203" s="201"/>
      <c r="G203" s="201">
        <f t="shared" si="162"/>
        <v>0</v>
      </c>
      <c r="H203" s="201"/>
      <c r="I203" s="201"/>
      <c r="J203" s="201">
        <f t="shared" si="163"/>
        <v>0</v>
      </c>
      <c r="K203" s="201">
        <v>0</v>
      </c>
      <c r="L203" s="201">
        <v>0</v>
      </c>
      <c r="M203" s="201">
        <f t="shared" si="164"/>
        <v>0</v>
      </c>
      <c r="N203" s="201">
        <v>77500</v>
      </c>
      <c r="O203" s="201">
        <v>77500</v>
      </c>
      <c r="P203" s="201">
        <f t="shared" si="165"/>
        <v>0</v>
      </c>
      <c r="Q203" s="201"/>
      <c r="R203" s="201"/>
      <c r="S203" s="201">
        <f t="shared" si="166"/>
        <v>0</v>
      </c>
      <c r="T203" s="201"/>
      <c r="U203" s="201"/>
      <c r="V203" s="201">
        <f t="shared" si="167"/>
        <v>0</v>
      </c>
      <c r="W203" s="201"/>
      <c r="X203" s="201"/>
      <c r="Y203" s="201">
        <f t="shared" si="168"/>
        <v>0</v>
      </c>
      <c r="Z203" s="201"/>
      <c r="AA203" s="201"/>
      <c r="AB203" s="201">
        <f t="shared" si="169"/>
        <v>0</v>
      </c>
    </row>
    <row r="204" spans="1:187" s="198" customFormat="1" ht="110.25" x14ac:dyDescent="0.25">
      <c r="A204" s="206" t="s">
        <v>310</v>
      </c>
      <c r="B204" s="201">
        <f t="shared" si="160"/>
        <v>35988</v>
      </c>
      <c r="C204" s="201">
        <f t="shared" si="160"/>
        <v>41988</v>
      </c>
      <c r="D204" s="201">
        <f t="shared" si="160"/>
        <v>6000</v>
      </c>
      <c r="E204" s="201"/>
      <c r="F204" s="201"/>
      <c r="G204" s="201">
        <f t="shared" si="162"/>
        <v>0</v>
      </c>
      <c r="H204" s="201"/>
      <c r="I204" s="201"/>
      <c r="J204" s="201">
        <f t="shared" si="163"/>
        <v>0</v>
      </c>
      <c r="K204" s="201">
        <v>0</v>
      </c>
      <c r="L204" s="201">
        <v>0</v>
      </c>
      <c r="M204" s="201">
        <f t="shared" si="164"/>
        <v>0</v>
      </c>
      <c r="N204" s="201">
        <f>29988+6000</f>
        <v>35988</v>
      </c>
      <c r="O204" s="201">
        <f>29988+6000+6000</f>
        <v>41988</v>
      </c>
      <c r="P204" s="201">
        <f t="shared" si="165"/>
        <v>6000</v>
      </c>
      <c r="Q204" s="201"/>
      <c r="R204" s="201"/>
      <c r="S204" s="201">
        <f t="shared" si="166"/>
        <v>0</v>
      </c>
      <c r="T204" s="201"/>
      <c r="U204" s="201"/>
      <c r="V204" s="201">
        <f t="shared" si="167"/>
        <v>0</v>
      </c>
      <c r="W204" s="201"/>
      <c r="X204" s="201"/>
      <c r="Y204" s="201">
        <f t="shared" si="168"/>
        <v>0</v>
      </c>
      <c r="Z204" s="201"/>
      <c r="AA204" s="201"/>
      <c r="AB204" s="201">
        <f t="shared" si="169"/>
        <v>0</v>
      </c>
    </row>
    <row r="205" spans="1:187" s="198" customFormat="1" ht="31.5" x14ac:dyDescent="0.25">
      <c r="A205" s="196" t="s">
        <v>258</v>
      </c>
      <c r="B205" s="197">
        <f t="shared" si="160"/>
        <v>51580</v>
      </c>
      <c r="C205" s="197">
        <f t="shared" si="160"/>
        <v>51580</v>
      </c>
      <c r="D205" s="197">
        <f t="shared" si="160"/>
        <v>0</v>
      </c>
      <c r="E205" s="197">
        <f t="shared" ref="E205:AA205" si="170">SUM(E206:E212)</f>
        <v>0</v>
      </c>
      <c r="F205" s="197">
        <f t="shared" si="170"/>
        <v>0</v>
      </c>
      <c r="G205" s="197">
        <f t="shared" si="162"/>
        <v>0</v>
      </c>
      <c r="H205" s="197">
        <f t="shared" ref="H205" si="171">SUM(H206:H212)</f>
        <v>0</v>
      </c>
      <c r="I205" s="197">
        <f t="shared" si="170"/>
        <v>0</v>
      </c>
      <c r="J205" s="197">
        <f t="shared" si="163"/>
        <v>0</v>
      </c>
      <c r="K205" s="197">
        <f t="shared" ref="K205" si="172">SUM(K206:K212)</f>
        <v>0</v>
      </c>
      <c r="L205" s="197">
        <f t="shared" si="170"/>
        <v>0</v>
      </c>
      <c r="M205" s="197">
        <f t="shared" si="164"/>
        <v>0</v>
      </c>
      <c r="N205" s="197">
        <f t="shared" ref="N205" si="173">SUM(N206:N212)</f>
        <v>11310</v>
      </c>
      <c r="O205" s="197">
        <f t="shared" si="170"/>
        <v>11310</v>
      </c>
      <c r="P205" s="197">
        <f t="shared" si="165"/>
        <v>0</v>
      </c>
      <c r="Q205" s="197">
        <f t="shared" ref="Q205" si="174">SUM(Q206:Q212)</f>
        <v>40270</v>
      </c>
      <c r="R205" s="197">
        <f t="shared" si="170"/>
        <v>40270</v>
      </c>
      <c r="S205" s="197">
        <f t="shared" si="166"/>
        <v>0</v>
      </c>
      <c r="T205" s="197">
        <f t="shared" ref="T205" si="175">SUM(T206:T212)</f>
        <v>0</v>
      </c>
      <c r="U205" s="197">
        <f t="shared" si="170"/>
        <v>0</v>
      </c>
      <c r="V205" s="197">
        <f t="shared" si="167"/>
        <v>0</v>
      </c>
      <c r="W205" s="197">
        <f t="shared" ref="W205" si="176">SUM(W206:W212)</f>
        <v>0</v>
      </c>
      <c r="X205" s="197">
        <f t="shared" si="170"/>
        <v>0</v>
      </c>
      <c r="Y205" s="197">
        <f t="shared" si="168"/>
        <v>0</v>
      </c>
      <c r="Z205" s="197">
        <f t="shared" ref="Z205" si="177">SUM(Z206:Z212)</f>
        <v>0</v>
      </c>
      <c r="AA205" s="197">
        <f t="shared" si="170"/>
        <v>0</v>
      </c>
      <c r="AB205" s="197">
        <f t="shared" si="169"/>
        <v>0</v>
      </c>
      <c r="AC205" s="195"/>
      <c r="AD205" s="195"/>
      <c r="AE205" s="195"/>
      <c r="AF205" s="195"/>
      <c r="AG205" s="195"/>
      <c r="AH205" s="195"/>
      <c r="AI205" s="195"/>
      <c r="AJ205" s="195"/>
      <c r="AK205" s="195"/>
      <c r="AL205" s="195"/>
      <c r="AM205" s="195"/>
      <c r="AN205" s="195"/>
      <c r="AO205" s="195"/>
      <c r="AP205" s="195"/>
      <c r="AQ205" s="195"/>
      <c r="AR205" s="195"/>
      <c r="AS205" s="195"/>
      <c r="AT205" s="195"/>
      <c r="AU205" s="195"/>
      <c r="AV205" s="195"/>
      <c r="AW205" s="195"/>
      <c r="AX205" s="195"/>
      <c r="AY205" s="195"/>
      <c r="AZ205" s="195"/>
      <c r="BA205" s="195"/>
      <c r="BB205" s="195"/>
      <c r="BC205" s="195"/>
      <c r="BD205" s="195"/>
      <c r="BE205" s="195"/>
      <c r="BF205" s="195"/>
      <c r="BG205" s="195"/>
      <c r="BH205" s="195"/>
      <c r="BI205" s="195"/>
      <c r="BJ205" s="195"/>
      <c r="BK205" s="195"/>
      <c r="BL205" s="195"/>
      <c r="BM205" s="195"/>
      <c r="BN205" s="195"/>
      <c r="BO205" s="195"/>
      <c r="BP205" s="195"/>
      <c r="BQ205" s="195"/>
      <c r="BR205" s="195"/>
      <c r="BS205" s="195"/>
      <c r="BT205" s="195"/>
      <c r="BU205" s="195"/>
      <c r="BV205" s="195"/>
      <c r="BW205" s="195"/>
      <c r="BX205" s="195"/>
      <c r="BY205" s="195"/>
      <c r="BZ205" s="195"/>
      <c r="CA205" s="195"/>
      <c r="CB205" s="195"/>
      <c r="CC205" s="195"/>
      <c r="CD205" s="195"/>
      <c r="CE205" s="195"/>
      <c r="CF205" s="195"/>
      <c r="CG205" s="195"/>
      <c r="CH205" s="195"/>
      <c r="CI205" s="195"/>
      <c r="CJ205" s="195"/>
      <c r="CK205" s="195"/>
      <c r="CL205" s="195"/>
      <c r="CM205" s="195"/>
      <c r="CN205" s="195"/>
      <c r="CO205" s="195"/>
      <c r="CP205" s="195"/>
      <c r="CQ205" s="195"/>
      <c r="CR205" s="195"/>
      <c r="CS205" s="195"/>
      <c r="CT205" s="195"/>
      <c r="CU205" s="195"/>
      <c r="CV205" s="195"/>
      <c r="CW205" s="195"/>
      <c r="CX205" s="195"/>
      <c r="CY205" s="195"/>
      <c r="CZ205" s="195"/>
      <c r="DA205" s="195"/>
      <c r="DB205" s="195"/>
      <c r="DC205" s="195"/>
      <c r="DD205" s="195"/>
      <c r="DE205" s="195"/>
      <c r="DF205" s="195"/>
      <c r="DG205" s="195"/>
      <c r="DH205" s="195"/>
      <c r="DI205" s="195"/>
      <c r="DJ205" s="195"/>
      <c r="DK205" s="195"/>
      <c r="DL205" s="195"/>
      <c r="DM205" s="195"/>
      <c r="DN205" s="195"/>
      <c r="DO205" s="195"/>
      <c r="DP205" s="195"/>
      <c r="DQ205" s="195"/>
      <c r="DR205" s="195"/>
      <c r="DS205" s="195"/>
      <c r="DT205" s="195"/>
      <c r="DU205" s="195"/>
      <c r="DV205" s="195"/>
      <c r="DW205" s="195"/>
      <c r="DX205" s="195"/>
      <c r="DY205" s="195"/>
      <c r="DZ205" s="195"/>
      <c r="EA205" s="195"/>
      <c r="EB205" s="195"/>
      <c r="EC205" s="195"/>
      <c r="ED205" s="195"/>
      <c r="EE205" s="195"/>
      <c r="EF205" s="195"/>
      <c r="EG205" s="195"/>
      <c r="EH205" s="195"/>
      <c r="EI205" s="195"/>
      <c r="EJ205" s="195"/>
      <c r="EK205" s="195"/>
      <c r="EL205" s="195"/>
      <c r="EM205" s="195"/>
      <c r="EN205" s="195"/>
      <c r="EO205" s="195"/>
      <c r="EP205" s="195"/>
      <c r="EQ205" s="195"/>
      <c r="ER205" s="195"/>
      <c r="ES205" s="195"/>
      <c r="ET205" s="195"/>
      <c r="EU205" s="195"/>
      <c r="EV205" s="195"/>
      <c r="EW205" s="195"/>
      <c r="EX205" s="195"/>
      <c r="EY205" s="195"/>
      <c r="EZ205" s="195"/>
      <c r="FA205" s="195"/>
      <c r="FB205" s="195"/>
      <c r="FC205" s="195"/>
      <c r="FD205" s="195"/>
      <c r="FE205" s="195"/>
      <c r="FF205" s="195"/>
      <c r="FG205" s="195"/>
      <c r="FH205" s="195"/>
      <c r="FI205" s="195"/>
      <c r="FJ205" s="195"/>
      <c r="FK205" s="195"/>
      <c r="FL205" s="195"/>
      <c r="FM205" s="195"/>
      <c r="FN205" s="195"/>
      <c r="FO205" s="195"/>
      <c r="FP205" s="195"/>
      <c r="FQ205" s="195"/>
      <c r="FR205" s="195"/>
      <c r="FS205" s="195"/>
      <c r="FT205" s="195"/>
      <c r="FU205" s="195"/>
      <c r="FV205" s="195"/>
      <c r="FW205" s="195"/>
      <c r="FX205" s="195"/>
      <c r="FY205" s="195"/>
      <c r="FZ205" s="195"/>
      <c r="GA205" s="195"/>
      <c r="GB205" s="195"/>
      <c r="GC205" s="195"/>
      <c r="GD205" s="195"/>
      <c r="GE205" s="195"/>
    </row>
    <row r="206" spans="1:187" s="198" customFormat="1" ht="47.25" x14ac:dyDescent="0.25">
      <c r="A206" s="205" t="s">
        <v>311</v>
      </c>
      <c r="B206" s="204">
        <f t="shared" si="160"/>
        <v>6802</v>
      </c>
      <c r="C206" s="204">
        <f t="shared" si="160"/>
        <v>6802</v>
      </c>
      <c r="D206" s="204">
        <f t="shared" si="160"/>
        <v>0</v>
      </c>
      <c r="E206" s="204"/>
      <c r="F206" s="204"/>
      <c r="G206" s="204">
        <f t="shared" si="162"/>
        <v>0</v>
      </c>
      <c r="H206" s="204"/>
      <c r="I206" s="204"/>
      <c r="J206" s="204">
        <f t="shared" si="163"/>
        <v>0</v>
      </c>
      <c r="K206" s="204"/>
      <c r="L206" s="204"/>
      <c r="M206" s="204">
        <f t="shared" si="164"/>
        <v>0</v>
      </c>
      <c r="N206" s="204">
        <v>0</v>
      </c>
      <c r="O206" s="204">
        <v>0</v>
      </c>
      <c r="P206" s="204">
        <f t="shared" si="165"/>
        <v>0</v>
      </c>
      <c r="Q206" s="204">
        <f>7405-603</f>
        <v>6802</v>
      </c>
      <c r="R206" s="204">
        <f>7405-603</f>
        <v>6802</v>
      </c>
      <c r="S206" s="204">
        <f t="shared" si="166"/>
        <v>0</v>
      </c>
      <c r="T206" s="204"/>
      <c r="U206" s="204"/>
      <c r="V206" s="204">
        <f t="shared" si="167"/>
        <v>0</v>
      </c>
      <c r="W206" s="204"/>
      <c r="X206" s="204"/>
      <c r="Y206" s="204">
        <f t="shared" si="168"/>
        <v>0</v>
      </c>
      <c r="Z206" s="204"/>
      <c r="AA206" s="204"/>
      <c r="AB206" s="204">
        <f t="shared" si="169"/>
        <v>0</v>
      </c>
    </row>
    <row r="207" spans="1:187" s="198" customFormat="1" ht="31.5" x14ac:dyDescent="0.25">
      <c r="A207" s="206" t="s">
        <v>312</v>
      </c>
      <c r="B207" s="201">
        <f t="shared" si="160"/>
        <v>6024</v>
      </c>
      <c r="C207" s="201">
        <f t="shared" si="160"/>
        <v>6024</v>
      </c>
      <c r="D207" s="201">
        <f t="shared" si="160"/>
        <v>0</v>
      </c>
      <c r="E207" s="201"/>
      <c r="F207" s="201"/>
      <c r="G207" s="201">
        <f t="shared" si="162"/>
        <v>0</v>
      </c>
      <c r="H207" s="201"/>
      <c r="I207" s="201"/>
      <c r="J207" s="201">
        <f t="shared" si="163"/>
        <v>0</v>
      </c>
      <c r="K207" s="201"/>
      <c r="L207" s="201"/>
      <c r="M207" s="201">
        <f t="shared" si="164"/>
        <v>0</v>
      </c>
      <c r="N207" s="201">
        <v>0</v>
      </c>
      <c r="O207" s="201">
        <v>0</v>
      </c>
      <c r="P207" s="201">
        <f t="shared" si="165"/>
        <v>0</v>
      </c>
      <c r="Q207" s="201">
        <v>6024</v>
      </c>
      <c r="R207" s="201">
        <v>6024</v>
      </c>
      <c r="S207" s="201">
        <f t="shared" si="166"/>
        <v>0</v>
      </c>
      <c r="T207" s="201"/>
      <c r="U207" s="201"/>
      <c r="V207" s="201">
        <f t="shared" si="167"/>
        <v>0</v>
      </c>
      <c r="W207" s="201"/>
      <c r="X207" s="201"/>
      <c r="Y207" s="201">
        <f t="shared" si="168"/>
        <v>0</v>
      </c>
      <c r="Z207" s="201"/>
      <c r="AA207" s="201"/>
      <c r="AB207" s="201">
        <f t="shared" si="169"/>
        <v>0</v>
      </c>
    </row>
    <row r="208" spans="1:187" s="198" customFormat="1" ht="47.25" x14ac:dyDescent="0.25">
      <c r="A208" s="206" t="s">
        <v>313</v>
      </c>
      <c r="B208" s="201">
        <f t="shared" si="160"/>
        <v>19988</v>
      </c>
      <c r="C208" s="201">
        <f t="shared" si="160"/>
        <v>19988</v>
      </c>
      <c r="D208" s="201">
        <f t="shared" si="160"/>
        <v>0</v>
      </c>
      <c r="E208" s="201"/>
      <c r="F208" s="201"/>
      <c r="G208" s="201">
        <f t="shared" si="162"/>
        <v>0</v>
      </c>
      <c r="H208" s="201"/>
      <c r="I208" s="201"/>
      <c r="J208" s="201">
        <f t="shared" si="163"/>
        <v>0</v>
      </c>
      <c r="K208" s="201"/>
      <c r="L208" s="201"/>
      <c r="M208" s="201">
        <f t="shared" si="164"/>
        <v>0</v>
      </c>
      <c r="N208" s="201">
        <v>0</v>
      </c>
      <c r="O208" s="201">
        <v>0</v>
      </c>
      <c r="P208" s="201">
        <f t="shared" si="165"/>
        <v>0</v>
      </c>
      <c r="Q208" s="201">
        <v>19988</v>
      </c>
      <c r="R208" s="201">
        <v>19988</v>
      </c>
      <c r="S208" s="201">
        <f t="shared" si="166"/>
        <v>0</v>
      </c>
      <c r="T208" s="201"/>
      <c r="U208" s="201"/>
      <c r="V208" s="201">
        <f t="shared" si="167"/>
        <v>0</v>
      </c>
      <c r="W208" s="201"/>
      <c r="X208" s="201"/>
      <c r="Y208" s="201">
        <f t="shared" si="168"/>
        <v>0</v>
      </c>
      <c r="Z208" s="201"/>
      <c r="AA208" s="201"/>
      <c r="AB208" s="201">
        <f t="shared" si="169"/>
        <v>0</v>
      </c>
    </row>
    <row r="209" spans="1:187" s="198" customFormat="1" ht="47.25" x14ac:dyDescent="0.25">
      <c r="A209" s="206" t="s">
        <v>314</v>
      </c>
      <c r="B209" s="201">
        <f t="shared" si="160"/>
        <v>7456</v>
      </c>
      <c r="C209" s="201">
        <f t="shared" si="160"/>
        <v>7456</v>
      </c>
      <c r="D209" s="201">
        <f t="shared" si="160"/>
        <v>0</v>
      </c>
      <c r="E209" s="201"/>
      <c r="F209" s="201"/>
      <c r="G209" s="201">
        <f t="shared" si="162"/>
        <v>0</v>
      </c>
      <c r="H209" s="201"/>
      <c r="I209" s="201"/>
      <c r="J209" s="201">
        <f t="shared" si="163"/>
        <v>0</v>
      </c>
      <c r="K209" s="201"/>
      <c r="L209" s="201"/>
      <c r="M209" s="201">
        <f t="shared" si="164"/>
        <v>0</v>
      </c>
      <c r="N209" s="201">
        <v>0</v>
      </c>
      <c r="O209" s="201">
        <v>0</v>
      </c>
      <c r="P209" s="201">
        <f t="shared" si="165"/>
        <v>0</v>
      </c>
      <c r="Q209" s="201">
        <v>7456</v>
      </c>
      <c r="R209" s="201">
        <v>7456</v>
      </c>
      <c r="S209" s="201">
        <f t="shared" si="166"/>
        <v>0</v>
      </c>
      <c r="T209" s="201"/>
      <c r="U209" s="201"/>
      <c r="V209" s="201">
        <f t="shared" si="167"/>
        <v>0</v>
      </c>
      <c r="W209" s="201"/>
      <c r="X209" s="201"/>
      <c r="Y209" s="201">
        <f t="shared" si="168"/>
        <v>0</v>
      </c>
      <c r="Z209" s="201"/>
      <c r="AA209" s="201"/>
      <c r="AB209" s="201">
        <f t="shared" si="169"/>
        <v>0</v>
      </c>
    </row>
    <row r="210" spans="1:187" s="198" customFormat="1" ht="94.5" x14ac:dyDescent="0.25">
      <c r="A210" s="206" t="s">
        <v>315</v>
      </c>
      <c r="B210" s="201">
        <f t="shared" si="160"/>
        <v>5000</v>
      </c>
      <c r="C210" s="201">
        <f t="shared" si="160"/>
        <v>5000</v>
      </c>
      <c r="D210" s="201">
        <f t="shared" si="160"/>
        <v>0</v>
      </c>
      <c r="E210" s="201"/>
      <c r="F210" s="201"/>
      <c r="G210" s="201">
        <f t="shared" si="162"/>
        <v>0</v>
      </c>
      <c r="H210" s="201"/>
      <c r="I210" s="201"/>
      <c r="J210" s="201">
        <f t="shared" si="163"/>
        <v>0</v>
      </c>
      <c r="K210" s="201">
        <v>0</v>
      </c>
      <c r="L210" s="201">
        <v>0</v>
      </c>
      <c r="M210" s="201">
        <f t="shared" si="164"/>
        <v>0</v>
      </c>
      <c r="N210" s="201">
        <v>5000</v>
      </c>
      <c r="O210" s="201">
        <v>5000</v>
      </c>
      <c r="P210" s="201">
        <f t="shared" si="165"/>
        <v>0</v>
      </c>
      <c r="Q210" s="201">
        <v>0</v>
      </c>
      <c r="R210" s="201">
        <v>0</v>
      </c>
      <c r="S210" s="201">
        <f t="shared" si="166"/>
        <v>0</v>
      </c>
      <c r="T210" s="201"/>
      <c r="U210" s="201"/>
      <c r="V210" s="201">
        <f t="shared" si="167"/>
        <v>0</v>
      </c>
      <c r="W210" s="201"/>
      <c r="X210" s="201"/>
      <c r="Y210" s="201">
        <f t="shared" si="168"/>
        <v>0</v>
      </c>
      <c r="Z210" s="201"/>
      <c r="AA210" s="201"/>
      <c r="AB210" s="201">
        <f t="shared" si="169"/>
        <v>0</v>
      </c>
    </row>
    <row r="211" spans="1:187" s="198" customFormat="1" ht="110.25" x14ac:dyDescent="0.25">
      <c r="A211" s="206" t="s">
        <v>316</v>
      </c>
      <c r="B211" s="201">
        <f t="shared" si="160"/>
        <v>5000</v>
      </c>
      <c r="C211" s="201">
        <f t="shared" si="160"/>
        <v>5000</v>
      </c>
      <c r="D211" s="201">
        <f t="shared" si="160"/>
        <v>0</v>
      </c>
      <c r="E211" s="201"/>
      <c r="F211" s="201"/>
      <c r="G211" s="201">
        <f t="shared" si="162"/>
        <v>0</v>
      </c>
      <c r="H211" s="201"/>
      <c r="I211" s="201"/>
      <c r="J211" s="201">
        <f t="shared" si="163"/>
        <v>0</v>
      </c>
      <c r="K211" s="201">
        <v>0</v>
      </c>
      <c r="L211" s="201">
        <v>0</v>
      </c>
      <c r="M211" s="201">
        <f t="shared" si="164"/>
        <v>0</v>
      </c>
      <c r="N211" s="201">
        <v>5000</v>
      </c>
      <c r="O211" s="201">
        <v>5000</v>
      </c>
      <c r="P211" s="201">
        <f t="shared" si="165"/>
        <v>0</v>
      </c>
      <c r="Q211" s="201"/>
      <c r="R211" s="201"/>
      <c r="S211" s="201">
        <f t="shared" si="166"/>
        <v>0</v>
      </c>
      <c r="T211" s="201"/>
      <c r="U211" s="201"/>
      <c r="V211" s="201">
        <f t="shared" si="167"/>
        <v>0</v>
      </c>
      <c r="W211" s="201"/>
      <c r="X211" s="201"/>
      <c r="Y211" s="201">
        <f t="shared" si="168"/>
        <v>0</v>
      </c>
      <c r="Z211" s="201"/>
      <c r="AA211" s="201"/>
      <c r="AB211" s="201">
        <f t="shared" si="169"/>
        <v>0</v>
      </c>
    </row>
    <row r="212" spans="1:187" s="198" customFormat="1" ht="110.25" x14ac:dyDescent="0.25">
      <c r="A212" s="206" t="s">
        <v>317</v>
      </c>
      <c r="B212" s="201">
        <f t="shared" si="160"/>
        <v>1310</v>
      </c>
      <c r="C212" s="201">
        <f t="shared" si="160"/>
        <v>1310</v>
      </c>
      <c r="D212" s="201">
        <f t="shared" si="160"/>
        <v>0</v>
      </c>
      <c r="E212" s="201"/>
      <c r="F212" s="201"/>
      <c r="G212" s="201">
        <f t="shared" si="162"/>
        <v>0</v>
      </c>
      <c r="H212" s="201"/>
      <c r="I212" s="201"/>
      <c r="J212" s="201">
        <f t="shared" si="163"/>
        <v>0</v>
      </c>
      <c r="K212" s="201"/>
      <c r="L212" s="201"/>
      <c r="M212" s="201">
        <f t="shared" si="164"/>
        <v>0</v>
      </c>
      <c r="N212" s="201">
        <v>1310</v>
      </c>
      <c r="O212" s="201">
        <v>1310</v>
      </c>
      <c r="P212" s="201">
        <f t="shared" si="165"/>
        <v>0</v>
      </c>
      <c r="Q212" s="201">
        <v>0</v>
      </c>
      <c r="R212" s="201">
        <v>0</v>
      </c>
      <c r="S212" s="201">
        <f t="shared" si="166"/>
        <v>0</v>
      </c>
      <c r="T212" s="201"/>
      <c r="U212" s="201"/>
      <c r="V212" s="201">
        <f t="shared" si="167"/>
        <v>0</v>
      </c>
      <c r="W212" s="201"/>
      <c r="X212" s="201"/>
      <c r="Y212" s="201">
        <f t="shared" si="168"/>
        <v>0</v>
      </c>
      <c r="Z212" s="201"/>
      <c r="AA212" s="201"/>
      <c r="AB212" s="201">
        <f t="shared" si="169"/>
        <v>0</v>
      </c>
    </row>
    <row r="213" spans="1:187" s="198" customFormat="1" x14ac:dyDescent="0.25">
      <c r="A213" s="196" t="s">
        <v>227</v>
      </c>
      <c r="B213" s="197">
        <f t="shared" si="160"/>
        <v>60534</v>
      </c>
      <c r="C213" s="197">
        <f t="shared" si="160"/>
        <v>60534</v>
      </c>
      <c r="D213" s="197">
        <f t="shared" si="160"/>
        <v>0</v>
      </c>
      <c r="E213" s="197">
        <f>SUM(E214)</f>
        <v>0</v>
      </c>
      <c r="F213" s="197">
        <f>SUM(F214)</f>
        <v>0</v>
      </c>
      <c r="G213" s="197">
        <f t="shared" si="162"/>
        <v>0</v>
      </c>
      <c r="H213" s="197">
        <f t="shared" ref="H213:I213" si="178">SUM(H214)</f>
        <v>0</v>
      </c>
      <c r="I213" s="197">
        <f t="shared" si="178"/>
        <v>0</v>
      </c>
      <c r="J213" s="197">
        <f t="shared" si="163"/>
        <v>0</v>
      </c>
      <c r="K213" s="197">
        <f t="shared" ref="K213:L213" si="179">SUM(K214)</f>
        <v>0</v>
      </c>
      <c r="L213" s="197">
        <f t="shared" si="179"/>
        <v>0</v>
      </c>
      <c r="M213" s="197">
        <f t="shared" si="164"/>
        <v>0</v>
      </c>
      <c r="N213" s="197">
        <f t="shared" ref="N213:O213" si="180">SUM(N214)</f>
        <v>0</v>
      </c>
      <c r="O213" s="197">
        <f t="shared" si="180"/>
        <v>0</v>
      </c>
      <c r="P213" s="197">
        <f t="shared" si="165"/>
        <v>0</v>
      </c>
      <c r="Q213" s="197">
        <f t="shared" ref="Q213:R213" si="181">SUM(Q214)</f>
        <v>60534</v>
      </c>
      <c r="R213" s="197">
        <f t="shared" si="181"/>
        <v>60534</v>
      </c>
      <c r="S213" s="197">
        <f t="shared" si="166"/>
        <v>0</v>
      </c>
      <c r="T213" s="197">
        <f t="shared" ref="T213:U213" si="182">SUM(T214)</f>
        <v>0</v>
      </c>
      <c r="U213" s="197">
        <f t="shared" si="182"/>
        <v>0</v>
      </c>
      <c r="V213" s="197">
        <f t="shared" si="167"/>
        <v>0</v>
      </c>
      <c r="W213" s="197">
        <f t="shared" ref="W213:X213" si="183">SUM(W214)</f>
        <v>0</v>
      </c>
      <c r="X213" s="197">
        <f t="shared" si="183"/>
        <v>0</v>
      </c>
      <c r="Y213" s="197">
        <f t="shared" si="168"/>
        <v>0</v>
      </c>
      <c r="Z213" s="197">
        <f t="shared" ref="Z213:AA213" si="184">SUM(Z214)</f>
        <v>0</v>
      </c>
      <c r="AA213" s="197">
        <f t="shared" si="184"/>
        <v>0</v>
      </c>
      <c r="AB213" s="197">
        <f t="shared" si="169"/>
        <v>0</v>
      </c>
    </row>
    <row r="214" spans="1:187" s="198" customFormat="1" ht="78.75" x14ac:dyDescent="0.25">
      <c r="A214" s="203" t="s">
        <v>318</v>
      </c>
      <c r="B214" s="204">
        <f t="shared" si="160"/>
        <v>60534</v>
      </c>
      <c r="C214" s="204">
        <f t="shared" si="160"/>
        <v>60534</v>
      </c>
      <c r="D214" s="204">
        <f t="shared" si="160"/>
        <v>0</v>
      </c>
      <c r="E214" s="204"/>
      <c r="F214" s="204"/>
      <c r="G214" s="204">
        <f t="shared" si="162"/>
        <v>0</v>
      </c>
      <c r="H214" s="204"/>
      <c r="I214" s="204"/>
      <c r="J214" s="204">
        <f t="shared" si="163"/>
        <v>0</v>
      </c>
      <c r="K214" s="204">
        <v>0</v>
      </c>
      <c r="L214" s="204">
        <v>0</v>
      </c>
      <c r="M214" s="204">
        <f t="shared" si="164"/>
        <v>0</v>
      </c>
      <c r="N214" s="204"/>
      <c r="O214" s="204"/>
      <c r="P214" s="204">
        <f t="shared" si="165"/>
        <v>0</v>
      </c>
      <c r="Q214" s="204">
        <v>60534</v>
      </c>
      <c r="R214" s="204">
        <v>60534</v>
      </c>
      <c r="S214" s="204">
        <f t="shared" si="166"/>
        <v>0</v>
      </c>
      <c r="T214" s="204"/>
      <c r="U214" s="204"/>
      <c r="V214" s="204">
        <f t="shared" si="167"/>
        <v>0</v>
      </c>
      <c r="W214" s="204">
        <v>0</v>
      </c>
      <c r="X214" s="204">
        <v>0</v>
      </c>
      <c r="Y214" s="204">
        <f t="shared" si="168"/>
        <v>0</v>
      </c>
      <c r="Z214" s="204"/>
      <c r="AA214" s="204"/>
      <c r="AB214" s="204">
        <f t="shared" si="169"/>
        <v>0</v>
      </c>
    </row>
    <row r="215" spans="1:187" s="198" customFormat="1" ht="31.5" x14ac:dyDescent="0.25">
      <c r="A215" s="196" t="s">
        <v>184</v>
      </c>
      <c r="B215" s="197">
        <f t="shared" si="160"/>
        <v>13620256</v>
      </c>
      <c r="C215" s="197">
        <f t="shared" si="160"/>
        <v>13729505</v>
      </c>
      <c r="D215" s="197">
        <f t="shared" si="160"/>
        <v>109249</v>
      </c>
      <c r="E215" s="197">
        <f t="shared" ref="E215:AA215" si="185">SUM(E216,E220,E228,E224)</f>
        <v>152495</v>
      </c>
      <c r="F215" s="197">
        <f t="shared" si="185"/>
        <v>152495</v>
      </c>
      <c r="G215" s="197">
        <f t="shared" si="162"/>
        <v>0</v>
      </c>
      <c r="H215" s="197">
        <f t="shared" ref="H215" si="186">SUM(H216,H220,H228,H224)</f>
        <v>25276</v>
      </c>
      <c r="I215" s="197">
        <f t="shared" si="185"/>
        <v>25276</v>
      </c>
      <c r="J215" s="197">
        <f t="shared" si="163"/>
        <v>0</v>
      </c>
      <c r="K215" s="197">
        <f t="shared" ref="K215" si="187">SUM(K216,K220,K228,K224)</f>
        <v>577219</v>
      </c>
      <c r="L215" s="197">
        <f t="shared" si="185"/>
        <v>682272</v>
      </c>
      <c r="M215" s="197">
        <f t="shared" si="164"/>
        <v>105053</v>
      </c>
      <c r="N215" s="197">
        <f t="shared" ref="N215" si="188">SUM(N216,N220,N228,N224)</f>
        <v>7417574</v>
      </c>
      <c r="O215" s="197">
        <f t="shared" si="185"/>
        <v>7417574</v>
      </c>
      <c r="P215" s="197">
        <f t="shared" si="165"/>
        <v>0</v>
      </c>
      <c r="Q215" s="197">
        <f t="shared" ref="Q215" si="189">SUM(Q216,Q220,Q228,Q224)</f>
        <v>0</v>
      </c>
      <c r="R215" s="197">
        <f t="shared" si="185"/>
        <v>0</v>
      </c>
      <c r="S215" s="197">
        <f t="shared" si="166"/>
        <v>0</v>
      </c>
      <c r="T215" s="197">
        <f t="shared" ref="T215" si="190">SUM(T216,T220,T228,T224)</f>
        <v>4847692</v>
      </c>
      <c r="U215" s="197">
        <f t="shared" si="185"/>
        <v>4851888</v>
      </c>
      <c r="V215" s="197">
        <f t="shared" si="167"/>
        <v>4196</v>
      </c>
      <c r="W215" s="197">
        <f t="shared" ref="W215" si="191">SUM(W216,W220,W228,W224)</f>
        <v>0</v>
      </c>
      <c r="X215" s="197">
        <f t="shared" si="185"/>
        <v>0</v>
      </c>
      <c r="Y215" s="197">
        <f t="shared" si="168"/>
        <v>0</v>
      </c>
      <c r="Z215" s="197">
        <f t="shared" ref="Z215" si="192">SUM(Z216,Z220,Z228,Z224)</f>
        <v>600000</v>
      </c>
      <c r="AA215" s="197">
        <f t="shared" si="185"/>
        <v>600000</v>
      </c>
      <c r="AB215" s="197">
        <f t="shared" si="169"/>
        <v>0</v>
      </c>
    </row>
    <row r="216" spans="1:187" s="195" customFormat="1" ht="31.5" x14ac:dyDescent="0.25">
      <c r="A216" s="196" t="s">
        <v>217</v>
      </c>
      <c r="B216" s="197">
        <f t="shared" si="160"/>
        <v>1214545</v>
      </c>
      <c r="C216" s="197">
        <f t="shared" si="160"/>
        <v>1214545</v>
      </c>
      <c r="D216" s="197">
        <f t="shared" si="160"/>
        <v>0</v>
      </c>
      <c r="E216" s="197">
        <f t="shared" ref="E216:AA216" si="193">SUM(E217:E219)</f>
        <v>0</v>
      </c>
      <c r="F216" s="197">
        <f t="shared" si="193"/>
        <v>0</v>
      </c>
      <c r="G216" s="197">
        <f t="shared" si="162"/>
        <v>0</v>
      </c>
      <c r="H216" s="197">
        <f t="shared" ref="H216" si="194">SUM(H217:H219)</f>
        <v>0</v>
      </c>
      <c r="I216" s="197">
        <f t="shared" si="193"/>
        <v>0</v>
      </c>
      <c r="J216" s="197">
        <f t="shared" si="163"/>
        <v>0</v>
      </c>
      <c r="K216" s="197">
        <f t="shared" ref="K216" si="195">SUM(K217:K219)</f>
        <v>13345</v>
      </c>
      <c r="L216" s="197">
        <f t="shared" si="193"/>
        <v>13345</v>
      </c>
      <c r="M216" s="197">
        <f t="shared" si="164"/>
        <v>0</v>
      </c>
      <c r="N216" s="197">
        <f>SUM(N217:N219)</f>
        <v>1201200</v>
      </c>
      <c r="O216" s="197">
        <f>SUM(O217:O219)</f>
        <v>1201200</v>
      </c>
      <c r="P216" s="197">
        <f t="shared" si="165"/>
        <v>0</v>
      </c>
      <c r="Q216" s="197">
        <f t="shared" ref="Q216" si="196">SUM(Q217:Q219)</f>
        <v>0</v>
      </c>
      <c r="R216" s="197">
        <f t="shared" si="193"/>
        <v>0</v>
      </c>
      <c r="S216" s="197">
        <f t="shared" si="166"/>
        <v>0</v>
      </c>
      <c r="T216" s="197">
        <f t="shared" ref="T216" si="197">SUM(T217:T219)</f>
        <v>0</v>
      </c>
      <c r="U216" s="197">
        <f t="shared" si="193"/>
        <v>0</v>
      </c>
      <c r="V216" s="197">
        <f t="shared" si="167"/>
        <v>0</v>
      </c>
      <c r="W216" s="197">
        <f t="shared" ref="W216" si="198">SUM(W217:W219)</f>
        <v>0</v>
      </c>
      <c r="X216" s="197">
        <f t="shared" si="193"/>
        <v>0</v>
      </c>
      <c r="Y216" s="197">
        <f t="shared" si="168"/>
        <v>0</v>
      </c>
      <c r="Z216" s="197">
        <f t="shared" ref="Z216" si="199">SUM(Z217:Z219)</f>
        <v>0</v>
      </c>
      <c r="AA216" s="197">
        <f t="shared" si="193"/>
        <v>0</v>
      </c>
      <c r="AB216" s="197">
        <f t="shared" si="169"/>
        <v>0</v>
      </c>
      <c r="AC216" s="198"/>
      <c r="AD216" s="198"/>
      <c r="AE216" s="198"/>
      <c r="AF216" s="198"/>
      <c r="AG216" s="198"/>
      <c r="AH216" s="198"/>
      <c r="AI216" s="198"/>
      <c r="AJ216" s="198"/>
      <c r="AK216" s="198"/>
      <c r="AL216" s="198"/>
      <c r="AM216" s="198"/>
      <c r="AN216" s="198"/>
      <c r="AO216" s="198"/>
      <c r="AP216" s="198"/>
      <c r="AQ216" s="198"/>
      <c r="AR216" s="198"/>
      <c r="AS216" s="198"/>
      <c r="AT216" s="198"/>
      <c r="AU216" s="198"/>
      <c r="AV216" s="198"/>
      <c r="AW216" s="198"/>
      <c r="AX216" s="198"/>
      <c r="AY216" s="198"/>
      <c r="AZ216" s="198"/>
      <c r="BA216" s="198"/>
      <c r="BB216" s="198"/>
      <c r="BC216" s="198"/>
      <c r="BD216" s="198"/>
      <c r="BE216" s="198"/>
      <c r="BF216" s="198"/>
      <c r="BG216" s="198"/>
      <c r="BH216" s="198"/>
      <c r="BI216" s="198"/>
      <c r="BJ216" s="198"/>
      <c r="BK216" s="198"/>
      <c r="BL216" s="198"/>
      <c r="BM216" s="198"/>
      <c r="BN216" s="198"/>
      <c r="BO216" s="198"/>
      <c r="BP216" s="198"/>
      <c r="BQ216" s="198"/>
      <c r="BR216" s="198"/>
      <c r="BS216" s="198"/>
      <c r="BT216" s="198"/>
      <c r="BU216" s="198"/>
      <c r="BV216" s="198"/>
      <c r="BW216" s="198"/>
      <c r="BX216" s="198"/>
      <c r="BY216" s="198"/>
      <c r="BZ216" s="198"/>
      <c r="CA216" s="198"/>
      <c r="CB216" s="198"/>
      <c r="CC216" s="198"/>
      <c r="CD216" s="198"/>
      <c r="CE216" s="198"/>
      <c r="CF216" s="198"/>
      <c r="CG216" s="198"/>
      <c r="CH216" s="198"/>
      <c r="CI216" s="198"/>
      <c r="CJ216" s="198"/>
      <c r="CK216" s="198"/>
      <c r="CL216" s="198"/>
      <c r="CM216" s="198"/>
      <c r="CN216" s="198"/>
      <c r="CO216" s="198"/>
      <c r="CP216" s="198"/>
      <c r="CQ216" s="198"/>
      <c r="CR216" s="198"/>
      <c r="CS216" s="198"/>
      <c r="CT216" s="198"/>
      <c r="CU216" s="198"/>
      <c r="CV216" s="198"/>
      <c r="CW216" s="198"/>
      <c r="CX216" s="198"/>
      <c r="CY216" s="198"/>
      <c r="CZ216" s="198"/>
      <c r="DA216" s="198"/>
      <c r="DB216" s="198"/>
      <c r="DC216" s="198"/>
      <c r="DD216" s="198"/>
      <c r="DE216" s="198"/>
      <c r="DF216" s="198"/>
      <c r="DG216" s="198"/>
      <c r="DH216" s="198"/>
      <c r="DI216" s="198"/>
      <c r="DJ216" s="198"/>
      <c r="DK216" s="198"/>
      <c r="DL216" s="198"/>
      <c r="DM216" s="198"/>
      <c r="DN216" s="198"/>
      <c r="DO216" s="198"/>
      <c r="DP216" s="198"/>
      <c r="DQ216" s="198"/>
      <c r="DR216" s="198"/>
      <c r="DS216" s="198"/>
      <c r="DT216" s="198"/>
      <c r="DU216" s="198"/>
      <c r="DV216" s="198"/>
      <c r="DW216" s="198"/>
      <c r="DX216" s="198"/>
      <c r="DY216" s="198"/>
      <c r="DZ216" s="198"/>
      <c r="EA216" s="198"/>
      <c r="EB216" s="198"/>
      <c r="EC216" s="198"/>
      <c r="ED216" s="198"/>
      <c r="EE216" s="198"/>
      <c r="EF216" s="198"/>
      <c r="EG216" s="198"/>
      <c r="EH216" s="198"/>
      <c r="EI216" s="198"/>
      <c r="EJ216" s="198"/>
      <c r="EK216" s="198"/>
      <c r="EL216" s="198"/>
      <c r="EM216" s="198"/>
      <c r="EN216" s="198"/>
      <c r="EO216" s="198"/>
      <c r="EP216" s="198"/>
      <c r="EQ216" s="198"/>
      <c r="ER216" s="198"/>
      <c r="ES216" s="198"/>
      <c r="ET216" s="198"/>
      <c r="EU216" s="198"/>
      <c r="EV216" s="198"/>
      <c r="EW216" s="198"/>
      <c r="EX216" s="198"/>
      <c r="EY216" s="198"/>
      <c r="EZ216" s="198"/>
      <c r="FA216" s="198"/>
      <c r="FB216" s="198"/>
      <c r="FC216" s="198"/>
      <c r="FD216" s="198"/>
      <c r="FE216" s="198"/>
      <c r="FF216" s="198"/>
      <c r="FG216" s="198"/>
      <c r="FH216" s="198"/>
      <c r="FI216" s="198"/>
      <c r="FJ216" s="198"/>
      <c r="FK216" s="198"/>
      <c r="FL216" s="198"/>
      <c r="FM216" s="198"/>
      <c r="FN216" s="198"/>
      <c r="FO216" s="198"/>
      <c r="FP216" s="198"/>
      <c r="FQ216" s="198"/>
      <c r="FR216" s="198"/>
      <c r="FS216" s="198"/>
      <c r="FT216" s="198"/>
      <c r="FU216" s="198"/>
      <c r="FV216" s="198"/>
      <c r="FW216" s="198"/>
      <c r="FX216" s="198"/>
      <c r="FY216" s="198"/>
      <c r="FZ216" s="198"/>
      <c r="GA216" s="198"/>
      <c r="GB216" s="198"/>
      <c r="GC216" s="198"/>
      <c r="GD216" s="198"/>
      <c r="GE216" s="198"/>
    </row>
    <row r="217" spans="1:187" s="198" customFormat="1" ht="78.75" x14ac:dyDescent="0.25">
      <c r="A217" s="206" t="s">
        <v>319</v>
      </c>
      <c r="B217" s="204">
        <f t="shared" si="160"/>
        <v>1200</v>
      </c>
      <c r="C217" s="204">
        <f t="shared" si="160"/>
        <v>1200</v>
      </c>
      <c r="D217" s="204">
        <f t="shared" si="160"/>
        <v>0</v>
      </c>
      <c r="E217" s="204">
        <v>0</v>
      </c>
      <c r="F217" s="204">
        <v>0</v>
      </c>
      <c r="G217" s="204">
        <f t="shared" si="162"/>
        <v>0</v>
      </c>
      <c r="H217" s="204"/>
      <c r="I217" s="204"/>
      <c r="J217" s="204">
        <f t="shared" si="163"/>
        <v>0</v>
      </c>
      <c r="K217" s="204">
        <v>0</v>
      </c>
      <c r="L217" s="204">
        <v>0</v>
      </c>
      <c r="M217" s="204">
        <f t="shared" si="164"/>
        <v>0</v>
      </c>
      <c r="N217" s="204">
        <v>1200</v>
      </c>
      <c r="O217" s="204">
        <v>1200</v>
      </c>
      <c r="P217" s="204">
        <f t="shared" si="165"/>
        <v>0</v>
      </c>
      <c r="Q217" s="204"/>
      <c r="R217" s="204"/>
      <c r="S217" s="204">
        <f t="shared" si="166"/>
        <v>0</v>
      </c>
      <c r="T217" s="204"/>
      <c r="U217" s="204"/>
      <c r="V217" s="204">
        <f t="shared" si="167"/>
        <v>0</v>
      </c>
      <c r="W217" s="204"/>
      <c r="X217" s="204"/>
      <c r="Y217" s="204">
        <f t="shared" si="168"/>
        <v>0</v>
      </c>
      <c r="Z217" s="204"/>
      <c r="AA217" s="204"/>
      <c r="AB217" s="204">
        <f t="shared" si="169"/>
        <v>0</v>
      </c>
    </row>
    <row r="218" spans="1:187" s="198" customFormat="1" ht="31.5" x14ac:dyDescent="0.25">
      <c r="A218" s="206" t="s">
        <v>320</v>
      </c>
      <c r="B218" s="204">
        <f t="shared" si="160"/>
        <v>13345</v>
      </c>
      <c r="C218" s="204">
        <f t="shared" si="160"/>
        <v>13345</v>
      </c>
      <c r="D218" s="204">
        <f t="shared" si="160"/>
        <v>0</v>
      </c>
      <c r="E218" s="204">
        <v>0</v>
      </c>
      <c r="F218" s="204">
        <v>0</v>
      </c>
      <c r="G218" s="204">
        <f t="shared" si="162"/>
        <v>0</v>
      </c>
      <c r="H218" s="204"/>
      <c r="I218" s="204"/>
      <c r="J218" s="204">
        <f t="shared" si="163"/>
        <v>0</v>
      </c>
      <c r="K218" s="204">
        <v>13345</v>
      </c>
      <c r="L218" s="204">
        <v>13345</v>
      </c>
      <c r="M218" s="204">
        <f t="shared" si="164"/>
        <v>0</v>
      </c>
      <c r="N218" s="204"/>
      <c r="O218" s="204"/>
      <c r="P218" s="204">
        <f t="shared" si="165"/>
        <v>0</v>
      </c>
      <c r="Q218" s="204"/>
      <c r="R218" s="204"/>
      <c r="S218" s="204">
        <f t="shared" si="166"/>
        <v>0</v>
      </c>
      <c r="T218" s="204"/>
      <c r="U218" s="204"/>
      <c r="V218" s="204">
        <f t="shared" si="167"/>
        <v>0</v>
      </c>
      <c r="W218" s="204"/>
      <c r="X218" s="204"/>
      <c r="Y218" s="204">
        <f t="shared" si="168"/>
        <v>0</v>
      </c>
      <c r="Z218" s="204"/>
      <c r="AA218" s="204"/>
      <c r="AB218" s="204">
        <f t="shared" si="169"/>
        <v>0</v>
      </c>
    </row>
    <row r="219" spans="1:187" s="198" customFormat="1" ht="94.5" x14ac:dyDescent="0.25">
      <c r="A219" s="205" t="s">
        <v>321</v>
      </c>
      <c r="B219" s="204">
        <f t="shared" si="160"/>
        <v>1200000</v>
      </c>
      <c r="C219" s="204">
        <f t="shared" si="160"/>
        <v>1200000</v>
      </c>
      <c r="D219" s="204">
        <f t="shared" si="160"/>
        <v>0</v>
      </c>
      <c r="E219" s="204"/>
      <c r="F219" s="204"/>
      <c r="G219" s="204">
        <f t="shared" si="162"/>
        <v>0</v>
      </c>
      <c r="H219" s="204"/>
      <c r="I219" s="204"/>
      <c r="J219" s="204">
        <f t="shared" si="163"/>
        <v>0</v>
      </c>
      <c r="K219" s="204">
        <v>0</v>
      </c>
      <c r="L219" s="204">
        <v>0</v>
      </c>
      <c r="M219" s="204">
        <f t="shared" si="164"/>
        <v>0</v>
      </c>
      <c r="N219" s="204">
        <v>1200000</v>
      </c>
      <c r="O219" s="204">
        <v>1200000</v>
      </c>
      <c r="P219" s="204">
        <f t="shared" si="165"/>
        <v>0</v>
      </c>
      <c r="Q219" s="204"/>
      <c r="R219" s="204"/>
      <c r="S219" s="204">
        <f t="shared" si="166"/>
        <v>0</v>
      </c>
      <c r="T219" s="204"/>
      <c r="U219" s="204"/>
      <c r="V219" s="204">
        <f t="shared" si="167"/>
        <v>0</v>
      </c>
      <c r="W219" s="204"/>
      <c r="X219" s="204"/>
      <c r="Y219" s="204">
        <f t="shared" si="168"/>
        <v>0</v>
      </c>
      <c r="Z219" s="204"/>
      <c r="AA219" s="204"/>
      <c r="AB219" s="204">
        <f t="shared" si="169"/>
        <v>0</v>
      </c>
    </row>
    <row r="220" spans="1:187" s="198" customFormat="1" ht="31.5" x14ac:dyDescent="0.25">
      <c r="A220" s="196" t="s">
        <v>220</v>
      </c>
      <c r="B220" s="197">
        <f t="shared" si="160"/>
        <v>468000</v>
      </c>
      <c r="C220" s="197">
        <f t="shared" si="160"/>
        <v>468000</v>
      </c>
      <c r="D220" s="197">
        <f t="shared" si="160"/>
        <v>0</v>
      </c>
      <c r="E220" s="197">
        <f t="shared" ref="E220:AA220" si="200">SUM(E221:E223)</f>
        <v>0</v>
      </c>
      <c r="F220" s="197">
        <f t="shared" si="200"/>
        <v>0</v>
      </c>
      <c r="G220" s="197">
        <f t="shared" si="162"/>
        <v>0</v>
      </c>
      <c r="H220" s="197">
        <f t="shared" ref="H220" si="201">SUM(H221:H223)</f>
        <v>0</v>
      </c>
      <c r="I220" s="197">
        <f t="shared" si="200"/>
        <v>0</v>
      </c>
      <c r="J220" s="197">
        <f t="shared" si="163"/>
        <v>0</v>
      </c>
      <c r="K220" s="197">
        <f t="shared" ref="K220" si="202">SUM(K221:K223)</f>
        <v>468000</v>
      </c>
      <c r="L220" s="197">
        <f t="shared" si="200"/>
        <v>468000</v>
      </c>
      <c r="M220" s="197">
        <f t="shared" si="164"/>
        <v>0</v>
      </c>
      <c r="N220" s="197">
        <f t="shared" ref="N220" si="203">SUM(N221:N223)</f>
        <v>0</v>
      </c>
      <c r="O220" s="197">
        <f t="shared" si="200"/>
        <v>0</v>
      </c>
      <c r="P220" s="197">
        <f t="shared" si="165"/>
        <v>0</v>
      </c>
      <c r="Q220" s="197">
        <f t="shared" ref="Q220" si="204">SUM(Q221:Q223)</f>
        <v>0</v>
      </c>
      <c r="R220" s="197">
        <f t="shared" si="200"/>
        <v>0</v>
      </c>
      <c r="S220" s="197">
        <f t="shared" si="166"/>
        <v>0</v>
      </c>
      <c r="T220" s="197">
        <f t="shared" ref="T220" si="205">SUM(T221:T223)</f>
        <v>0</v>
      </c>
      <c r="U220" s="197">
        <f t="shared" si="200"/>
        <v>0</v>
      </c>
      <c r="V220" s="197">
        <f t="shared" si="167"/>
        <v>0</v>
      </c>
      <c r="W220" s="197">
        <f t="shared" ref="W220" si="206">SUM(W221:W223)</f>
        <v>0</v>
      </c>
      <c r="X220" s="197">
        <f t="shared" si="200"/>
        <v>0</v>
      </c>
      <c r="Y220" s="197">
        <f t="shared" si="168"/>
        <v>0</v>
      </c>
      <c r="Z220" s="197">
        <f t="shared" ref="Z220" si="207">SUM(Z221:Z223)</f>
        <v>0</v>
      </c>
      <c r="AA220" s="197">
        <f t="shared" si="200"/>
        <v>0</v>
      </c>
      <c r="AB220" s="197">
        <f t="shared" si="169"/>
        <v>0</v>
      </c>
    </row>
    <row r="221" spans="1:187" s="198" customFormat="1" ht="31.5" x14ac:dyDescent="0.25">
      <c r="A221" s="205" t="s">
        <v>322</v>
      </c>
      <c r="B221" s="204">
        <f t="shared" si="160"/>
        <v>186000</v>
      </c>
      <c r="C221" s="204">
        <f t="shared" si="160"/>
        <v>186000</v>
      </c>
      <c r="D221" s="204">
        <f t="shared" si="160"/>
        <v>0</v>
      </c>
      <c r="E221" s="204"/>
      <c r="F221" s="204"/>
      <c r="G221" s="204">
        <f t="shared" si="162"/>
        <v>0</v>
      </c>
      <c r="H221" s="204"/>
      <c r="I221" s="204"/>
      <c r="J221" s="204">
        <f t="shared" si="163"/>
        <v>0</v>
      </c>
      <c r="K221" s="204">
        <v>186000</v>
      </c>
      <c r="L221" s="204">
        <v>186000</v>
      </c>
      <c r="M221" s="204">
        <f t="shared" si="164"/>
        <v>0</v>
      </c>
      <c r="N221" s="204"/>
      <c r="O221" s="204"/>
      <c r="P221" s="204">
        <f t="shared" si="165"/>
        <v>0</v>
      </c>
      <c r="Q221" s="204"/>
      <c r="R221" s="204"/>
      <c r="S221" s="204">
        <f t="shared" si="166"/>
        <v>0</v>
      </c>
      <c r="T221" s="204"/>
      <c r="U221" s="204"/>
      <c r="V221" s="204">
        <f t="shared" si="167"/>
        <v>0</v>
      </c>
      <c r="W221" s="204"/>
      <c r="X221" s="204"/>
      <c r="Y221" s="204">
        <f t="shared" si="168"/>
        <v>0</v>
      </c>
      <c r="Z221" s="204"/>
      <c r="AA221" s="204"/>
      <c r="AB221" s="204">
        <f t="shared" si="169"/>
        <v>0</v>
      </c>
    </row>
    <row r="222" spans="1:187" s="198" customFormat="1" ht="31.5" x14ac:dyDescent="0.25">
      <c r="A222" s="205" t="s">
        <v>323</v>
      </c>
      <c r="B222" s="204">
        <f t="shared" si="160"/>
        <v>222000</v>
      </c>
      <c r="C222" s="204">
        <f t="shared" si="160"/>
        <v>222000</v>
      </c>
      <c r="D222" s="204">
        <f t="shared" si="160"/>
        <v>0</v>
      </c>
      <c r="E222" s="204"/>
      <c r="F222" s="204"/>
      <c r="G222" s="204">
        <f t="shared" si="162"/>
        <v>0</v>
      </c>
      <c r="H222" s="204"/>
      <c r="I222" s="204"/>
      <c r="J222" s="204">
        <f t="shared" si="163"/>
        <v>0</v>
      </c>
      <c r="K222" s="204">
        <v>222000</v>
      </c>
      <c r="L222" s="204">
        <v>222000</v>
      </c>
      <c r="M222" s="204">
        <f t="shared" si="164"/>
        <v>0</v>
      </c>
      <c r="N222" s="204"/>
      <c r="O222" s="204"/>
      <c r="P222" s="204">
        <f t="shared" si="165"/>
        <v>0</v>
      </c>
      <c r="Q222" s="204"/>
      <c r="R222" s="204"/>
      <c r="S222" s="204">
        <f t="shared" si="166"/>
        <v>0</v>
      </c>
      <c r="T222" s="204"/>
      <c r="U222" s="204"/>
      <c r="V222" s="204">
        <f t="shared" si="167"/>
        <v>0</v>
      </c>
      <c r="W222" s="204"/>
      <c r="X222" s="204"/>
      <c r="Y222" s="204">
        <f t="shared" si="168"/>
        <v>0</v>
      </c>
      <c r="Z222" s="204"/>
      <c r="AA222" s="204"/>
      <c r="AB222" s="204">
        <f t="shared" si="169"/>
        <v>0</v>
      </c>
    </row>
    <row r="223" spans="1:187" s="198" customFormat="1" ht="31.5" x14ac:dyDescent="0.25">
      <c r="A223" s="205" t="s">
        <v>324</v>
      </c>
      <c r="B223" s="204">
        <f t="shared" si="160"/>
        <v>60000</v>
      </c>
      <c r="C223" s="204">
        <f t="shared" si="160"/>
        <v>60000</v>
      </c>
      <c r="D223" s="204">
        <f t="shared" si="160"/>
        <v>0</v>
      </c>
      <c r="E223" s="204"/>
      <c r="F223" s="204"/>
      <c r="G223" s="204">
        <f t="shared" si="162"/>
        <v>0</v>
      </c>
      <c r="H223" s="204"/>
      <c r="I223" s="204"/>
      <c r="J223" s="204">
        <f t="shared" si="163"/>
        <v>0</v>
      </c>
      <c r="K223" s="204">
        <v>60000</v>
      </c>
      <c r="L223" s="204">
        <v>60000</v>
      </c>
      <c r="M223" s="204">
        <f t="shared" si="164"/>
        <v>0</v>
      </c>
      <c r="N223" s="204"/>
      <c r="O223" s="204"/>
      <c r="P223" s="204">
        <f t="shared" si="165"/>
        <v>0</v>
      </c>
      <c r="Q223" s="204"/>
      <c r="R223" s="204"/>
      <c r="S223" s="204">
        <f t="shared" si="166"/>
        <v>0</v>
      </c>
      <c r="T223" s="204"/>
      <c r="U223" s="204"/>
      <c r="V223" s="204">
        <f t="shared" si="167"/>
        <v>0</v>
      </c>
      <c r="W223" s="204"/>
      <c r="X223" s="204"/>
      <c r="Y223" s="204">
        <f t="shared" si="168"/>
        <v>0</v>
      </c>
      <c r="Z223" s="204"/>
      <c r="AA223" s="204"/>
      <c r="AB223" s="204">
        <f t="shared" si="169"/>
        <v>0</v>
      </c>
    </row>
    <row r="224" spans="1:187" s="198" customFormat="1" ht="31.5" x14ac:dyDescent="0.25">
      <c r="A224" s="196" t="s">
        <v>258</v>
      </c>
      <c r="B224" s="197">
        <f t="shared" si="160"/>
        <v>11751</v>
      </c>
      <c r="C224" s="197">
        <f t="shared" si="160"/>
        <v>11751</v>
      </c>
      <c r="D224" s="197">
        <f t="shared" si="160"/>
        <v>0</v>
      </c>
      <c r="E224" s="197">
        <f>SUM(E225:E227)</f>
        <v>0</v>
      </c>
      <c r="F224" s="197">
        <f>SUM(F225:F227)</f>
        <v>0</v>
      </c>
      <c r="G224" s="197">
        <f t="shared" si="162"/>
        <v>0</v>
      </c>
      <c r="H224" s="197">
        <f t="shared" ref="H224:I224" si="208">SUM(H225:H227)</f>
        <v>0</v>
      </c>
      <c r="I224" s="197">
        <f t="shared" si="208"/>
        <v>0</v>
      </c>
      <c r="J224" s="197">
        <f t="shared" si="163"/>
        <v>0</v>
      </c>
      <c r="K224" s="197">
        <f t="shared" ref="K224:L224" si="209">SUM(K225:K227)</f>
        <v>11751</v>
      </c>
      <c r="L224" s="197">
        <f t="shared" si="209"/>
        <v>11751</v>
      </c>
      <c r="M224" s="197">
        <f t="shared" si="164"/>
        <v>0</v>
      </c>
      <c r="N224" s="197">
        <f t="shared" ref="N224:O224" si="210">SUM(N225:N227)</f>
        <v>0</v>
      </c>
      <c r="O224" s="197">
        <f t="shared" si="210"/>
        <v>0</v>
      </c>
      <c r="P224" s="197">
        <f t="shared" si="165"/>
        <v>0</v>
      </c>
      <c r="Q224" s="197">
        <f t="shared" ref="Q224:R224" si="211">SUM(Q225:Q227)</f>
        <v>0</v>
      </c>
      <c r="R224" s="197">
        <f t="shared" si="211"/>
        <v>0</v>
      </c>
      <c r="S224" s="197">
        <f t="shared" si="166"/>
        <v>0</v>
      </c>
      <c r="T224" s="197">
        <f t="shared" ref="T224:U224" si="212">SUM(T225:T227)</f>
        <v>0</v>
      </c>
      <c r="U224" s="197">
        <f t="shared" si="212"/>
        <v>0</v>
      </c>
      <c r="V224" s="197">
        <f t="shared" si="167"/>
        <v>0</v>
      </c>
      <c r="W224" s="197">
        <f t="shared" ref="W224:X224" si="213">SUM(W225:W227)</f>
        <v>0</v>
      </c>
      <c r="X224" s="197">
        <f t="shared" si="213"/>
        <v>0</v>
      </c>
      <c r="Y224" s="197">
        <f t="shared" si="168"/>
        <v>0</v>
      </c>
      <c r="Z224" s="197">
        <f t="shared" ref="Z224:AA224" si="214">SUM(Z225:Z227)</f>
        <v>0</v>
      </c>
      <c r="AA224" s="197">
        <f t="shared" si="214"/>
        <v>0</v>
      </c>
      <c r="AB224" s="197">
        <f t="shared" si="169"/>
        <v>0</v>
      </c>
    </row>
    <row r="225" spans="1:28" s="198" customFormat="1" ht="31.5" x14ac:dyDescent="0.25">
      <c r="A225" s="205" t="s">
        <v>325</v>
      </c>
      <c r="B225" s="204">
        <f t="shared" si="160"/>
        <v>8719</v>
      </c>
      <c r="C225" s="204">
        <f t="shared" si="160"/>
        <v>8719</v>
      </c>
      <c r="D225" s="204">
        <f t="shared" si="160"/>
        <v>0</v>
      </c>
      <c r="E225" s="204"/>
      <c r="F225" s="204"/>
      <c r="G225" s="204">
        <f t="shared" si="162"/>
        <v>0</v>
      </c>
      <c r="H225" s="204"/>
      <c r="I225" s="204"/>
      <c r="J225" s="204">
        <f t="shared" si="163"/>
        <v>0</v>
      </c>
      <c r="K225" s="204">
        <v>8719</v>
      </c>
      <c r="L225" s="204">
        <v>8719</v>
      </c>
      <c r="M225" s="204">
        <f t="shared" si="164"/>
        <v>0</v>
      </c>
      <c r="N225" s="204"/>
      <c r="O225" s="204"/>
      <c r="P225" s="204">
        <f t="shared" si="165"/>
        <v>0</v>
      </c>
      <c r="Q225" s="204"/>
      <c r="R225" s="204"/>
      <c r="S225" s="204">
        <f t="shared" si="166"/>
        <v>0</v>
      </c>
      <c r="T225" s="204"/>
      <c r="U225" s="204"/>
      <c r="V225" s="204">
        <f t="shared" si="167"/>
        <v>0</v>
      </c>
      <c r="W225" s="204"/>
      <c r="X225" s="204"/>
      <c r="Y225" s="204">
        <f t="shared" si="168"/>
        <v>0</v>
      </c>
      <c r="Z225" s="204"/>
      <c r="AA225" s="204"/>
      <c r="AB225" s="204">
        <f t="shared" si="169"/>
        <v>0</v>
      </c>
    </row>
    <row r="226" spans="1:28" s="198" customFormat="1" x14ac:dyDescent="0.25">
      <c r="A226" s="205" t="s">
        <v>326</v>
      </c>
      <c r="B226" s="204">
        <f t="shared" si="160"/>
        <v>1367</v>
      </c>
      <c r="C226" s="204">
        <f t="shared" si="160"/>
        <v>1367</v>
      </c>
      <c r="D226" s="204">
        <f t="shared" si="160"/>
        <v>0</v>
      </c>
      <c r="E226" s="204"/>
      <c r="F226" s="204"/>
      <c r="G226" s="204">
        <f t="shared" si="162"/>
        <v>0</v>
      </c>
      <c r="H226" s="204"/>
      <c r="I226" s="204"/>
      <c r="J226" s="204">
        <f t="shared" si="163"/>
        <v>0</v>
      </c>
      <c r="K226" s="204">
        <v>1367</v>
      </c>
      <c r="L226" s="204">
        <v>1367</v>
      </c>
      <c r="M226" s="204">
        <f t="shared" si="164"/>
        <v>0</v>
      </c>
      <c r="N226" s="204"/>
      <c r="O226" s="204"/>
      <c r="P226" s="204">
        <f t="shared" si="165"/>
        <v>0</v>
      </c>
      <c r="Q226" s="204"/>
      <c r="R226" s="204"/>
      <c r="S226" s="204">
        <f t="shared" si="166"/>
        <v>0</v>
      </c>
      <c r="T226" s="204"/>
      <c r="U226" s="204"/>
      <c r="V226" s="204">
        <f t="shared" si="167"/>
        <v>0</v>
      </c>
      <c r="W226" s="204"/>
      <c r="X226" s="204"/>
      <c r="Y226" s="204">
        <f t="shared" si="168"/>
        <v>0</v>
      </c>
      <c r="Z226" s="204"/>
      <c r="AA226" s="204"/>
      <c r="AB226" s="204">
        <f t="shared" si="169"/>
        <v>0</v>
      </c>
    </row>
    <row r="227" spans="1:28" s="198" customFormat="1" x14ac:dyDescent="0.25">
      <c r="A227" s="205" t="s">
        <v>327</v>
      </c>
      <c r="B227" s="204">
        <f t="shared" si="160"/>
        <v>1665</v>
      </c>
      <c r="C227" s="204">
        <f t="shared" si="160"/>
        <v>1665</v>
      </c>
      <c r="D227" s="204">
        <f t="shared" si="160"/>
        <v>0</v>
      </c>
      <c r="E227" s="204"/>
      <c r="F227" s="204"/>
      <c r="G227" s="204">
        <f t="shared" si="162"/>
        <v>0</v>
      </c>
      <c r="H227" s="204"/>
      <c r="I227" s="204"/>
      <c r="J227" s="204">
        <f t="shared" si="163"/>
        <v>0</v>
      </c>
      <c r="K227" s="204">
        <v>1665</v>
      </c>
      <c r="L227" s="204">
        <v>1665</v>
      </c>
      <c r="M227" s="204">
        <f t="shared" si="164"/>
        <v>0</v>
      </c>
      <c r="N227" s="204"/>
      <c r="O227" s="204"/>
      <c r="P227" s="204">
        <f t="shared" si="165"/>
        <v>0</v>
      </c>
      <c r="Q227" s="204"/>
      <c r="R227" s="204"/>
      <c r="S227" s="204">
        <f t="shared" si="166"/>
        <v>0</v>
      </c>
      <c r="T227" s="204"/>
      <c r="U227" s="204"/>
      <c r="V227" s="204">
        <f t="shared" si="167"/>
        <v>0</v>
      </c>
      <c r="W227" s="204"/>
      <c r="X227" s="204"/>
      <c r="Y227" s="204">
        <f t="shared" si="168"/>
        <v>0</v>
      </c>
      <c r="Z227" s="204"/>
      <c r="AA227" s="204"/>
      <c r="AB227" s="204">
        <f t="shared" si="169"/>
        <v>0</v>
      </c>
    </row>
    <row r="228" spans="1:28" s="198" customFormat="1" x14ac:dyDescent="0.25">
      <c r="A228" s="196" t="s">
        <v>227</v>
      </c>
      <c r="B228" s="197">
        <f t="shared" si="160"/>
        <v>11925960</v>
      </c>
      <c r="C228" s="197">
        <f t="shared" si="160"/>
        <v>12035209</v>
      </c>
      <c r="D228" s="197">
        <f t="shared" si="160"/>
        <v>109249</v>
      </c>
      <c r="E228" s="197">
        <f t="shared" ref="E228:AA228" si="215">SUM(E229:E245)</f>
        <v>152495</v>
      </c>
      <c r="F228" s="197">
        <f t="shared" si="215"/>
        <v>152495</v>
      </c>
      <c r="G228" s="197">
        <f t="shared" si="162"/>
        <v>0</v>
      </c>
      <c r="H228" s="197">
        <f t="shared" ref="H228" si="216">SUM(H229:H245)</f>
        <v>25276</v>
      </c>
      <c r="I228" s="197">
        <f t="shared" si="215"/>
        <v>25276</v>
      </c>
      <c r="J228" s="197">
        <f t="shared" si="163"/>
        <v>0</v>
      </c>
      <c r="K228" s="197">
        <f t="shared" ref="K228" si="217">SUM(K229:K245)</f>
        <v>84123</v>
      </c>
      <c r="L228" s="197">
        <f t="shared" si="215"/>
        <v>189176</v>
      </c>
      <c r="M228" s="197">
        <f t="shared" si="164"/>
        <v>105053</v>
      </c>
      <c r="N228" s="197">
        <f>SUM(N229:N245)</f>
        <v>6216374</v>
      </c>
      <c r="O228" s="197">
        <f>SUM(O229:O245)</f>
        <v>6216374</v>
      </c>
      <c r="P228" s="197">
        <f t="shared" si="165"/>
        <v>0</v>
      </c>
      <c r="Q228" s="197">
        <f t="shared" ref="Q228" si="218">SUM(Q229:Q245)</f>
        <v>0</v>
      </c>
      <c r="R228" s="197">
        <f t="shared" si="215"/>
        <v>0</v>
      </c>
      <c r="S228" s="197">
        <f t="shared" si="166"/>
        <v>0</v>
      </c>
      <c r="T228" s="197">
        <f t="shared" ref="T228" si="219">SUM(T229:T245)</f>
        <v>4847692</v>
      </c>
      <c r="U228" s="197">
        <f t="shared" si="215"/>
        <v>4851888</v>
      </c>
      <c r="V228" s="197">
        <f t="shared" si="167"/>
        <v>4196</v>
      </c>
      <c r="W228" s="197">
        <f t="shared" ref="W228" si="220">SUM(W229:W245)</f>
        <v>0</v>
      </c>
      <c r="X228" s="197">
        <f t="shared" si="215"/>
        <v>0</v>
      </c>
      <c r="Y228" s="197">
        <f t="shared" si="168"/>
        <v>0</v>
      </c>
      <c r="Z228" s="197">
        <f t="shared" ref="Z228" si="221">SUM(Z229:Z245)</f>
        <v>600000</v>
      </c>
      <c r="AA228" s="197">
        <f t="shared" si="215"/>
        <v>600000</v>
      </c>
      <c r="AB228" s="197">
        <f t="shared" si="169"/>
        <v>0</v>
      </c>
    </row>
    <row r="229" spans="1:28" s="198" customFormat="1" x14ac:dyDescent="0.25">
      <c r="A229" s="203" t="s">
        <v>328</v>
      </c>
      <c r="B229" s="204">
        <f t="shared" si="160"/>
        <v>4053</v>
      </c>
      <c r="C229" s="204">
        <f t="shared" si="160"/>
        <v>4053</v>
      </c>
      <c r="D229" s="204">
        <f t="shared" si="160"/>
        <v>0</v>
      </c>
      <c r="E229" s="204"/>
      <c r="F229" s="204"/>
      <c r="G229" s="204">
        <f t="shared" si="162"/>
        <v>0</v>
      </c>
      <c r="H229" s="204">
        <v>4053</v>
      </c>
      <c r="I229" s="204">
        <v>4053</v>
      </c>
      <c r="J229" s="204">
        <f t="shared" si="163"/>
        <v>0</v>
      </c>
      <c r="K229" s="204">
        <v>0</v>
      </c>
      <c r="L229" s="204">
        <v>0</v>
      </c>
      <c r="M229" s="204">
        <f t="shared" si="164"/>
        <v>0</v>
      </c>
      <c r="N229" s="204"/>
      <c r="O229" s="204"/>
      <c r="P229" s="204">
        <f t="shared" si="165"/>
        <v>0</v>
      </c>
      <c r="Q229" s="204"/>
      <c r="R229" s="204"/>
      <c r="S229" s="204">
        <f t="shared" si="166"/>
        <v>0</v>
      </c>
      <c r="T229" s="204"/>
      <c r="U229" s="204"/>
      <c r="V229" s="204">
        <f t="shared" si="167"/>
        <v>0</v>
      </c>
      <c r="W229" s="204">
        <v>0</v>
      </c>
      <c r="X229" s="204">
        <v>0</v>
      </c>
      <c r="Y229" s="204">
        <f t="shared" si="168"/>
        <v>0</v>
      </c>
      <c r="Z229" s="204"/>
      <c r="AA229" s="204"/>
      <c r="AB229" s="204">
        <f t="shared" si="169"/>
        <v>0</v>
      </c>
    </row>
    <row r="230" spans="1:28" s="198" customFormat="1" ht="47.25" x14ac:dyDescent="0.25">
      <c r="A230" s="203" t="s">
        <v>329</v>
      </c>
      <c r="B230" s="204">
        <f t="shared" si="160"/>
        <v>4086</v>
      </c>
      <c r="C230" s="204">
        <f t="shared" si="160"/>
        <v>4086</v>
      </c>
      <c r="D230" s="204">
        <f t="shared" si="160"/>
        <v>0</v>
      </c>
      <c r="E230" s="204"/>
      <c r="F230" s="204"/>
      <c r="G230" s="204">
        <f t="shared" si="162"/>
        <v>0</v>
      </c>
      <c r="H230" s="204"/>
      <c r="I230" s="204"/>
      <c r="J230" s="204">
        <f t="shared" si="163"/>
        <v>0</v>
      </c>
      <c r="K230" s="204">
        <v>4086</v>
      </c>
      <c r="L230" s="204">
        <v>4086</v>
      </c>
      <c r="M230" s="204">
        <f t="shared" si="164"/>
        <v>0</v>
      </c>
      <c r="N230" s="204"/>
      <c r="O230" s="204"/>
      <c r="P230" s="204">
        <f t="shared" si="165"/>
        <v>0</v>
      </c>
      <c r="Q230" s="204"/>
      <c r="R230" s="204"/>
      <c r="S230" s="204">
        <f t="shared" si="166"/>
        <v>0</v>
      </c>
      <c r="T230" s="204"/>
      <c r="U230" s="204"/>
      <c r="V230" s="204">
        <f t="shared" si="167"/>
        <v>0</v>
      </c>
      <c r="W230" s="204">
        <v>0</v>
      </c>
      <c r="X230" s="204">
        <v>0</v>
      </c>
      <c r="Y230" s="204">
        <f t="shared" si="168"/>
        <v>0</v>
      </c>
      <c r="Z230" s="204"/>
      <c r="AA230" s="204"/>
      <c r="AB230" s="204">
        <f t="shared" si="169"/>
        <v>0</v>
      </c>
    </row>
    <row r="231" spans="1:28" s="198" customFormat="1" ht="47.25" x14ac:dyDescent="0.25">
      <c r="A231" s="203" t="s">
        <v>330</v>
      </c>
      <c r="B231" s="204">
        <f t="shared" si="160"/>
        <v>0</v>
      </c>
      <c r="C231" s="204">
        <f t="shared" si="160"/>
        <v>37768</v>
      </c>
      <c r="D231" s="204">
        <f t="shared" si="160"/>
        <v>37768</v>
      </c>
      <c r="E231" s="204"/>
      <c r="F231" s="204"/>
      <c r="G231" s="204">
        <f t="shared" si="162"/>
        <v>0</v>
      </c>
      <c r="H231" s="204"/>
      <c r="I231" s="204"/>
      <c r="J231" s="204">
        <f t="shared" si="163"/>
        <v>0</v>
      </c>
      <c r="K231" s="204">
        <v>0</v>
      </c>
      <c r="L231" s="204">
        <v>37768</v>
      </c>
      <c r="M231" s="204">
        <f t="shared" si="164"/>
        <v>37768</v>
      </c>
      <c r="N231" s="204"/>
      <c r="O231" s="204"/>
      <c r="P231" s="204">
        <f t="shared" si="165"/>
        <v>0</v>
      </c>
      <c r="Q231" s="204"/>
      <c r="R231" s="204"/>
      <c r="S231" s="204">
        <f t="shared" si="166"/>
        <v>0</v>
      </c>
      <c r="T231" s="204"/>
      <c r="U231" s="204"/>
      <c r="V231" s="204">
        <f t="shared" si="167"/>
        <v>0</v>
      </c>
      <c r="W231" s="204">
        <v>0</v>
      </c>
      <c r="X231" s="204">
        <v>0</v>
      </c>
      <c r="Y231" s="204">
        <f t="shared" si="168"/>
        <v>0</v>
      </c>
      <c r="Z231" s="204"/>
      <c r="AA231" s="204"/>
      <c r="AB231" s="204">
        <f t="shared" si="169"/>
        <v>0</v>
      </c>
    </row>
    <row r="232" spans="1:28" s="198" customFormat="1" ht="31.5" x14ac:dyDescent="0.25">
      <c r="A232" s="203" t="s">
        <v>331</v>
      </c>
      <c r="B232" s="204">
        <f t="shared" si="160"/>
        <v>0</v>
      </c>
      <c r="C232" s="204">
        <f t="shared" si="160"/>
        <v>25000</v>
      </c>
      <c r="D232" s="204">
        <f t="shared" si="160"/>
        <v>25000</v>
      </c>
      <c r="E232" s="204"/>
      <c r="F232" s="204"/>
      <c r="G232" s="204">
        <f t="shared" si="162"/>
        <v>0</v>
      </c>
      <c r="H232" s="204"/>
      <c r="I232" s="204"/>
      <c r="J232" s="204">
        <f t="shared" si="163"/>
        <v>0</v>
      </c>
      <c r="K232" s="204">
        <v>0</v>
      </c>
      <c r="L232" s="204">
        <v>25000</v>
      </c>
      <c r="M232" s="204">
        <f t="shared" si="164"/>
        <v>25000</v>
      </c>
      <c r="N232" s="204"/>
      <c r="O232" s="204"/>
      <c r="P232" s="204">
        <f t="shared" si="165"/>
        <v>0</v>
      </c>
      <c r="Q232" s="204"/>
      <c r="R232" s="204"/>
      <c r="S232" s="204">
        <f t="shared" si="166"/>
        <v>0</v>
      </c>
      <c r="T232" s="204"/>
      <c r="U232" s="204"/>
      <c r="V232" s="204">
        <f t="shared" si="167"/>
        <v>0</v>
      </c>
      <c r="W232" s="204">
        <v>0</v>
      </c>
      <c r="X232" s="204">
        <v>0</v>
      </c>
      <c r="Y232" s="204">
        <f t="shared" si="168"/>
        <v>0</v>
      </c>
      <c r="Z232" s="204"/>
      <c r="AA232" s="204"/>
      <c r="AB232" s="204">
        <f t="shared" si="169"/>
        <v>0</v>
      </c>
    </row>
    <row r="233" spans="1:28" s="198" customFormat="1" ht="31.5" x14ac:dyDescent="0.25">
      <c r="A233" s="205" t="s">
        <v>332</v>
      </c>
      <c r="B233" s="204">
        <f t="shared" si="160"/>
        <v>0</v>
      </c>
      <c r="C233" s="204">
        <f t="shared" si="160"/>
        <v>4196</v>
      </c>
      <c r="D233" s="204">
        <f t="shared" si="160"/>
        <v>4196</v>
      </c>
      <c r="E233" s="204">
        <f>130942-130942</f>
        <v>0</v>
      </c>
      <c r="F233" s="204">
        <f>130942-130942</f>
        <v>0</v>
      </c>
      <c r="G233" s="204">
        <f t="shared" si="162"/>
        <v>0</v>
      </c>
      <c r="H233" s="204"/>
      <c r="I233" s="204"/>
      <c r="J233" s="204">
        <f t="shared" si="163"/>
        <v>0</v>
      </c>
      <c r="K233" s="204">
        <v>0</v>
      </c>
      <c r="L233" s="204">
        <v>0</v>
      </c>
      <c r="M233" s="204">
        <f t="shared" si="164"/>
        <v>0</v>
      </c>
      <c r="N233" s="204"/>
      <c r="O233" s="204"/>
      <c r="P233" s="204">
        <f t="shared" si="165"/>
        <v>0</v>
      </c>
      <c r="Q233" s="204"/>
      <c r="R233" s="204"/>
      <c r="S233" s="204">
        <f t="shared" si="166"/>
        <v>0</v>
      </c>
      <c r="T233" s="204"/>
      <c r="U233" s="204">
        <v>4196</v>
      </c>
      <c r="V233" s="204">
        <f t="shared" si="167"/>
        <v>4196</v>
      </c>
      <c r="W233" s="204"/>
      <c r="X233" s="204"/>
      <c r="Y233" s="204">
        <f t="shared" si="168"/>
        <v>0</v>
      </c>
      <c r="Z233" s="204"/>
      <c r="AA233" s="204"/>
      <c r="AB233" s="204">
        <f t="shared" si="169"/>
        <v>0</v>
      </c>
    </row>
    <row r="234" spans="1:28" s="198" customFormat="1" ht="110.25" x14ac:dyDescent="0.25">
      <c r="A234" s="203" t="s">
        <v>333</v>
      </c>
      <c r="B234" s="204">
        <f t="shared" si="160"/>
        <v>1850000</v>
      </c>
      <c r="C234" s="204">
        <f t="shared" si="160"/>
        <v>1850000</v>
      </c>
      <c r="D234" s="204">
        <f t="shared" si="160"/>
        <v>0</v>
      </c>
      <c r="E234" s="204"/>
      <c r="F234" s="204"/>
      <c r="G234" s="204">
        <f t="shared" si="162"/>
        <v>0</v>
      </c>
      <c r="H234" s="204"/>
      <c r="I234" s="204"/>
      <c r="J234" s="204">
        <f t="shared" si="163"/>
        <v>0</v>
      </c>
      <c r="K234" s="204">
        <v>0</v>
      </c>
      <c r="L234" s="204">
        <v>0</v>
      </c>
      <c r="M234" s="204">
        <f t="shared" si="164"/>
        <v>0</v>
      </c>
      <c r="N234" s="204"/>
      <c r="O234" s="204"/>
      <c r="P234" s="204">
        <f t="shared" si="165"/>
        <v>0</v>
      </c>
      <c r="Q234" s="204"/>
      <c r="R234" s="204"/>
      <c r="S234" s="204">
        <f t="shared" si="166"/>
        <v>0</v>
      </c>
      <c r="T234" s="204">
        <f>1290000</f>
        <v>1290000</v>
      </c>
      <c r="U234" s="204">
        <f>1290000</f>
        <v>1290000</v>
      </c>
      <c r="V234" s="204">
        <f t="shared" si="167"/>
        <v>0</v>
      </c>
      <c r="W234" s="204">
        <f>1290000-1290000</f>
        <v>0</v>
      </c>
      <c r="X234" s="204">
        <f>1290000-1290000</f>
        <v>0</v>
      </c>
      <c r="Y234" s="204">
        <f t="shared" si="168"/>
        <v>0</v>
      </c>
      <c r="Z234" s="204">
        <v>560000</v>
      </c>
      <c r="AA234" s="204">
        <v>560000</v>
      </c>
      <c r="AB234" s="204">
        <f t="shared" si="169"/>
        <v>0</v>
      </c>
    </row>
    <row r="235" spans="1:28" s="198" customFormat="1" ht="141.75" x14ac:dyDescent="0.25">
      <c r="A235" s="200" t="s">
        <v>334</v>
      </c>
      <c r="B235" s="204">
        <f t="shared" si="160"/>
        <v>33634</v>
      </c>
      <c r="C235" s="204">
        <f t="shared" si="160"/>
        <v>33634</v>
      </c>
      <c r="D235" s="204">
        <f t="shared" si="160"/>
        <v>0</v>
      </c>
      <c r="E235" s="204"/>
      <c r="F235" s="204"/>
      <c r="G235" s="204">
        <f t="shared" si="162"/>
        <v>0</v>
      </c>
      <c r="H235" s="204"/>
      <c r="I235" s="204"/>
      <c r="J235" s="204">
        <f t="shared" si="163"/>
        <v>0</v>
      </c>
      <c r="K235" s="204">
        <v>0</v>
      </c>
      <c r="L235" s="204">
        <v>0</v>
      </c>
      <c r="M235" s="204">
        <f t="shared" si="164"/>
        <v>0</v>
      </c>
      <c r="N235" s="204"/>
      <c r="O235" s="204"/>
      <c r="P235" s="204">
        <f t="shared" si="165"/>
        <v>0</v>
      </c>
      <c r="Q235" s="204"/>
      <c r="R235" s="204"/>
      <c r="S235" s="204">
        <f t="shared" si="166"/>
        <v>0</v>
      </c>
      <c r="T235" s="204">
        <v>33634</v>
      </c>
      <c r="U235" s="204">
        <v>33634</v>
      </c>
      <c r="V235" s="204">
        <f t="shared" si="167"/>
        <v>0</v>
      </c>
      <c r="W235" s="204">
        <v>0</v>
      </c>
      <c r="X235" s="204">
        <v>0</v>
      </c>
      <c r="Y235" s="204">
        <f t="shared" si="168"/>
        <v>0</v>
      </c>
      <c r="Z235" s="204"/>
      <c r="AA235" s="204"/>
      <c r="AB235" s="204">
        <f t="shared" si="169"/>
        <v>0</v>
      </c>
    </row>
    <row r="236" spans="1:28" s="198" customFormat="1" ht="47.25" x14ac:dyDescent="0.25">
      <c r="A236" s="200" t="s">
        <v>335</v>
      </c>
      <c r="B236" s="204">
        <f t="shared" si="160"/>
        <v>18646</v>
      </c>
      <c r="C236" s="204">
        <f t="shared" si="160"/>
        <v>18646</v>
      </c>
      <c r="D236" s="204">
        <f t="shared" si="160"/>
        <v>0</v>
      </c>
      <c r="E236" s="204">
        <f>15000-15000</f>
        <v>0</v>
      </c>
      <c r="F236" s="204">
        <f>15000-15000</f>
        <v>0</v>
      </c>
      <c r="G236" s="204">
        <f t="shared" si="162"/>
        <v>0</v>
      </c>
      <c r="H236" s="204"/>
      <c r="I236" s="204"/>
      <c r="J236" s="204">
        <f t="shared" si="163"/>
        <v>0</v>
      </c>
      <c r="K236" s="204">
        <v>0</v>
      </c>
      <c r="L236" s="204">
        <v>0</v>
      </c>
      <c r="M236" s="204">
        <f t="shared" si="164"/>
        <v>0</v>
      </c>
      <c r="N236" s="204"/>
      <c r="O236" s="204"/>
      <c r="P236" s="204">
        <f t="shared" si="165"/>
        <v>0</v>
      </c>
      <c r="Q236" s="204"/>
      <c r="R236" s="204"/>
      <c r="S236" s="204">
        <f t="shared" si="166"/>
        <v>0</v>
      </c>
      <c r="T236" s="204">
        <f>3646+15000</f>
        <v>18646</v>
      </c>
      <c r="U236" s="204">
        <f>3646+15000</f>
        <v>18646</v>
      </c>
      <c r="V236" s="204">
        <f t="shared" si="167"/>
        <v>0</v>
      </c>
      <c r="W236" s="204">
        <v>0</v>
      </c>
      <c r="X236" s="204">
        <v>0</v>
      </c>
      <c r="Y236" s="204">
        <f t="shared" si="168"/>
        <v>0</v>
      </c>
      <c r="Z236" s="204"/>
      <c r="AA236" s="204"/>
      <c r="AB236" s="204">
        <f t="shared" si="169"/>
        <v>0</v>
      </c>
    </row>
    <row r="237" spans="1:28" s="198" customFormat="1" ht="126" x14ac:dyDescent="0.25">
      <c r="A237" s="200" t="s">
        <v>336</v>
      </c>
      <c r="B237" s="204">
        <f t="shared" si="160"/>
        <v>3412885</v>
      </c>
      <c r="C237" s="204">
        <f t="shared" si="160"/>
        <v>3412885</v>
      </c>
      <c r="D237" s="204">
        <f t="shared" si="160"/>
        <v>0</v>
      </c>
      <c r="E237" s="204"/>
      <c r="F237" s="204"/>
      <c r="G237" s="204">
        <f t="shared" si="162"/>
        <v>0</v>
      </c>
      <c r="H237" s="204"/>
      <c r="I237" s="204"/>
      <c r="J237" s="204">
        <f t="shared" si="163"/>
        <v>0</v>
      </c>
      <c r="K237" s="204">
        <v>0</v>
      </c>
      <c r="L237" s="204">
        <v>0</v>
      </c>
      <c r="M237" s="204">
        <f t="shared" si="164"/>
        <v>0</v>
      </c>
      <c r="N237" s="204"/>
      <c r="O237" s="204"/>
      <c r="P237" s="204">
        <f t="shared" si="165"/>
        <v>0</v>
      </c>
      <c r="Q237" s="204"/>
      <c r="R237" s="204"/>
      <c r="S237" s="204">
        <f t="shared" si="166"/>
        <v>0</v>
      </c>
      <c r="T237" s="204">
        <v>3412885</v>
      </c>
      <c r="U237" s="204">
        <v>3412885</v>
      </c>
      <c r="V237" s="204">
        <f t="shared" si="167"/>
        <v>0</v>
      </c>
      <c r="W237" s="204">
        <v>0</v>
      </c>
      <c r="X237" s="204">
        <v>0</v>
      </c>
      <c r="Y237" s="204">
        <f t="shared" si="168"/>
        <v>0</v>
      </c>
      <c r="Z237" s="204"/>
      <c r="AA237" s="204"/>
      <c r="AB237" s="204">
        <f t="shared" si="169"/>
        <v>0</v>
      </c>
    </row>
    <row r="238" spans="1:28" s="198" customFormat="1" ht="126" x14ac:dyDescent="0.25">
      <c r="A238" s="200" t="s">
        <v>337</v>
      </c>
      <c r="B238" s="204">
        <f t="shared" si="160"/>
        <v>100017</v>
      </c>
      <c r="C238" s="204">
        <f t="shared" si="160"/>
        <v>100017</v>
      </c>
      <c r="D238" s="204">
        <f t="shared" si="160"/>
        <v>0</v>
      </c>
      <c r="E238" s="204"/>
      <c r="F238" s="204"/>
      <c r="G238" s="204">
        <f t="shared" si="162"/>
        <v>0</v>
      </c>
      <c r="H238" s="204">
        <f>21223</f>
        <v>21223</v>
      </c>
      <c r="I238" s="204">
        <f>21223</f>
        <v>21223</v>
      </c>
      <c r="J238" s="204">
        <f t="shared" si="163"/>
        <v>0</v>
      </c>
      <c r="K238" s="204">
        <f>60017-21223</f>
        <v>38794</v>
      </c>
      <c r="L238" s="204">
        <f>60017-21223</f>
        <v>38794</v>
      </c>
      <c r="M238" s="204">
        <f t="shared" si="164"/>
        <v>0</v>
      </c>
      <c r="N238" s="204"/>
      <c r="O238" s="204"/>
      <c r="P238" s="204">
        <f t="shared" si="165"/>
        <v>0</v>
      </c>
      <c r="Q238" s="204"/>
      <c r="R238" s="204"/>
      <c r="S238" s="204">
        <f t="shared" si="166"/>
        <v>0</v>
      </c>
      <c r="T238" s="204">
        <v>0</v>
      </c>
      <c r="U238" s="204">
        <v>0</v>
      </c>
      <c r="V238" s="204">
        <f t="shared" si="167"/>
        <v>0</v>
      </c>
      <c r="W238" s="204">
        <v>0</v>
      </c>
      <c r="X238" s="204">
        <v>0</v>
      </c>
      <c r="Y238" s="204">
        <f t="shared" si="168"/>
        <v>0</v>
      </c>
      <c r="Z238" s="204">
        <v>40000</v>
      </c>
      <c r="AA238" s="204">
        <v>40000</v>
      </c>
      <c r="AB238" s="204">
        <f t="shared" si="169"/>
        <v>0</v>
      </c>
    </row>
    <row r="239" spans="1:28" s="198" customFormat="1" ht="47.25" x14ac:dyDescent="0.25">
      <c r="A239" s="200" t="s">
        <v>338</v>
      </c>
      <c r="B239" s="204">
        <f t="shared" si="160"/>
        <v>6839</v>
      </c>
      <c r="C239" s="204">
        <f t="shared" si="160"/>
        <v>6839</v>
      </c>
      <c r="D239" s="204">
        <f t="shared" si="160"/>
        <v>0</v>
      </c>
      <c r="E239" s="204"/>
      <c r="F239" s="204"/>
      <c r="G239" s="204">
        <f t="shared" si="162"/>
        <v>0</v>
      </c>
      <c r="H239" s="204">
        <v>0</v>
      </c>
      <c r="I239" s="204">
        <v>0</v>
      </c>
      <c r="J239" s="204">
        <f t="shared" si="163"/>
        <v>0</v>
      </c>
      <c r="K239" s="204">
        <v>6839</v>
      </c>
      <c r="L239" s="204">
        <v>6839</v>
      </c>
      <c r="M239" s="204">
        <f t="shared" si="164"/>
        <v>0</v>
      </c>
      <c r="N239" s="204"/>
      <c r="O239" s="204"/>
      <c r="P239" s="204">
        <f t="shared" si="165"/>
        <v>0</v>
      </c>
      <c r="Q239" s="204"/>
      <c r="R239" s="204"/>
      <c r="S239" s="204">
        <f t="shared" si="166"/>
        <v>0</v>
      </c>
      <c r="T239" s="204">
        <v>0</v>
      </c>
      <c r="U239" s="204">
        <v>0</v>
      </c>
      <c r="V239" s="204">
        <f t="shared" si="167"/>
        <v>0</v>
      </c>
      <c r="W239" s="204">
        <v>0</v>
      </c>
      <c r="X239" s="204">
        <v>0</v>
      </c>
      <c r="Y239" s="204">
        <f t="shared" si="168"/>
        <v>0</v>
      </c>
      <c r="Z239" s="204"/>
      <c r="AA239" s="204"/>
      <c r="AB239" s="204">
        <f t="shared" si="169"/>
        <v>0</v>
      </c>
    </row>
    <row r="240" spans="1:28" s="198" customFormat="1" ht="31.5" x14ac:dyDescent="0.25">
      <c r="A240" s="200" t="s">
        <v>339</v>
      </c>
      <c r="B240" s="204">
        <f t="shared" si="160"/>
        <v>142441</v>
      </c>
      <c r="C240" s="204">
        <f t="shared" si="160"/>
        <v>142441</v>
      </c>
      <c r="D240" s="204">
        <f t="shared" si="160"/>
        <v>0</v>
      </c>
      <c r="E240" s="204">
        <v>49914</v>
      </c>
      <c r="F240" s="204">
        <v>49914</v>
      </c>
      <c r="G240" s="204">
        <f t="shared" si="162"/>
        <v>0</v>
      </c>
      <c r="H240" s="204"/>
      <c r="I240" s="204"/>
      <c r="J240" s="204">
        <f t="shared" si="163"/>
        <v>0</v>
      </c>
      <c r="K240" s="204">
        <v>0</v>
      </c>
      <c r="L240" s="204">
        <v>0</v>
      </c>
      <c r="M240" s="204">
        <f t="shared" si="164"/>
        <v>0</v>
      </c>
      <c r="N240" s="204"/>
      <c r="O240" s="204"/>
      <c r="P240" s="204">
        <f t="shared" si="165"/>
        <v>0</v>
      </c>
      <c r="Q240" s="204"/>
      <c r="R240" s="204"/>
      <c r="S240" s="204">
        <f t="shared" si="166"/>
        <v>0</v>
      </c>
      <c r="T240" s="204">
        <f>72177+20350</f>
        <v>92527</v>
      </c>
      <c r="U240" s="204">
        <f>72177+20350</f>
        <v>92527</v>
      </c>
      <c r="V240" s="204">
        <f t="shared" si="167"/>
        <v>0</v>
      </c>
      <c r="W240" s="204">
        <v>0</v>
      </c>
      <c r="X240" s="204">
        <v>0</v>
      </c>
      <c r="Y240" s="204">
        <f t="shared" si="168"/>
        <v>0</v>
      </c>
      <c r="Z240" s="204"/>
      <c r="AA240" s="204"/>
      <c r="AB240" s="204">
        <f t="shared" si="169"/>
        <v>0</v>
      </c>
    </row>
    <row r="241" spans="1:187" s="198" customFormat="1" ht="110.25" x14ac:dyDescent="0.25">
      <c r="A241" s="200" t="s">
        <v>340</v>
      </c>
      <c r="B241" s="204">
        <f t="shared" si="160"/>
        <v>6216374</v>
      </c>
      <c r="C241" s="204">
        <f t="shared" si="160"/>
        <v>6216374</v>
      </c>
      <c r="D241" s="204">
        <f t="shared" si="160"/>
        <v>0</v>
      </c>
      <c r="E241" s="204"/>
      <c r="F241" s="204"/>
      <c r="G241" s="204">
        <f t="shared" si="162"/>
        <v>0</v>
      </c>
      <c r="H241" s="204">
        <v>0</v>
      </c>
      <c r="I241" s="204">
        <v>0</v>
      </c>
      <c r="J241" s="204">
        <f t="shared" si="163"/>
        <v>0</v>
      </c>
      <c r="K241" s="204">
        <v>0</v>
      </c>
      <c r="L241" s="204">
        <v>0</v>
      </c>
      <c r="M241" s="204">
        <f t="shared" si="164"/>
        <v>0</v>
      </c>
      <c r="N241" s="204">
        <v>6216374</v>
      </c>
      <c r="O241" s="204">
        <v>6216374</v>
      </c>
      <c r="P241" s="204">
        <f t="shared" si="165"/>
        <v>0</v>
      </c>
      <c r="Q241" s="204"/>
      <c r="R241" s="204"/>
      <c r="S241" s="204">
        <f t="shared" si="166"/>
        <v>0</v>
      </c>
      <c r="T241" s="204">
        <v>0</v>
      </c>
      <c r="U241" s="204">
        <v>0</v>
      </c>
      <c r="V241" s="204">
        <f t="shared" si="167"/>
        <v>0</v>
      </c>
      <c r="W241" s="204">
        <v>0</v>
      </c>
      <c r="X241" s="204">
        <v>0</v>
      </c>
      <c r="Y241" s="204">
        <f t="shared" si="168"/>
        <v>0</v>
      </c>
      <c r="Z241" s="204"/>
      <c r="AA241" s="204"/>
      <c r="AB241" s="204">
        <f t="shared" si="169"/>
        <v>0</v>
      </c>
    </row>
    <row r="242" spans="1:187" s="198" customFormat="1" ht="63" x14ac:dyDescent="0.25">
      <c r="A242" s="203" t="s">
        <v>341</v>
      </c>
      <c r="B242" s="204">
        <f t="shared" si="160"/>
        <v>55085</v>
      </c>
      <c r="C242" s="204">
        <f t="shared" si="160"/>
        <v>55085</v>
      </c>
      <c r="D242" s="204">
        <f t="shared" si="160"/>
        <v>0</v>
      </c>
      <c r="E242" s="204">
        <v>55085</v>
      </c>
      <c r="F242" s="204">
        <v>55085</v>
      </c>
      <c r="G242" s="204">
        <f t="shared" si="162"/>
        <v>0</v>
      </c>
      <c r="H242" s="204"/>
      <c r="I242" s="204"/>
      <c r="J242" s="204">
        <f t="shared" si="163"/>
        <v>0</v>
      </c>
      <c r="K242" s="204"/>
      <c r="L242" s="204"/>
      <c r="M242" s="204">
        <f t="shared" si="164"/>
        <v>0</v>
      </c>
      <c r="N242" s="204"/>
      <c r="O242" s="204"/>
      <c r="P242" s="204">
        <f t="shared" si="165"/>
        <v>0</v>
      </c>
      <c r="Q242" s="204"/>
      <c r="R242" s="204"/>
      <c r="S242" s="204">
        <f t="shared" si="166"/>
        <v>0</v>
      </c>
      <c r="T242" s="204">
        <v>0</v>
      </c>
      <c r="U242" s="204">
        <v>0</v>
      </c>
      <c r="V242" s="204">
        <f t="shared" si="167"/>
        <v>0</v>
      </c>
      <c r="W242" s="204">
        <v>0</v>
      </c>
      <c r="X242" s="204">
        <v>0</v>
      </c>
      <c r="Y242" s="204">
        <f t="shared" si="168"/>
        <v>0</v>
      </c>
      <c r="Z242" s="204">
        <f>37665-37665</f>
        <v>0</v>
      </c>
      <c r="AA242" s="204">
        <f>37665-37665</f>
        <v>0</v>
      </c>
      <c r="AB242" s="204">
        <f t="shared" si="169"/>
        <v>0</v>
      </c>
    </row>
    <row r="243" spans="1:187" s="198" customFormat="1" ht="31.5" x14ac:dyDescent="0.25">
      <c r="A243" s="203" t="s">
        <v>342</v>
      </c>
      <c r="B243" s="204">
        <f t="shared" si="160"/>
        <v>63574</v>
      </c>
      <c r="C243" s="204">
        <f t="shared" si="160"/>
        <v>63574</v>
      </c>
      <c r="D243" s="204">
        <f t="shared" si="160"/>
        <v>0</v>
      </c>
      <c r="E243" s="204">
        <f>63574-16078</f>
        <v>47496</v>
      </c>
      <c r="F243" s="204">
        <f>63574-16078</f>
        <v>47496</v>
      </c>
      <c r="G243" s="204">
        <f t="shared" si="162"/>
        <v>0</v>
      </c>
      <c r="H243" s="204"/>
      <c r="I243" s="204"/>
      <c r="J243" s="204">
        <f t="shared" si="163"/>
        <v>0</v>
      </c>
      <c r="K243" s="204">
        <v>16078</v>
      </c>
      <c r="L243" s="204">
        <v>16078</v>
      </c>
      <c r="M243" s="204">
        <f t="shared" si="164"/>
        <v>0</v>
      </c>
      <c r="N243" s="204"/>
      <c r="O243" s="204"/>
      <c r="P243" s="204">
        <f t="shared" si="165"/>
        <v>0</v>
      </c>
      <c r="Q243" s="204"/>
      <c r="R243" s="204"/>
      <c r="S243" s="204">
        <f t="shared" si="166"/>
        <v>0</v>
      </c>
      <c r="T243" s="204">
        <v>0</v>
      </c>
      <c r="U243" s="204">
        <v>0</v>
      </c>
      <c r="V243" s="204">
        <f t="shared" si="167"/>
        <v>0</v>
      </c>
      <c r="W243" s="204">
        <v>0</v>
      </c>
      <c r="X243" s="204">
        <v>0</v>
      </c>
      <c r="Y243" s="204">
        <f t="shared" si="168"/>
        <v>0</v>
      </c>
      <c r="Z243" s="204"/>
      <c r="AA243" s="204"/>
      <c r="AB243" s="204">
        <f t="shared" si="169"/>
        <v>0</v>
      </c>
    </row>
    <row r="244" spans="1:187" s="198" customFormat="1" ht="47.25" x14ac:dyDescent="0.25">
      <c r="A244" s="203" t="s">
        <v>343</v>
      </c>
      <c r="B244" s="204">
        <f t="shared" si="160"/>
        <v>0</v>
      </c>
      <c r="C244" s="204">
        <f t="shared" si="160"/>
        <v>42285</v>
      </c>
      <c r="D244" s="204">
        <f t="shared" si="160"/>
        <v>42285</v>
      </c>
      <c r="E244" s="204">
        <v>0</v>
      </c>
      <c r="F244" s="204">
        <v>0</v>
      </c>
      <c r="G244" s="204">
        <f t="shared" si="162"/>
        <v>0</v>
      </c>
      <c r="H244" s="204"/>
      <c r="I244" s="204"/>
      <c r="J244" s="204">
        <f t="shared" si="163"/>
        <v>0</v>
      </c>
      <c r="K244" s="204"/>
      <c r="L244" s="204">
        <v>42285</v>
      </c>
      <c r="M244" s="204">
        <f t="shared" si="164"/>
        <v>42285</v>
      </c>
      <c r="N244" s="204"/>
      <c r="O244" s="204"/>
      <c r="P244" s="204">
        <f t="shared" si="165"/>
        <v>0</v>
      </c>
      <c r="Q244" s="204"/>
      <c r="R244" s="204"/>
      <c r="S244" s="204">
        <f t="shared" si="166"/>
        <v>0</v>
      </c>
      <c r="T244" s="204">
        <v>0</v>
      </c>
      <c r="U244" s="204">
        <v>0</v>
      </c>
      <c r="V244" s="204">
        <f t="shared" si="167"/>
        <v>0</v>
      </c>
      <c r="W244" s="204">
        <v>0</v>
      </c>
      <c r="X244" s="204">
        <v>0</v>
      </c>
      <c r="Y244" s="204">
        <f t="shared" si="168"/>
        <v>0</v>
      </c>
      <c r="Z244" s="204"/>
      <c r="AA244" s="204"/>
      <c r="AB244" s="204">
        <f t="shared" si="169"/>
        <v>0</v>
      </c>
    </row>
    <row r="245" spans="1:187" s="198" customFormat="1" ht="31.5" x14ac:dyDescent="0.25">
      <c r="A245" s="203" t="s">
        <v>344</v>
      </c>
      <c r="B245" s="204">
        <f t="shared" si="160"/>
        <v>18326</v>
      </c>
      <c r="C245" s="204">
        <f t="shared" si="160"/>
        <v>18326</v>
      </c>
      <c r="D245" s="204">
        <f t="shared" si="160"/>
        <v>0</v>
      </c>
      <c r="E245" s="204">
        <v>0</v>
      </c>
      <c r="F245" s="204">
        <v>0</v>
      </c>
      <c r="G245" s="204">
        <f t="shared" si="162"/>
        <v>0</v>
      </c>
      <c r="H245" s="204"/>
      <c r="I245" s="204"/>
      <c r="J245" s="204">
        <f t="shared" si="163"/>
        <v>0</v>
      </c>
      <c r="K245" s="204">
        <v>18326</v>
      </c>
      <c r="L245" s="204">
        <v>18326</v>
      </c>
      <c r="M245" s="204">
        <f t="shared" si="164"/>
        <v>0</v>
      </c>
      <c r="N245" s="204"/>
      <c r="O245" s="204"/>
      <c r="P245" s="204">
        <f t="shared" si="165"/>
        <v>0</v>
      </c>
      <c r="Q245" s="204"/>
      <c r="R245" s="204"/>
      <c r="S245" s="204">
        <f t="shared" si="166"/>
        <v>0</v>
      </c>
      <c r="T245" s="204">
        <v>0</v>
      </c>
      <c r="U245" s="204">
        <v>0</v>
      </c>
      <c r="V245" s="204">
        <f t="shared" si="167"/>
        <v>0</v>
      </c>
      <c r="W245" s="204">
        <v>0</v>
      </c>
      <c r="X245" s="204">
        <v>0</v>
      </c>
      <c r="Y245" s="204">
        <f t="shared" si="168"/>
        <v>0</v>
      </c>
      <c r="Z245" s="204"/>
      <c r="AA245" s="204"/>
      <c r="AB245" s="204">
        <f t="shared" si="169"/>
        <v>0</v>
      </c>
    </row>
    <row r="246" spans="1:187" s="198" customFormat="1" ht="31.5" x14ac:dyDescent="0.25">
      <c r="A246" s="196" t="s">
        <v>197</v>
      </c>
      <c r="B246" s="197">
        <f t="shared" si="160"/>
        <v>1189226</v>
      </c>
      <c r="C246" s="197">
        <f t="shared" si="160"/>
        <v>1192316</v>
      </c>
      <c r="D246" s="197">
        <f t="shared" si="160"/>
        <v>3090</v>
      </c>
      <c r="E246" s="197">
        <f>SUM(E252,E264,E261,E247,E268)</f>
        <v>0</v>
      </c>
      <c r="F246" s="197">
        <f>SUM(F252,F264,F261,F247,F268)</f>
        <v>181890</v>
      </c>
      <c r="G246" s="197">
        <f t="shared" si="162"/>
        <v>181890</v>
      </c>
      <c r="H246" s="197">
        <f>SUM(H252,H264,H261,H247,H268)</f>
        <v>0</v>
      </c>
      <c r="I246" s="197">
        <f>SUM(I252,I264,I261,I247,I268)</f>
        <v>0</v>
      </c>
      <c r="J246" s="197">
        <f t="shared" si="163"/>
        <v>0</v>
      </c>
      <c r="K246" s="197">
        <f>SUM(K252,K264,K261,K247,K268)</f>
        <v>244986</v>
      </c>
      <c r="L246" s="197">
        <f>SUM(L252,L264,L261,L247,L268)</f>
        <v>244986</v>
      </c>
      <c r="M246" s="197">
        <f t="shared" si="164"/>
        <v>0</v>
      </c>
      <c r="N246" s="197">
        <f>SUM(N252,N264,N261,N247,N268)</f>
        <v>560880</v>
      </c>
      <c r="O246" s="197">
        <f>SUM(O252,O264,O261,O247,O268)</f>
        <v>560880</v>
      </c>
      <c r="P246" s="197">
        <f t="shared" si="165"/>
        <v>0</v>
      </c>
      <c r="Q246" s="197">
        <f>SUM(Q252,Q264,Q261,Q247,Q268)</f>
        <v>27560</v>
      </c>
      <c r="R246" s="197">
        <f>SUM(R252,R264,R261,R247,R268)</f>
        <v>27560</v>
      </c>
      <c r="S246" s="197">
        <f t="shared" si="166"/>
        <v>0</v>
      </c>
      <c r="T246" s="197">
        <f>SUM(T252,T264,T261,T247,T268)</f>
        <v>177000</v>
      </c>
      <c r="U246" s="197">
        <f>SUM(U252,U264,U261,U247,U268)</f>
        <v>177000</v>
      </c>
      <c r="V246" s="197">
        <f t="shared" si="167"/>
        <v>0</v>
      </c>
      <c r="W246" s="197">
        <f>SUM(W252,W264,W261,W247,W268)</f>
        <v>0</v>
      </c>
      <c r="X246" s="197">
        <f>SUM(X252,X264,X261,X247,X268)</f>
        <v>0</v>
      </c>
      <c r="Y246" s="197">
        <f t="shared" si="168"/>
        <v>0</v>
      </c>
      <c r="Z246" s="197">
        <f>SUM(Z252,Z264,Z261,Z247,Z268)</f>
        <v>178800</v>
      </c>
      <c r="AA246" s="197">
        <f>SUM(AA252,AA264,AA261,AA247,AA268)</f>
        <v>0</v>
      </c>
      <c r="AB246" s="197">
        <f t="shared" si="169"/>
        <v>-178800</v>
      </c>
      <c r="AC246" s="195"/>
      <c r="AD246" s="195"/>
      <c r="AE246" s="195"/>
      <c r="AF246" s="195"/>
      <c r="AG246" s="195"/>
      <c r="AH246" s="195"/>
      <c r="AI246" s="195"/>
      <c r="AJ246" s="195"/>
      <c r="AK246" s="195"/>
      <c r="AL246" s="195"/>
      <c r="AM246" s="195"/>
      <c r="AN246" s="195"/>
      <c r="AO246" s="195"/>
      <c r="AP246" s="195"/>
      <c r="AQ246" s="195"/>
      <c r="AR246" s="195"/>
      <c r="AS246" s="195"/>
      <c r="AT246" s="195"/>
      <c r="AU246" s="195"/>
      <c r="AV246" s="195"/>
      <c r="AW246" s="195"/>
      <c r="AX246" s="195"/>
      <c r="AY246" s="195"/>
      <c r="AZ246" s="195"/>
      <c r="BA246" s="195"/>
      <c r="BB246" s="195"/>
      <c r="BC246" s="195"/>
      <c r="BD246" s="195"/>
      <c r="BE246" s="195"/>
      <c r="BF246" s="195"/>
      <c r="BG246" s="195"/>
      <c r="BH246" s="195"/>
      <c r="BI246" s="195"/>
      <c r="BJ246" s="195"/>
      <c r="BK246" s="195"/>
      <c r="BL246" s="195"/>
      <c r="BM246" s="195"/>
      <c r="BN246" s="195"/>
      <c r="BO246" s="195"/>
      <c r="BP246" s="195"/>
      <c r="BQ246" s="195"/>
      <c r="BR246" s="195"/>
      <c r="BS246" s="195"/>
      <c r="BT246" s="195"/>
      <c r="BU246" s="195"/>
      <c r="BV246" s="195"/>
      <c r="BW246" s="195"/>
      <c r="BX246" s="195"/>
      <c r="BY246" s="195"/>
      <c r="BZ246" s="195"/>
      <c r="CA246" s="195"/>
      <c r="CB246" s="195"/>
      <c r="CC246" s="195"/>
      <c r="CD246" s="195"/>
      <c r="CE246" s="195"/>
      <c r="CF246" s="195"/>
      <c r="CG246" s="195"/>
      <c r="CH246" s="195"/>
      <c r="CI246" s="195"/>
      <c r="CJ246" s="195"/>
      <c r="CK246" s="195"/>
      <c r="CL246" s="195"/>
      <c r="CM246" s="195"/>
      <c r="CN246" s="195"/>
      <c r="CO246" s="195"/>
      <c r="CP246" s="195"/>
      <c r="CQ246" s="195"/>
      <c r="CR246" s="195"/>
      <c r="CS246" s="195"/>
      <c r="CT246" s="195"/>
      <c r="CU246" s="195"/>
      <c r="CV246" s="195"/>
      <c r="CW246" s="195"/>
      <c r="CX246" s="195"/>
      <c r="CY246" s="195"/>
      <c r="CZ246" s="195"/>
      <c r="DA246" s="195"/>
      <c r="DB246" s="195"/>
      <c r="DC246" s="195"/>
      <c r="DD246" s="195"/>
      <c r="DE246" s="195"/>
      <c r="DF246" s="195"/>
      <c r="DG246" s="195"/>
      <c r="DH246" s="195"/>
      <c r="DI246" s="195"/>
      <c r="DJ246" s="195"/>
      <c r="DK246" s="195"/>
      <c r="DL246" s="195"/>
      <c r="DM246" s="195"/>
      <c r="DN246" s="195"/>
      <c r="DO246" s="195"/>
      <c r="DP246" s="195"/>
      <c r="DQ246" s="195"/>
      <c r="DR246" s="195"/>
      <c r="DS246" s="195"/>
      <c r="DT246" s="195"/>
      <c r="DU246" s="195"/>
      <c r="DV246" s="195"/>
      <c r="DW246" s="195"/>
      <c r="DX246" s="195"/>
      <c r="DY246" s="195"/>
      <c r="DZ246" s="195"/>
      <c r="EA246" s="195"/>
      <c r="EB246" s="195"/>
      <c r="EC246" s="195"/>
      <c r="ED246" s="195"/>
      <c r="EE246" s="195"/>
      <c r="EF246" s="195"/>
      <c r="EG246" s="195"/>
      <c r="EH246" s="195"/>
      <c r="EI246" s="195"/>
      <c r="EJ246" s="195"/>
      <c r="EK246" s="195"/>
      <c r="EL246" s="195"/>
      <c r="EM246" s="195"/>
      <c r="EN246" s="195"/>
      <c r="EO246" s="195"/>
      <c r="EP246" s="195"/>
      <c r="EQ246" s="195"/>
      <c r="ER246" s="195"/>
      <c r="ES246" s="195"/>
      <c r="ET246" s="195"/>
      <c r="EU246" s="195"/>
      <c r="EV246" s="195"/>
      <c r="EW246" s="195"/>
      <c r="EX246" s="195"/>
      <c r="EY246" s="195"/>
      <c r="EZ246" s="195"/>
      <c r="FA246" s="195"/>
      <c r="FB246" s="195"/>
      <c r="FC246" s="195"/>
      <c r="FD246" s="195"/>
      <c r="FE246" s="195"/>
      <c r="FF246" s="195"/>
      <c r="FG246" s="195"/>
      <c r="FH246" s="195"/>
      <c r="FI246" s="195"/>
      <c r="FJ246" s="195"/>
      <c r="FK246" s="195"/>
      <c r="FL246" s="195"/>
      <c r="FM246" s="195"/>
      <c r="FN246" s="195"/>
      <c r="FO246" s="195"/>
      <c r="FP246" s="195"/>
      <c r="FQ246" s="195"/>
      <c r="FR246" s="195"/>
      <c r="FS246" s="195"/>
      <c r="FT246" s="195"/>
      <c r="FU246" s="195"/>
      <c r="FV246" s="195"/>
      <c r="FW246" s="195"/>
      <c r="FX246" s="195"/>
      <c r="FY246" s="195"/>
      <c r="FZ246" s="195"/>
      <c r="GA246" s="195"/>
      <c r="GB246" s="195"/>
      <c r="GC246" s="195"/>
      <c r="GD246" s="195"/>
      <c r="GE246" s="195"/>
    </row>
    <row r="247" spans="1:187" s="198" customFormat="1" ht="31.5" x14ac:dyDescent="0.25">
      <c r="A247" s="196" t="s">
        <v>211</v>
      </c>
      <c r="B247" s="197">
        <f t="shared" si="160"/>
        <v>35445</v>
      </c>
      <c r="C247" s="197">
        <f t="shared" si="160"/>
        <v>35445</v>
      </c>
      <c r="D247" s="197">
        <f t="shared" si="160"/>
        <v>0</v>
      </c>
      <c r="E247" s="197">
        <f t="shared" ref="E247" si="222">SUM(E248:E251)</f>
        <v>0</v>
      </c>
      <c r="F247" s="197">
        <f t="shared" ref="F247:AA247" si="223">SUM(F248:F251)</f>
        <v>0</v>
      </c>
      <c r="G247" s="197">
        <f t="shared" si="162"/>
        <v>0</v>
      </c>
      <c r="H247" s="197">
        <f t="shared" ref="H247" si="224">SUM(H248:H251)</f>
        <v>0</v>
      </c>
      <c r="I247" s="197">
        <f t="shared" si="223"/>
        <v>0</v>
      </c>
      <c r="J247" s="197">
        <f t="shared" si="163"/>
        <v>0</v>
      </c>
      <c r="K247" s="197">
        <f t="shared" ref="K247" si="225">SUM(K248:K251)</f>
        <v>4542</v>
      </c>
      <c r="L247" s="197">
        <f t="shared" si="223"/>
        <v>4542</v>
      </c>
      <c r="M247" s="197">
        <f t="shared" si="164"/>
        <v>0</v>
      </c>
      <c r="N247" s="197">
        <f>SUM(N248:N251)</f>
        <v>5343</v>
      </c>
      <c r="O247" s="197">
        <f>SUM(O248:O251)</f>
        <v>5343</v>
      </c>
      <c r="P247" s="197">
        <f t="shared" si="165"/>
        <v>0</v>
      </c>
      <c r="Q247" s="197">
        <f t="shared" ref="Q247" si="226">SUM(Q248:Q251)</f>
        <v>25560</v>
      </c>
      <c r="R247" s="197">
        <f t="shared" si="223"/>
        <v>25560</v>
      </c>
      <c r="S247" s="197">
        <f t="shared" si="166"/>
        <v>0</v>
      </c>
      <c r="T247" s="197">
        <f t="shared" ref="T247" si="227">SUM(T248:T251)</f>
        <v>0</v>
      </c>
      <c r="U247" s="197">
        <f t="shared" si="223"/>
        <v>0</v>
      </c>
      <c r="V247" s="197">
        <f t="shared" si="167"/>
        <v>0</v>
      </c>
      <c r="W247" s="197">
        <f t="shared" ref="W247" si="228">SUM(W248:W251)</f>
        <v>0</v>
      </c>
      <c r="X247" s="197">
        <f t="shared" si="223"/>
        <v>0</v>
      </c>
      <c r="Y247" s="197">
        <f t="shared" si="168"/>
        <v>0</v>
      </c>
      <c r="Z247" s="197">
        <f t="shared" ref="Z247" si="229">SUM(Z248:Z251)</f>
        <v>0</v>
      </c>
      <c r="AA247" s="197">
        <f t="shared" si="223"/>
        <v>0</v>
      </c>
      <c r="AB247" s="197">
        <f t="shared" si="169"/>
        <v>0</v>
      </c>
      <c r="AC247" s="195"/>
      <c r="AD247" s="195"/>
      <c r="AE247" s="195"/>
      <c r="AF247" s="195"/>
      <c r="AG247" s="195"/>
      <c r="AH247" s="195"/>
      <c r="AI247" s="195"/>
      <c r="AJ247" s="195"/>
      <c r="AK247" s="195"/>
      <c r="AL247" s="195"/>
      <c r="AM247" s="195"/>
      <c r="AN247" s="195"/>
      <c r="AO247" s="195"/>
      <c r="AP247" s="195"/>
      <c r="AQ247" s="195"/>
      <c r="AR247" s="195"/>
      <c r="AS247" s="195"/>
      <c r="AT247" s="195"/>
      <c r="AU247" s="195"/>
      <c r="AV247" s="195"/>
      <c r="AW247" s="195"/>
      <c r="AX247" s="195"/>
      <c r="AY247" s="195"/>
      <c r="AZ247" s="195"/>
      <c r="BA247" s="195"/>
      <c r="BB247" s="195"/>
      <c r="BC247" s="195"/>
      <c r="BD247" s="195"/>
      <c r="BE247" s="195"/>
      <c r="BF247" s="195"/>
      <c r="BG247" s="195"/>
      <c r="BH247" s="195"/>
      <c r="BI247" s="195"/>
      <c r="BJ247" s="195"/>
      <c r="BK247" s="195"/>
      <c r="BL247" s="195"/>
      <c r="BM247" s="195"/>
      <c r="BN247" s="195"/>
      <c r="BO247" s="195"/>
      <c r="BP247" s="195"/>
      <c r="BQ247" s="195"/>
      <c r="BR247" s="195"/>
      <c r="BS247" s="195"/>
      <c r="BT247" s="195"/>
      <c r="BU247" s="195"/>
      <c r="BV247" s="195"/>
      <c r="BW247" s="195"/>
      <c r="BX247" s="195"/>
      <c r="BY247" s="195"/>
      <c r="BZ247" s="195"/>
      <c r="CA247" s="195"/>
      <c r="CB247" s="195"/>
      <c r="CC247" s="195"/>
      <c r="CD247" s="195"/>
      <c r="CE247" s="195"/>
      <c r="CF247" s="195"/>
      <c r="CG247" s="195"/>
      <c r="CH247" s="195"/>
      <c r="CI247" s="195"/>
      <c r="CJ247" s="195"/>
      <c r="CK247" s="195"/>
      <c r="CL247" s="195"/>
      <c r="CM247" s="195"/>
      <c r="CN247" s="195"/>
      <c r="CO247" s="195"/>
      <c r="CP247" s="195"/>
      <c r="CQ247" s="195"/>
      <c r="CR247" s="195"/>
      <c r="CS247" s="195"/>
      <c r="CT247" s="195"/>
      <c r="CU247" s="195"/>
      <c r="CV247" s="195"/>
      <c r="CW247" s="195"/>
      <c r="CX247" s="195"/>
      <c r="CY247" s="195"/>
      <c r="CZ247" s="195"/>
      <c r="DA247" s="195"/>
      <c r="DB247" s="195"/>
      <c r="DC247" s="195"/>
      <c r="DD247" s="195"/>
      <c r="DE247" s="195"/>
      <c r="DF247" s="195"/>
      <c r="DG247" s="195"/>
      <c r="DH247" s="195"/>
      <c r="DI247" s="195"/>
      <c r="DJ247" s="195"/>
      <c r="DK247" s="195"/>
      <c r="DL247" s="195"/>
      <c r="DM247" s="195"/>
      <c r="DN247" s="195"/>
      <c r="DO247" s="195"/>
      <c r="DP247" s="195"/>
      <c r="DQ247" s="195"/>
      <c r="DR247" s="195"/>
      <c r="DS247" s="195"/>
      <c r="DT247" s="195"/>
      <c r="DU247" s="195"/>
      <c r="DV247" s="195"/>
      <c r="DW247" s="195"/>
      <c r="DX247" s="195"/>
      <c r="DY247" s="195"/>
      <c r="DZ247" s="195"/>
      <c r="EA247" s="195"/>
      <c r="EB247" s="195"/>
      <c r="EC247" s="195"/>
      <c r="ED247" s="195"/>
      <c r="EE247" s="195"/>
      <c r="EF247" s="195"/>
      <c r="EG247" s="195"/>
      <c r="EH247" s="195"/>
      <c r="EI247" s="195"/>
      <c r="EJ247" s="195"/>
      <c r="EK247" s="195"/>
      <c r="EL247" s="195"/>
      <c r="EM247" s="195"/>
      <c r="EN247" s="195"/>
      <c r="EO247" s="195"/>
      <c r="EP247" s="195"/>
      <c r="EQ247" s="195"/>
      <c r="ER247" s="195"/>
      <c r="ES247" s="195"/>
      <c r="ET247" s="195"/>
      <c r="EU247" s="195"/>
      <c r="EV247" s="195"/>
      <c r="EW247" s="195"/>
      <c r="EX247" s="195"/>
      <c r="EY247" s="195"/>
      <c r="EZ247" s="195"/>
      <c r="FA247" s="195"/>
      <c r="FB247" s="195"/>
      <c r="FC247" s="195"/>
      <c r="FD247" s="195"/>
      <c r="FE247" s="195"/>
      <c r="FF247" s="195"/>
      <c r="FG247" s="195"/>
      <c r="FH247" s="195"/>
      <c r="FI247" s="195"/>
      <c r="FJ247" s="195"/>
      <c r="FK247" s="195"/>
      <c r="FL247" s="195"/>
      <c r="FM247" s="195"/>
      <c r="FN247" s="195"/>
      <c r="FO247" s="195"/>
      <c r="FP247" s="195"/>
      <c r="FQ247" s="195"/>
      <c r="FR247" s="195"/>
      <c r="FS247" s="195"/>
      <c r="FT247" s="195"/>
      <c r="FU247" s="195"/>
      <c r="FV247" s="195"/>
      <c r="FW247" s="195"/>
      <c r="FX247" s="195"/>
      <c r="FY247" s="195"/>
      <c r="FZ247" s="195"/>
      <c r="GA247" s="195"/>
      <c r="GB247" s="195"/>
      <c r="GC247" s="195"/>
      <c r="GD247" s="195"/>
      <c r="GE247" s="195"/>
    </row>
    <row r="248" spans="1:187" s="198" customFormat="1" ht="78.75" x14ac:dyDescent="0.25">
      <c r="A248" s="200" t="s">
        <v>345</v>
      </c>
      <c r="B248" s="204">
        <f t="shared" ref="B248:D298" si="230">E248+H248+K248+N248+Q248+T248+W248+Z248</f>
        <v>5343</v>
      </c>
      <c r="C248" s="204">
        <f t="shared" si="230"/>
        <v>5343</v>
      </c>
      <c r="D248" s="204">
        <f t="shared" si="230"/>
        <v>0</v>
      </c>
      <c r="E248" s="204"/>
      <c r="F248" s="204"/>
      <c r="G248" s="204">
        <f t="shared" si="162"/>
        <v>0</v>
      </c>
      <c r="H248" s="204"/>
      <c r="I248" s="204"/>
      <c r="J248" s="204">
        <f t="shared" si="163"/>
        <v>0</v>
      </c>
      <c r="K248" s="204"/>
      <c r="L248" s="204"/>
      <c r="M248" s="204">
        <f t="shared" si="164"/>
        <v>0</v>
      </c>
      <c r="N248" s="204">
        <v>5343</v>
      </c>
      <c r="O248" s="204">
        <v>5343</v>
      </c>
      <c r="P248" s="204">
        <f t="shared" si="165"/>
        <v>0</v>
      </c>
      <c r="Q248" s="204"/>
      <c r="R248" s="204"/>
      <c r="S248" s="204">
        <f t="shared" si="166"/>
        <v>0</v>
      </c>
      <c r="T248" s="204"/>
      <c r="U248" s="204"/>
      <c r="V248" s="204">
        <f t="shared" si="167"/>
        <v>0</v>
      </c>
      <c r="W248" s="204"/>
      <c r="X248" s="204"/>
      <c r="Y248" s="204">
        <f t="shared" si="168"/>
        <v>0</v>
      </c>
      <c r="Z248" s="204"/>
      <c r="AA248" s="204"/>
      <c r="AB248" s="204">
        <f t="shared" si="169"/>
        <v>0</v>
      </c>
    </row>
    <row r="249" spans="1:187" s="198" customFormat="1" ht="31.5" x14ac:dyDescent="0.25">
      <c r="A249" s="200" t="s">
        <v>346</v>
      </c>
      <c r="B249" s="204">
        <f t="shared" si="230"/>
        <v>15060</v>
      </c>
      <c r="C249" s="204">
        <f t="shared" si="230"/>
        <v>15060</v>
      </c>
      <c r="D249" s="204">
        <f t="shared" si="230"/>
        <v>0</v>
      </c>
      <c r="E249" s="204"/>
      <c r="F249" s="204"/>
      <c r="G249" s="204">
        <f t="shared" si="162"/>
        <v>0</v>
      </c>
      <c r="H249" s="204"/>
      <c r="I249" s="204"/>
      <c r="J249" s="204">
        <f t="shared" si="163"/>
        <v>0</v>
      </c>
      <c r="K249" s="204"/>
      <c r="L249" s="204"/>
      <c r="M249" s="204">
        <f t="shared" si="164"/>
        <v>0</v>
      </c>
      <c r="N249" s="204"/>
      <c r="O249" s="204"/>
      <c r="P249" s="204">
        <f t="shared" si="165"/>
        <v>0</v>
      </c>
      <c r="Q249" s="204">
        <v>15060</v>
      </c>
      <c r="R249" s="204">
        <v>15060</v>
      </c>
      <c r="S249" s="204">
        <f t="shared" si="166"/>
        <v>0</v>
      </c>
      <c r="T249" s="204"/>
      <c r="U249" s="204"/>
      <c r="V249" s="204">
        <f t="shared" si="167"/>
        <v>0</v>
      </c>
      <c r="W249" s="204"/>
      <c r="X249" s="204"/>
      <c r="Y249" s="204">
        <f t="shared" si="168"/>
        <v>0</v>
      </c>
      <c r="Z249" s="204"/>
      <c r="AA249" s="204"/>
      <c r="AB249" s="204">
        <f t="shared" si="169"/>
        <v>0</v>
      </c>
    </row>
    <row r="250" spans="1:187" s="210" customFormat="1" ht="31.5" x14ac:dyDescent="0.25">
      <c r="A250" s="217" t="s">
        <v>347</v>
      </c>
      <c r="B250" s="209">
        <f t="shared" si="230"/>
        <v>4542</v>
      </c>
      <c r="C250" s="209">
        <f t="shared" si="230"/>
        <v>4542</v>
      </c>
      <c r="D250" s="209">
        <f t="shared" si="230"/>
        <v>0</v>
      </c>
      <c r="E250" s="209"/>
      <c r="F250" s="209"/>
      <c r="G250" s="209">
        <f t="shared" si="162"/>
        <v>0</v>
      </c>
      <c r="H250" s="209"/>
      <c r="I250" s="209"/>
      <c r="J250" s="209">
        <f t="shared" si="163"/>
        <v>0</v>
      </c>
      <c r="K250" s="209">
        <f>3822+720</f>
        <v>4542</v>
      </c>
      <c r="L250" s="209">
        <f>3822+720</f>
        <v>4542</v>
      </c>
      <c r="M250" s="209">
        <f t="shared" si="164"/>
        <v>0</v>
      </c>
      <c r="N250" s="209"/>
      <c r="O250" s="209"/>
      <c r="P250" s="209">
        <f t="shared" si="165"/>
        <v>0</v>
      </c>
      <c r="Q250" s="209">
        <v>0</v>
      </c>
      <c r="R250" s="209">
        <v>0</v>
      </c>
      <c r="S250" s="209">
        <f t="shared" si="166"/>
        <v>0</v>
      </c>
      <c r="T250" s="209"/>
      <c r="U250" s="209"/>
      <c r="V250" s="209">
        <f t="shared" si="167"/>
        <v>0</v>
      </c>
      <c r="W250" s="209"/>
      <c r="X250" s="209"/>
      <c r="Y250" s="209">
        <f t="shared" si="168"/>
        <v>0</v>
      </c>
      <c r="Z250" s="209"/>
      <c r="AA250" s="209"/>
      <c r="AB250" s="209">
        <f t="shared" si="169"/>
        <v>0</v>
      </c>
    </row>
    <row r="251" spans="1:187" s="198" customFormat="1" ht="31.5" x14ac:dyDescent="0.25">
      <c r="A251" s="200" t="s">
        <v>348</v>
      </c>
      <c r="B251" s="204">
        <f t="shared" si="230"/>
        <v>10500</v>
      </c>
      <c r="C251" s="204">
        <f t="shared" si="230"/>
        <v>10500</v>
      </c>
      <c r="D251" s="204">
        <f t="shared" si="230"/>
        <v>0</v>
      </c>
      <c r="E251" s="204"/>
      <c r="F251" s="204"/>
      <c r="G251" s="204">
        <f t="shared" si="162"/>
        <v>0</v>
      </c>
      <c r="H251" s="204"/>
      <c r="I251" s="204"/>
      <c r="J251" s="204">
        <f t="shared" si="163"/>
        <v>0</v>
      </c>
      <c r="K251" s="204"/>
      <c r="L251" s="204"/>
      <c r="M251" s="204">
        <f t="shared" si="164"/>
        <v>0</v>
      </c>
      <c r="N251" s="204"/>
      <c r="O251" s="204"/>
      <c r="P251" s="204">
        <f t="shared" si="165"/>
        <v>0</v>
      </c>
      <c r="Q251" s="204">
        <v>10500</v>
      </c>
      <c r="R251" s="204">
        <v>10500</v>
      </c>
      <c r="S251" s="204">
        <f t="shared" si="166"/>
        <v>0</v>
      </c>
      <c r="T251" s="204"/>
      <c r="U251" s="204"/>
      <c r="V251" s="204">
        <f t="shared" si="167"/>
        <v>0</v>
      </c>
      <c r="W251" s="204"/>
      <c r="X251" s="204"/>
      <c r="Y251" s="204">
        <f t="shared" si="168"/>
        <v>0</v>
      </c>
      <c r="Z251" s="204"/>
      <c r="AA251" s="204"/>
      <c r="AB251" s="204">
        <f t="shared" si="169"/>
        <v>0</v>
      </c>
    </row>
    <row r="252" spans="1:187" s="198" customFormat="1" ht="31.5" x14ac:dyDescent="0.25">
      <c r="A252" s="196" t="s">
        <v>217</v>
      </c>
      <c r="B252" s="197">
        <f t="shared" si="230"/>
        <v>169505</v>
      </c>
      <c r="C252" s="197">
        <f t="shared" si="230"/>
        <v>169505</v>
      </c>
      <c r="D252" s="197">
        <f t="shared" si="230"/>
        <v>0</v>
      </c>
      <c r="E252" s="197">
        <f t="shared" ref="E252:AA252" si="231">SUM(E253:E260)</f>
        <v>0</v>
      </c>
      <c r="F252" s="197">
        <f t="shared" si="231"/>
        <v>0</v>
      </c>
      <c r="G252" s="197">
        <f t="shared" si="162"/>
        <v>0</v>
      </c>
      <c r="H252" s="197">
        <f t="shared" ref="H252" si="232">SUM(H253:H260)</f>
        <v>0</v>
      </c>
      <c r="I252" s="197">
        <f t="shared" si="231"/>
        <v>0</v>
      </c>
      <c r="J252" s="197">
        <f t="shared" si="163"/>
        <v>0</v>
      </c>
      <c r="K252" s="197">
        <f t="shared" ref="K252" si="233">SUM(K253:K260)</f>
        <v>165713</v>
      </c>
      <c r="L252" s="197">
        <f t="shared" si="231"/>
        <v>165713</v>
      </c>
      <c r="M252" s="197">
        <f t="shared" si="164"/>
        <v>0</v>
      </c>
      <c r="N252" s="197">
        <f>SUM(N253:N260)</f>
        <v>3792</v>
      </c>
      <c r="O252" s="197">
        <f>SUM(O253:O260)</f>
        <v>3792</v>
      </c>
      <c r="P252" s="197">
        <f t="shared" si="165"/>
        <v>0</v>
      </c>
      <c r="Q252" s="197">
        <f t="shared" ref="Q252" si="234">SUM(Q253:Q260)</f>
        <v>0</v>
      </c>
      <c r="R252" s="197">
        <f t="shared" si="231"/>
        <v>0</v>
      </c>
      <c r="S252" s="197">
        <f t="shared" si="166"/>
        <v>0</v>
      </c>
      <c r="T252" s="197">
        <f t="shared" ref="T252" si="235">SUM(T253:T260)</f>
        <v>0</v>
      </c>
      <c r="U252" s="197">
        <f t="shared" si="231"/>
        <v>0</v>
      </c>
      <c r="V252" s="197">
        <f t="shared" si="167"/>
        <v>0</v>
      </c>
      <c r="W252" s="197">
        <f t="shared" ref="W252" si="236">SUM(W253:W260)</f>
        <v>0</v>
      </c>
      <c r="X252" s="197">
        <f t="shared" si="231"/>
        <v>0</v>
      </c>
      <c r="Y252" s="197">
        <f t="shared" si="168"/>
        <v>0</v>
      </c>
      <c r="Z252" s="197">
        <f t="shared" ref="Z252" si="237">SUM(Z253:Z260)</f>
        <v>0</v>
      </c>
      <c r="AA252" s="197">
        <f t="shared" si="231"/>
        <v>0</v>
      </c>
      <c r="AB252" s="197">
        <f t="shared" si="169"/>
        <v>0</v>
      </c>
      <c r="AC252" s="195"/>
      <c r="AD252" s="195"/>
      <c r="AE252" s="195"/>
      <c r="AF252" s="195"/>
      <c r="AG252" s="195"/>
      <c r="AH252" s="195"/>
      <c r="AI252" s="195"/>
      <c r="AJ252" s="195"/>
      <c r="AK252" s="195"/>
      <c r="AL252" s="195"/>
      <c r="AM252" s="195"/>
      <c r="AN252" s="195"/>
      <c r="AO252" s="195"/>
      <c r="AP252" s="195"/>
      <c r="AQ252" s="195"/>
      <c r="AR252" s="195"/>
      <c r="AS252" s="195"/>
      <c r="AT252" s="195"/>
      <c r="AU252" s="195"/>
      <c r="AV252" s="195"/>
      <c r="AW252" s="195"/>
      <c r="AX252" s="195"/>
      <c r="AY252" s="195"/>
      <c r="AZ252" s="195"/>
      <c r="BA252" s="195"/>
      <c r="BB252" s="195"/>
      <c r="BC252" s="195"/>
      <c r="BD252" s="195"/>
      <c r="BE252" s="195"/>
      <c r="BF252" s="195"/>
      <c r="BG252" s="195"/>
      <c r="BH252" s="195"/>
      <c r="BI252" s="195"/>
      <c r="BJ252" s="195"/>
      <c r="BK252" s="195"/>
      <c r="BL252" s="195"/>
      <c r="BM252" s="195"/>
      <c r="BN252" s="195"/>
      <c r="BO252" s="195"/>
      <c r="BP252" s="195"/>
      <c r="BQ252" s="195"/>
      <c r="BR252" s="195"/>
      <c r="BS252" s="195"/>
      <c r="BT252" s="195"/>
      <c r="BU252" s="195"/>
      <c r="BV252" s="195"/>
      <c r="BW252" s="195"/>
      <c r="BX252" s="195"/>
      <c r="BY252" s="195"/>
      <c r="BZ252" s="195"/>
      <c r="CA252" s="195"/>
      <c r="CB252" s="195"/>
      <c r="CC252" s="195"/>
      <c r="CD252" s="195"/>
      <c r="CE252" s="195"/>
      <c r="CF252" s="195"/>
      <c r="CG252" s="195"/>
      <c r="CH252" s="195"/>
      <c r="CI252" s="195"/>
      <c r="CJ252" s="195"/>
      <c r="CK252" s="195"/>
      <c r="CL252" s="195"/>
      <c r="CM252" s="195"/>
      <c r="CN252" s="195"/>
      <c r="CO252" s="195"/>
      <c r="CP252" s="195"/>
      <c r="CQ252" s="195"/>
      <c r="CR252" s="195"/>
      <c r="CS252" s="195"/>
      <c r="CT252" s="195"/>
      <c r="CU252" s="195"/>
      <c r="CV252" s="195"/>
      <c r="CW252" s="195"/>
      <c r="CX252" s="195"/>
      <c r="CY252" s="195"/>
      <c r="CZ252" s="195"/>
      <c r="DA252" s="195"/>
      <c r="DB252" s="195"/>
      <c r="DC252" s="195"/>
      <c r="DD252" s="195"/>
      <c r="DE252" s="195"/>
      <c r="DF252" s="195"/>
      <c r="DG252" s="195"/>
      <c r="DH252" s="195"/>
      <c r="DI252" s="195"/>
      <c r="DJ252" s="195"/>
      <c r="DK252" s="195"/>
      <c r="DL252" s="195"/>
      <c r="DM252" s="195"/>
      <c r="DN252" s="195"/>
      <c r="DO252" s="195"/>
      <c r="DP252" s="195"/>
      <c r="DQ252" s="195"/>
      <c r="DR252" s="195"/>
      <c r="DS252" s="195"/>
      <c r="DT252" s="195"/>
      <c r="DU252" s="195"/>
      <c r="DV252" s="195"/>
      <c r="DW252" s="195"/>
      <c r="DX252" s="195"/>
      <c r="DY252" s="195"/>
      <c r="DZ252" s="195"/>
      <c r="EA252" s="195"/>
      <c r="EB252" s="195"/>
      <c r="EC252" s="195"/>
      <c r="ED252" s="195"/>
      <c r="EE252" s="195"/>
      <c r="EF252" s="195"/>
      <c r="EG252" s="195"/>
      <c r="EH252" s="195"/>
      <c r="EI252" s="195"/>
      <c r="EJ252" s="195"/>
      <c r="EK252" s="195"/>
      <c r="EL252" s="195"/>
      <c r="EM252" s="195"/>
      <c r="EN252" s="195"/>
      <c r="EO252" s="195"/>
      <c r="EP252" s="195"/>
      <c r="EQ252" s="195"/>
      <c r="ER252" s="195"/>
      <c r="ES252" s="195"/>
      <c r="ET252" s="195"/>
      <c r="EU252" s="195"/>
      <c r="EV252" s="195"/>
      <c r="EW252" s="195"/>
      <c r="EX252" s="195"/>
      <c r="EY252" s="195"/>
      <c r="EZ252" s="195"/>
      <c r="FA252" s="195"/>
      <c r="FB252" s="195"/>
      <c r="FC252" s="195"/>
      <c r="FD252" s="195"/>
      <c r="FE252" s="195"/>
      <c r="FF252" s="195"/>
      <c r="FG252" s="195"/>
      <c r="FH252" s="195"/>
      <c r="FI252" s="195"/>
      <c r="FJ252" s="195"/>
      <c r="FK252" s="195"/>
      <c r="FL252" s="195"/>
      <c r="FM252" s="195"/>
      <c r="FN252" s="195"/>
      <c r="FO252" s="195"/>
      <c r="FP252" s="195"/>
      <c r="FQ252" s="195"/>
      <c r="FR252" s="195"/>
      <c r="FS252" s="195"/>
      <c r="FT252" s="195"/>
      <c r="FU252" s="195"/>
      <c r="FV252" s="195"/>
      <c r="FW252" s="195"/>
      <c r="FX252" s="195"/>
      <c r="FY252" s="195"/>
      <c r="FZ252" s="195"/>
      <c r="GA252" s="195"/>
      <c r="GB252" s="195"/>
      <c r="GC252" s="195"/>
      <c r="GD252" s="195"/>
      <c r="GE252" s="195"/>
    </row>
    <row r="253" spans="1:187" s="198" customFormat="1" ht="78.75" x14ac:dyDescent="0.25">
      <c r="A253" s="164" t="s">
        <v>349</v>
      </c>
      <c r="B253" s="204">
        <f t="shared" si="230"/>
        <v>1440</v>
      </c>
      <c r="C253" s="204">
        <f t="shared" si="230"/>
        <v>1440</v>
      </c>
      <c r="D253" s="204">
        <f t="shared" si="230"/>
        <v>0</v>
      </c>
      <c r="E253" s="204"/>
      <c r="F253" s="204"/>
      <c r="G253" s="204">
        <f t="shared" si="162"/>
        <v>0</v>
      </c>
      <c r="H253" s="204"/>
      <c r="I253" s="204"/>
      <c r="J253" s="204">
        <f t="shared" si="163"/>
        <v>0</v>
      </c>
      <c r="K253" s="204">
        <v>0</v>
      </c>
      <c r="L253" s="204">
        <v>0</v>
      </c>
      <c r="M253" s="204">
        <f t="shared" si="164"/>
        <v>0</v>
      </c>
      <c r="N253" s="204">
        <v>1440</v>
      </c>
      <c r="O253" s="204">
        <v>1440</v>
      </c>
      <c r="P253" s="204">
        <f t="shared" si="165"/>
        <v>0</v>
      </c>
      <c r="Q253" s="204"/>
      <c r="R253" s="204"/>
      <c r="S253" s="204">
        <f t="shared" si="166"/>
        <v>0</v>
      </c>
      <c r="T253" s="204"/>
      <c r="U253" s="204"/>
      <c r="V253" s="204">
        <f t="shared" si="167"/>
        <v>0</v>
      </c>
      <c r="W253" s="204"/>
      <c r="X253" s="204"/>
      <c r="Y253" s="204">
        <f t="shared" si="168"/>
        <v>0</v>
      </c>
      <c r="Z253" s="204"/>
      <c r="AA253" s="204"/>
      <c r="AB253" s="204">
        <f t="shared" si="169"/>
        <v>0</v>
      </c>
    </row>
    <row r="254" spans="1:187" s="198" customFormat="1" ht="78.75" x14ac:dyDescent="0.25">
      <c r="A254" s="164" t="s">
        <v>350</v>
      </c>
      <c r="B254" s="204">
        <f t="shared" si="230"/>
        <v>2352</v>
      </c>
      <c r="C254" s="204">
        <f t="shared" si="230"/>
        <v>2352</v>
      </c>
      <c r="D254" s="204">
        <f t="shared" si="230"/>
        <v>0</v>
      </c>
      <c r="E254" s="204">
        <v>0</v>
      </c>
      <c r="F254" s="204">
        <v>0</v>
      </c>
      <c r="G254" s="204">
        <f t="shared" ref="G254:G298" si="238">F254-E254</f>
        <v>0</v>
      </c>
      <c r="H254" s="204">
        <v>0</v>
      </c>
      <c r="I254" s="204">
        <v>0</v>
      </c>
      <c r="J254" s="204">
        <f t="shared" ref="J254:J298" si="239">I254-H254</f>
        <v>0</v>
      </c>
      <c r="K254" s="204">
        <v>0</v>
      </c>
      <c r="L254" s="204">
        <v>0</v>
      </c>
      <c r="M254" s="204">
        <f t="shared" ref="M254:M298" si="240">L254-K254</f>
        <v>0</v>
      </c>
      <c r="N254" s="204">
        <v>2352</v>
      </c>
      <c r="O254" s="204">
        <v>2352</v>
      </c>
      <c r="P254" s="204">
        <f t="shared" ref="P254:P298" si="241">O254-N254</f>
        <v>0</v>
      </c>
      <c r="Q254" s="204"/>
      <c r="R254" s="204"/>
      <c r="S254" s="204">
        <f t="shared" ref="S254:S298" si="242">R254-Q254</f>
        <v>0</v>
      </c>
      <c r="T254" s="204"/>
      <c r="U254" s="204"/>
      <c r="V254" s="204">
        <f t="shared" ref="V254:V298" si="243">U254-T254</f>
        <v>0</v>
      </c>
      <c r="W254" s="204"/>
      <c r="X254" s="204"/>
      <c r="Y254" s="204">
        <f t="shared" ref="Y254:Y298" si="244">X254-W254</f>
        <v>0</v>
      </c>
      <c r="Z254" s="204"/>
      <c r="AA254" s="204"/>
      <c r="AB254" s="204">
        <f t="shared" ref="AB254:AB298" si="245">AA254-Z254</f>
        <v>0</v>
      </c>
    </row>
    <row r="255" spans="1:187" s="198" customFormat="1" ht="31.5" x14ac:dyDescent="0.25">
      <c r="A255" s="203" t="s">
        <v>351</v>
      </c>
      <c r="B255" s="204">
        <f t="shared" si="230"/>
        <v>35890</v>
      </c>
      <c r="C255" s="204">
        <f t="shared" si="230"/>
        <v>35890</v>
      </c>
      <c r="D255" s="204">
        <f t="shared" si="230"/>
        <v>0</v>
      </c>
      <c r="E255" s="204"/>
      <c r="F255" s="204"/>
      <c r="G255" s="204">
        <f t="shared" si="238"/>
        <v>0</v>
      </c>
      <c r="H255" s="204"/>
      <c r="I255" s="204"/>
      <c r="J255" s="204">
        <f t="shared" si="239"/>
        <v>0</v>
      </c>
      <c r="K255" s="204">
        <f>36600-710</f>
        <v>35890</v>
      </c>
      <c r="L255" s="204">
        <f>36600-710</f>
        <v>35890</v>
      </c>
      <c r="M255" s="204">
        <f t="shared" si="240"/>
        <v>0</v>
      </c>
      <c r="N255" s="204">
        <v>0</v>
      </c>
      <c r="O255" s="204">
        <v>0</v>
      </c>
      <c r="P255" s="204">
        <f t="shared" si="241"/>
        <v>0</v>
      </c>
      <c r="Q255" s="204"/>
      <c r="R255" s="204"/>
      <c r="S255" s="204">
        <f t="shared" si="242"/>
        <v>0</v>
      </c>
      <c r="T255" s="204"/>
      <c r="U255" s="204"/>
      <c r="V255" s="204">
        <f t="shared" si="243"/>
        <v>0</v>
      </c>
      <c r="W255" s="204"/>
      <c r="X255" s="204"/>
      <c r="Y255" s="204">
        <f t="shared" si="244"/>
        <v>0</v>
      </c>
      <c r="Z255" s="204"/>
      <c r="AA255" s="204"/>
      <c r="AB255" s="204">
        <f t="shared" si="245"/>
        <v>0</v>
      </c>
    </row>
    <row r="256" spans="1:187" s="210" customFormat="1" x14ac:dyDescent="0.25">
      <c r="A256" s="213" t="s">
        <v>352</v>
      </c>
      <c r="B256" s="209">
        <f t="shared" si="230"/>
        <v>4944</v>
      </c>
      <c r="C256" s="209">
        <f t="shared" si="230"/>
        <v>4944</v>
      </c>
      <c r="D256" s="209">
        <f t="shared" si="230"/>
        <v>0</v>
      </c>
      <c r="E256" s="209"/>
      <c r="F256" s="209"/>
      <c r="G256" s="209">
        <f t="shared" si="238"/>
        <v>0</v>
      </c>
      <c r="H256" s="209"/>
      <c r="I256" s="209"/>
      <c r="J256" s="209">
        <f t="shared" si="239"/>
        <v>0</v>
      </c>
      <c r="K256" s="209">
        <f>5304-360</f>
        <v>4944</v>
      </c>
      <c r="L256" s="209">
        <f>5304-360</f>
        <v>4944</v>
      </c>
      <c r="M256" s="209">
        <f t="shared" si="240"/>
        <v>0</v>
      </c>
      <c r="N256" s="209">
        <v>0</v>
      </c>
      <c r="O256" s="209">
        <v>0</v>
      </c>
      <c r="P256" s="209">
        <f t="shared" si="241"/>
        <v>0</v>
      </c>
      <c r="Q256" s="209"/>
      <c r="R256" s="209"/>
      <c r="S256" s="209">
        <f t="shared" si="242"/>
        <v>0</v>
      </c>
      <c r="T256" s="209"/>
      <c r="U256" s="209"/>
      <c r="V256" s="209">
        <f t="shared" si="243"/>
        <v>0</v>
      </c>
      <c r="W256" s="209"/>
      <c r="X256" s="209"/>
      <c r="Y256" s="209">
        <f t="shared" si="244"/>
        <v>0</v>
      </c>
      <c r="Z256" s="209"/>
      <c r="AA256" s="209"/>
      <c r="AB256" s="209">
        <f t="shared" si="245"/>
        <v>0</v>
      </c>
    </row>
    <row r="257" spans="1:187" s="198" customFormat="1" ht="31.5" x14ac:dyDescent="0.25">
      <c r="A257" s="203" t="s">
        <v>353</v>
      </c>
      <c r="B257" s="204">
        <f t="shared" si="230"/>
        <v>6000</v>
      </c>
      <c r="C257" s="204">
        <f t="shared" si="230"/>
        <v>6000</v>
      </c>
      <c r="D257" s="204">
        <f t="shared" si="230"/>
        <v>0</v>
      </c>
      <c r="E257" s="204"/>
      <c r="F257" s="204"/>
      <c r="G257" s="204">
        <f t="shared" si="238"/>
        <v>0</v>
      </c>
      <c r="H257" s="204"/>
      <c r="I257" s="204"/>
      <c r="J257" s="204">
        <f t="shared" si="239"/>
        <v>0</v>
      </c>
      <c r="K257" s="204">
        <v>6000</v>
      </c>
      <c r="L257" s="204">
        <v>6000</v>
      </c>
      <c r="M257" s="204">
        <f t="shared" si="240"/>
        <v>0</v>
      </c>
      <c r="N257" s="204">
        <v>0</v>
      </c>
      <c r="O257" s="204">
        <v>0</v>
      </c>
      <c r="P257" s="204">
        <f t="shared" si="241"/>
        <v>0</v>
      </c>
      <c r="Q257" s="204"/>
      <c r="R257" s="204"/>
      <c r="S257" s="204">
        <f t="shared" si="242"/>
        <v>0</v>
      </c>
      <c r="T257" s="204"/>
      <c r="U257" s="204"/>
      <c r="V257" s="204">
        <f t="shared" si="243"/>
        <v>0</v>
      </c>
      <c r="W257" s="204"/>
      <c r="X257" s="204"/>
      <c r="Y257" s="204">
        <f t="shared" si="244"/>
        <v>0</v>
      </c>
      <c r="Z257" s="204"/>
      <c r="AA257" s="204"/>
      <c r="AB257" s="204">
        <f t="shared" si="245"/>
        <v>0</v>
      </c>
    </row>
    <row r="258" spans="1:187" s="198" customFormat="1" ht="31.5" x14ac:dyDescent="0.25">
      <c r="A258" s="203" t="s">
        <v>354</v>
      </c>
      <c r="B258" s="204">
        <f t="shared" si="230"/>
        <v>25999</v>
      </c>
      <c r="C258" s="204">
        <f t="shared" si="230"/>
        <v>25999</v>
      </c>
      <c r="D258" s="204">
        <f t="shared" si="230"/>
        <v>0</v>
      </c>
      <c r="E258" s="204"/>
      <c r="F258" s="204"/>
      <c r="G258" s="204">
        <f t="shared" si="238"/>
        <v>0</v>
      </c>
      <c r="H258" s="204"/>
      <c r="I258" s="204"/>
      <c r="J258" s="204">
        <f t="shared" si="239"/>
        <v>0</v>
      </c>
      <c r="K258" s="204">
        <v>25999</v>
      </c>
      <c r="L258" s="204">
        <v>25999</v>
      </c>
      <c r="M258" s="204">
        <f t="shared" si="240"/>
        <v>0</v>
      </c>
      <c r="N258" s="204">
        <v>0</v>
      </c>
      <c r="O258" s="204">
        <v>0</v>
      </c>
      <c r="P258" s="204">
        <f t="shared" si="241"/>
        <v>0</v>
      </c>
      <c r="Q258" s="204"/>
      <c r="R258" s="204"/>
      <c r="S258" s="204">
        <f t="shared" si="242"/>
        <v>0</v>
      </c>
      <c r="T258" s="204"/>
      <c r="U258" s="204"/>
      <c r="V258" s="204">
        <f t="shared" si="243"/>
        <v>0</v>
      </c>
      <c r="W258" s="204"/>
      <c r="X258" s="204"/>
      <c r="Y258" s="204">
        <f t="shared" si="244"/>
        <v>0</v>
      </c>
      <c r="Z258" s="204"/>
      <c r="AA258" s="204"/>
      <c r="AB258" s="204">
        <f t="shared" si="245"/>
        <v>0</v>
      </c>
    </row>
    <row r="259" spans="1:187" s="198" customFormat="1" ht="31.5" x14ac:dyDescent="0.25">
      <c r="A259" s="213" t="s">
        <v>355</v>
      </c>
      <c r="B259" s="204">
        <f t="shared" si="230"/>
        <v>89880</v>
      </c>
      <c r="C259" s="204">
        <f t="shared" si="230"/>
        <v>89880</v>
      </c>
      <c r="D259" s="204">
        <f t="shared" si="230"/>
        <v>0</v>
      </c>
      <c r="E259" s="204"/>
      <c r="F259" s="204"/>
      <c r="G259" s="204">
        <f t="shared" si="238"/>
        <v>0</v>
      </c>
      <c r="H259" s="204"/>
      <c r="I259" s="204"/>
      <c r="J259" s="204">
        <f t="shared" si="239"/>
        <v>0</v>
      </c>
      <c r="K259" s="204">
        <v>89880</v>
      </c>
      <c r="L259" s="204">
        <v>89880</v>
      </c>
      <c r="M259" s="204">
        <f t="shared" si="240"/>
        <v>0</v>
      </c>
      <c r="N259" s="204">
        <v>0</v>
      </c>
      <c r="O259" s="204">
        <v>0</v>
      </c>
      <c r="P259" s="204">
        <f t="shared" si="241"/>
        <v>0</v>
      </c>
      <c r="Q259" s="204"/>
      <c r="R259" s="204"/>
      <c r="S259" s="204">
        <f t="shared" si="242"/>
        <v>0</v>
      </c>
      <c r="T259" s="204"/>
      <c r="U259" s="204"/>
      <c r="V259" s="204">
        <f t="shared" si="243"/>
        <v>0</v>
      </c>
      <c r="W259" s="204"/>
      <c r="X259" s="204"/>
      <c r="Y259" s="204">
        <f t="shared" si="244"/>
        <v>0</v>
      </c>
      <c r="Z259" s="204"/>
      <c r="AA259" s="204"/>
      <c r="AB259" s="204">
        <f t="shared" si="245"/>
        <v>0</v>
      </c>
    </row>
    <row r="260" spans="1:187" s="198" customFormat="1" x14ac:dyDescent="0.25">
      <c r="A260" s="203" t="s">
        <v>356</v>
      </c>
      <c r="B260" s="204">
        <f t="shared" si="230"/>
        <v>3000</v>
      </c>
      <c r="C260" s="204">
        <f t="shared" si="230"/>
        <v>3000</v>
      </c>
      <c r="D260" s="204">
        <f t="shared" si="230"/>
        <v>0</v>
      </c>
      <c r="E260" s="204"/>
      <c r="F260" s="204"/>
      <c r="G260" s="204">
        <f t="shared" si="238"/>
        <v>0</v>
      </c>
      <c r="H260" s="204"/>
      <c r="I260" s="204"/>
      <c r="J260" s="204">
        <f t="shared" si="239"/>
        <v>0</v>
      </c>
      <c r="K260" s="204">
        <v>3000</v>
      </c>
      <c r="L260" s="204">
        <v>3000</v>
      </c>
      <c r="M260" s="204">
        <f t="shared" si="240"/>
        <v>0</v>
      </c>
      <c r="N260" s="204">
        <v>0</v>
      </c>
      <c r="O260" s="204">
        <v>0</v>
      </c>
      <c r="P260" s="204">
        <f t="shared" si="241"/>
        <v>0</v>
      </c>
      <c r="Q260" s="204"/>
      <c r="R260" s="204"/>
      <c r="S260" s="204">
        <f t="shared" si="242"/>
        <v>0</v>
      </c>
      <c r="T260" s="204"/>
      <c r="U260" s="204"/>
      <c r="V260" s="204">
        <f t="shared" si="243"/>
        <v>0</v>
      </c>
      <c r="W260" s="204"/>
      <c r="X260" s="204"/>
      <c r="Y260" s="204">
        <f t="shared" si="244"/>
        <v>0</v>
      </c>
      <c r="Z260" s="204"/>
      <c r="AA260" s="204"/>
      <c r="AB260" s="204">
        <f t="shared" si="245"/>
        <v>0</v>
      </c>
    </row>
    <row r="261" spans="1:187" s="198" customFormat="1" ht="31.5" x14ac:dyDescent="0.25">
      <c r="A261" s="196" t="s">
        <v>258</v>
      </c>
      <c r="B261" s="197">
        <f t="shared" si="230"/>
        <v>553745</v>
      </c>
      <c r="C261" s="197">
        <f t="shared" si="230"/>
        <v>553745</v>
      </c>
      <c r="D261" s="197">
        <f t="shared" si="230"/>
        <v>0</v>
      </c>
      <c r="E261" s="197">
        <f>SUM(E262:E263)</f>
        <v>0</v>
      </c>
      <c r="F261" s="197">
        <f>SUM(F262:F263)</f>
        <v>0</v>
      </c>
      <c r="G261" s="197">
        <f t="shared" si="238"/>
        <v>0</v>
      </c>
      <c r="H261" s="197">
        <f>SUM(H262:H263)</f>
        <v>0</v>
      </c>
      <c r="I261" s="197">
        <f>SUM(I262:I263)</f>
        <v>0</v>
      </c>
      <c r="J261" s="197">
        <f t="shared" si="239"/>
        <v>0</v>
      </c>
      <c r="K261" s="197">
        <f>SUM(K262:K263)</f>
        <v>0</v>
      </c>
      <c r="L261" s="197">
        <f>SUM(L262:L263)</f>
        <v>0</v>
      </c>
      <c r="M261" s="197">
        <f t="shared" si="240"/>
        <v>0</v>
      </c>
      <c r="N261" s="197">
        <f>SUM(N262:N263)</f>
        <v>551745</v>
      </c>
      <c r="O261" s="197">
        <f>SUM(O262:O263)</f>
        <v>551745</v>
      </c>
      <c r="P261" s="197">
        <f t="shared" si="241"/>
        <v>0</v>
      </c>
      <c r="Q261" s="197">
        <f>SUM(Q262:Q263)</f>
        <v>2000</v>
      </c>
      <c r="R261" s="197">
        <f>SUM(R262:R263)</f>
        <v>2000</v>
      </c>
      <c r="S261" s="197">
        <f t="shared" si="242"/>
        <v>0</v>
      </c>
      <c r="T261" s="197">
        <f>SUM(T262:T263)</f>
        <v>0</v>
      </c>
      <c r="U261" s="197">
        <f>SUM(U262:U263)</f>
        <v>0</v>
      </c>
      <c r="V261" s="197">
        <f t="shared" si="243"/>
        <v>0</v>
      </c>
      <c r="W261" s="197">
        <f>SUM(W262:W263)</f>
        <v>0</v>
      </c>
      <c r="X261" s="197">
        <f>SUM(X262:X263)</f>
        <v>0</v>
      </c>
      <c r="Y261" s="197">
        <f t="shared" si="244"/>
        <v>0</v>
      </c>
      <c r="Z261" s="197">
        <f>SUM(Z262:Z263)</f>
        <v>0</v>
      </c>
      <c r="AA261" s="197">
        <f>SUM(AA262:AA263)</f>
        <v>0</v>
      </c>
      <c r="AB261" s="197">
        <f t="shared" si="245"/>
        <v>0</v>
      </c>
      <c r="AC261" s="195"/>
      <c r="AD261" s="195"/>
      <c r="AE261" s="195"/>
      <c r="AF261" s="195"/>
      <c r="AG261" s="195"/>
      <c r="AH261" s="195"/>
      <c r="AI261" s="195"/>
      <c r="AJ261" s="195"/>
      <c r="AK261" s="195"/>
      <c r="AL261" s="195"/>
      <c r="AM261" s="195"/>
      <c r="AN261" s="195"/>
      <c r="AO261" s="195"/>
      <c r="AP261" s="195"/>
      <c r="AQ261" s="195"/>
      <c r="AR261" s="195"/>
      <c r="AS261" s="195"/>
      <c r="AT261" s="195"/>
      <c r="AU261" s="195"/>
      <c r="AV261" s="195"/>
      <c r="AW261" s="195"/>
      <c r="AX261" s="195"/>
      <c r="AY261" s="195"/>
      <c r="AZ261" s="195"/>
      <c r="BA261" s="195"/>
      <c r="BB261" s="195"/>
      <c r="BC261" s="195"/>
      <c r="BD261" s="195"/>
      <c r="BE261" s="195"/>
      <c r="BF261" s="195"/>
      <c r="BG261" s="195"/>
      <c r="BH261" s="195"/>
      <c r="BI261" s="195"/>
      <c r="BJ261" s="195"/>
      <c r="BK261" s="195"/>
      <c r="BL261" s="195"/>
      <c r="BM261" s="195"/>
      <c r="BN261" s="195"/>
      <c r="BO261" s="195"/>
      <c r="BP261" s="195"/>
      <c r="BQ261" s="195"/>
      <c r="BR261" s="195"/>
      <c r="BS261" s="195"/>
      <c r="BT261" s="195"/>
      <c r="BU261" s="195"/>
      <c r="BV261" s="195"/>
      <c r="BW261" s="195"/>
      <c r="BX261" s="195"/>
      <c r="BY261" s="195"/>
      <c r="BZ261" s="195"/>
      <c r="CA261" s="195"/>
      <c r="CB261" s="195"/>
      <c r="CC261" s="195"/>
      <c r="CD261" s="195"/>
      <c r="CE261" s="195"/>
      <c r="CF261" s="195"/>
      <c r="CG261" s="195"/>
      <c r="CH261" s="195"/>
      <c r="CI261" s="195"/>
      <c r="CJ261" s="195"/>
      <c r="CK261" s="195"/>
      <c r="CL261" s="195"/>
      <c r="CM261" s="195"/>
      <c r="CN261" s="195"/>
      <c r="CO261" s="195"/>
      <c r="CP261" s="195"/>
      <c r="CQ261" s="195"/>
      <c r="CR261" s="195"/>
      <c r="CS261" s="195"/>
      <c r="CT261" s="195"/>
      <c r="CU261" s="195"/>
      <c r="CV261" s="195"/>
      <c r="CW261" s="195"/>
      <c r="CX261" s="195"/>
      <c r="CY261" s="195"/>
      <c r="CZ261" s="195"/>
      <c r="DA261" s="195"/>
      <c r="DB261" s="195"/>
      <c r="DC261" s="195"/>
      <c r="DD261" s="195"/>
      <c r="DE261" s="195"/>
      <c r="DF261" s="195"/>
      <c r="DG261" s="195"/>
      <c r="DH261" s="195"/>
      <c r="DI261" s="195"/>
      <c r="DJ261" s="195"/>
      <c r="DK261" s="195"/>
      <c r="DL261" s="195"/>
      <c r="DM261" s="195"/>
      <c r="DN261" s="195"/>
      <c r="DO261" s="195"/>
      <c r="DP261" s="195"/>
      <c r="DQ261" s="195"/>
      <c r="DR261" s="195"/>
      <c r="DS261" s="195"/>
      <c r="DT261" s="195"/>
      <c r="DU261" s="195"/>
      <c r="DV261" s="195"/>
      <c r="DW261" s="195"/>
      <c r="DX261" s="195"/>
      <c r="DY261" s="195"/>
      <c r="DZ261" s="195"/>
      <c r="EA261" s="195"/>
      <c r="EB261" s="195"/>
      <c r="EC261" s="195"/>
      <c r="ED261" s="195"/>
      <c r="EE261" s="195"/>
      <c r="EF261" s="195"/>
      <c r="EG261" s="195"/>
      <c r="EH261" s="195"/>
      <c r="EI261" s="195"/>
      <c r="EJ261" s="195"/>
      <c r="EK261" s="195"/>
      <c r="EL261" s="195"/>
      <c r="EM261" s="195"/>
      <c r="EN261" s="195"/>
      <c r="EO261" s="195"/>
      <c r="EP261" s="195"/>
      <c r="EQ261" s="195"/>
      <c r="ER261" s="195"/>
      <c r="ES261" s="195"/>
      <c r="ET261" s="195"/>
      <c r="EU261" s="195"/>
      <c r="EV261" s="195"/>
      <c r="EW261" s="195"/>
      <c r="EX261" s="195"/>
      <c r="EY261" s="195"/>
      <c r="EZ261" s="195"/>
      <c r="FA261" s="195"/>
      <c r="FB261" s="195"/>
      <c r="FC261" s="195"/>
      <c r="FD261" s="195"/>
      <c r="FE261" s="195"/>
      <c r="FF261" s="195"/>
      <c r="FG261" s="195"/>
      <c r="FH261" s="195"/>
      <c r="FI261" s="195"/>
      <c r="FJ261" s="195"/>
      <c r="FK261" s="195"/>
      <c r="FL261" s="195"/>
      <c r="FM261" s="195"/>
      <c r="FN261" s="195"/>
      <c r="FO261" s="195"/>
      <c r="FP261" s="195"/>
      <c r="FQ261" s="195"/>
      <c r="FR261" s="195"/>
      <c r="FS261" s="195"/>
      <c r="FT261" s="195"/>
      <c r="FU261" s="195"/>
      <c r="FV261" s="195"/>
      <c r="FW261" s="195"/>
      <c r="FX261" s="195"/>
      <c r="FY261" s="195"/>
      <c r="FZ261" s="195"/>
      <c r="GA261" s="195"/>
      <c r="GB261" s="195"/>
      <c r="GC261" s="195"/>
      <c r="GD261" s="195"/>
      <c r="GE261" s="195"/>
    </row>
    <row r="262" spans="1:187" s="198" customFormat="1" ht="94.5" x14ac:dyDescent="0.25">
      <c r="A262" s="203" t="s">
        <v>357</v>
      </c>
      <c r="B262" s="204">
        <f t="shared" si="230"/>
        <v>551745</v>
      </c>
      <c r="C262" s="204">
        <f t="shared" si="230"/>
        <v>551745</v>
      </c>
      <c r="D262" s="204">
        <f t="shared" si="230"/>
        <v>0</v>
      </c>
      <c r="E262" s="204"/>
      <c r="F262" s="204"/>
      <c r="G262" s="204">
        <f t="shared" si="238"/>
        <v>0</v>
      </c>
      <c r="H262" s="204"/>
      <c r="I262" s="204"/>
      <c r="J262" s="204">
        <f t="shared" si="239"/>
        <v>0</v>
      </c>
      <c r="K262" s="204"/>
      <c r="L262" s="204"/>
      <c r="M262" s="204">
        <f t="shared" si="240"/>
        <v>0</v>
      </c>
      <c r="N262" s="204">
        <v>551745</v>
      </c>
      <c r="O262" s="204">
        <v>551745</v>
      </c>
      <c r="P262" s="204">
        <f t="shared" si="241"/>
        <v>0</v>
      </c>
      <c r="Q262" s="204"/>
      <c r="R262" s="204"/>
      <c r="S262" s="204">
        <f t="shared" si="242"/>
        <v>0</v>
      </c>
      <c r="T262" s="204"/>
      <c r="U262" s="204"/>
      <c r="V262" s="204">
        <f t="shared" si="243"/>
        <v>0</v>
      </c>
      <c r="W262" s="204"/>
      <c r="X262" s="204"/>
      <c r="Y262" s="204">
        <f t="shared" si="244"/>
        <v>0</v>
      </c>
      <c r="Z262" s="204"/>
      <c r="AA262" s="204"/>
      <c r="AB262" s="204">
        <f t="shared" si="245"/>
        <v>0</v>
      </c>
    </row>
    <row r="263" spans="1:187" s="198" customFormat="1" ht="31.5" x14ac:dyDescent="0.25">
      <c r="A263" s="164" t="s">
        <v>358</v>
      </c>
      <c r="B263" s="204">
        <f t="shared" si="230"/>
        <v>2000</v>
      </c>
      <c r="C263" s="204">
        <f t="shared" si="230"/>
        <v>2000</v>
      </c>
      <c r="D263" s="204">
        <f t="shared" si="230"/>
        <v>0</v>
      </c>
      <c r="E263" s="204"/>
      <c r="F263" s="204"/>
      <c r="G263" s="204">
        <f t="shared" si="238"/>
        <v>0</v>
      </c>
      <c r="H263" s="204"/>
      <c r="I263" s="204"/>
      <c r="J263" s="204">
        <f t="shared" si="239"/>
        <v>0</v>
      </c>
      <c r="K263" s="204"/>
      <c r="L263" s="204"/>
      <c r="M263" s="204">
        <f t="shared" si="240"/>
        <v>0</v>
      </c>
      <c r="N263" s="204">
        <v>0</v>
      </c>
      <c r="O263" s="204">
        <v>0</v>
      </c>
      <c r="P263" s="204">
        <f t="shared" si="241"/>
        <v>0</v>
      </c>
      <c r="Q263" s="204">
        <v>2000</v>
      </c>
      <c r="R263" s="204">
        <v>2000</v>
      </c>
      <c r="S263" s="204">
        <f t="shared" si="242"/>
        <v>0</v>
      </c>
      <c r="T263" s="204"/>
      <c r="U263" s="204"/>
      <c r="V263" s="204">
        <f t="shared" si="243"/>
        <v>0</v>
      </c>
      <c r="W263" s="204"/>
      <c r="X263" s="204"/>
      <c r="Y263" s="204">
        <f t="shared" si="244"/>
        <v>0</v>
      </c>
      <c r="Z263" s="204"/>
      <c r="AA263" s="204"/>
      <c r="AB263" s="204">
        <f t="shared" si="245"/>
        <v>0</v>
      </c>
    </row>
    <row r="264" spans="1:187" s="198" customFormat="1" x14ac:dyDescent="0.25">
      <c r="A264" s="196" t="s">
        <v>227</v>
      </c>
      <c r="B264" s="197">
        <f t="shared" si="230"/>
        <v>400531</v>
      </c>
      <c r="C264" s="197">
        <f t="shared" si="230"/>
        <v>403621</v>
      </c>
      <c r="D264" s="197">
        <f t="shared" si="230"/>
        <v>3090</v>
      </c>
      <c r="E264" s="197">
        <f t="shared" ref="E264:AA264" si="246">SUM(E265:E267)</f>
        <v>0</v>
      </c>
      <c r="F264" s="197">
        <f t="shared" si="246"/>
        <v>181890</v>
      </c>
      <c r="G264" s="197">
        <f t="shared" si="238"/>
        <v>181890</v>
      </c>
      <c r="H264" s="197">
        <f t="shared" ref="H264" si="247">SUM(H265:H267)</f>
        <v>0</v>
      </c>
      <c r="I264" s="197">
        <f t="shared" si="246"/>
        <v>0</v>
      </c>
      <c r="J264" s="197">
        <f t="shared" si="239"/>
        <v>0</v>
      </c>
      <c r="K264" s="197">
        <f t="shared" ref="K264" si="248">SUM(K265:K267)</f>
        <v>44731</v>
      </c>
      <c r="L264" s="197">
        <f t="shared" si="246"/>
        <v>44731</v>
      </c>
      <c r="M264" s="197">
        <f t="shared" si="240"/>
        <v>0</v>
      </c>
      <c r="N264" s="197">
        <f t="shared" ref="N264" si="249">SUM(N265:N267)</f>
        <v>0</v>
      </c>
      <c r="O264" s="197">
        <f t="shared" si="246"/>
        <v>0</v>
      </c>
      <c r="P264" s="197">
        <f t="shared" si="241"/>
        <v>0</v>
      </c>
      <c r="Q264" s="197">
        <f t="shared" ref="Q264" si="250">SUM(Q265:Q267)</f>
        <v>0</v>
      </c>
      <c r="R264" s="197">
        <f t="shared" si="246"/>
        <v>0</v>
      </c>
      <c r="S264" s="197">
        <f t="shared" si="242"/>
        <v>0</v>
      </c>
      <c r="T264" s="197">
        <f t="shared" ref="T264" si="251">SUM(T265:T267)</f>
        <v>177000</v>
      </c>
      <c r="U264" s="197">
        <f t="shared" si="246"/>
        <v>177000</v>
      </c>
      <c r="V264" s="197">
        <f t="shared" si="243"/>
        <v>0</v>
      </c>
      <c r="W264" s="197">
        <f t="shared" ref="W264" si="252">SUM(W265:W267)</f>
        <v>0</v>
      </c>
      <c r="X264" s="197">
        <f t="shared" si="246"/>
        <v>0</v>
      </c>
      <c r="Y264" s="197">
        <f t="shared" si="244"/>
        <v>0</v>
      </c>
      <c r="Z264" s="197">
        <f t="shared" ref="Z264" si="253">SUM(Z265:Z267)</f>
        <v>178800</v>
      </c>
      <c r="AA264" s="197">
        <f t="shared" si="246"/>
        <v>0</v>
      </c>
      <c r="AB264" s="197">
        <f t="shared" si="245"/>
        <v>-178800</v>
      </c>
      <c r="AC264" s="195"/>
      <c r="AD264" s="195"/>
      <c r="AE264" s="195"/>
      <c r="AF264" s="195"/>
      <c r="AG264" s="195"/>
      <c r="AH264" s="195"/>
      <c r="AI264" s="195"/>
      <c r="AJ264" s="195"/>
      <c r="AK264" s="195"/>
      <c r="AL264" s="195"/>
      <c r="AM264" s="195"/>
      <c r="AN264" s="195"/>
      <c r="AO264" s="195"/>
      <c r="AP264" s="195"/>
      <c r="AQ264" s="195"/>
      <c r="AR264" s="195"/>
      <c r="AS264" s="195"/>
      <c r="AT264" s="195"/>
      <c r="AU264" s="195"/>
      <c r="AV264" s="195"/>
      <c r="AW264" s="195"/>
      <c r="AX264" s="195"/>
      <c r="AY264" s="195"/>
      <c r="AZ264" s="195"/>
      <c r="BA264" s="195"/>
      <c r="BB264" s="195"/>
      <c r="BC264" s="195"/>
      <c r="BD264" s="195"/>
      <c r="BE264" s="195"/>
      <c r="BF264" s="195"/>
      <c r="BG264" s="195"/>
      <c r="BH264" s="195"/>
      <c r="BI264" s="195"/>
      <c r="BJ264" s="195"/>
      <c r="BK264" s="195"/>
      <c r="BL264" s="195"/>
      <c r="BM264" s="195"/>
      <c r="BN264" s="195"/>
      <c r="BO264" s="195"/>
      <c r="BP264" s="195"/>
      <c r="BQ264" s="195"/>
      <c r="BR264" s="195"/>
      <c r="BS264" s="195"/>
      <c r="BT264" s="195"/>
      <c r="BU264" s="195"/>
      <c r="BV264" s="195"/>
      <c r="BW264" s="195"/>
      <c r="BX264" s="195"/>
      <c r="BY264" s="195"/>
      <c r="BZ264" s="195"/>
      <c r="CA264" s="195"/>
      <c r="CB264" s="195"/>
      <c r="CC264" s="195"/>
      <c r="CD264" s="195"/>
      <c r="CE264" s="195"/>
      <c r="CF264" s="195"/>
      <c r="CG264" s="195"/>
      <c r="CH264" s="195"/>
      <c r="CI264" s="195"/>
      <c r="CJ264" s="195"/>
      <c r="CK264" s="195"/>
      <c r="CL264" s="195"/>
      <c r="CM264" s="195"/>
      <c r="CN264" s="195"/>
      <c r="CO264" s="195"/>
      <c r="CP264" s="195"/>
      <c r="CQ264" s="195"/>
      <c r="CR264" s="195"/>
      <c r="CS264" s="195"/>
      <c r="CT264" s="195"/>
      <c r="CU264" s="195"/>
      <c r="CV264" s="195"/>
      <c r="CW264" s="195"/>
      <c r="CX264" s="195"/>
      <c r="CY264" s="195"/>
      <c r="CZ264" s="195"/>
      <c r="DA264" s="195"/>
      <c r="DB264" s="195"/>
      <c r="DC264" s="195"/>
      <c r="DD264" s="195"/>
      <c r="DE264" s="195"/>
      <c r="DF264" s="195"/>
      <c r="DG264" s="195"/>
      <c r="DH264" s="195"/>
      <c r="DI264" s="195"/>
      <c r="DJ264" s="195"/>
      <c r="DK264" s="195"/>
      <c r="DL264" s="195"/>
      <c r="DM264" s="195"/>
      <c r="DN264" s="195"/>
      <c r="DO264" s="195"/>
      <c r="DP264" s="195"/>
      <c r="DQ264" s="195"/>
      <c r="DR264" s="195"/>
      <c r="DS264" s="195"/>
      <c r="DT264" s="195"/>
      <c r="DU264" s="195"/>
      <c r="DV264" s="195"/>
      <c r="DW264" s="195"/>
      <c r="DX264" s="195"/>
      <c r="DY264" s="195"/>
      <c r="DZ264" s="195"/>
      <c r="EA264" s="195"/>
      <c r="EB264" s="195"/>
      <c r="EC264" s="195"/>
      <c r="ED264" s="195"/>
      <c r="EE264" s="195"/>
      <c r="EF264" s="195"/>
      <c r="EG264" s="195"/>
      <c r="EH264" s="195"/>
      <c r="EI264" s="195"/>
      <c r="EJ264" s="195"/>
      <c r="EK264" s="195"/>
      <c r="EL264" s="195"/>
      <c r="EM264" s="195"/>
      <c r="EN264" s="195"/>
      <c r="EO264" s="195"/>
      <c r="EP264" s="195"/>
      <c r="EQ264" s="195"/>
      <c r="ER264" s="195"/>
      <c r="ES264" s="195"/>
      <c r="ET264" s="195"/>
      <c r="EU264" s="195"/>
      <c r="EV264" s="195"/>
      <c r="EW264" s="195"/>
      <c r="EX264" s="195"/>
      <c r="EY264" s="195"/>
      <c r="EZ264" s="195"/>
      <c r="FA264" s="195"/>
      <c r="FB264" s="195"/>
      <c r="FC264" s="195"/>
      <c r="FD264" s="195"/>
      <c r="FE264" s="195"/>
      <c r="FF264" s="195"/>
      <c r="FG264" s="195"/>
      <c r="FH264" s="195"/>
      <c r="FI264" s="195"/>
      <c r="FJ264" s="195"/>
      <c r="FK264" s="195"/>
      <c r="FL264" s="195"/>
      <c r="FM264" s="195"/>
      <c r="FN264" s="195"/>
      <c r="FO264" s="195"/>
      <c r="FP264" s="195"/>
      <c r="FQ264" s="195"/>
      <c r="FR264" s="195"/>
      <c r="FS264" s="195"/>
      <c r="FT264" s="195"/>
      <c r="FU264" s="195"/>
      <c r="FV264" s="195"/>
      <c r="FW264" s="195"/>
      <c r="FX264" s="195"/>
      <c r="FY264" s="195"/>
      <c r="FZ264" s="195"/>
      <c r="GA264" s="195"/>
      <c r="GB264" s="195"/>
      <c r="GC264" s="195"/>
      <c r="GD264" s="195"/>
      <c r="GE264" s="195"/>
    </row>
    <row r="265" spans="1:187" s="198" customFormat="1" ht="47.25" x14ac:dyDescent="0.25">
      <c r="A265" s="200" t="s">
        <v>359</v>
      </c>
      <c r="B265" s="204">
        <f t="shared" si="230"/>
        <v>35731</v>
      </c>
      <c r="C265" s="204">
        <f t="shared" si="230"/>
        <v>35731</v>
      </c>
      <c r="D265" s="204">
        <f t="shared" si="230"/>
        <v>0</v>
      </c>
      <c r="E265" s="204"/>
      <c r="F265" s="204"/>
      <c r="G265" s="204">
        <f t="shared" si="238"/>
        <v>0</v>
      </c>
      <c r="H265" s="204"/>
      <c r="I265" s="204"/>
      <c r="J265" s="204">
        <f t="shared" si="239"/>
        <v>0</v>
      </c>
      <c r="K265" s="204">
        <f>13563+22168</f>
        <v>35731</v>
      </c>
      <c r="L265" s="204">
        <f>13563+22168</f>
        <v>35731</v>
      </c>
      <c r="M265" s="204">
        <f t="shared" si="240"/>
        <v>0</v>
      </c>
      <c r="N265" s="204"/>
      <c r="O265" s="204"/>
      <c r="P265" s="204">
        <f t="shared" si="241"/>
        <v>0</v>
      </c>
      <c r="Q265" s="204"/>
      <c r="R265" s="204"/>
      <c r="S265" s="204">
        <f t="shared" si="242"/>
        <v>0</v>
      </c>
      <c r="T265" s="204"/>
      <c r="U265" s="204"/>
      <c r="V265" s="204">
        <f t="shared" si="243"/>
        <v>0</v>
      </c>
      <c r="W265" s="204"/>
      <c r="X265" s="204"/>
      <c r="Y265" s="204">
        <f t="shared" si="244"/>
        <v>0</v>
      </c>
      <c r="Z265" s="204"/>
      <c r="AA265" s="204"/>
      <c r="AB265" s="204">
        <f t="shared" si="245"/>
        <v>0</v>
      </c>
      <c r="FL265" s="195"/>
      <c r="FM265" s="195"/>
      <c r="FN265" s="195"/>
      <c r="FO265" s="195"/>
      <c r="FP265" s="195"/>
      <c r="FQ265" s="195"/>
      <c r="FR265" s="195"/>
      <c r="FS265" s="195"/>
      <c r="FT265" s="195"/>
      <c r="FU265" s="195"/>
      <c r="FV265" s="195"/>
      <c r="FW265" s="195"/>
      <c r="FX265" s="195"/>
      <c r="FY265" s="195"/>
      <c r="FZ265" s="195"/>
      <c r="GA265" s="195"/>
      <c r="GB265" s="195"/>
      <c r="GC265" s="195"/>
      <c r="GD265" s="195"/>
      <c r="GE265" s="195"/>
    </row>
    <row r="266" spans="1:187" s="198" customFormat="1" x14ac:dyDescent="0.25">
      <c r="A266" s="200" t="s">
        <v>360</v>
      </c>
      <c r="B266" s="204">
        <f t="shared" si="230"/>
        <v>9000</v>
      </c>
      <c r="C266" s="204">
        <f t="shared" si="230"/>
        <v>9000</v>
      </c>
      <c r="D266" s="204">
        <f t="shared" si="230"/>
        <v>0</v>
      </c>
      <c r="E266" s="204"/>
      <c r="F266" s="204"/>
      <c r="G266" s="204">
        <f t="shared" si="238"/>
        <v>0</v>
      </c>
      <c r="H266" s="204"/>
      <c r="I266" s="204"/>
      <c r="J266" s="204">
        <f t="shared" si="239"/>
        <v>0</v>
      </c>
      <c r="K266" s="204">
        <v>9000</v>
      </c>
      <c r="L266" s="204">
        <v>9000</v>
      </c>
      <c r="M266" s="204">
        <f t="shared" si="240"/>
        <v>0</v>
      </c>
      <c r="N266" s="204"/>
      <c r="O266" s="204"/>
      <c r="P266" s="204">
        <f t="shared" si="241"/>
        <v>0</v>
      </c>
      <c r="Q266" s="204"/>
      <c r="R266" s="204"/>
      <c r="S266" s="204">
        <f t="shared" si="242"/>
        <v>0</v>
      </c>
      <c r="T266" s="204"/>
      <c r="U266" s="204"/>
      <c r="V266" s="204">
        <f t="shared" si="243"/>
        <v>0</v>
      </c>
      <c r="W266" s="204"/>
      <c r="X266" s="204"/>
      <c r="Y266" s="204">
        <f t="shared" si="244"/>
        <v>0</v>
      </c>
      <c r="Z266" s="204"/>
      <c r="AA266" s="204"/>
      <c r="AB266" s="204">
        <f t="shared" si="245"/>
        <v>0</v>
      </c>
      <c r="FL266" s="195"/>
      <c r="FM266" s="195"/>
      <c r="FN266" s="195"/>
      <c r="FO266" s="195"/>
      <c r="FP266" s="195"/>
      <c r="FQ266" s="195"/>
      <c r="FR266" s="195"/>
      <c r="FS266" s="195"/>
      <c r="FT266" s="195"/>
      <c r="FU266" s="195"/>
      <c r="FV266" s="195"/>
      <c r="FW266" s="195"/>
      <c r="FX266" s="195"/>
      <c r="FY266" s="195"/>
      <c r="FZ266" s="195"/>
      <c r="GA266" s="195"/>
      <c r="GB266" s="195"/>
      <c r="GC266" s="195"/>
      <c r="GD266" s="195"/>
      <c r="GE266" s="195"/>
    </row>
    <row r="267" spans="1:187" s="198" customFormat="1" ht="31.5" x14ac:dyDescent="0.25">
      <c r="A267" s="203" t="s">
        <v>361</v>
      </c>
      <c r="B267" s="204">
        <f t="shared" si="230"/>
        <v>355800</v>
      </c>
      <c r="C267" s="204">
        <f t="shared" si="230"/>
        <v>358890</v>
      </c>
      <c r="D267" s="204">
        <f t="shared" si="230"/>
        <v>3090</v>
      </c>
      <c r="E267" s="204">
        <f>177000-177000</f>
        <v>0</v>
      </c>
      <c r="F267" s="204">
        <f>181890</f>
        <v>181890</v>
      </c>
      <c r="G267" s="204">
        <f t="shared" si="238"/>
        <v>181890</v>
      </c>
      <c r="H267" s="204"/>
      <c r="I267" s="204"/>
      <c r="J267" s="204">
        <f t="shared" si="239"/>
        <v>0</v>
      </c>
      <c r="K267" s="204">
        <v>0</v>
      </c>
      <c r="L267" s="204">
        <v>0</v>
      </c>
      <c r="M267" s="204">
        <f t="shared" si="240"/>
        <v>0</v>
      </c>
      <c r="N267" s="204"/>
      <c r="O267" s="204"/>
      <c r="P267" s="204">
        <f t="shared" si="241"/>
        <v>0</v>
      </c>
      <c r="Q267" s="204"/>
      <c r="R267" s="204"/>
      <c r="S267" s="204">
        <f t="shared" si="242"/>
        <v>0</v>
      </c>
      <c r="T267" s="204">
        <f>177000</f>
        <v>177000</v>
      </c>
      <c r="U267" s="204">
        <f>177000</f>
        <v>177000</v>
      </c>
      <c r="V267" s="204">
        <f t="shared" si="243"/>
        <v>0</v>
      </c>
      <c r="W267" s="204"/>
      <c r="X267" s="204"/>
      <c r="Y267" s="204">
        <f t="shared" si="244"/>
        <v>0</v>
      </c>
      <c r="Z267" s="204">
        <v>178800</v>
      </c>
      <c r="AA267" s="204">
        <v>0</v>
      </c>
      <c r="AB267" s="204">
        <f t="shared" si="245"/>
        <v>-178800</v>
      </c>
      <c r="FL267" s="195"/>
      <c r="FM267" s="195"/>
      <c r="FN267" s="195"/>
      <c r="FO267" s="195"/>
      <c r="FP267" s="195"/>
      <c r="FQ267" s="195"/>
      <c r="FR267" s="195"/>
      <c r="FS267" s="195"/>
      <c r="FT267" s="195"/>
      <c r="FU267" s="195"/>
      <c r="FV267" s="195"/>
      <c r="FW267" s="195"/>
      <c r="FX267" s="195"/>
      <c r="FY267" s="195"/>
      <c r="FZ267" s="195"/>
      <c r="GA267" s="195"/>
      <c r="GB267" s="195"/>
      <c r="GC267" s="195"/>
      <c r="GD267" s="195"/>
      <c r="GE267" s="195"/>
    </row>
    <row r="268" spans="1:187" s="198" customFormat="1" x14ac:dyDescent="0.25">
      <c r="A268" s="196" t="s">
        <v>362</v>
      </c>
      <c r="B268" s="197">
        <f t="shared" si="230"/>
        <v>30000</v>
      </c>
      <c r="C268" s="197">
        <f t="shared" si="230"/>
        <v>30000</v>
      </c>
      <c r="D268" s="197">
        <f t="shared" si="230"/>
        <v>0</v>
      </c>
      <c r="E268" s="197">
        <f t="shared" ref="E268:AA268" si="254">SUM(E269:E269)</f>
        <v>0</v>
      </c>
      <c r="F268" s="197">
        <f t="shared" si="254"/>
        <v>0</v>
      </c>
      <c r="G268" s="197">
        <f t="shared" si="238"/>
        <v>0</v>
      </c>
      <c r="H268" s="197">
        <f t="shared" si="254"/>
        <v>0</v>
      </c>
      <c r="I268" s="197">
        <f t="shared" si="254"/>
        <v>0</v>
      </c>
      <c r="J268" s="197">
        <f t="shared" si="239"/>
        <v>0</v>
      </c>
      <c r="K268" s="197">
        <f t="shared" si="254"/>
        <v>30000</v>
      </c>
      <c r="L268" s="197">
        <f t="shared" si="254"/>
        <v>30000</v>
      </c>
      <c r="M268" s="197">
        <f t="shared" si="240"/>
        <v>0</v>
      </c>
      <c r="N268" s="197">
        <f t="shared" si="254"/>
        <v>0</v>
      </c>
      <c r="O268" s="197">
        <f t="shared" si="254"/>
        <v>0</v>
      </c>
      <c r="P268" s="197">
        <f t="shared" si="241"/>
        <v>0</v>
      </c>
      <c r="Q268" s="197">
        <f t="shared" si="254"/>
        <v>0</v>
      </c>
      <c r="R268" s="197">
        <f t="shared" si="254"/>
        <v>0</v>
      </c>
      <c r="S268" s="197">
        <f t="shared" si="242"/>
        <v>0</v>
      </c>
      <c r="T268" s="197">
        <f t="shared" si="254"/>
        <v>0</v>
      </c>
      <c r="U268" s="197">
        <f t="shared" si="254"/>
        <v>0</v>
      </c>
      <c r="V268" s="197">
        <f t="shared" si="243"/>
        <v>0</v>
      </c>
      <c r="W268" s="197">
        <f t="shared" si="254"/>
        <v>0</v>
      </c>
      <c r="X268" s="197">
        <f t="shared" si="254"/>
        <v>0</v>
      </c>
      <c r="Y268" s="197">
        <f t="shared" si="244"/>
        <v>0</v>
      </c>
      <c r="Z268" s="197">
        <f t="shared" si="254"/>
        <v>0</v>
      </c>
      <c r="AA268" s="197">
        <f t="shared" si="254"/>
        <v>0</v>
      </c>
      <c r="AB268" s="197">
        <f t="shared" si="245"/>
        <v>0</v>
      </c>
      <c r="AC268" s="195"/>
      <c r="AD268" s="195"/>
      <c r="AE268" s="195"/>
      <c r="AF268" s="195"/>
      <c r="AG268" s="195"/>
      <c r="AH268" s="195"/>
      <c r="AI268" s="195"/>
      <c r="AJ268" s="195"/>
      <c r="AK268" s="195"/>
      <c r="AL268" s="195"/>
      <c r="AM268" s="195"/>
      <c r="AN268" s="195"/>
      <c r="AO268" s="195"/>
      <c r="AP268" s="195"/>
      <c r="AQ268" s="195"/>
      <c r="AR268" s="195"/>
      <c r="AS268" s="195"/>
      <c r="AT268" s="195"/>
      <c r="AU268" s="195"/>
      <c r="AV268" s="195"/>
      <c r="AW268" s="195"/>
      <c r="AX268" s="195"/>
      <c r="AY268" s="195"/>
      <c r="AZ268" s="195"/>
      <c r="BA268" s="195"/>
      <c r="BB268" s="195"/>
      <c r="BC268" s="195"/>
      <c r="BD268" s="195"/>
      <c r="BE268" s="195"/>
      <c r="BF268" s="195"/>
      <c r="BG268" s="195"/>
      <c r="BH268" s="195"/>
      <c r="BI268" s="195"/>
      <c r="BJ268" s="195"/>
      <c r="BK268" s="195"/>
      <c r="BL268" s="195"/>
      <c r="BM268" s="195"/>
      <c r="BN268" s="195"/>
      <c r="BO268" s="195"/>
      <c r="BP268" s="195"/>
      <c r="BQ268" s="195"/>
      <c r="BR268" s="195"/>
      <c r="BS268" s="195"/>
      <c r="BT268" s="195"/>
      <c r="BU268" s="195"/>
      <c r="BV268" s="195"/>
      <c r="BW268" s="195"/>
      <c r="BX268" s="195"/>
      <c r="BY268" s="195"/>
      <c r="BZ268" s="195"/>
      <c r="CA268" s="195"/>
      <c r="CB268" s="195"/>
      <c r="CC268" s="195"/>
      <c r="CD268" s="195"/>
      <c r="CE268" s="195"/>
      <c r="CF268" s="195"/>
      <c r="CG268" s="195"/>
      <c r="CH268" s="195"/>
      <c r="CI268" s="195"/>
      <c r="CJ268" s="195"/>
      <c r="CK268" s="195"/>
      <c r="CL268" s="195"/>
      <c r="CM268" s="195"/>
      <c r="CN268" s="195"/>
      <c r="CO268" s="195"/>
      <c r="CP268" s="195"/>
      <c r="CQ268" s="195"/>
      <c r="CR268" s="195"/>
      <c r="CS268" s="195"/>
      <c r="CT268" s="195"/>
      <c r="CU268" s="195"/>
      <c r="CV268" s="195"/>
      <c r="CW268" s="195"/>
      <c r="CX268" s="195"/>
      <c r="CY268" s="195"/>
      <c r="CZ268" s="195"/>
      <c r="DA268" s="195"/>
      <c r="DB268" s="195"/>
      <c r="DC268" s="195"/>
      <c r="DD268" s="195"/>
      <c r="DE268" s="195"/>
      <c r="DF268" s="195"/>
      <c r="DG268" s="195"/>
      <c r="DH268" s="195"/>
      <c r="DI268" s="195"/>
      <c r="DJ268" s="195"/>
      <c r="DK268" s="195"/>
      <c r="DL268" s="195"/>
      <c r="DM268" s="195"/>
      <c r="DN268" s="195"/>
      <c r="DO268" s="195"/>
      <c r="DP268" s="195"/>
      <c r="DQ268" s="195"/>
      <c r="DR268" s="195"/>
      <c r="DS268" s="195"/>
      <c r="DT268" s="195"/>
      <c r="DU268" s="195"/>
      <c r="DV268" s="195"/>
      <c r="DW268" s="195"/>
      <c r="DX268" s="195"/>
      <c r="DY268" s="195"/>
      <c r="DZ268" s="195"/>
      <c r="EA268" s="195"/>
      <c r="EB268" s="195"/>
      <c r="EC268" s="195"/>
      <c r="ED268" s="195"/>
      <c r="EE268" s="195"/>
      <c r="EF268" s="195"/>
      <c r="EG268" s="195"/>
      <c r="EH268" s="195"/>
      <c r="EI268" s="195"/>
      <c r="EJ268" s="195"/>
      <c r="EK268" s="195"/>
      <c r="EL268" s="195"/>
      <c r="EM268" s="195"/>
      <c r="EN268" s="195"/>
      <c r="EO268" s="195"/>
      <c r="EP268" s="195"/>
      <c r="EQ268" s="195"/>
      <c r="ER268" s="195"/>
      <c r="ES268" s="195"/>
      <c r="ET268" s="195"/>
      <c r="EU268" s="195"/>
      <c r="EV268" s="195"/>
      <c r="EW268" s="195"/>
      <c r="EX268" s="195"/>
      <c r="EY268" s="195"/>
      <c r="EZ268" s="195"/>
      <c r="FA268" s="195"/>
      <c r="FB268" s="195"/>
      <c r="FC268" s="195"/>
      <c r="FD268" s="195"/>
      <c r="FE268" s="195"/>
      <c r="FF268" s="195"/>
      <c r="FG268" s="195"/>
      <c r="FH268" s="195"/>
      <c r="FI268" s="195"/>
      <c r="FJ268" s="195"/>
      <c r="FK268" s="195"/>
      <c r="FL268" s="195"/>
      <c r="FM268" s="195"/>
      <c r="FN268" s="195"/>
      <c r="FO268" s="195"/>
      <c r="FP268" s="195"/>
      <c r="FQ268" s="195"/>
      <c r="FR268" s="195"/>
      <c r="FS268" s="195"/>
      <c r="FT268" s="195"/>
      <c r="FU268" s="195"/>
      <c r="FV268" s="195"/>
      <c r="FW268" s="195"/>
      <c r="FX268" s="195"/>
      <c r="FY268" s="195"/>
      <c r="FZ268" s="195"/>
      <c r="GA268" s="195"/>
      <c r="GB268" s="195"/>
      <c r="GC268" s="195"/>
      <c r="GD268" s="195"/>
      <c r="GE268" s="195"/>
    </row>
    <row r="269" spans="1:187" s="198" customFormat="1" ht="63" x14ac:dyDescent="0.25">
      <c r="A269" s="203" t="s">
        <v>363</v>
      </c>
      <c r="B269" s="204">
        <f t="shared" si="230"/>
        <v>30000</v>
      </c>
      <c r="C269" s="204">
        <f t="shared" si="230"/>
        <v>30000</v>
      </c>
      <c r="D269" s="204">
        <f t="shared" si="230"/>
        <v>0</v>
      </c>
      <c r="E269" s="204"/>
      <c r="F269" s="204"/>
      <c r="G269" s="204">
        <f t="shared" si="238"/>
        <v>0</v>
      </c>
      <c r="H269" s="204"/>
      <c r="I269" s="204"/>
      <c r="J269" s="204">
        <f t="shared" si="239"/>
        <v>0</v>
      </c>
      <c r="K269" s="204">
        <v>30000</v>
      </c>
      <c r="L269" s="204">
        <v>30000</v>
      </c>
      <c r="M269" s="204">
        <f t="shared" si="240"/>
        <v>0</v>
      </c>
      <c r="N269" s="204"/>
      <c r="O269" s="204"/>
      <c r="P269" s="204">
        <f t="shared" si="241"/>
        <v>0</v>
      </c>
      <c r="Q269" s="204"/>
      <c r="R269" s="204"/>
      <c r="S269" s="204">
        <f t="shared" si="242"/>
        <v>0</v>
      </c>
      <c r="T269" s="204"/>
      <c r="U269" s="204"/>
      <c r="V269" s="204">
        <f t="shared" si="243"/>
        <v>0</v>
      </c>
      <c r="W269" s="204"/>
      <c r="X269" s="204"/>
      <c r="Y269" s="204">
        <f t="shared" si="244"/>
        <v>0</v>
      </c>
      <c r="Z269" s="204"/>
      <c r="AA269" s="204"/>
      <c r="AB269" s="204">
        <f t="shared" si="245"/>
        <v>0</v>
      </c>
      <c r="FL269" s="195"/>
      <c r="FM269" s="195"/>
      <c r="FN269" s="195"/>
      <c r="FO269" s="195"/>
      <c r="FP269" s="195"/>
      <c r="FQ269" s="195"/>
      <c r="FR269" s="195"/>
      <c r="FS269" s="195"/>
      <c r="FT269" s="195"/>
      <c r="FU269" s="195"/>
      <c r="FV269" s="195"/>
      <c r="FW269" s="195"/>
      <c r="FX269" s="195"/>
      <c r="FY269" s="195"/>
      <c r="FZ269" s="195"/>
      <c r="GA269" s="195"/>
      <c r="GB269" s="195"/>
      <c r="GC269" s="195"/>
      <c r="GD269" s="195"/>
      <c r="GE269" s="195"/>
    </row>
    <row r="270" spans="1:187" s="198" customFormat="1" ht="31.5" x14ac:dyDescent="0.25">
      <c r="A270" s="196" t="s">
        <v>207</v>
      </c>
      <c r="B270" s="197">
        <f t="shared" si="230"/>
        <v>2807173</v>
      </c>
      <c r="C270" s="197">
        <f t="shared" si="230"/>
        <v>2744817</v>
      </c>
      <c r="D270" s="197">
        <f t="shared" si="230"/>
        <v>-62356</v>
      </c>
      <c r="E270" s="197">
        <f>SUM(E271,E273,E275,E279)</f>
        <v>62356</v>
      </c>
      <c r="F270" s="197">
        <f>SUM(F271,F273,F275,F279)</f>
        <v>0</v>
      </c>
      <c r="G270" s="197">
        <f t="shared" si="238"/>
        <v>-62356</v>
      </c>
      <c r="H270" s="197">
        <f t="shared" ref="H270:I270" si="255">SUM(H271,H273,H275,H279)</f>
        <v>0</v>
      </c>
      <c r="I270" s="197">
        <f t="shared" si="255"/>
        <v>0</v>
      </c>
      <c r="J270" s="197">
        <f t="shared" si="239"/>
        <v>0</v>
      </c>
      <c r="K270" s="197">
        <f t="shared" ref="K270:L270" si="256">SUM(K271,K273,K275,K279)</f>
        <v>95510</v>
      </c>
      <c r="L270" s="197">
        <f t="shared" si="256"/>
        <v>95510</v>
      </c>
      <c r="M270" s="197">
        <f t="shared" si="240"/>
        <v>0</v>
      </c>
      <c r="N270" s="197">
        <f t="shared" ref="N270:O270" si="257">SUM(N271,N273,N275,N279)</f>
        <v>2649307</v>
      </c>
      <c r="O270" s="197">
        <f t="shared" si="257"/>
        <v>2649307</v>
      </c>
      <c r="P270" s="197">
        <f t="shared" si="241"/>
        <v>0</v>
      </c>
      <c r="Q270" s="197">
        <f t="shared" ref="Q270:R270" si="258">SUM(Q271,Q273,Q275,Q279)</f>
        <v>0</v>
      </c>
      <c r="R270" s="197">
        <f t="shared" si="258"/>
        <v>0</v>
      </c>
      <c r="S270" s="197">
        <f t="shared" si="242"/>
        <v>0</v>
      </c>
      <c r="T270" s="197">
        <f t="shared" ref="T270:U270" si="259">SUM(T271,T273,T275,T279)</f>
        <v>0</v>
      </c>
      <c r="U270" s="197">
        <f t="shared" si="259"/>
        <v>0</v>
      </c>
      <c r="V270" s="197">
        <f t="shared" si="243"/>
        <v>0</v>
      </c>
      <c r="W270" s="197">
        <f t="shared" ref="W270:X270" si="260">SUM(W271,W273,W275,W279)</f>
        <v>0</v>
      </c>
      <c r="X270" s="197">
        <f t="shared" si="260"/>
        <v>0</v>
      </c>
      <c r="Y270" s="197">
        <f t="shared" si="244"/>
        <v>0</v>
      </c>
      <c r="Z270" s="197">
        <f t="shared" ref="Z270:AA270" si="261">SUM(Z271,Z273,Z275,Z279)</f>
        <v>0</v>
      </c>
      <c r="AA270" s="197">
        <f t="shared" si="261"/>
        <v>0</v>
      </c>
      <c r="AB270" s="197">
        <f t="shared" si="245"/>
        <v>0</v>
      </c>
      <c r="FL270" s="195"/>
      <c r="FM270" s="195"/>
      <c r="FN270" s="195"/>
      <c r="FO270" s="195"/>
      <c r="FP270" s="195"/>
      <c r="FQ270" s="195"/>
      <c r="FR270" s="195"/>
      <c r="FS270" s="195"/>
      <c r="FT270" s="195"/>
      <c r="FU270" s="195"/>
      <c r="FV270" s="195"/>
      <c r="FW270" s="195"/>
      <c r="FX270" s="195"/>
      <c r="FY270" s="195"/>
      <c r="FZ270" s="195"/>
      <c r="GA270" s="195"/>
      <c r="GB270" s="195"/>
      <c r="GC270" s="195"/>
      <c r="GD270" s="195"/>
      <c r="GE270" s="195"/>
    </row>
    <row r="271" spans="1:187" s="198" customFormat="1" ht="31.5" x14ac:dyDescent="0.25">
      <c r="A271" s="196" t="s">
        <v>211</v>
      </c>
      <c r="B271" s="197">
        <f t="shared" si="230"/>
        <v>80100</v>
      </c>
      <c r="C271" s="197">
        <f t="shared" si="230"/>
        <v>80100</v>
      </c>
      <c r="D271" s="197">
        <f t="shared" si="230"/>
        <v>0</v>
      </c>
      <c r="E271" s="197">
        <f>SUM(E272)</f>
        <v>0</v>
      </c>
      <c r="F271" s="197">
        <f>SUM(F272)</f>
        <v>0</v>
      </c>
      <c r="G271" s="197">
        <f t="shared" si="238"/>
        <v>0</v>
      </c>
      <c r="H271" s="197">
        <f t="shared" ref="H271:I271" si="262">SUM(H272)</f>
        <v>0</v>
      </c>
      <c r="I271" s="197">
        <f t="shared" si="262"/>
        <v>0</v>
      </c>
      <c r="J271" s="197">
        <f t="shared" si="239"/>
        <v>0</v>
      </c>
      <c r="K271" s="197">
        <f t="shared" ref="K271:L271" si="263">SUM(K272)</f>
        <v>0</v>
      </c>
      <c r="L271" s="197">
        <f t="shared" si="263"/>
        <v>0</v>
      </c>
      <c r="M271" s="197">
        <f t="shared" si="240"/>
        <v>0</v>
      </c>
      <c r="N271" s="197">
        <f>SUM(N272)</f>
        <v>80100</v>
      </c>
      <c r="O271" s="197">
        <f t="shared" ref="O271" si="264">SUM(O272)</f>
        <v>80100</v>
      </c>
      <c r="P271" s="197">
        <f t="shared" si="241"/>
        <v>0</v>
      </c>
      <c r="Q271" s="197">
        <f t="shared" ref="Q271:R271" si="265">SUM(Q272)</f>
        <v>0</v>
      </c>
      <c r="R271" s="197">
        <f t="shared" si="265"/>
        <v>0</v>
      </c>
      <c r="S271" s="197">
        <f t="shared" si="242"/>
        <v>0</v>
      </c>
      <c r="T271" s="197">
        <f t="shared" ref="T271:U271" si="266">SUM(T272)</f>
        <v>0</v>
      </c>
      <c r="U271" s="197">
        <f t="shared" si="266"/>
        <v>0</v>
      </c>
      <c r="V271" s="197">
        <f t="shared" si="243"/>
        <v>0</v>
      </c>
      <c r="W271" s="197">
        <f t="shared" ref="W271:X271" si="267">SUM(W272)</f>
        <v>0</v>
      </c>
      <c r="X271" s="197">
        <f t="shared" si="267"/>
        <v>0</v>
      </c>
      <c r="Y271" s="197">
        <f t="shared" si="244"/>
        <v>0</v>
      </c>
      <c r="Z271" s="197">
        <f t="shared" ref="Z271:AA271" si="268">SUM(Z272)</f>
        <v>0</v>
      </c>
      <c r="AA271" s="197">
        <f t="shared" si="268"/>
        <v>0</v>
      </c>
      <c r="AB271" s="197">
        <f t="shared" si="245"/>
        <v>0</v>
      </c>
      <c r="AC271" s="195"/>
      <c r="AD271" s="195"/>
      <c r="AE271" s="195"/>
      <c r="AF271" s="195"/>
      <c r="AG271" s="195"/>
      <c r="AH271" s="195"/>
      <c r="AI271" s="195"/>
      <c r="AJ271" s="195"/>
      <c r="AK271" s="195"/>
      <c r="AL271" s="195"/>
      <c r="AM271" s="195"/>
      <c r="AN271" s="195"/>
      <c r="AO271" s="195"/>
      <c r="AP271" s="195"/>
      <c r="AQ271" s="195"/>
      <c r="AR271" s="195"/>
      <c r="AS271" s="195"/>
      <c r="AT271" s="195"/>
      <c r="AU271" s="195"/>
      <c r="AV271" s="195"/>
      <c r="AW271" s="195"/>
      <c r="AX271" s="195"/>
      <c r="AY271" s="195"/>
      <c r="AZ271" s="195"/>
      <c r="BA271" s="195"/>
      <c r="BB271" s="195"/>
      <c r="BC271" s="195"/>
      <c r="BD271" s="195"/>
      <c r="BE271" s="195"/>
      <c r="BF271" s="195"/>
      <c r="BG271" s="195"/>
      <c r="BH271" s="195"/>
      <c r="BI271" s="195"/>
      <c r="BJ271" s="195"/>
      <c r="BK271" s="195"/>
      <c r="BL271" s="195"/>
      <c r="BM271" s="195"/>
      <c r="BN271" s="195"/>
      <c r="BO271" s="195"/>
      <c r="BP271" s="195"/>
      <c r="BQ271" s="195"/>
      <c r="BR271" s="195"/>
      <c r="BS271" s="195"/>
      <c r="BT271" s="195"/>
      <c r="BU271" s="195"/>
      <c r="BV271" s="195"/>
      <c r="BW271" s="195"/>
      <c r="BX271" s="195"/>
      <c r="BY271" s="195"/>
      <c r="BZ271" s="195"/>
      <c r="CA271" s="195"/>
      <c r="CB271" s="195"/>
      <c r="CC271" s="195"/>
      <c r="CD271" s="195"/>
      <c r="CE271" s="195"/>
      <c r="CF271" s="195"/>
      <c r="CG271" s="195"/>
      <c r="CH271" s="195"/>
      <c r="CI271" s="195"/>
      <c r="CJ271" s="195"/>
      <c r="CK271" s="195"/>
      <c r="CL271" s="195"/>
      <c r="CM271" s="195"/>
      <c r="CN271" s="195"/>
      <c r="CO271" s="195"/>
      <c r="CP271" s="195"/>
      <c r="CQ271" s="195"/>
      <c r="CR271" s="195"/>
      <c r="CS271" s="195"/>
      <c r="CT271" s="195"/>
      <c r="CU271" s="195"/>
      <c r="CV271" s="195"/>
      <c r="CW271" s="195"/>
      <c r="CX271" s="195"/>
      <c r="CY271" s="195"/>
      <c r="CZ271" s="195"/>
      <c r="DA271" s="195"/>
      <c r="DB271" s="195"/>
      <c r="DC271" s="195"/>
      <c r="DD271" s="195"/>
      <c r="DE271" s="195"/>
      <c r="DF271" s="195"/>
      <c r="DG271" s="195"/>
      <c r="DH271" s="195"/>
      <c r="DI271" s="195"/>
      <c r="DJ271" s="195"/>
      <c r="DK271" s="195"/>
      <c r="DL271" s="195"/>
      <c r="DM271" s="195"/>
      <c r="DN271" s="195"/>
      <c r="DO271" s="195"/>
      <c r="DP271" s="195"/>
      <c r="DQ271" s="195"/>
      <c r="DR271" s="195"/>
      <c r="DS271" s="195"/>
      <c r="DT271" s="195"/>
      <c r="DU271" s="195"/>
      <c r="DV271" s="195"/>
      <c r="DW271" s="195"/>
      <c r="DX271" s="195"/>
      <c r="DY271" s="195"/>
      <c r="DZ271" s="195"/>
      <c r="EA271" s="195"/>
      <c r="EB271" s="195"/>
      <c r="EC271" s="195"/>
      <c r="ED271" s="195"/>
      <c r="EE271" s="195"/>
      <c r="EF271" s="195"/>
      <c r="EG271" s="195"/>
      <c r="EH271" s="195"/>
      <c r="EI271" s="195"/>
      <c r="EJ271" s="195"/>
      <c r="EK271" s="195"/>
      <c r="EL271" s="195"/>
      <c r="EM271" s="195"/>
      <c r="EN271" s="195"/>
      <c r="EO271" s="195"/>
      <c r="EP271" s="195"/>
      <c r="EQ271" s="195"/>
      <c r="ER271" s="195"/>
      <c r="ES271" s="195"/>
      <c r="ET271" s="195"/>
      <c r="EU271" s="195"/>
      <c r="EV271" s="195"/>
      <c r="EW271" s="195"/>
      <c r="EX271" s="195"/>
      <c r="EY271" s="195"/>
      <c r="EZ271" s="195"/>
      <c r="FA271" s="195"/>
      <c r="FB271" s="195"/>
      <c r="FC271" s="195"/>
      <c r="FD271" s="195"/>
      <c r="FE271" s="195"/>
      <c r="FF271" s="195"/>
      <c r="FG271" s="195"/>
      <c r="FH271" s="195"/>
      <c r="FI271" s="195"/>
      <c r="FJ271" s="195"/>
      <c r="FK271" s="195"/>
      <c r="FL271" s="195"/>
      <c r="FM271" s="195"/>
      <c r="FN271" s="195"/>
      <c r="FO271" s="195"/>
      <c r="FP271" s="195"/>
      <c r="FQ271" s="195"/>
      <c r="FR271" s="195"/>
      <c r="FS271" s="195"/>
      <c r="FT271" s="195"/>
      <c r="FU271" s="195"/>
      <c r="FV271" s="195"/>
      <c r="FW271" s="195"/>
      <c r="FX271" s="195"/>
      <c r="FY271" s="195"/>
      <c r="FZ271" s="195"/>
      <c r="GA271" s="195"/>
      <c r="GB271" s="195"/>
      <c r="GC271" s="195"/>
      <c r="GD271" s="195"/>
      <c r="GE271" s="195"/>
    </row>
    <row r="272" spans="1:187" s="198" customFormat="1" ht="94.5" x14ac:dyDescent="0.25">
      <c r="A272" s="203" t="s">
        <v>364</v>
      </c>
      <c r="B272" s="204">
        <f t="shared" si="230"/>
        <v>80100</v>
      </c>
      <c r="C272" s="204">
        <f t="shared" si="230"/>
        <v>80100</v>
      </c>
      <c r="D272" s="204">
        <f t="shared" si="230"/>
        <v>0</v>
      </c>
      <c r="E272" s="204"/>
      <c r="F272" s="204"/>
      <c r="G272" s="204">
        <f t="shared" si="238"/>
        <v>0</v>
      </c>
      <c r="H272" s="204"/>
      <c r="I272" s="204"/>
      <c r="J272" s="204">
        <f t="shared" si="239"/>
        <v>0</v>
      </c>
      <c r="K272" s="204"/>
      <c r="L272" s="204"/>
      <c r="M272" s="204">
        <f t="shared" si="240"/>
        <v>0</v>
      </c>
      <c r="N272" s="204">
        <v>80100</v>
      </c>
      <c r="O272" s="204">
        <v>80100</v>
      </c>
      <c r="P272" s="204">
        <f t="shared" si="241"/>
        <v>0</v>
      </c>
      <c r="Q272" s="204"/>
      <c r="R272" s="204"/>
      <c r="S272" s="204">
        <f t="shared" si="242"/>
        <v>0</v>
      </c>
      <c r="T272" s="204"/>
      <c r="U272" s="204"/>
      <c r="V272" s="204">
        <f t="shared" si="243"/>
        <v>0</v>
      </c>
      <c r="W272" s="204"/>
      <c r="X272" s="204"/>
      <c r="Y272" s="204">
        <f t="shared" si="244"/>
        <v>0</v>
      </c>
      <c r="Z272" s="204"/>
      <c r="AA272" s="204"/>
      <c r="AB272" s="204">
        <f t="shared" si="245"/>
        <v>0</v>
      </c>
      <c r="FL272" s="195"/>
      <c r="FM272" s="195"/>
      <c r="FN272" s="195"/>
      <c r="FO272" s="195"/>
      <c r="FP272" s="195"/>
      <c r="FQ272" s="195"/>
      <c r="FR272" s="195"/>
      <c r="FS272" s="195"/>
      <c r="FT272" s="195"/>
      <c r="FU272" s="195"/>
      <c r="FV272" s="195"/>
      <c r="FW272" s="195"/>
      <c r="FX272" s="195"/>
      <c r="FY272" s="195"/>
      <c r="FZ272" s="195"/>
      <c r="GA272" s="195"/>
      <c r="GB272" s="195"/>
      <c r="GC272" s="195"/>
      <c r="GD272" s="195"/>
      <c r="GE272" s="195"/>
    </row>
    <row r="273" spans="1:188" s="198" customFormat="1" ht="31.5" x14ac:dyDescent="0.25">
      <c r="A273" s="196" t="s">
        <v>217</v>
      </c>
      <c r="B273" s="197">
        <f t="shared" si="230"/>
        <v>568611</v>
      </c>
      <c r="C273" s="197">
        <f t="shared" si="230"/>
        <v>568611</v>
      </c>
      <c r="D273" s="197">
        <f t="shared" si="230"/>
        <v>0</v>
      </c>
      <c r="E273" s="197">
        <f t="shared" ref="E273:AA273" si="269">SUM(E274:E274)</f>
        <v>0</v>
      </c>
      <c r="F273" s="197">
        <f t="shared" si="269"/>
        <v>0</v>
      </c>
      <c r="G273" s="197">
        <f t="shared" si="238"/>
        <v>0</v>
      </c>
      <c r="H273" s="197">
        <f t="shared" si="269"/>
        <v>0</v>
      </c>
      <c r="I273" s="197">
        <f t="shared" si="269"/>
        <v>0</v>
      </c>
      <c r="J273" s="197">
        <f t="shared" si="239"/>
        <v>0</v>
      </c>
      <c r="K273" s="197">
        <f t="shared" si="269"/>
        <v>0</v>
      </c>
      <c r="L273" s="197">
        <f t="shared" si="269"/>
        <v>0</v>
      </c>
      <c r="M273" s="197">
        <f t="shared" si="240"/>
        <v>0</v>
      </c>
      <c r="N273" s="197">
        <f t="shared" si="269"/>
        <v>568611</v>
      </c>
      <c r="O273" s="197">
        <f t="shared" si="269"/>
        <v>568611</v>
      </c>
      <c r="P273" s="197">
        <f t="shared" si="241"/>
        <v>0</v>
      </c>
      <c r="Q273" s="197">
        <f t="shared" si="269"/>
        <v>0</v>
      </c>
      <c r="R273" s="197">
        <f t="shared" si="269"/>
        <v>0</v>
      </c>
      <c r="S273" s="197">
        <f t="shared" si="242"/>
        <v>0</v>
      </c>
      <c r="T273" s="197">
        <f t="shared" si="269"/>
        <v>0</v>
      </c>
      <c r="U273" s="197">
        <f t="shared" si="269"/>
        <v>0</v>
      </c>
      <c r="V273" s="197">
        <f t="shared" si="243"/>
        <v>0</v>
      </c>
      <c r="W273" s="197">
        <f t="shared" si="269"/>
        <v>0</v>
      </c>
      <c r="X273" s="197">
        <f t="shared" si="269"/>
        <v>0</v>
      </c>
      <c r="Y273" s="197">
        <f t="shared" si="244"/>
        <v>0</v>
      </c>
      <c r="Z273" s="197">
        <f t="shared" si="269"/>
        <v>0</v>
      </c>
      <c r="AA273" s="197">
        <f t="shared" si="269"/>
        <v>0</v>
      </c>
      <c r="AB273" s="197">
        <f t="shared" si="245"/>
        <v>0</v>
      </c>
      <c r="AC273" s="195"/>
      <c r="AD273" s="195"/>
      <c r="AE273" s="195"/>
      <c r="AF273" s="195"/>
      <c r="AG273" s="195"/>
      <c r="AH273" s="195"/>
      <c r="AI273" s="195"/>
      <c r="AJ273" s="195"/>
      <c r="AK273" s="195"/>
      <c r="AL273" s="195"/>
      <c r="AM273" s="195"/>
      <c r="AN273" s="195"/>
      <c r="AO273" s="195"/>
      <c r="AP273" s="195"/>
      <c r="AQ273" s="195"/>
      <c r="AR273" s="195"/>
      <c r="AS273" s="195"/>
      <c r="AT273" s="195"/>
      <c r="AU273" s="195"/>
      <c r="AV273" s="195"/>
      <c r="AW273" s="195"/>
      <c r="AX273" s="195"/>
      <c r="AY273" s="195"/>
      <c r="AZ273" s="195"/>
      <c r="BA273" s="195"/>
      <c r="BB273" s="195"/>
      <c r="BC273" s="195"/>
      <c r="BD273" s="195"/>
      <c r="BE273" s="195"/>
      <c r="BF273" s="195"/>
      <c r="BG273" s="195"/>
      <c r="BH273" s="195"/>
      <c r="BI273" s="195"/>
      <c r="BJ273" s="195"/>
      <c r="BK273" s="195"/>
      <c r="BL273" s="195"/>
      <c r="BM273" s="195"/>
      <c r="BN273" s="195"/>
      <c r="BO273" s="195"/>
      <c r="BP273" s="195"/>
      <c r="BQ273" s="195"/>
      <c r="BR273" s="195"/>
      <c r="BS273" s="195"/>
      <c r="BT273" s="195"/>
      <c r="BU273" s="195"/>
      <c r="BV273" s="195"/>
      <c r="BW273" s="195"/>
      <c r="BX273" s="195"/>
      <c r="BY273" s="195"/>
      <c r="BZ273" s="195"/>
      <c r="CA273" s="195"/>
      <c r="CB273" s="195"/>
      <c r="CC273" s="195"/>
      <c r="CD273" s="195"/>
      <c r="CE273" s="195"/>
      <c r="CF273" s="195"/>
      <c r="CG273" s="195"/>
      <c r="CH273" s="195"/>
      <c r="CI273" s="195"/>
      <c r="CJ273" s="195"/>
      <c r="CK273" s="195"/>
      <c r="CL273" s="195"/>
      <c r="CM273" s="195"/>
      <c r="CN273" s="195"/>
      <c r="CO273" s="195"/>
      <c r="CP273" s="195"/>
      <c r="CQ273" s="195"/>
      <c r="CR273" s="195"/>
      <c r="CS273" s="195"/>
      <c r="CT273" s="195"/>
      <c r="CU273" s="195"/>
      <c r="CV273" s="195"/>
      <c r="CW273" s="195"/>
      <c r="CX273" s="195"/>
      <c r="CY273" s="195"/>
      <c r="CZ273" s="195"/>
      <c r="DA273" s="195"/>
      <c r="DB273" s="195"/>
      <c r="DC273" s="195"/>
      <c r="DD273" s="195"/>
      <c r="DE273" s="195"/>
      <c r="DF273" s="195"/>
      <c r="DG273" s="195"/>
      <c r="DH273" s="195"/>
      <c r="DI273" s="195"/>
      <c r="DJ273" s="195"/>
      <c r="DK273" s="195"/>
      <c r="DL273" s="195"/>
      <c r="DM273" s="195"/>
      <c r="DN273" s="195"/>
      <c r="DO273" s="195"/>
      <c r="DP273" s="195"/>
      <c r="DQ273" s="195"/>
      <c r="DR273" s="195"/>
      <c r="DS273" s="195"/>
      <c r="DT273" s="195"/>
      <c r="DU273" s="195"/>
      <c r="DV273" s="195"/>
      <c r="DW273" s="195"/>
      <c r="DX273" s="195"/>
      <c r="DY273" s="195"/>
      <c r="DZ273" s="195"/>
      <c r="EA273" s="195"/>
      <c r="EB273" s="195"/>
      <c r="EC273" s="195"/>
      <c r="ED273" s="195"/>
      <c r="EE273" s="195"/>
      <c r="EF273" s="195"/>
      <c r="EG273" s="195"/>
      <c r="EH273" s="195"/>
      <c r="EI273" s="195"/>
      <c r="EJ273" s="195"/>
      <c r="EK273" s="195"/>
      <c r="EL273" s="195"/>
      <c r="EM273" s="195"/>
      <c r="EN273" s="195"/>
      <c r="EO273" s="195"/>
      <c r="EP273" s="195"/>
      <c r="EQ273" s="195"/>
      <c r="ER273" s="195"/>
      <c r="ES273" s="195"/>
      <c r="ET273" s="195"/>
      <c r="EU273" s="195"/>
      <c r="EV273" s="195"/>
      <c r="EW273" s="195"/>
      <c r="EX273" s="195"/>
      <c r="EY273" s="195"/>
      <c r="EZ273" s="195"/>
      <c r="FA273" s="195"/>
      <c r="FB273" s="195"/>
      <c r="FC273" s="195"/>
      <c r="FD273" s="195"/>
      <c r="FE273" s="195"/>
      <c r="FF273" s="195"/>
      <c r="FG273" s="195"/>
      <c r="FH273" s="195"/>
      <c r="FI273" s="195"/>
      <c r="FJ273" s="195"/>
      <c r="FK273" s="195"/>
    </row>
    <row r="274" spans="1:188" s="198" customFormat="1" ht="94.5" x14ac:dyDescent="0.25">
      <c r="A274" s="203" t="s">
        <v>365</v>
      </c>
      <c r="B274" s="204">
        <f t="shared" si="230"/>
        <v>568611</v>
      </c>
      <c r="C274" s="204">
        <f t="shared" si="230"/>
        <v>568611</v>
      </c>
      <c r="D274" s="204">
        <f t="shared" si="230"/>
        <v>0</v>
      </c>
      <c r="E274" s="204"/>
      <c r="F274" s="204"/>
      <c r="G274" s="204">
        <f t="shared" si="238"/>
        <v>0</v>
      </c>
      <c r="H274" s="204"/>
      <c r="I274" s="204"/>
      <c r="J274" s="204">
        <f t="shared" si="239"/>
        <v>0</v>
      </c>
      <c r="K274" s="204"/>
      <c r="L274" s="204"/>
      <c r="M274" s="204">
        <f t="shared" si="240"/>
        <v>0</v>
      </c>
      <c r="N274" s="204">
        <f>1231273-662662</f>
        <v>568611</v>
      </c>
      <c r="O274" s="204">
        <f>1231273-662662</f>
        <v>568611</v>
      </c>
      <c r="P274" s="204">
        <f t="shared" si="241"/>
        <v>0</v>
      </c>
      <c r="Q274" s="204"/>
      <c r="R274" s="204"/>
      <c r="S274" s="204">
        <f t="shared" si="242"/>
        <v>0</v>
      </c>
      <c r="T274" s="204"/>
      <c r="U274" s="204"/>
      <c r="V274" s="204">
        <f t="shared" si="243"/>
        <v>0</v>
      </c>
      <c r="W274" s="204"/>
      <c r="X274" s="204"/>
      <c r="Y274" s="204">
        <f t="shared" si="244"/>
        <v>0</v>
      </c>
      <c r="Z274" s="204"/>
      <c r="AA274" s="204"/>
      <c r="AB274" s="204">
        <f t="shared" si="245"/>
        <v>0</v>
      </c>
      <c r="FL274" s="195"/>
      <c r="FM274" s="195"/>
      <c r="FN274" s="195"/>
      <c r="FO274" s="195"/>
      <c r="FP274" s="195"/>
      <c r="FQ274" s="195"/>
      <c r="FR274" s="195"/>
      <c r="FS274" s="195"/>
      <c r="FT274" s="195"/>
      <c r="FU274" s="195"/>
      <c r="FV274" s="195"/>
      <c r="FW274" s="195"/>
      <c r="FX274" s="195"/>
      <c r="FY274" s="195"/>
      <c r="FZ274" s="195"/>
      <c r="GA274" s="195"/>
      <c r="GB274" s="195"/>
      <c r="GC274" s="195"/>
      <c r="GD274" s="195"/>
      <c r="GE274" s="195"/>
    </row>
    <row r="275" spans="1:188" s="198" customFormat="1" x14ac:dyDescent="0.25">
      <c r="A275" s="196" t="s">
        <v>227</v>
      </c>
      <c r="B275" s="197">
        <f t="shared" si="230"/>
        <v>1133470</v>
      </c>
      <c r="C275" s="197">
        <f t="shared" si="230"/>
        <v>1071114</v>
      </c>
      <c r="D275" s="197">
        <f t="shared" si="230"/>
        <v>-62356</v>
      </c>
      <c r="E275" s="197">
        <f t="shared" ref="E275" si="270">SUM(E276:E278)</f>
        <v>62356</v>
      </c>
      <c r="F275" s="197">
        <f t="shared" ref="F275:AA275" si="271">SUM(F276:F278)</f>
        <v>0</v>
      </c>
      <c r="G275" s="197">
        <f t="shared" si="238"/>
        <v>-62356</v>
      </c>
      <c r="H275" s="197">
        <f t="shared" ref="H275" si="272">SUM(H276:H278)</f>
        <v>0</v>
      </c>
      <c r="I275" s="197">
        <f t="shared" si="271"/>
        <v>0</v>
      </c>
      <c r="J275" s="197">
        <f t="shared" si="239"/>
        <v>0</v>
      </c>
      <c r="K275" s="197">
        <f t="shared" ref="K275" si="273">SUM(K276:K278)</f>
        <v>80000</v>
      </c>
      <c r="L275" s="197">
        <f t="shared" si="271"/>
        <v>80000</v>
      </c>
      <c r="M275" s="197">
        <f t="shared" si="240"/>
        <v>0</v>
      </c>
      <c r="N275" s="197">
        <f t="shared" ref="N275" si="274">SUM(N276:N278)</f>
        <v>991114</v>
      </c>
      <c r="O275" s="197">
        <f t="shared" si="271"/>
        <v>991114</v>
      </c>
      <c r="P275" s="197">
        <f t="shared" si="241"/>
        <v>0</v>
      </c>
      <c r="Q275" s="197">
        <f t="shared" ref="Q275" si="275">SUM(Q276:Q278)</f>
        <v>0</v>
      </c>
      <c r="R275" s="197">
        <f t="shared" si="271"/>
        <v>0</v>
      </c>
      <c r="S275" s="197">
        <f t="shared" si="242"/>
        <v>0</v>
      </c>
      <c r="T275" s="197">
        <f t="shared" ref="T275" si="276">SUM(T276:T278)</f>
        <v>0</v>
      </c>
      <c r="U275" s="197">
        <f t="shared" si="271"/>
        <v>0</v>
      </c>
      <c r="V275" s="197">
        <f t="shared" si="243"/>
        <v>0</v>
      </c>
      <c r="W275" s="197">
        <f t="shared" ref="W275" si="277">SUM(W276:W278)</f>
        <v>0</v>
      </c>
      <c r="X275" s="197">
        <f t="shared" si="271"/>
        <v>0</v>
      </c>
      <c r="Y275" s="197">
        <f t="shared" si="244"/>
        <v>0</v>
      </c>
      <c r="Z275" s="197">
        <f t="shared" ref="Z275" si="278">SUM(Z276:Z278)</f>
        <v>0</v>
      </c>
      <c r="AA275" s="197">
        <f t="shared" si="271"/>
        <v>0</v>
      </c>
      <c r="AB275" s="197">
        <f t="shared" si="245"/>
        <v>0</v>
      </c>
      <c r="AC275" s="195"/>
      <c r="AD275" s="195"/>
      <c r="AE275" s="195"/>
      <c r="AF275" s="195"/>
      <c r="AG275" s="195"/>
      <c r="AH275" s="195"/>
      <c r="AI275" s="195"/>
      <c r="AJ275" s="195"/>
      <c r="AK275" s="195"/>
      <c r="AL275" s="195"/>
      <c r="AM275" s="195"/>
      <c r="AN275" s="195"/>
      <c r="AO275" s="195"/>
      <c r="AP275" s="195"/>
      <c r="AQ275" s="195"/>
      <c r="AR275" s="195"/>
      <c r="AS275" s="195"/>
      <c r="AT275" s="195"/>
      <c r="AU275" s="195"/>
      <c r="AV275" s="195"/>
      <c r="AW275" s="195"/>
      <c r="AX275" s="195"/>
      <c r="AY275" s="195"/>
      <c r="AZ275" s="195"/>
      <c r="BA275" s="195"/>
      <c r="BB275" s="195"/>
      <c r="BC275" s="195"/>
      <c r="BD275" s="195"/>
      <c r="BE275" s="195"/>
      <c r="BF275" s="195"/>
      <c r="BG275" s="195"/>
      <c r="BH275" s="195"/>
      <c r="BI275" s="195"/>
      <c r="BJ275" s="195"/>
      <c r="BK275" s="195"/>
      <c r="BL275" s="195"/>
      <c r="BM275" s="195"/>
      <c r="BN275" s="195"/>
      <c r="BO275" s="195"/>
      <c r="BP275" s="195"/>
      <c r="BQ275" s="195"/>
      <c r="BR275" s="195"/>
      <c r="BS275" s="195"/>
      <c r="BT275" s="195"/>
      <c r="BU275" s="195"/>
      <c r="BV275" s="195"/>
      <c r="BW275" s="195"/>
      <c r="BX275" s="195"/>
      <c r="BY275" s="195"/>
      <c r="BZ275" s="195"/>
      <c r="CA275" s="195"/>
      <c r="CB275" s="195"/>
      <c r="CC275" s="195"/>
      <c r="CD275" s="195"/>
      <c r="CE275" s="195"/>
      <c r="CF275" s="195"/>
      <c r="CG275" s="195"/>
      <c r="CH275" s="195"/>
      <c r="CI275" s="195"/>
      <c r="CJ275" s="195"/>
      <c r="CK275" s="195"/>
      <c r="CL275" s="195"/>
      <c r="CM275" s="195"/>
      <c r="CN275" s="195"/>
      <c r="CO275" s="195"/>
      <c r="CP275" s="195"/>
      <c r="CQ275" s="195"/>
      <c r="CR275" s="195"/>
      <c r="CS275" s="195"/>
      <c r="CT275" s="195"/>
      <c r="CU275" s="195"/>
      <c r="CV275" s="195"/>
      <c r="CW275" s="195"/>
      <c r="CX275" s="195"/>
      <c r="CY275" s="195"/>
      <c r="CZ275" s="195"/>
      <c r="DA275" s="195"/>
      <c r="DB275" s="195"/>
      <c r="DC275" s="195"/>
      <c r="DD275" s="195"/>
      <c r="DE275" s="195"/>
      <c r="DF275" s="195"/>
      <c r="DG275" s="195"/>
      <c r="DH275" s="195"/>
      <c r="DI275" s="195"/>
      <c r="DJ275" s="195"/>
      <c r="DK275" s="195"/>
      <c r="DL275" s="195"/>
      <c r="DM275" s="195"/>
      <c r="DN275" s="195"/>
      <c r="DO275" s="195"/>
      <c r="DP275" s="195"/>
      <c r="DQ275" s="195"/>
      <c r="DR275" s="195"/>
      <c r="DS275" s="195"/>
      <c r="DT275" s="195"/>
      <c r="DU275" s="195"/>
      <c r="DV275" s="195"/>
      <c r="DW275" s="195"/>
      <c r="DX275" s="195"/>
      <c r="DY275" s="195"/>
      <c r="DZ275" s="195"/>
      <c r="EA275" s="195"/>
      <c r="EB275" s="195"/>
      <c r="EC275" s="195"/>
      <c r="ED275" s="195"/>
      <c r="EE275" s="195"/>
      <c r="EF275" s="195"/>
      <c r="EG275" s="195"/>
      <c r="EH275" s="195"/>
      <c r="EI275" s="195"/>
      <c r="EJ275" s="195"/>
      <c r="EK275" s="195"/>
      <c r="EL275" s="195"/>
      <c r="EM275" s="195"/>
      <c r="EN275" s="195"/>
      <c r="EO275" s="195"/>
      <c r="EP275" s="195"/>
      <c r="EQ275" s="195"/>
      <c r="ER275" s="195"/>
      <c r="ES275" s="195"/>
      <c r="ET275" s="195"/>
      <c r="EU275" s="195"/>
      <c r="EV275" s="195"/>
      <c r="EW275" s="195"/>
      <c r="EX275" s="195"/>
      <c r="EY275" s="195"/>
      <c r="EZ275" s="195"/>
      <c r="FA275" s="195"/>
      <c r="FB275" s="195"/>
      <c r="FC275" s="195"/>
      <c r="FD275" s="195"/>
      <c r="FE275" s="195"/>
      <c r="FF275" s="195"/>
      <c r="FG275" s="195"/>
      <c r="FH275" s="195"/>
      <c r="FI275" s="195"/>
      <c r="FJ275" s="195"/>
      <c r="FK275" s="195"/>
      <c r="FL275" s="195"/>
      <c r="FM275" s="195"/>
      <c r="FN275" s="195"/>
      <c r="FO275" s="195"/>
      <c r="FP275" s="195"/>
      <c r="FQ275" s="195"/>
      <c r="FR275" s="195"/>
      <c r="FS275" s="195"/>
      <c r="FT275" s="195"/>
      <c r="FU275" s="195"/>
      <c r="FV275" s="195"/>
      <c r="FW275" s="195"/>
      <c r="FX275" s="195"/>
      <c r="FY275" s="195"/>
      <c r="FZ275" s="195"/>
      <c r="GA275" s="195"/>
      <c r="GB275" s="195"/>
      <c r="GC275" s="195"/>
      <c r="GD275" s="195"/>
      <c r="GE275" s="195"/>
    </row>
    <row r="276" spans="1:188" s="198" customFormat="1" ht="110.25" x14ac:dyDescent="0.25">
      <c r="A276" s="203" t="s">
        <v>366</v>
      </c>
      <c r="B276" s="204">
        <f t="shared" si="230"/>
        <v>991114</v>
      </c>
      <c r="C276" s="204">
        <f t="shared" si="230"/>
        <v>991114</v>
      </c>
      <c r="D276" s="204">
        <f t="shared" si="230"/>
        <v>0</v>
      </c>
      <c r="E276" s="204"/>
      <c r="F276" s="204"/>
      <c r="G276" s="204">
        <f t="shared" si="238"/>
        <v>0</v>
      </c>
      <c r="H276" s="204"/>
      <c r="I276" s="204"/>
      <c r="J276" s="204">
        <f t="shared" si="239"/>
        <v>0</v>
      </c>
      <c r="K276" s="204"/>
      <c r="L276" s="204"/>
      <c r="M276" s="204">
        <f t="shared" si="240"/>
        <v>0</v>
      </c>
      <c r="N276" s="204">
        <f>860214+130900</f>
        <v>991114</v>
      </c>
      <c r="O276" s="204">
        <f>860214+130900</f>
        <v>991114</v>
      </c>
      <c r="P276" s="204">
        <f t="shared" si="241"/>
        <v>0</v>
      </c>
      <c r="Q276" s="204"/>
      <c r="R276" s="204"/>
      <c r="S276" s="204">
        <f t="shared" si="242"/>
        <v>0</v>
      </c>
      <c r="T276" s="204"/>
      <c r="U276" s="204"/>
      <c r="V276" s="204">
        <f t="shared" si="243"/>
        <v>0</v>
      </c>
      <c r="W276" s="204"/>
      <c r="X276" s="204"/>
      <c r="Y276" s="204">
        <f t="shared" si="244"/>
        <v>0</v>
      </c>
      <c r="Z276" s="204"/>
      <c r="AA276" s="204"/>
      <c r="AB276" s="204">
        <f t="shared" si="245"/>
        <v>0</v>
      </c>
      <c r="FL276" s="195"/>
      <c r="FM276" s="195"/>
      <c r="FN276" s="195"/>
      <c r="FO276" s="195"/>
      <c r="FP276" s="195"/>
      <c r="FQ276" s="195"/>
      <c r="FR276" s="195"/>
      <c r="FS276" s="195"/>
      <c r="FT276" s="195"/>
      <c r="FU276" s="195"/>
      <c r="FV276" s="195"/>
      <c r="FW276" s="195"/>
      <c r="FX276" s="195"/>
      <c r="FY276" s="195"/>
      <c r="FZ276" s="195"/>
      <c r="GA276" s="195"/>
      <c r="GB276" s="195"/>
      <c r="GC276" s="195"/>
      <c r="GD276" s="195"/>
      <c r="GE276" s="195"/>
    </row>
    <row r="277" spans="1:188" s="198" customFormat="1" ht="63" x14ac:dyDescent="0.25">
      <c r="A277" s="205" t="s">
        <v>367</v>
      </c>
      <c r="B277" s="204">
        <f t="shared" si="230"/>
        <v>62356</v>
      </c>
      <c r="C277" s="204">
        <f t="shared" si="230"/>
        <v>0</v>
      </c>
      <c r="D277" s="204">
        <f t="shared" si="230"/>
        <v>-62356</v>
      </c>
      <c r="E277" s="204">
        <f>1077036-876160-105080-33440</f>
        <v>62356</v>
      </c>
      <c r="F277" s="204">
        <v>0</v>
      </c>
      <c r="G277" s="204">
        <f t="shared" si="238"/>
        <v>-62356</v>
      </c>
      <c r="H277" s="204"/>
      <c r="I277" s="204"/>
      <c r="J277" s="204">
        <f t="shared" si="239"/>
        <v>0</v>
      </c>
      <c r="K277" s="204"/>
      <c r="L277" s="204"/>
      <c r="M277" s="204">
        <f t="shared" si="240"/>
        <v>0</v>
      </c>
      <c r="N277" s="204"/>
      <c r="O277" s="204"/>
      <c r="P277" s="204">
        <f t="shared" si="241"/>
        <v>0</v>
      </c>
      <c r="Q277" s="204"/>
      <c r="R277" s="204"/>
      <c r="S277" s="204">
        <f t="shared" si="242"/>
        <v>0</v>
      </c>
      <c r="T277" s="204"/>
      <c r="U277" s="204"/>
      <c r="V277" s="204">
        <f t="shared" si="243"/>
        <v>0</v>
      </c>
      <c r="W277" s="166">
        <v>0</v>
      </c>
      <c r="X277" s="166">
        <v>0</v>
      </c>
      <c r="Y277" s="204">
        <f t="shared" si="244"/>
        <v>0</v>
      </c>
      <c r="Z277" s="166"/>
      <c r="AA277" s="166"/>
      <c r="AB277" s="204">
        <f t="shared" si="245"/>
        <v>0</v>
      </c>
      <c r="FM277" s="195"/>
      <c r="FN277" s="195"/>
      <c r="FO277" s="195"/>
      <c r="FP277" s="195"/>
      <c r="FQ277" s="195"/>
      <c r="FR277" s="195"/>
      <c r="FS277" s="195"/>
      <c r="FT277" s="195"/>
      <c r="FU277" s="195"/>
      <c r="FV277" s="195"/>
      <c r="FW277" s="195"/>
      <c r="FX277" s="195"/>
      <c r="FY277" s="195"/>
      <c r="FZ277" s="195"/>
      <c r="GA277" s="195"/>
      <c r="GB277" s="195"/>
      <c r="GC277" s="195"/>
      <c r="GD277" s="195"/>
      <c r="GE277" s="195"/>
      <c r="GF277" s="195"/>
    </row>
    <row r="278" spans="1:188" s="198" customFormat="1" ht="31.5" x14ac:dyDescent="0.25">
      <c r="A278" s="203" t="s">
        <v>368</v>
      </c>
      <c r="B278" s="204">
        <f t="shared" si="230"/>
        <v>80000</v>
      </c>
      <c r="C278" s="204">
        <f t="shared" si="230"/>
        <v>80000</v>
      </c>
      <c r="D278" s="204">
        <f t="shared" si="230"/>
        <v>0</v>
      </c>
      <c r="E278" s="204"/>
      <c r="F278" s="204"/>
      <c r="G278" s="204">
        <f t="shared" si="238"/>
        <v>0</v>
      </c>
      <c r="H278" s="204"/>
      <c r="I278" s="204"/>
      <c r="J278" s="204">
        <f t="shared" si="239"/>
        <v>0</v>
      </c>
      <c r="K278" s="204">
        <v>80000</v>
      </c>
      <c r="L278" s="204">
        <v>80000</v>
      </c>
      <c r="M278" s="204">
        <f t="shared" si="240"/>
        <v>0</v>
      </c>
      <c r="N278" s="204"/>
      <c r="O278" s="204"/>
      <c r="P278" s="204">
        <f t="shared" si="241"/>
        <v>0</v>
      </c>
      <c r="Q278" s="204"/>
      <c r="R278" s="204"/>
      <c r="S278" s="204">
        <f t="shared" si="242"/>
        <v>0</v>
      </c>
      <c r="T278" s="204"/>
      <c r="U278" s="204"/>
      <c r="V278" s="204">
        <f t="shared" si="243"/>
        <v>0</v>
      </c>
      <c r="W278" s="204"/>
      <c r="X278" s="204"/>
      <c r="Y278" s="204">
        <f t="shared" si="244"/>
        <v>0</v>
      </c>
      <c r="Z278" s="204"/>
      <c r="AA278" s="204"/>
      <c r="AB278" s="204">
        <f t="shared" si="245"/>
        <v>0</v>
      </c>
      <c r="FL278" s="195"/>
      <c r="FM278" s="195"/>
      <c r="FN278" s="195"/>
      <c r="FO278" s="195"/>
      <c r="FP278" s="195"/>
      <c r="FQ278" s="195"/>
      <c r="FR278" s="195"/>
      <c r="FS278" s="195"/>
      <c r="FT278" s="195"/>
      <c r="FU278" s="195"/>
      <c r="FV278" s="195"/>
      <c r="FW278" s="195"/>
      <c r="FX278" s="195"/>
      <c r="FY278" s="195"/>
      <c r="FZ278" s="195"/>
      <c r="GA278" s="195"/>
      <c r="GB278" s="195"/>
      <c r="GC278" s="195"/>
      <c r="GD278" s="195"/>
      <c r="GE278" s="195"/>
    </row>
    <row r="279" spans="1:188" s="198" customFormat="1" x14ac:dyDescent="0.25">
      <c r="A279" s="196" t="s">
        <v>362</v>
      </c>
      <c r="B279" s="197">
        <f t="shared" si="230"/>
        <v>1024992</v>
      </c>
      <c r="C279" s="197">
        <f t="shared" si="230"/>
        <v>1024992</v>
      </c>
      <c r="D279" s="197">
        <f t="shared" si="230"/>
        <v>0</v>
      </c>
      <c r="E279" s="197">
        <f t="shared" ref="E279" si="279">SUM(E280:E281)</f>
        <v>0</v>
      </c>
      <c r="F279" s="197">
        <f t="shared" ref="F279:AA279" si="280">SUM(F280:F281)</f>
        <v>0</v>
      </c>
      <c r="G279" s="197">
        <f t="shared" si="238"/>
        <v>0</v>
      </c>
      <c r="H279" s="197">
        <f t="shared" ref="H279" si="281">SUM(H280:H281)</f>
        <v>0</v>
      </c>
      <c r="I279" s="197">
        <f t="shared" si="280"/>
        <v>0</v>
      </c>
      <c r="J279" s="197">
        <f t="shared" si="239"/>
        <v>0</v>
      </c>
      <c r="K279" s="197">
        <f t="shared" ref="K279" si="282">SUM(K280:K281)</f>
        <v>15510</v>
      </c>
      <c r="L279" s="197">
        <f t="shared" si="280"/>
        <v>15510</v>
      </c>
      <c r="M279" s="197">
        <f t="shared" si="240"/>
        <v>0</v>
      </c>
      <c r="N279" s="197">
        <f t="shared" ref="N279" si="283">SUM(N280:N281)</f>
        <v>1009482</v>
      </c>
      <c r="O279" s="197">
        <f t="shared" si="280"/>
        <v>1009482</v>
      </c>
      <c r="P279" s="197">
        <f t="shared" si="241"/>
        <v>0</v>
      </c>
      <c r="Q279" s="197">
        <f t="shared" ref="Q279" si="284">SUM(Q280:Q281)</f>
        <v>0</v>
      </c>
      <c r="R279" s="197">
        <f t="shared" si="280"/>
        <v>0</v>
      </c>
      <c r="S279" s="197">
        <f t="shared" si="242"/>
        <v>0</v>
      </c>
      <c r="T279" s="197">
        <f t="shared" ref="T279" si="285">SUM(T280:T281)</f>
        <v>0</v>
      </c>
      <c r="U279" s="197">
        <f t="shared" si="280"/>
        <v>0</v>
      </c>
      <c r="V279" s="197">
        <f t="shared" si="243"/>
        <v>0</v>
      </c>
      <c r="W279" s="197">
        <f t="shared" ref="W279" si="286">SUM(W280:W281)</f>
        <v>0</v>
      </c>
      <c r="X279" s="197">
        <f t="shared" si="280"/>
        <v>0</v>
      </c>
      <c r="Y279" s="197">
        <f t="shared" si="244"/>
        <v>0</v>
      </c>
      <c r="Z279" s="197">
        <f t="shared" ref="Z279" si="287">SUM(Z280:Z281)</f>
        <v>0</v>
      </c>
      <c r="AA279" s="197">
        <f t="shared" si="280"/>
        <v>0</v>
      </c>
      <c r="AB279" s="197">
        <f t="shared" si="245"/>
        <v>0</v>
      </c>
      <c r="AC279" s="195"/>
      <c r="AD279" s="195"/>
      <c r="AE279" s="195"/>
      <c r="AF279" s="195"/>
      <c r="AG279" s="195"/>
      <c r="AH279" s="195"/>
      <c r="AI279" s="195"/>
      <c r="AJ279" s="195"/>
      <c r="AK279" s="195"/>
      <c r="AL279" s="195"/>
      <c r="AM279" s="195"/>
      <c r="AN279" s="195"/>
      <c r="AO279" s="195"/>
      <c r="AP279" s="195"/>
      <c r="AQ279" s="195"/>
      <c r="AR279" s="195"/>
      <c r="AS279" s="195"/>
      <c r="AT279" s="195"/>
      <c r="AU279" s="195"/>
      <c r="AV279" s="195"/>
      <c r="AW279" s="195"/>
      <c r="AX279" s="195"/>
      <c r="AY279" s="195"/>
      <c r="AZ279" s="195"/>
      <c r="BA279" s="195"/>
      <c r="BB279" s="195"/>
      <c r="BC279" s="195"/>
      <c r="BD279" s="195"/>
      <c r="BE279" s="195"/>
      <c r="BF279" s="195"/>
      <c r="BG279" s="195"/>
      <c r="BH279" s="195"/>
      <c r="BI279" s="195"/>
      <c r="BJ279" s="195"/>
      <c r="BK279" s="195"/>
      <c r="BL279" s="195"/>
      <c r="BM279" s="195"/>
      <c r="BN279" s="195"/>
      <c r="BO279" s="195"/>
      <c r="BP279" s="195"/>
      <c r="BQ279" s="195"/>
      <c r="BR279" s="195"/>
      <c r="BS279" s="195"/>
      <c r="BT279" s="195"/>
      <c r="BU279" s="195"/>
      <c r="BV279" s="195"/>
      <c r="BW279" s="195"/>
      <c r="BX279" s="195"/>
      <c r="BY279" s="195"/>
      <c r="BZ279" s="195"/>
      <c r="CA279" s="195"/>
      <c r="CB279" s="195"/>
      <c r="CC279" s="195"/>
      <c r="CD279" s="195"/>
      <c r="CE279" s="195"/>
      <c r="CF279" s="195"/>
      <c r="CG279" s="195"/>
      <c r="CH279" s="195"/>
      <c r="CI279" s="195"/>
      <c r="CJ279" s="195"/>
      <c r="CK279" s="195"/>
      <c r="CL279" s="195"/>
      <c r="CM279" s="195"/>
      <c r="CN279" s="195"/>
      <c r="CO279" s="195"/>
      <c r="CP279" s="195"/>
      <c r="CQ279" s="195"/>
      <c r="CR279" s="195"/>
      <c r="CS279" s="195"/>
      <c r="CT279" s="195"/>
      <c r="CU279" s="195"/>
      <c r="CV279" s="195"/>
      <c r="CW279" s="195"/>
      <c r="CX279" s="195"/>
      <c r="CY279" s="195"/>
      <c r="CZ279" s="195"/>
      <c r="DA279" s="195"/>
      <c r="DB279" s="195"/>
      <c r="DC279" s="195"/>
      <c r="DD279" s="195"/>
      <c r="DE279" s="195"/>
      <c r="DF279" s="195"/>
      <c r="DG279" s="195"/>
      <c r="DH279" s="195"/>
      <c r="DI279" s="195"/>
      <c r="DJ279" s="195"/>
      <c r="DK279" s="195"/>
      <c r="DL279" s="195"/>
      <c r="DM279" s="195"/>
      <c r="DN279" s="195"/>
      <c r="DO279" s="195"/>
      <c r="DP279" s="195"/>
      <c r="DQ279" s="195"/>
      <c r="DR279" s="195"/>
      <c r="DS279" s="195"/>
      <c r="DT279" s="195"/>
      <c r="DU279" s="195"/>
      <c r="DV279" s="195"/>
      <c r="DW279" s="195"/>
      <c r="DX279" s="195"/>
      <c r="DY279" s="195"/>
      <c r="DZ279" s="195"/>
      <c r="EA279" s="195"/>
      <c r="EB279" s="195"/>
      <c r="EC279" s="195"/>
      <c r="ED279" s="195"/>
      <c r="EE279" s="195"/>
      <c r="EF279" s="195"/>
      <c r="EG279" s="195"/>
      <c r="EH279" s="195"/>
      <c r="EI279" s="195"/>
      <c r="EJ279" s="195"/>
      <c r="EK279" s="195"/>
      <c r="EL279" s="195"/>
      <c r="EM279" s="195"/>
      <c r="EN279" s="195"/>
      <c r="EO279" s="195"/>
      <c r="EP279" s="195"/>
      <c r="EQ279" s="195"/>
      <c r="ER279" s="195"/>
      <c r="ES279" s="195"/>
      <c r="ET279" s="195"/>
      <c r="EU279" s="195"/>
      <c r="EV279" s="195"/>
      <c r="EW279" s="195"/>
      <c r="EX279" s="195"/>
      <c r="EY279" s="195"/>
      <c r="EZ279" s="195"/>
      <c r="FA279" s="195"/>
      <c r="FB279" s="195"/>
      <c r="FC279" s="195"/>
      <c r="FD279" s="195"/>
      <c r="FE279" s="195"/>
      <c r="FF279" s="195"/>
      <c r="FG279" s="195"/>
      <c r="FH279" s="195"/>
      <c r="FI279" s="195"/>
      <c r="FJ279" s="195"/>
      <c r="FK279" s="195"/>
      <c r="FL279" s="195"/>
      <c r="FM279" s="195"/>
      <c r="FN279" s="195"/>
      <c r="FO279" s="195"/>
      <c r="FP279" s="195"/>
      <c r="FQ279" s="195"/>
      <c r="FR279" s="195"/>
      <c r="FS279" s="195"/>
      <c r="FT279" s="195"/>
      <c r="FU279" s="195"/>
      <c r="FV279" s="195"/>
      <c r="FW279" s="195"/>
      <c r="FX279" s="195"/>
      <c r="FY279" s="195"/>
      <c r="FZ279" s="195"/>
      <c r="GA279" s="195"/>
      <c r="GB279" s="195"/>
      <c r="GC279" s="195"/>
      <c r="GD279" s="195"/>
      <c r="GE279" s="195"/>
    </row>
    <row r="280" spans="1:188" s="198" customFormat="1" ht="31.5" x14ac:dyDescent="0.25">
      <c r="A280" s="203" t="s">
        <v>369</v>
      </c>
      <c r="B280" s="204">
        <f t="shared" si="230"/>
        <v>15510</v>
      </c>
      <c r="C280" s="204">
        <f t="shared" si="230"/>
        <v>15510</v>
      </c>
      <c r="D280" s="204">
        <f t="shared" si="230"/>
        <v>0</v>
      </c>
      <c r="E280" s="204">
        <v>0</v>
      </c>
      <c r="F280" s="204">
        <v>0</v>
      </c>
      <c r="G280" s="204">
        <f t="shared" si="238"/>
        <v>0</v>
      </c>
      <c r="H280" s="204">
        <v>0</v>
      </c>
      <c r="I280" s="204">
        <v>0</v>
      </c>
      <c r="J280" s="204">
        <f t="shared" si="239"/>
        <v>0</v>
      </c>
      <c r="K280" s="204">
        <v>15510</v>
      </c>
      <c r="L280" s="204">
        <v>15510</v>
      </c>
      <c r="M280" s="204">
        <f t="shared" si="240"/>
        <v>0</v>
      </c>
      <c r="N280" s="204"/>
      <c r="O280" s="204"/>
      <c r="P280" s="204">
        <f t="shared" si="241"/>
        <v>0</v>
      </c>
      <c r="Q280" s="204"/>
      <c r="R280" s="204"/>
      <c r="S280" s="204">
        <f t="shared" si="242"/>
        <v>0</v>
      </c>
      <c r="T280" s="204"/>
      <c r="U280" s="204"/>
      <c r="V280" s="204">
        <f t="shared" si="243"/>
        <v>0</v>
      </c>
      <c r="W280" s="204"/>
      <c r="X280" s="204"/>
      <c r="Y280" s="204">
        <f t="shared" si="244"/>
        <v>0</v>
      </c>
      <c r="Z280" s="204"/>
      <c r="AA280" s="204"/>
      <c r="AB280" s="204">
        <f t="shared" si="245"/>
        <v>0</v>
      </c>
    </row>
    <row r="281" spans="1:188" s="198" customFormat="1" ht="94.5" x14ac:dyDescent="0.25">
      <c r="A281" s="203" t="s">
        <v>370</v>
      </c>
      <c r="B281" s="204">
        <f t="shared" si="230"/>
        <v>1009482</v>
      </c>
      <c r="C281" s="204">
        <f t="shared" si="230"/>
        <v>1009482</v>
      </c>
      <c r="D281" s="204">
        <f t="shared" si="230"/>
        <v>0</v>
      </c>
      <c r="E281" s="204"/>
      <c r="F281" s="204"/>
      <c r="G281" s="204">
        <f t="shared" si="238"/>
        <v>0</v>
      </c>
      <c r="H281" s="204"/>
      <c r="I281" s="204"/>
      <c r="J281" s="204">
        <f t="shared" si="239"/>
        <v>0</v>
      </c>
      <c r="K281" s="204"/>
      <c r="L281" s="204"/>
      <c r="M281" s="204">
        <f t="shared" si="240"/>
        <v>0</v>
      </c>
      <c r="N281" s="204">
        <v>1009482</v>
      </c>
      <c r="O281" s="204">
        <v>1009482</v>
      </c>
      <c r="P281" s="204">
        <f t="shared" si="241"/>
        <v>0</v>
      </c>
      <c r="Q281" s="204"/>
      <c r="R281" s="204"/>
      <c r="S281" s="204">
        <f t="shared" si="242"/>
        <v>0</v>
      </c>
      <c r="T281" s="204"/>
      <c r="U281" s="204"/>
      <c r="V281" s="204">
        <f t="shared" si="243"/>
        <v>0</v>
      </c>
      <c r="W281" s="204"/>
      <c r="X281" s="204"/>
      <c r="Y281" s="204">
        <f t="shared" si="244"/>
        <v>0</v>
      </c>
      <c r="Z281" s="204"/>
      <c r="AA281" s="204"/>
      <c r="AB281" s="204">
        <f t="shared" si="245"/>
        <v>0</v>
      </c>
      <c r="FL281" s="195"/>
      <c r="FM281" s="195"/>
      <c r="FN281" s="195"/>
      <c r="FO281" s="195"/>
      <c r="FP281" s="195"/>
      <c r="FQ281" s="195"/>
      <c r="FR281" s="195"/>
      <c r="FS281" s="195"/>
      <c r="FT281" s="195"/>
      <c r="FU281" s="195"/>
      <c r="FV281" s="195"/>
      <c r="FW281" s="195"/>
      <c r="FX281" s="195"/>
      <c r="FY281" s="195"/>
      <c r="FZ281" s="195"/>
      <c r="GA281" s="195"/>
      <c r="GB281" s="195"/>
      <c r="GC281" s="195"/>
      <c r="GD281" s="195"/>
      <c r="GE281" s="195"/>
    </row>
    <row r="282" spans="1:188" s="195" customFormat="1" x14ac:dyDescent="0.25">
      <c r="A282" s="196" t="s">
        <v>371</v>
      </c>
      <c r="B282" s="197">
        <f t="shared" si="230"/>
        <v>505641</v>
      </c>
      <c r="C282" s="197">
        <f t="shared" si="230"/>
        <v>507201</v>
      </c>
      <c r="D282" s="197">
        <f t="shared" si="230"/>
        <v>1560</v>
      </c>
      <c r="E282" s="197">
        <f>SUM(E283,E288,E291)</f>
        <v>0</v>
      </c>
      <c r="F282" s="197">
        <f>SUM(F283,F288,F291)</f>
        <v>0</v>
      </c>
      <c r="G282" s="197">
        <f t="shared" si="238"/>
        <v>0</v>
      </c>
      <c r="H282" s="197">
        <f t="shared" ref="H282:I282" si="288">SUM(H283,H288,H291)</f>
        <v>0</v>
      </c>
      <c r="I282" s="197">
        <f t="shared" si="288"/>
        <v>0</v>
      </c>
      <c r="J282" s="197">
        <f t="shared" si="239"/>
        <v>0</v>
      </c>
      <c r="K282" s="197">
        <f t="shared" ref="K282:L282" si="289">SUM(K283,K288,K291)</f>
        <v>91020</v>
      </c>
      <c r="L282" s="197">
        <f t="shared" si="289"/>
        <v>92580</v>
      </c>
      <c r="M282" s="197">
        <f t="shared" si="240"/>
        <v>1560</v>
      </c>
      <c r="N282" s="197">
        <f t="shared" ref="N282:O282" si="290">SUM(N283,N288,N291)</f>
        <v>412151</v>
      </c>
      <c r="O282" s="197">
        <f t="shared" si="290"/>
        <v>412151</v>
      </c>
      <c r="P282" s="197">
        <f t="shared" si="241"/>
        <v>0</v>
      </c>
      <c r="Q282" s="197">
        <f t="shared" ref="Q282:R282" si="291">SUM(Q283,Q288,Q291)</f>
        <v>2470</v>
      </c>
      <c r="R282" s="197">
        <f t="shared" si="291"/>
        <v>2470</v>
      </c>
      <c r="S282" s="197">
        <f t="shared" si="242"/>
        <v>0</v>
      </c>
      <c r="T282" s="197">
        <f t="shared" ref="T282:U282" si="292">SUM(T283,T288,T291)</f>
        <v>0</v>
      </c>
      <c r="U282" s="197">
        <f t="shared" si="292"/>
        <v>0</v>
      </c>
      <c r="V282" s="197">
        <f t="shared" si="243"/>
        <v>0</v>
      </c>
      <c r="W282" s="197">
        <f t="shared" ref="W282:X282" si="293">SUM(W283,W288,W291)</f>
        <v>0</v>
      </c>
      <c r="X282" s="197">
        <f t="shared" si="293"/>
        <v>0</v>
      </c>
      <c r="Y282" s="197">
        <f t="shared" si="244"/>
        <v>0</v>
      </c>
      <c r="Z282" s="197">
        <f t="shared" ref="Z282:AA282" si="294">SUM(Z283,Z288,Z291)</f>
        <v>0</v>
      </c>
      <c r="AA282" s="197">
        <f t="shared" si="294"/>
        <v>0</v>
      </c>
      <c r="AB282" s="197">
        <f t="shared" si="245"/>
        <v>0</v>
      </c>
      <c r="FL282" s="198"/>
      <c r="FM282" s="198"/>
      <c r="FN282" s="198"/>
      <c r="FO282" s="198"/>
      <c r="FP282" s="198"/>
      <c r="FQ282" s="198"/>
      <c r="FR282" s="198"/>
      <c r="FS282" s="198"/>
      <c r="FT282" s="198"/>
      <c r="FU282" s="198"/>
      <c r="FV282" s="198"/>
      <c r="FW282" s="198"/>
      <c r="FX282" s="198"/>
      <c r="FY282" s="198"/>
      <c r="FZ282" s="198"/>
      <c r="GA282" s="198"/>
      <c r="GB282" s="198"/>
      <c r="GC282" s="198"/>
      <c r="GD282" s="198"/>
      <c r="GE282" s="198"/>
    </row>
    <row r="283" spans="1:188" s="198" customFormat="1" x14ac:dyDescent="0.25">
      <c r="A283" s="196" t="s">
        <v>140</v>
      </c>
      <c r="B283" s="197">
        <f t="shared" si="230"/>
        <v>67020</v>
      </c>
      <c r="C283" s="197">
        <f t="shared" si="230"/>
        <v>68580</v>
      </c>
      <c r="D283" s="197">
        <f t="shared" si="230"/>
        <v>1560</v>
      </c>
      <c r="E283" s="197">
        <f t="shared" ref="E283:AA283" si="295">SUM(E284)</f>
        <v>0</v>
      </c>
      <c r="F283" s="197">
        <f t="shared" si="295"/>
        <v>0</v>
      </c>
      <c r="G283" s="197">
        <f t="shared" si="238"/>
        <v>0</v>
      </c>
      <c r="H283" s="197">
        <f t="shared" si="295"/>
        <v>0</v>
      </c>
      <c r="I283" s="197">
        <f t="shared" si="295"/>
        <v>0</v>
      </c>
      <c r="J283" s="197">
        <f t="shared" si="239"/>
        <v>0</v>
      </c>
      <c r="K283" s="197">
        <f t="shared" si="295"/>
        <v>67020</v>
      </c>
      <c r="L283" s="197">
        <f t="shared" si="295"/>
        <v>68580</v>
      </c>
      <c r="M283" s="197">
        <f t="shared" si="240"/>
        <v>1560</v>
      </c>
      <c r="N283" s="197">
        <f t="shared" si="295"/>
        <v>0</v>
      </c>
      <c r="O283" s="197">
        <f t="shared" si="295"/>
        <v>0</v>
      </c>
      <c r="P283" s="197">
        <f t="shared" si="241"/>
        <v>0</v>
      </c>
      <c r="Q283" s="197">
        <f t="shared" si="295"/>
        <v>0</v>
      </c>
      <c r="R283" s="197">
        <f t="shared" si="295"/>
        <v>0</v>
      </c>
      <c r="S283" s="197">
        <f t="shared" si="242"/>
        <v>0</v>
      </c>
      <c r="T283" s="197">
        <f t="shared" si="295"/>
        <v>0</v>
      </c>
      <c r="U283" s="197">
        <f t="shared" si="295"/>
        <v>0</v>
      </c>
      <c r="V283" s="197">
        <f t="shared" si="243"/>
        <v>0</v>
      </c>
      <c r="W283" s="197">
        <f t="shared" si="295"/>
        <v>0</v>
      </c>
      <c r="X283" s="197">
        <f t="shared" si="295"/>
        <v>0</v>
      </c>
      <c r="Y283" s="197">
        <f t="shared" si="244"/>
        <v>0</v>
      </c>
      <c r="Z283" s="197">
        <f t="shared" si="295"/>
        <v>0</v>
      </c>
      <c r="AA283" s="197">
        <f t="shared" si="295"/>
        <v>0</v>
      </c>
      <c r="AB283" s="197">
        <f t="shared" si="245"/>
        <v>0</v>
      </c>
    </row>
    <row r="284" spans="1:188" s="198" customFormat="1" ht="47.25" x14ac:dyDescent="0.25">
      <c r="A284" s="196" t="s">
        <v>372</v>
      </c>
      <c r="B284" s="197">
        <f t="shared" si="230"/>
        <v>67020</v>
      </c>
      <c r="C284" s="197">
        <f t="shared" si="230"/>
        <v>68580</v>
      </c>
      <c r="D284" s="197">
        <f t="shared" si="230"/>
        <v>1560</v>
      </c>
      <c r="E284" s="197">
        <f>SUM(E285:E287)</f>
        <v>0</v>
      </c>
      <c r="F284" s="197">
        <f>SUM(F285:F287)</f>
        <v>0</v>
      </c>
      <c r="G284" s="197">
        <f t="shared" si="238"/>
        <v>0</v>
      </c>
      <c r="H284" s="197">
        <f t="shared" ref="H284:I284" si="296">SUM(H285:H287)</f>
        <v>0</v>
      </c>
      <c r="I284" s="197">
        <f t="shared" si="296"/>
        <v>0</v>
      </c>
      <c r="J284" s="197">
        <f t="shared" si="239"/>
        <v>0</v>
      </c>
      <c r="K284" s="197">
        <f t="shared" ref="K284:L284" si="297">SUM(K285:K287)</f>
        <v>67020</v>
      </c>
      <c r="L284" s="197">
        <f t="shared" si="297"/>
        <v>68580</v>
      </c>
      <c r="M284" s="197">
        <f t="shared" si="240"/>
        <v>1560</v>
      </c>
      <c r="N284" s="197">
        <f t="shared" ref="N284:O284" si="298">SUM(N285:N287)</f>
        <v>0</v>
      </c>
      <c r="O284" s="197">
        <f t="shared" si="298"/>
        <v>0</v>
      </c>
      <c r="P284" s="197">
        <f t="shared" si="241"/>
        <v>0</v>
      </c>
      <c r="Q284" s="197">
        <f t="shared" ref="Q284:R284" si="299">SUM(Q285:Q287)</f>
        <v>0</v>
      </c>
      <c r="R284" s="197">
        <f t="shared" si="299"/>
        <v>0</v>
      </c>
      <c r="S284" s="197">
        <f t="shared" si="242"/>
        <v>0</v>
      </c>
      <c r="T284" s="197">
        <f t="shared" ref="T284:U284" si="300">SUM(T285:T287)</f>
        <v>0</v>
      </c>
      <c r="U284" s="197">
        <f t="shared" si="300"/>
        <v>0</v>
      </c>
      <c r="V284" s="197">
        <f t="shared" si="243"/>
        <v>0</v>
      </c>
      <c r="W284" s="197">
        <f t="shared" ref="W284:X284" si="301">SUM(W285:W287)</f>
        <v>0</v>
      </c>
      <c r="X284" s="197">
        <f t="shared" si="301"/>
        <v>0</v>
      </c>
      <c r="Y284" s="197">
        <f t="shared" si="244"/>
        <v>0</v>
      </c>
      <c r="Z284" s="197">
        <f t="shared" ref="Z284:AA284" si="302">SUM(Z285:Z287)</f>
        <v>0</v>
      </c>
      <c r="AA284" s="197">
        <f t="shared" si="302"/>
        <v>0</v>
      </c>
      <c r="AB284" s="197">
        <f t="shared" si="245"/>
        <v>0</v>
      </c>
    </row>
    <row r="285" spans="1:188" s="198" customFormat="1" ht="31.5" x14ac:dyDescent="0.25">
      <c r="A285" s="212" t="s">
        <v>373</v>
      </c>
      <c r="B285" s="201">
        <f t="shared" si="230"/>
        <v>19020</v>
      </c>
      <c r="C285" s="201">
        <f t="shared" si="230"/>
        <v>19020</v>
      </c>
      <c r="D285" s="201">
        <f t="shared" si="230"/>
        <v>0</v>
      </c>
      <c r="E285" s="201"/>
      <c r="F285" s="201"/>
      <c r="G285" s="201">
        <f t="shared" si="238"/>
        <v>0</v>
      </c>
      <c r="H285" s="201"/>
      <c r="I285" s="201"/>
      <c r="J285" s="201">
        <f t="shared" si="239"/>
        <v>0</v>
      </c>
      <c r="K285" s="201">
        <v>19020</v>
      </c>
      <c r="L285" s="201">
        <v>19020</v>
      </c>
      <c r="M285" s="201">
        <f t="shared" si="240"/>
        <v>0</v>
      </c>
      <c r="N285" s="201"/>
      <c r="O285" s="201"/>
      <c r="P285" s="201">
        <f t="shared" si="241"/>
        <v>0</v>
      </c>
      <c r="Q285" s="201"/>
      <c r="R285" s="201"/>
      <c r="S285" s="201">
        <f t="shared" si="242"/>
        <v>0</v>
      </c>
      <c r="T285" s="201"/>
      <c r="U285" s="201"/>
      <c r="V285" s="201">
        <f t="shared" si="243"/>
        <v>0</v>
      </c>
      <c r="W285" s="201"/>
      <c r="X285" s="201"/>
      <c r="Y285" s="201">
        <f t="shared" si="244"/>
        <v>0</v>
      </c>
      <c r="Z285" s="201">
        <v>0</v>
      </c>
      <c r="AA285" s="201">
        <v>0</v>
      </c>
      <c r="AB285" s="201">
        <f t="shared" si="245"/>
        <v>0</v>
      </c>
    </row>
    <row r="286" spans="1:188" s="198" customFormat="1" x14ac:dyDescent="0.25">
      <c r="A286" s="212" t="s">
        <v>374</v>
      </c>
      <c r="B286" s="201">
        <f t="shared" si="230"/>
        <v>0</v>
      </c>
      <c r="C286" s="201">
        <f t="shared" si="230"/>
        <v>1560</v>
      </c>
      <c r="D286" s="201">
        <f t="shared" si="230"/>
        <v>1560</v>
      </c>
      <c r="E286" s="201"/>
      <c r="F286" s="201"/>
      <c r="G286" s="201">
        <f t="shared" si="238"/>
        <v>0</v>
      </c>
      <c r="H286" s="201"/>
      <c r="I286" s="201"/>
      <c r="J286" s="201">
        <f t="shared" si="239"/>
        <v>0</v>
      </c>
      <c r="K286" s="201"/>
      <c r="L286" s="201">
        <v>1560</v>
      </c>
      <c r="M286" s="201">
        <f t="shared" si="240"/>
        <v>1560</v>
      </c>
      <c r="N286" s="201"/>
      <c r="O286" s="201"/>
      <c r="P286" s="201">
        <f t="shared" si="241"/>
        <v>0</v>
      </c>
      <c r="Q286" s="201"/>
      <c r="R286" s="201"/>
      <c r="S286" s="201">
        <f t="shared" si="242"/>
        <v>0</v>
      </c>
      <c r="T286" s="201"/>
      <c r="U286" s="201"/>
      <c r="V286" s="201">
        <f t="shared" si="243"/>
        <v>0</v>
      </c>
      <c r="W286" s="201"/>
      <c r="X286" s="201"/>
      <c r="Y286" s="201">
        <f t="shared" si="244"/>
        <v>0</v>
      </c>
      <c r="Z286" s="201">
        <v>0</v>
      </c>
      <c r="AA286" s="201">
        <v>0</v>
      </c>
      <c r="AB286" s="201">
        <f t="shared" si="245"/>
        <v>0</v>
      </c>
    </row>
    <row r="287" spans="1:188" s="198" customFormat="1" ht="31.5" x14ac:dyDescent="0.25">
      <c r="A287" s="212" t="s">
        <v>375</v>
      </c>
      <c r="B287" s="201">
        <f t="shared" si="230"/>
        <v>48000</v>
      </c>
      <c r="C287" s="201">
        <f t="shared" si="230"/>
        <v>48000</v>
      </c>
      <c r="D287" s="201">
        <f t="shared" si="230"/>
        <v>0</v>
      </c>
      <c r="E287" s="201"/>
      <c r="F287" s="201"/>
      <c r="G287" s="201">
        <f t="shared" si="238"/>
        <v>0</v>
      </c>
      <c r="H287" s="201"/>
      <c r="I287" s="201"/>
      <c r="J287" s="201">
        <f t="shared" si="239"/>
        <v>0</v>
      </c>
      <c r="K287" s="201">
        <v>48000</v>
      </c>
      <c r="L287" s="201">
        <v>48000</v>
      </c>
      <c r="M287" s="201">
        <f t="shared" si="240"/>
        <v>0</v>
      </c>
      <c r="N287" s="201"/>
      <c r="O287" s="201"/>
      <c r="P287" s="201">
        <f t="shared" si="241"/>
        <v>0</v>
      </c>
      <c r="Q287" s="201"/>
      <c r="R287" s="201"/>
      <c r="S287" s="201">
        <f t="shared" si="242"/>
        <v>0</v>
      </c>
      <c r="T287" s="201"/>
      <c r="U287" s="201"/>
      <c r="V287" s="201">
        <f t="shared" si="243"/>
        <v>0</v>
      </c>
      <c r="W287" s="201"/>
      <c r="X287" s="201"/>
      <c r="Y287" s="201">
        <f t="shared" si="244"/>
        <v>0</v>
      </c>
      <c r="Z287" s="201">
        <v>0</v>
      </c>
      <c r="AA287" s="201">
        <v>0</v>
      </c>
      <c r="AB287" s="201">
        <f t="shared" si="245"/>
        <v>0</v>
      </c>
    </row>
    <row r="288" spans="1:188" s="198" customFormat="1" ht="31.5" x14ac:dyDescent="0.25">
      <c r="A288" s="196" t="s">
        <v>197</v>
      </c>
      <c r="B288" s="197">
        <f t="shared" si="230"/>
        <v>2470</v>
      </c>
      <c r="C288" s="197">
        <f t="shared" si="230"/>
        <v>2470</v>
      </c>
      <c r="D288" s="197">
        <f t="shared" si="230"/>
        <v>0</v>
      </c>
      <c r="E288" s="197">
        <f>SUM(E289)</f>
        <v>0</v>
      </c>
      <c r="F288" s="197">
        <f>SUM(F289)</f>
        <v>0</v>
      </c>
      <c r="G288" s="197">
        <f t="shared" si="238"/>
        <v>0</v>
      </c>
      <c r="H288" s="197">
        <f>SUM(H289)</f>
        <v>0</v>
      </c>
      <c r="I288" s="197">
        <f>SUM(I289)</f>
        <v>0</v>
      </c>
      <c r="J288" s="197">
        <f t="shared" si="239"/>
        <v>0</v>
      </c>
      <c r="K288" s="197">
        <v>0</v>
      </c>
      <c r="L288" s="197">
        <v>0</v>
      </c>
      <c r="M288" s="197">
        <f t="shared" si="240"/>
        <v>0</v>
      </c>
      <c r="N288" s="197">
        <f t="shared" ref="N288:AA288" si="303">SUM(N289)</f>
        <v>0</v>
      </c>
      <c r="O288" s="197">
        <f t="shared" si="303"/>
        <v>0</v>
      </c>
      <c r="P288" s="197">
        <f t="shared" si="241"/>
        <v>0</v>
      </c>
      <c r="Q288" s="197">
        <f t="shared" si="303"/>
        <v>2470</v>
      </c>
      <c r="R288" s="197">
        <f t="shared" si="303"/>
        <v>2470</v>
      </c>
      <c r="S288" s="197">
        <f t="shared" si="242"/>
        <v>0</v>
      </c>
      <c r="T288" s="197">
        <f t="shared" si="303"/>
        <v>0</v>
      </c>
      <c r="U288" s="197">
        <f t="shared" si="303"/>
        <v>0</v>
      </c>
      <c r="V288" s="197">
        <f t="shared" si="243"/>
        <v>0</v>
      </c>
      <c r="W288" s="197">
        <f t="shared" si="303"/>
        <v>0</v>
      </c>
      <c r="X288" s="197">
        <f t="shared" si="303"/>
        <v>0</v>
      </c>
      <c r="Y288" s="197">
        <f t="shared" si="244"/>
        <v>0</v>
      </c>
      <c r="Z288" s="197">
        <f t="shared" si="303"/>
        <v>0</v>
      </c>
      <c r="AA288" s="197">
        <f t="shared" si="303"/>
        <v>0</v>
      </c>
      <c r="AB288" s="197">
        <f t="shared" si="245"/>
        <v>0</v>
      </c>
      <c r="AC288" s="195"/>
      <c r="AD288" s="195"/>
      <c r="AE288" s="195"/>
      <c r="AF288" s="195"/>
      <c r="AG288" s="195"/>
      <c r="AH288" s="195"/>
      <c r="AI288" s="195"/>
      <c r="AJ288" s="195"/>
      <c r="AK288" s="195"/>
      <c r="AL288" s="195"/>
      <c r="AM288" s="195"/>
      <c r="AN288" s="195"/>
      <c r="AO288" s="195"/>
      <c r="AP288" s="195"/>
      <c r="AQ288" s="195"/>
      <c r="AR288" s="195"/>
      <c r="AS288" s="195"/>
      <c r="AT288" s="195"/>
      <c r="AU288" s="195"/>
      <c r="AV288" s="195"/>
      <c r="AW288" s="195"/>
      <c r="AX288" s="195"/>
      <c r="AY288" s="195"/>
      <c r="AZ288" s="195"/>
      <c r="BA288" s="195"/>
      <c r="BB288" s="195"/>
      <c r="BC288" s="195"/>
      <c r="BD288" s="195"/>
      <c r="BE288" s="195"/>
      <c r="BF288" s="195"/>
      <c r="BG288" s="195"/>
      <c r="BH288" s="195"/>
      <c r="BI288" s="195"/>
      <c r="BJ288" s="195"/>
      <c r="BK288" s="195"/>
      <c r="BL288" s="195"/>
      <c r="BM288" s="195"/>
      <c r="BN288" s="195"/>
      <c r="BO288" s="195"/>
      <c r="BP288" s="195"/>
      <c r="BQ288" s="195"/>
      <c r="BR288" s="195"/>
      <c r="BS288" s="195"/>
      <c r="BT288" s="195"/>
      <c r="BU288" s="195"/>
      <c r="BV288" s="195"/>
      <c r="BW288" s="195"/>
      <c r="BX288" s="195"/>
      <c r="BY288" s="195"/>
      <c r="BZ288" s="195"/>
      <c r="CA288" s="195"/>
      <c r="CB288" s="195"/>
      <c r="CC288" s="195"/>
      <c r="CD288" s="195"/>
      <c r="CE288" s="195"/>
      <c r="CF288" s="195"/>
      <c r="CG288" s="195"/>
      <c r="CH288" s="195"/>
      <c r="CI288" s="195"/>
      <c r="CJ288" s="195"/>
      <c r="CK288" s="195"/>
      <c r="CL288" s="195"/>
      <c r="CM288" s="195"/>
      <c r="CN288" s="195"/>
      <c r="CO288" s="195"/>
      <c r="CP288" s="195"/>
      <c r="CQ288" s="195"/>
      <c r="CR288" s="195"/>
      <c r="CS288" s="195"/>
      <c r="CT288" s="195"/>
      <c r="CU288" s="195"/>
      <c r="CV288" s="195"/>
      <c r="CW288" s="195"/>
      <c r="CX288" s="195"/>
      <c r="CY288" s="195"/>
      <c r="CZ288" s="195"/>
      <c r="DA288" s="195"/>
      <c r="DB288" s="195"/>
      <c r="DC288" s="195"/>
      <c r="DD288" s="195"/>
      <c r="DE288" s="195"/>
      <c r="DF288" s="195"/>
      <c r="DG288" s="195"/>
      <c r="DH288" s="195"/>
      <c r="DI288" s="195"/>
      <c r="DJ288" s="195"/>
      <c r="DK288" s="195"/>
      <c r="DL288" s="195"/>
      <c r="DM288" s="195"/>
      <c r="DN288" s="195"/>
      <c r="DO288" s="195"/>
      <c r="DP288" s="195"/>
      <c r="DQ288" s="195"/>
      <c r="DR288" s="195"/>
      <c r="DS288" s="195"/>
      <c r="DT288" s="195"/>
      <c r="DU288" s="195"/>
      <c r="DV288" s="195"/>
      <c r="DW288" s="195"/>
      <c r="DX288" s="195"/>
      <c r="DY288" s="195"/>
      <c r="DZ288" s="195"/>
      <c r="EA288" s="195"/>
      <c r="EB288" s="195"/>
      <c r="EC288" s="195"/>
      <c r="ED288" s="195"/>
      <c r="EE288" s="195"/>
      <c r="EF288" s="195"/>
      <c r="EG288" s="195"/>
      <c r="EH288" s="195"/>
      <c r="EI288" s="195"/>
      <c r="EJ288" s="195"/>
      <c r="EK288" s="195"/>
      <c r="EL288" s="195"/>
      <c r="EM288" s="195"/>
      <c r="EN288" s="195"/>
      <c r="EO288" s="195"/>
      <c r="EP288" s="195"/>
      <c r="EQ288" s="195"/>
      <c r="ER288" s="195"/>
      <c r="ES288" s="195"/>
      <c r="ET288" s="195"/>
      <c r="EU288" s="195"/>
      <c r="EV288" s="195"/>
      <c r="EW288" s="195"/>
      <c r="EX288" s="195"/>
      <c r="EY288" s="195"/>
      <c r="EZ288" s="195"/>
      <c r="FA288" s="195"/>
      <c r="FB288" s="195"/>
      <c r="FC288" s="195"/>
      <c r="FD288" s="195"/>
      <c r="FE288" s="195"/>
      <c r="FF288" s="195"/>
      <c r="FG288" s="195"/>
      <c r="FH288" s="195"/>
      <c r="FI288" s="195"/>
      <c r="FJ288" s="195"/>
      <c r="FK288" s="195"/>
      <c r="FL288" s="195"/>
      <c r="FM288" s="195"/>
      <c r="FN288" s="195"/>
      <c r="FO288" s="195"/>
      <c r="FP288" s="195"/>
      <c r="FQ288" s="195"/>
      <c r="FR288" s="195"/>
      <c r="FS288" s="195"/>
      <c r="FT288" s="195"/>
      <c r="FU288" s="195"/>
      <c r="FV288" s="195"/>
      <c r="FW288" s="195"/>
      <c r="FX288" s="195"/>
      <c r="FY288" s="195"/>
      <c r="FZ288" s="195"/>
      <c r="GA288" s="195"/>
      <c r="GB288" s="195"/>
      <c r="GC288" s="195"/>
      <c r="GD288" s="195"/>
      <c r="GE288" s="195"/>
    </row>
    <row r="289" spans="1:187" s="198" customFormat="1" ht="47.25" x14ac:dyDescent="0.25">
      <c r="A289" s="196" t="s">
        <v>372</v>
      </c>
      <c r="B289" s="197">
        <f t="shared" si="230"/>
        <v>2470</v>
      </c>
      <c r="C289" s="197">
        <f t="shared" si="230"/>
        <v>2470</v>
      </c>
      <c r="D289" s="197">
        <f t="shared" si="230"/>
        <v>0</v>
      </c>
      <c r="E289" s="197">
        <f t="shared" ref="E289:AA289" si="304">SUM(E290:E290)</f>
        <v>0</v>
      </c>
      <c r="F289" s="197">
        <f t="shared" si="304"/>
        <v>0</v>
      </c>
      <c r="G289" s="197">
        <f t="shared" si="238"/>
        <v>0</v>
      </c>
      <c r="H289" s="197">
        <f t="shared" si="304"/>
        <v>0</v>
      </c>
      <c r="I289" s="197">
        <f t="shared" si="304"/>
        <v>0</v>
      </c>
      <c r="J289" s="197">
        <f t="shared" si="239"/>
        <v>0</v>
      </c>
      <c r="K289" s="197">
        <f t="shared" si="304"/>
        <v>0</v>
      </c>
      <c r="L289" s="197">
        <f t="shared" si="304"/>
        <v>0</v>
      </c>
      <c r="M289" s="197">
        <f t="shared" si="240"/>
        <v>0</v>
      </c>
      <c r="N289" s="197">
        <f t="shared" si="304"/>
        <v>0</v>
      </c>
      <c r="O289" s="197">
        <f t="shared" si="304"/>
        <v>0</v>
      </c>
      <c r="P289" s="197">
        <f t="shared" si="241"/>
        <v>0</v>
      </c>
      <c r="Q289" s="197">
        <f t="shared" si="304"/>
        <v>2470</v>
      </c>
      <c r="R289" s="197">
        <f t="shared" si="304"/>
        <v>2470</v>
      </c>
      <c r="S289" s="197">
        <f t="shared" si="242"/>
        <v>0</v>
      </c>
      <c r="T289" s="197">
        <f t="shared" si="304"/>
        <v>0</v>
      </c>
      <c r="U289" s="197">
        <f t="shared" si="304"/>
        <v>0</v>
      </c>
      <c r="V289" s="197">
        <f t="shared" si="243"/>
        <v>0</v>
      </c>
      <c r="W289" s="197">
        <f t="shared" si="304"/>
        <v>0</v>
      </c>
      <c r="X289" s="197">
        <f t="shared" si="304"/>
        <v>0</v>
      </c>
      <c r="Y289" s="197">
        <f t="shared" si="244"/>
        <v>0</v>
      </c>
      <c r="Z289" s="197">
        <f t="shared" si="304"/>
        <v>0</v>
      </c>
      <c r="AA289" s="197">
        <f t="shared" si="304"/>
        <v>0</v>
      </c>
      <c r="AB289" s="197">
        <f t="shared" si="245"/>
        <v>0</v>
      </c>
    </row>
    <row r="290" spans="1:187" s="198" customFormat="1" ht="31.5" x14ac:dyDescent="0.25">
      <c r="A290" s="200" t="s">
        <v>376</v>
      </c>
      <c r="B290" s="204">
        <f t="shared" si="230"/>
        <v>2470</v>
      </c>
      <c r="C290" s="204">
        <f t="shared" si="230"/>
        <v>2470</v>
      </c>
      <c r="D290" s="204">
        <f t="shared" si="230"/>
        <v>0</v>
      </c>
      <c r="E290" s="204"/>
      <c r="F290" s="204"/>
      <c r="G290" s="204">
        <f t="shared" si="238"/>
        <v>0</v>
      </c>
      <c r="H290" s="204"/>
      <c r="I290" s="204"/>
      <c r="J290" s="204">
        <f t="shared" si="239"/>
        <v>0</v>
      </c>
      <c r="K290" s="204"/>
      <c r="L290" s="204"/>
      <c r="M290" s="204">
        <f t="shared" si="240"/>
        <v>0</v>
      </c>
      <c r="N290" s="204"/>
      <c r="O290" s="204"/>
      <c r="P290" s="204">
        <f t="shared" si="241"/>
        <v>0</v>
      </c>
      <c r="Q290" s="204">
        <v>2470</v>
      </c>
      <c r="R290" s="204">
        <v>2470</v>
      </c>
      <c r="S290" s="204">
        <f t="shared" si="242"/>
        <v>0</v>
      </c>
      <c r="T290" s="204"/>
      <c r="U290" s="204"/>
      <c r="V290" s="204">
        <f t="shared" si="243"/>
        <v>0</v>
      </c>
      <c r="W290" s="204"/>
      <c r="X290" s="204"/>
      <c r="Y290" s="204">
        <f t="shared" si="244"/>
        <v>0</v>
      </c>
      <c r="Z290" s="204"/>
      <c r="AA290" s="204"/>
      <c r="AB290" s="204">
        <f t="shared" si="245"/>
        <v>0</v>
      </c>
    </row>
    <row r="291" spans="1:187" s="198" customFormat="1" ht="31.5" x14ac:dyDescent="0.25">
      <c r="A291" s="196" t="s">
        <v>207</v>
      </c>
      <c r="B291" s="197">
        <f t="shared" si="230"/>
        <v>436151</v>
      </c>
      <c r="C291" s="197">
        <f t="shared" si="230"/>
        <v>436151</v>
      </c>
      <c r="D291" s="197">
        <f t="shared" si="230"/>
        <v>0</v>
      </c>
      <c r="E291" s="197">
        <f>SUM(E292)</f>
        <v>0</v>
      </c>
      <c r="F291" s="197">
        <f>SUM(F292)</f>
        <v>0</v>
      </c>
      <c r="G291" s="197">
        <f t="shared" si="238"/>
        <v>0</v>
      </c>
      <c r="H291" s="197">
        <f t="shared" ref="H291:I291" si="305">SUM(H292)</f>
        <v>0</v>
      </c>
      <c r="I291" s="197">
        <f t="shared" si="305"/>
        <v>0</v>
      </c>
      <c r="J291" s="197">
        <f t="shared" si="239"/>
        <v>0</v>
      </c>
      <c r="K291" s="197">
        <f t="shared" ref="K291:L291" si="306">SUM(K292)</f>
        <v>24000</v>
      </c>
      <c r="L291" s="197">
        <f t="shared" si="306"/>
        <v>24000</v>
      </c>
      <c r="M291" s="197">
        <f t="shared" si="240"/>
        <v>0</v>
      </c>
      <c r="N291" s="197">
        <f t="shared" ref="N291:O291" si="307">SUM(N292)</f>
        <v>412151</v>
      </c>
      <c r="O291" s="197">
        <f t="shared" si="307"/>
        <v>412151</v>
      </c>
      <c r="P291" s="197">
        <f t="shared" si="241"/>
        <v>0</v>
      </c>
      <c r="Q291" s="197">
        <f t="shared" ref="Q291:R291" si="308">SUM(Q292)</f>
        <v>0</v>
      </c>
      <c r="R291" s="197">
        <f t="shared" si="308"/>
        <v>0</v>
      </c>
      <c r="S291" s="197">
        <f t="shared" si="242"/>
        <v>0</v>
      </c>
      <c r="T291" s="197">
        <f t="shared" ref="T291:U291" si="309">SUM(T292)</f>
        <v>0</v>
      </c>
      <c r="U291" s="197">
        <f t="shared" si="309"/>
        <v>0</v>
      </c>
      <c r="V291" s="197">
        <f t="shared" si="243"/>
        <v>0</v>
      </c>
      <c r="W291" s="197">
        <f t="shared" ref="W291:X291" si="310">SUM(W292)</f>
        <v>0</v>
      </c>
      <c r="X291" s="197">
        <f t="shared" si="310"/>
        <v>0</v>
      </c>
      <c r="Y291" s="197">
        <f t="shared" si="244"/>
        <v>0</v>
      </c>
      <c r="Z291" s="197">
        <f t="shared" ref="Z291:AA291" si="311">SUM(Z292)</f>
        <v>0</v>
      </c>
      <c r="AA291" s="197">
        <f t="shared" si="311"/>
        <v>0</v>
      </c>
      <c r="AB291" s="197">
        <f t="shared" si="245"/>
        <v>0</v>
      </c>
      <c r="AC291" s="195"/>
      <c r="AD291" s="195"/>
      <c r="AE291" s="195"/>
      <c r="AF291" s="195"/>
      <c r="AG291" s="195"/>
      <c r="AH291" s="195"/>
      <c r="AI291" s="195"/>
      <c r="AJ291" s="195"/>
      <c r="AK291" s="195"/>
      <c r="AL291" s="195"/>
      <c r="AM291" s="195"/>
      <c r="AN291" s="195"/>
      <c r="AO291" s="195"/>
      <c r="AP291" s="195"/>
      <c r="AQ291" s="195"/>
      <c r="AR291" s="195"/>
      <c r="AS291" s="195"/>
      <c r="AT291" s="195"/>
      <c r="AU291" s="195"/>
      <c r="AV291" s="195"/>
      <c r="AW291" s="195"/>
      <c r="AX291" s="195"/>
      <c r="AY291" s="195"/>
      <c r="AZ291" s="195"/>
      <c r="BA291" s="195"/>
      <c r="BB291" s="195"/>
      <c r="BC291" s="195"/>
      <c r="BD291" s="195"/>
      <c r="BE291" s="195"/>
      <c r="BF291" s="195"/>
      <c r="BG291" s="195"/>
      <c r="BH291" s="195"/>
      <c r="BI291" s="195"/>
      <c r="BJ291" s="195"/>
      <c r="BK291" s="195"/>
      <c r="BL291" s="195"/>
      <c r="BM291" s="195"/>
      <c r="BN291" s="195"/>
      <c r="BO291" s="195"/>
      <c r="BP291" s="195"/>
      <c r="BQ291" s="195"/>
      <c r="BR291" s="195"/>
      <c r="BS291" s="195"/>
      <c r="BT291" s="195"/>
      <c r="BU291" s="195"/>
      <c r="BV291" s="195"/>
      <c r="BW291" s="195"/>
      <c r="BX291" s="195"/>
      <c r="BY291" s="195"/>
      <c r="BZ291" s="195"/>
      <c r="CA291" s="195"/>
      <c r="CB291" s="195"/>
      <c r="CC291" s="195"/>
      <c r="CD291" s="195"/>
      <c r="CE291" s="195"/>
      <c r="CF291" s="195"/>
      <c r="CG291" s="195"/>
      <c r="CH291" s="195"/>
      <c r="CI291" s="195"/>
      <c r="CJ291" s="195"/>
      <c r="CK291" s="195"/>
      <c r="CL291" s="195"/>
      <c r="CM291" s="195"/>
      <c r="CN291" s="195"/>
      <c r="CO291" s="195"/>
      <c r="CP291" s="195"/>
      <c r="CQ291" s="195"/>
      <c r="CR291" s="195"/>
      <c r="CS291" s="195"/>
      <c r="CT291" s="195"/>
      <c r="CU291" s="195"/>
      <c r="CV291" s="195"/>
      <c r="CW291" s="195"/>
      <c r="CX291" s="195"/>
      <c r="CY291" s="195"/>
      <c r="CZ291" s="195"/>
      <c r="DA291" s="195"/>
      <c r="DB291" s="195"/>
      <c r="DC291" s="195"/>
      <c r="DD291" s="195"/>
      <c r="DE291" s="195"/>
      <c r="DF291" s="195"/>
      <c r="DG291" s="195"/>
      <c r="DH291" s="195"/>
      <c r="DI291" s="195"/>
      <c r="DJ291" s="195"/>
      <c r="DK291" s="195"/>
      <c r="DL291" s="195"/>
      <c r="DM291" s="195"/>
      <c r="DN291" s="195"/>
      <c r="DO291" s="195"/>
      <c r="DP291" s="195"/>
      <c r="DQ291" s="195"/>
      <c r="DR291" s="195"/>
      <c r="DS291" s="195"/>
      <c r="DT291" s="195"/>
      <c r="DU291" s="195"/>
      <c r="DV291" s="195"/>
      <c r="DW291" s="195"/>
      <c r="DX291" s="195"/>
      <c r="DY291" s="195"/>
      <c r="DZ291" s="195"/>
      <c r="EA291" s="195"/>
      <c r="EB291" s="195"/>
      <c r="EC291" s="195"/>
      <c r="ED291" s="195"/>
      <c r="EE291" s="195"/>
      <c r="EF291" s="195"/>
      <c r="EG291" s="195"/>
      <c r="EH291" s="195"/>
      <c r="EI291" s="195"/>
      <c r="EJ291" s="195"/>
      <c r="EK291" s="195"/>
      <c r="EL291" s="195"/>
      <c r="EM291" s="195"/>
      <c r="EN291" s="195"/>
      <c r="EO291" s="195"/>
      <c r="EP291" s="195"/>
      <c r="EQ291" s="195"/>
      <c r="ER291" s="195"/>
      <c r="ES291" s="195"/>
      <c r="ET291" s="195"/>
      <c r="EU291" s="195"/>
      <c r="EV291" s="195"/>
      <c r="EW291" s="195"/>
      <c r="EX291" s="195"/>
      <c r="EY291" s="195"/>
      <c r="EZ291" s="195"/>
      <c r="FA291" s="195"/>
      <c r="FB291" s="195"/>
      <c r="FC291" s="195"/>
      <c r="FD291" s="195"/>
      <c r="FE291" s="195"/>
      <c r="FF291" s="195"/>
      <c r="FG291" s="195"/>
      <c r="FH291" s="195"/>
      <c r="FI291" s="195"/>
      <c r="FJ291" s="195"/>
      <c r="FK291" s="195"/>
      <c r="FL291" s="195"/>
      <c r="FM291" s="195"/>
      <c r="FN291" s="195"/>
      <c r="FO291" s="195"/>
      <c r="FP291" s="195"/>
      <c r="FQ291" s="195"/>
      <c r="FR291" s="195"/>
      <c r="FS291" s="195"/>
      <c r="FT291" s="195"/>
      <c r="FU291" s="195"/>
      <c r="FV291" s="195"/>
      <c r="FW291" s="195"/>
      <c r="FX291" s="195"/>
      <c r="FY291" s="195"/>
      <c r="FZ291" s="195"/>
      <c r="GA291" s="195"/>
      <c r="GB291" s="195"/>
      <c r="GC291" s="195"/>
      <c r="GD291" s="195"/>
      <c r="GE291" s="195"/>
    </row>
    <row r="292" spans="1:187" s="198" customFormat="1" ht="47.25" x14ac:dyDescent="0.25">
      <c r="A292" s="196" t="s">
        <v>372</v>
      </c>
      <c r="B292" s="197">
        <f t="shared" si="230"/>
        <v>436151</v>
      </c>
      <c r="C292" s="197">
        <f t="shared" si="230"/>
        <v>436151</v>
      </c>
      <c r="D292" s="197">
        <f t="shared" si="230"/>
        <v>0</v>
      </c>
      <c r="E292" s="197">
        <f>SUM(E293:E294)</f>
        <v>0</v>
      </c>
      <c r="F292" s="197">
        <f>SUM(F293:F294)</f>
        <v>0</v>
      </c>
      <c r="G292" s="197">
        <f t="shared" si="238"/>
        <v>0</v>
      </c>
      <c r="H292" s="197">
        <f t="shared" ref="H292:I292" si="312">SUM(H293:H294)</f>
        <v>0</v>
      </c>
      <c r="I292" s="197">
        <f t="shared" si="312"/>
        <v>0</v>
      </c>
      <c r="J292" s="197">
        <f t="shared" si="239"/>
        <v>0</v>
      </c>
      <c r="K292" s="197">
        <f t="shared" ref="K292:L292" si="313">SUM(K293:K294)</f>
        <v>24000</v>
      </c>
      <c r="L292" s="197">
        <f t="shared" si="313"/>
        <v>24000</v>
      </c>
      <c r="M292" s="197">
        <f t="shared" si="240"/>
        <v>0</v>
      </c>
      <c r="N292" s="197">
        <f t="shared" ref="N292:O292" si="314">SUM(N293:N294)</f>
        <v>412151</v>
      </c>
      <c r="O292" s="197">
        <f t="shared" si="314"/>
        <v>412151</v>
      </c>
      <c r="P292" s="197">
        <f t="shared" si="241"/>
        <v>0</v>
      </c>
      <c r="Q292" s="197">
        <f t="shared" ref="Q292:R292" si="315">SUM(Q293:Q294)</f>
        <v>0</v>
      </c>
      <c r="R292" s="197">
        <f t="shared" si="315"/>
        <v>0</v>
      </c>
      <c r="S292" s="197">
        <f t="shared" si="242"/>
        <v>0</v>
      </c>
      <c r="T292" s="197">
        <f t="shared" ref="T292:U292" si="316">SUM(T293:T294)</f>
        <v>0</v>
      </c>
      <c r="U292" s="197">
        <f t="shared" si="316"/>
        <v>0</v>
      </c>
      <c r="V292" s="197">
        <f t="shared" si="243"/>
        <v>0</v>
      </c>
      <c r="W292" s="197">
        <f t="shared" ref="W292:X292" si="317">SUM(W293:W294)</f>
        <v>0</v>
      </c>
      <c r="X292" s="197">
        <f t="shared" si="317"/>
        <v>0</v>
      </c>
      <c r="Y292" s="197">
        <f t="shared" si="244"/>
        <v>0</v>
      </c>
      <c r="Z292" s="197">
        <f t="shared" ref="Z292:AA292" si="318">SUM(Z293:Z294)</f>
        <v>0</v>
      </c>
      <c r="AA292" s="197">
        <f t="shared" si="318"/>
        <v>0</v>
      </c>
      <c r="AB292" s="197">
        <f t="shared" si="245"/>
        <v>0</v>
      </c>
    </row>
    <row r="293" spans="1:187" s="198" customFormat="1" ht="94.5" x14ac:dyDescent="0.25">
      <c r="A293" s="203" t="s">
        <v>377</v>
      </c>
      <c r="B293" s="204">
        <f t="shared" si="230"/>
        <v>412151</v>
      </c>
      <c r="C293" s="204">
        <f t="shared" si="230"/>
        <v>412151</v>
      </c>
      <c r="D293" s="204">
        <f t="shared" si="230"/>
        <v>0</v>
      </c>
      <c r="E293" s="204"/>
      <c r="F293" s="204"/>
      <c r="G293" s="204">
        <f t="shared" si="238"/>
        <v>0</v>
      </c>
      <c r="H293" s="204"/>
      <c r="I293" s="204"/>
      <c r="J293" s="204">
        <f t="shared" si="239"/>
        <v>0</v>
      </c>
      <c r="K293" s="204"/>
      <c r="L293" s="204"/>
      <c r="M293" s="204">
        <f t="shared" si="240"/>
        <v>0</v>
      </c>
      <c r="N293" s="204">
        <v>412151</v>
      </c>
      <c r="O293" s="204">
        <v>412151</v>
      </c>
      <c r="P293" s="204">
        <f t="shared" si="241"/>
        <v>0</v>
      </c>
      <c r="Q293" s="204"/>
      <c r="R293" s="204"/>
      <c r="S293" s="204">
        <f t="shared" si="242"/>
        <v>0</v>
      </c>
      <c r="T293" s="204"/>
      <c r="U293" s="204"/>
      <c r="V293" s="204">
        <f t="shared" si="243"/>
        <v>0</v>
      </c>
      <c r="W293" s="204"/>
      <c r="X293" s="204"/>
      <c r="Y293" s="204">
        <f t="shared" si="244"/>
        <v>0</v>
      </c>
      <c r="Z293" s="204"/>
      <c r="AA293" s="204"/>
      <c r="AB293" s="204">
        <f t="shared" si="245"/>
        <v>0</v>
      </c>
      <c r="FL293" s="195"/>
      <c r="FM293" s="195"/>
      <c r="FN293" s="195"/>
      <c r="FO293" s="195"/>
      <c r="FP293" s="195"/>
      <c r="FQ293" s="195"/>
      <c r="FR293" s="195"/>
      <c r="FS293" s="195"/>
      <c r="FT293" s="195"/>
      <c r="FU293" s="195"/>
      <c r="FV293" s="195"/>
      <c r="FW293" s="195"/>
      <c r="FX293" s="195"/>
      <c r="FY293" s="195"/>
      <c r="FZ293" s="195"/>
      <c r="GA293" s="195"/>
      <c r="GB293" s="195"/>
      <c r="GC293" s="195"/>
      <c r="GD293" s="195"/>
      <c r="GE293" s="195"/>
    </row>
    <row r="294" spans="1:187" s="198" customFormat="1" ht="31.5" x14ac:dyDescent="0.25">
      <c r="A294" s="212" t="s">
        <v>378</v>
      </c>
      <c r="B294" s="204">
        <f t="shared" si="230"/>
        <v>24000</v>
      </c>
      <c r="C294" s="204">
        <f t="shared" si="230"/>
        <v>24000</v>
      </c>
      <c r="D294" s="204">
        <f t="shared" si="230"/>
        <v>0</v>
      </c>
      <c r="E294" s="204"/>
      <c r="F294" s="204"/>
      <c r="G294" s="204">
        <f t="shared" si="238"/>
        <v>0</v>
      </c>
      <c r="H294" s="204"/>
      <c r="I294" s="204"/>
      <c r="J294" s="204">
        <f t="shared" si="239"/>
        <v>0</v>
      </c>
      <c r="K294" s="204">
        <v>24000</v>
      </c>
      <c r="L294" s="204">
        <v>24000</v>
      </c>
      <c r="M294" s="204">
        <f t="shared" si="240"/>
        <v>0</v>
      </c>
      <c r="N294" s="204"/>
      <c r="O294" s="204"/>
      <c r="P294" s="204">
        <f t="shared" si="241"/>
        <v>0</v>
      </c>
      <c r="Q294" s="204"/>
      <c r="R294" s="204"/>
      <c r="S294" s="204">
        <f t="shared" si="242"/>
        <v>0</v>
      </c>
      <c r="T294" s="204"/>
      <c r="U294" s="204"/>
      <c r="V294" s="204">
        <f t="shared" si="243"/>
        <v>0</v>
      </c>
      <c r="W294" s="204"/>
      <c r="X294" s="204"/>
      <c r="Y294" s="204">
        <f t="shared" si="244"/>
        <v>0</v>
      </c>
      <c r="Z294" s="204"/>
      <c r="AA294" s="204"/>
      <c r="AB294" s="204">
        <f t="shared" si="245"/>
        <v>0</v>
      </c>
    </row>
    <row r="295" spans="1:187" s="198" customFormat="1" x14ac:dyDescent="0.25">
      <c r="A295" s="218" t="s">
        <v>379</v>
      </c>
      <c r="B295" s="197">
        <f t="shared" si="230"/>
        <v>117149</v>
      </c>
      <c r="C295" s="197">
        <f t="shared" si="230"/>
        <v>117149</v>
      </c>
      <c r="D295" s="197">
        <f t="shared" si="230"/>
        <v>0</v>
      </c>
      <c r="E295" s="197">
        <f t="shared" ref="E295:AA295" si="319">SUM(E296)</f>
        <v>0</v>
      </c>
      <c r="F295" s="197">
        <f t="shared" si="319"/>
        <v>0</v>
      </c>
      <c r="G295" s="197">
        <f t="shared" si="238"/>
        <v>0</v>
      </c>
      <c r="H295" s="197">
        <f t="shared" si="319"/>
        <v>0</v>
      </c>
      <c r="I295" s="197">
        <f t="shared" si="319"/>
        <v>0</v>
      </c>
      <c r="J295" s="197">
        <f t="shared" si="239"/>
        <v>0</v>
      </c>
      <c r="K295" s="197">
        <f t="shared" si="319"/>
        <v>117149</v>
      </c>
      <c r="L295" s="197">
        <f t="shared" si="319"/>
        <v>117149</v>
      </c>
      <c r="M295" s="197">
        <f t="shared" si="240"/>
        <v>0</v>
      </c>
      <c r="N295" s="197">
        <f t="shared" si="319"/>
        <v>0</v>
      </c>
      <c r="O295" s="197">
        <f t="shared" si="319"/>
        <v>0</v>
      </c>
      <c r="P295" s="197">
        <f t="shared" si="241"/>
        <v>0</v>
      </c>
      <c r="Q295" s="197">
        <f t="shared" si="319"/>
        <v>0</v>
      </c>
      <c r="R295" s="197">
        <f t="shared" si="319"/>
        <v>0</v>
      </c>
      <c r="S295" s="197">
        <f t="shared" si="242"/>
        <v>0</v>
      </c>
      <c r="T295" s="197">
        <f t="shared" si="319"/>
        <v>0</v>
      </c>
      <c r="U295" s="197">
        <f t="shared" si="319"/>
        <v>0</v>
      </c>
      <c r="V295" s="197">
        <f t="shared" si="243"/>
        <v>0</v>
      </c>
      <c r="W295" s="197">
        <f t="shared" si="319"/>
        <v>0</v>
      </c>
      <c r="X295" s="197">
        <f t="shared" si="319"/>
        <v>0</v>
      </c>
      <c r="Y295" s="197">
        <f t="shared" si="244"/>
        <v>0</v>
      </c>
      <c r="Z295" s="197">
        <f t="shared" si="319"/>
        <v>0</v>
      </c>
      <c r="AA295" s="197">
        <f t="shared" si="319"/>
        <v>0</v>
      </c>
      <c r="AB295" s="197">
        <f t="shared" si="245"/>
        <v>0</v>
      </c>
    </row>
    <row r="296" spans="1:187" s="198" customFormat="1" ht="31.5" x14ac:dyDescent="0.25">
      <c r="A296" s="196" t="s">
        <v>184</v>
      </c>
      <c r="B296" s="197">
        <f t="shared" si="230"/>
        <v>117149</v>
      </c>
      <c r="C296" s="197">
        <f t="shared" si="230"/>
        <v>117149</v>
      </c>
      <c r="D296" s="197">
        <f t="shared" si="230"/>
        <v>0</v>
      </c>
      <c r="E296" s="197">
        <f t="shared" ref="E296:X296" si="320">SUM(E297:E298)</f>
        <v>0</v>
      </c>
      <c r="F296" s="197">
        <f t="shared" si="320"/>
        <v>0</v>
      </c>
      <c r="G296" s="197">
        <f t="shared" si="238"/>
        <v>0</v>
      </c>
      <c r="H296" s="197">
        <f t="shared" ref="H296" si="321">SUM(H297:H298)</f>
        <v>0</v>
      </c>
      <c r="I296" s="197">
        <f t="shared" si="320"/>
        <v>0</v>
      </c>
      <c r="J296" s="197">
        <f t="shared" si="239"/>
        <v>0</v>
      </c>
      <c r="K296" s="197">
        <f t="shared" ref="K296:L296" si="322">SUM(K297:K298)</f>
        <v>117149</v>
      </c>
      <c r="L296" s="197">
        <f t="shared" si="322"/>
        <v>117149</v>
      </c>
      <c r="M296" s="197">
        <f t="shared" si="240"/>
        <v>0</v>
      </c>
      <c r="N296" s="197">
        <f t="shared" ref="N296:O296" si="323">SUM(N297:N298)</f>
        <v>0</v>
      </c>
      <c r="O296" s="197">
        <f t="shared" si="323"/>
        <v>0</v>
      </c>
      <c r="P296" s="197">
        <f t="shared" si="241"/>
        <v>0</v>
      </c>
      <c r="Q296" s="197">
        <f t="shared" ref="Q296:R296" si="324">SUM(Q297:Q298)</f>
        <v>0</v>
      </c>
      <c r="R296" s="197">
        <f t="shared" si="324"/>
        <v>0</v>
      </c>
      <c r="S296" s="197">
        <f t="shared" si="242"/>
        <v>0</v>
      </c>
      <c r="T296" s="197">
        <f t="shared" ref="T296:U296" si="325">SUM(T297:T298)</f>
        <v>0</v>
      </c>
      <c r="U296" s="197">
        <f t="shared" si="325"/>
        <v>0</v>
      </c>
      <c r="V296" s="197">
        <f t="shared" si="243"/>
        <v>0</v>
      </c>
      <c r="W296" s="197">
        <f t="shared" ref="W296" si="326">SUM(W297:W298)</f>
        <v>0</v>
      </c>
      <c r="X296" s="197">
        <f t="shared" si="320"/>
        <v>0</v>
      </c>
      <c r="Y296" s="197">
        <f t="shared" si="244"/>
        <v>0</v>
      </c>
      <c r="Z296" s="197">
        <f t="shared" ref="Z296:AA296" si="327">SUM(Z297:Z298)</f>
        <v>0</v>
      </c>
      <c r="AA296" s="197">
        <f t="shared" si="327"/>
        <v>0</v>
      </c>
      <c r="AB296" s="197">
        <f t="shared" si="245"/>
        <v>0</v>
      </c>
    </row>
    <row r="297" spans="1:187" s="198" customFormat="1" ht="63" x14ac:dyDescent="0.25">
      <c r="A297" s="205" t="s">
        <v>380</v>
      </c>
      <c r="B297" s="204">
        <f t="shared" si="230"/>
        <v>100000</v>
      </c>
      <c r="C297" s="204">
        <f t="shared" si="230"/>
        <v>100000</v>
      </c>
      <c r="D297" s="204">
        <f t="shared" si="230"/>
        <v>0</v>
      </c>
      <c r="E297" s="204"/>
      <c r="F297" s="204"/>
      <c r="G297" s="204">
        <f t="shared" si="238"/>
        <v>0</v>
      </c>
      <c r="H297" s="204"/>
      <c r="I297" s="204"/>
      <c r="J297" s="204">
        <f t="shared" si="239"/>
        <v>0</v>
      </c>
      <c r="K297" s="204">
        <v>100000</v>
      </c>
      <c r="L297" s="204">
        <v>100000</v>
      </c>
      <c r="M297" s="204">
        <f t="shared" si="240"/>
        <v>0</v>
      </c>
      <c r="N297" s="204"/>
      <c r="O297" s="204"/>
      <c r="P297" s="204">
        <f t="shared" si="241"/>
        <v>0</v>
      </c>
      <c r="Q297" s="204"/>
      <c r="R297" s="204"/>
      <c r="S297" s="204">
        <f t="shared" si="242"/>
        <v>0</v>
      </c>
      <c r="T297" s="204"/>
      <c r="U297" s="204"/>
      <c r="V297" s="204">
        <f t="shared" si="243"/>
        <v>0</v>
      </c>
      <c r="W297" s="204"/>
      <c r="X297" s="204"/>
      <c r="Y297" s="204">
        <f t="shared" si="244"/>
        <v>0</v>
      </c>
      <c r="Z297" s="166"/>
      <c r="AA297" s="166"/>
      <c r="AB297" s="204">
        <f t="shared" si="245"/>
        <v>0</v>
      </c>
      <c r="FL297" s="195"/>
      <c r="FM297" s="195"/>
      <c r="FN297" s="195"/>
      <c r="FO297" s="195"/>
      <c r="FP297" s="195"/>
      <c r="FQ297" s="195"/>
      <c r="FR297" s="195"/>
      <c r="FS297" s="195"/>
      <c r="FT297" s="195"/>
      <c r="FU297" s="195"/>
      <c r="FV297" s="195"/>
      <c r="FW297" s="195"/>
      <c r="FX297" s="195"/>
      <c r="FY297" s="195"/>
      <c r="FZ297" s="195"/>
      <c r="GA297" s="195"/>
      <c r="GB297" s="195"/>
      <c r="GC297" s="195"/>
      <c r="GD297" s="195"/>
      <c r="GE297" s="195"/>
    </row>
    <row r="298" spans="1:187" s="198" customFormat="1" ht="47.25" x14ac:dyDescent="0.25">
      <c r="A298" s="205" t="s">
        <v>381</v>
      </c>
      <c r="B298" s="204">
        <f t="shared" si="230"/>
        <v>17149</v>
      </c>
      <c r="C298" s="204">
        <f t="shared" si="230"/>
        <v>17149</v>
      </c>
      <c r="D298" s="204">
        <f t="shared" si="230"/>
        <v>0</v>
      </c>
      <c r="E298" s="204"/>
      <c r="F298" s="204"/>
      <c r="G298" s="204">
        <f t="shared" si="238"/>
        <v>0</v>
      </c>
      <c r="H298" s="204"/>
      <c r="I298" s="204"/>
      <c r="J298" s="204">
        <f t="shared" si="239"/>
        <v>0</v>
      </c>
      <c r="K298" s="204">
        <f>4500+5852+6797</f>
        <v>17149</v>
      </c>
      <c r="L298" s="204">
        <f>4500+5852+6797</f>
        <v>17149</v>
      </c>
      <c r="M298" s="204">
        <f t="shared" si="240"/>
        <v>0</v>
      </c>
      <c r="N298" s="204"/>
      <c r="O298" s="204"/>
      <c r="P298" s="204">
        <f t="shared" si="241"/>
        <v>0</v>
      </c>
      <c r="Q298" s="204"/>
      <c r="R298" s="204"/>
      <c r="S298" s="204">
        <f t="shared" si="242"/>
        <v>0</v>
      </c>
      <c r="T298" s="204"/>
      <c r="U298" s="204"/>
      <c r="V298" s="204">
        <f t="shared" si="243"/>
        <v>0</v>
      </c>
      <c r="W298" s="204"/>
      <c r="X298" s="204"/>
      <c r="Y298" s="204">
        <f t="shared" si="244"/>
        <v>0</v>
      </c>
      <c r="Z298" s="166"/>
      <c r="AA298" s="166"/>
      <c r="AB298" s="204">
        <f t="shared" si="245"/>
        <v>0</v>
      </c>
      <c r="FL298" s="195"/>
      <c r="FM298" s="195"/>
      <c r="FN298" s="195"/>
      <c r="FO298" s="195"/>
      <c r="FP298" s="195"/>
      <c r="FQ298" s="195"/>
      <c r="FR298" s="195"/>
      <c r="FS298" s="195"/>
      <c r="FT298" s="195"/>
      <c r="FU298" s="195"/>
      <c r="FV298" s="195"/>
      <c r="FW298" s="195"/>
      <c r="FX298" s="195"/>
      <c r="FY298" s="195"/>
      <c r="FZ298" s="195"/>
      <c r="GA298" s="195"/>
      <c r="GB298" s="195"/>
      <c r="GC298" s="195"/>
      <c r="GD298" s="195"/>
      <c r="GE298" s="195"/>
    </row>
    <row r="300" spans="1:187" x14ac:dyDescent="0.25">
      <c r="E300" s="219"/>
    </row>
    <row r="302" spans="1:187" s="1" customFormat="1" x14ac:dyDescent="0.25">
      <c r="C302" s="50"/>
      <c r="E302" s="41"/>
    </row>
    <row r="303" spans="1:187" s="1" customFormat="1" x14ac:dyDescent="0.25">
      <c r="C303" s="50"/>
      <c r="E303" s="41"/>
    </row>
    <row r="304" spans="1:187" s="169" customFormat="1" x14ac:dyDescent="0.25">
      <c r="A304" s="10" t="s">
        <v>397</v>
      </c>
      <c r="C304" s="172"/>
      <c r="E304" s="220"/>
    </row>
    <row r="305" spans="1:187" s="169" customFormat="1" x14ac:dyDescent="0.25">
      <c r="A305" s="10" t="s">
        <v>398</v>
      </c>
      <c r="C305" s="172"/>
      <c r="E305" s="220"/>
    </row>
    <row r="306" spans="1:187" s="222" customFormat="1" x14ac:dyDescent="0.25">
      <c r="A306" s="221" t="s">
        <v>0</v>
      </c>
      <c r="B306" s="177"/>
      <c r="C306" s="177"/>
      <c r="D306" s="177"/>
      <c r="E306" s="177"/>
      <c r="F306" s="177"/>
      <c r="G306" s="177"/>
      <c r="H306" s="177"/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  <c r="AA306" s="177"/>
      <c r="AB306" s="177"/>
      <c r="AC306" s="177"/>
      <c r="AD306" s="177"/>
      <c r="AE306" s="177"/>
      <c r="AF306" s="177"/>
      <c r="AG306" s="177"/>
      <c r="AH306" s="177"/>
      <c r="AI306" s="177"/>
      <c r="AJ306" s="177"/>
      <c r="AK306" s="177"/>
      <c r="AL306" s="177"/>
      <c r="AM306" s="177"/>
      <c r="AN306" s="177"/>
      <c r="AO306" s="177"/>
      <c r="AP306" s="177"/>
      <c r="AQ306" s="177"/>
      <c r="AR306" s="177"/>
      <c r="AS306" s="177"/>
      <c r="AT306" s="177"/>
      <c r="AU306" s="177"/>
      <c r="AV306" s="177"/>
      <c r="AW306" s="177"/>
      <c r="AX306" s="177"/>
      <c r="AY306" s="177"/>
      <c r="AZ306" s="177"/>
      <c r="BA306" s="177"/>
      <c r="BB306" s="177"/>
      <c r="BC306" s="177"/>
      <c r="BD306" s="177"/>
      <c r="BE306" s="177"/>
      <c r="BF306" s="177"/>
      <c r="BG306" s="177"/>
      <c r="BH306" s="177"/>
      <c r="BI306" s="177"/>
      <c r="BJ306" s="177"/>
      <c r="BK306" s="177"/>
      <c r="BL306" s="177"/>
      <c r="BM306" s="177"/>
      <c r="BN306" s="177"/>
      <c r="BO306" s="177"/>
      <c r="BP306" s="177"/>
      <c r="BQ306" s="177"/>
      <c r="BR306" s="177"/>
      <c r="BS306" s="177"/>
      <c r="BT306" s="177"/>
      <c r="BU306" s="177"/>
      <c r="BV306" s="177"/>
      <c r="BW306" s="177"/>
      <c r="BX306" s="177"/>
      <c r="BY306" s="177"/>
      <c r="BZ306" s="177"/>
      <c r="CA306" s="177"/>
      <c r="CB306" s="177"/>
      <c r="CC306" s="177"/>
      <c r="CD306" s="177"/>
      <c r="CE306" s="177"/>
      <c r="CF306" s="177"/>
      <c r="CG306" s="177"/>
      <c r="CH306" s="177"/>
      <c r="CI306" s="177"/>
      <c r="CJ306" s="177"/>
      <c r="CK306" s="177"/>
      <c r="CL306" s="177"/>
      <c r="CM306" s="177"/>
      <c r="CN306" s="177"/>
      <c r="CO306" s="177"/>
      <c r="CP306" s="177"/>
      <c r="CQ306" s="177"/>
      <c r="CR306" s="177"/>
      <c r="CS306" s="177"/>
      <c r="CT306" s="177"/>
      <c r="CU306" s="177"/>
      <c r="CV306" s="177"/>
      <c r="CW306" s="177"/>
      <c r="CX306" s="177"/>
      <c r="CY306" s="177"/>
      <c r="CZ306" s="177"/>
      <c r="DA306" s="177"/>
      <c r="DB306" s="177"/>
      <c r="DC306" s="177"/>
      <c r="DD306" s="177"/>
      <c r="DE306" s="177"/>
      <c r="DF306" s="177"/>
      <c r="DG306" s="177"/>
      <c r="DH306" s="177"/>
      <c r="DI306" s="177"/>
      <c r="DJ306" s="177"/>
      <c r="DK306" s="177"/>
      <c r="DL306" s="177"/>
      <c r="DM306" s="177"/>
      <c r="DN306" s="177"/>
      <c r="DO306" s="177"/>
      <c r="DP306" s="177"/>
      <c r="DQ306" s="177"/>
      <c r="DR306" s="177"/>
      <c r="DS306" s="177"/>
      <c r="DT306" s="177"/>
      <c r="DU306" s="177"/>
      <c r="DV306" s="177"/>
      <c r="DW306" s="177"/>
      <c r="DX306" s="177"/>
      <c r="DY306" s="177"/>
      <c r="DZ306" s="177"/>
      <c r="EA306" s="177"/>
      <c r="EB306" s="177"/>
      <c r="EC306" s="177"/>
      <c r="ED306" s="177"/>
      <c r="EE306" s="177"/>
      <c r="EF306" s="177"/>
      <c r="EG306" s="177"/>
      <c r="EH306" s="177"/>
      <c r="EI306" s="177"/>
      <c r="EJ306" s="177"/>
      <c r="EK306" s="177"/>
      <c r="EL306" s="177"/>
      <c r="EM306" s="177"/>
      <c r="EN306" s="177"/>
      <c r="EO306" s="177"/>
      <c r="EP306" s="177"/>
      <c r="EQ306" s="177"/>
      <c r="ER306" s="177"/>
      <c r="ES306" s="177"/>
      <c r="ET306" s="177"/>
      <c r="EU306" s="177"/>
      <c r="EV306" s="177"/>
      <c r="EW306" s="177"/>
      <c r="EX306" s="177"/>
      <c r="EY306" s="177"/>
      <c r="EZ306" s="177"/>
      <c r="FA306" s="177"/>
      <c r="FB306" s="177"/>
      <c r="FC306" s="177"/>
      <c r="FD306" s="177"/>
      <c r="FE306" s="177"/>
      <c r="FF306" s="177"/>
      <c r="FG306" s="177"/>
      <c r="FH306" s="177"/>
      <c r="FI306" s="177"/>
      <c r="FJ306" s="177"/>
      <c r="FK306" s="177"/>
      <c r="FL306" s="177"/>
      <c r="FM306" s="177"/>
      <c r="FN306" s="177"/>
      <c r="FO306" s="177"/>
      <c r="FP306" s="177"/>
      <c r="FQ306" s="177"/>
      <c r="FR306" s="177"/>
      <c r="FS306" s="177"/>
      <c r="FT306" s="177"/>
      <c r="FU306" s="177"/>
      <c r="FV306" s="177"/>
      <c r="FW306" s="177"/>
      <c r="FX306" s="177"/>
      <c r="FY306" s="177"/>
      <c r="FZ306" s="177"/>
      <c r="GA306" s="177"/>
      <c r="GB306" s="177"/>
      <c r="GC306" s="177"/>
      <c r="GD306" s="177"/>
      <c r="GE306" s="177"/>
    </row>
    <row r="307" spans="1:187" x14ac:dyDescent="0.25">
      <c r="A307" s="222"/>
    </row>
    <row r="308" spans="1:187" x14ac:dyDescent="0.25">
      <c r="A308" s="223"/>
    </row>
    <row r="309" spans="1:187" x14ac:dyDescent="0.25">
      <c r="A309" s="224"/>
    </row>
    <row r="310" spans="1:187" s="176" customFormat="1" x14ac:dyDescent="0.25">
      <c r="A310" s="222"/>
      <c r="B310" s="177"/>
      <c r="C310" s="177"/>
      <c r="D310" s="177"/>
      <c r="E310" s="177"/>
      <c r="F310" s="177"/>
      <c r="G310" s="177"/>
      <c r="H310" s="177"/>
      <c r="I310" s="177"/>
      <c r="J310" s="177"/>
      <c r="K310" s="177"/>
      <c r="L310" s="177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  <c r="AA310" s="177"/>
      <c r="AB310" s="177"/>
      <c r="AC310" s="177"/>
      <c r="AD310" s="177"/>
      <c r="AE310" s="177"/>
      <c r="AF310" s="177"/>
      <c r="AG310" s="177"/>
      <c r="AH310" s="177"/>
      <c r="AI310" s="177"/>
      <c r="AJ310" s="177"/>
      <c r="AK310" s="177"/>
      <c r="AL310" s="177"/>
      <c r="AM310" s="177"/>
      <c r="AN310" s="177"/>
      <c r="AO310" s="177"/>
      <c r="AP310" s="177"/>
      <c r="AQ310" s="177"/>
      <c r="AR310" s="177"/>
      <c r="AS310" s="177"/>
      <c r="AT310" s="177"/>
      <c r="AU310" s="177"/>
      <c r="AV310" s="177"/>
      <c r="AW310" s="177"/>
      <c r="AX310" s="177"/>
      <c r="AY310" s="177"/>
      <c r="AZ310" s="177"/>
      <c r="BA310" s="177"/>
      <c r="BB310" s="177"/>
      <c r="BC310" s="177"/>
      <c r="BD310" s="177"/>
      <c r="BE310" s="177"/>
      <c r="BF310" s="177"/>
      <c r="BG310" s="177"/>
      <c r="BH310" s="177"/>
      <c r="BI310" s="177"/>
      <c r="BJ310" s="177"/>
      <c r="BK310" s="177"/>
      <c r="BL310" s="177"/>
      <c r="BM310" s="177"/>
      <c r="BN310" s="177"/>
      <c r="BO310" s="177"/>
      <c r="BP310" s="177"/>
      <c r="BQ310" s="177"/>
      <c r="BR310" s="177"/>
      <c r="BS310" s="177"/>
      <c r="BT310" s="177"/>
      <c r="BU310" s="177"/>
      <c r="BV310" s="177"/>
      <c r="BW310" s="177"/>
      <c r="BX310" s="177"/>
      <c r="BY310" s="177"/>
      <c r="BZ310" s="177"/>
      <c r="CA310" s="177"/>
      <c r="CB310" s="177"/>
      <c r="CC310" s="177"/>
      <c r="CD310" s="177"/>
      <c r="CE310" s="177"/>
      <c r="CF310" s="177"/>
      <c r="CG310" s="177"/>
      <c r="CH310" s="177"/>
      <c r="CI310" s="177"/>
      <c r="CJ310" s="177"/>
      <c r="CK310" s="177"/>
      <c r="CL310" s="177"/>
      <c r="CM310" s="177"/>
      <c r="CN310" s="177"/>
      <c r="CO310" s="177"/>
      <c r="CP310" s="177"/>
      <c r="CQ310" s="177"/>
      <c r="CR310" s="177"/>
      <c r="CS310" s="177"/>
      <c r="CT310" s="177"/>
      <c r="CU310" s="177"/>
      <c r="CV310" s="177"/>
      <c r="CW310" s="177"/>
      <c r="CX310" s="177"/>
      <c r="CY310" s="177"/>
      <c r="CZ310" s="177"/>
      <c r="DA310" s="177"/>
      <c r="DB310" s="177"/>
      <c r="DC310" s="177"/>
      <c r="DD310" s="177"/>
      <c r="DE310" s="177"/>
      <c r="DF310" s="177"/>
      <c r="DG310" s="177"/>
      <c r="DH310" s="177"/>
      <c r="DI310" s="177"/>
      <c r="DJ310" s="177"/>
      <c r="DK310" s="177"/>
      <c r="DL310" s="177"/>
      <c r="DM310" s="177"/>
      <c r="DN310" s="177"/>
      <c r="DO310" s="177"/>
      <c r="DP310" s="177"/>
      <c r="DQ310" s="177"/>
      <c r="DR310" s="177"/>
      <c r="DS310" s="177"/>
      <c r="DT310" s="177"/>
      <c r="DU310" s="177"/>
      <c r="DV310" s="177"/>
      <c r="DW310" s="177"/>
      <c r="DX310" s="177"/>
      <c r="DY310" s="177"/>
      <c r="DZ310" s="177"/>
      <c r="EA310" s="177"/>
      <c r="EB310" s="177"/>
      <c r="EC310" s="177"/>
      <c r="ED310" s="177"/>
      <c r="EE310" s="177"/>
      <c r="EF310" s="177"/>
      <c r="EG310" s="177"/>
      <c r="EH310" s="177"/>
      <c r="EI310" s="177"/>
      <c r="EJ310" s="177"/>
      <c r="EK310" s="177"/>
      <c r="EL310" s="177"/>
      <c r="EM310" s="177"/>
      <c r="EN310" s="177"/>
      <c r="EO310" s="177"/>
      <c r="EP310" s="177"/>
      <c r="EQ310" s="177"/>
      <c r="ER310" s="177"/>
      <c r="ES310" s="177"/>
      <c r="ET310" s="177"/>
      <c r="EU310" s="177"/>
      <c r="EV310" s="177"/>
      <c r="EW310" s="177"/>
      <c r="EX310" s="177"/>
      <c r="EY310" s="177"/>
      <c r="EZ310" s="177"/>
      <c r="FA310" s="177"/>
      <c r="FB310" s="177"/>
      <c r="FC310" s="177"/>
      <c r="FD310" s="177"/>
      <c r="FE310" s="177"/>
      <c r="FF310" s="177"/>
      <c r="FG310" s="177"/>
      <c r="FH310" s="177"/>
      <c r="FI310" s="177"/>
      <c r="FJ310" s="177"/>
      <c r="FK310" s="177"/>
      <c r="FL310" s="177"/>
      <c r="FM310" s="177"/>
      <c r="FN310" s="177"/>
      <c r="FO310" s="177"/>
      <c r="FP310" s="177"/>
      <c r="FQ310" s="177"/>
      <c r="FR310" s="177"/>
      <c r="FS310" s="177"/>
      <c r="FT310" s="177"/>
      <c r="FU310" s="177"/>
      <c r="FV310" s="177"/>
      <c r="FW310" s="177"/>
      <c r="FX310" s="177"/>
      <c r="FY310" s="177"/>
      <c r="FZ310" s="177"/>
      <c r="GA310" s="177"/>
      <c r="GB310" s="177"/>
      <c r="GC310" s="177"/>
      <c r="GD310" s="177"/>
      <c r="GE310" s="177"/>
    </row>
    <row r="311" spans="1:187" s="176" customFormat="1" x14ac:dyDescent="0.25">
      <c r="A311" s="225"/>
      <c r="B311" s="177"/>
      <c r="C311" s="177"/>
      <c r="D311" s="177"/>
      <c r="E311" s="177"/>
      <c r="F311" s="177"/>
      <c r="G311" s="177"/>
      <c r="H311" s="177"/>
      <c r="I311" s="177"/>
      <c r="J311" s="177"/>
      <c r="K311" s="177"/>
      <c r="L311" s="177"/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  <c r="AA311" s="177"/>
      <c r="AB311" s="177"/>
      <c r="AC311" s="177"/>
      <c r="AD311" s="177"/>
      <c r="AE311" s="177"/>
      <c r="AF311" s="177"/>
      <c r="AG311" s="177"/>
      <c r="AH311" s="177"/>
      <c r="AI311" s="177"/>
      <c r="AJ311" s="177"/>
      <c r="AK311" s="177"/>
      <c r="AL311" s="177"/>
      <c r="AM311" s="177"/>
      <c r="AN311" s="177"/>
      <c r="AO311" s="177"/>
      <c r="AP311" s="177"/>
      <c r="AQ311" s="177"/>
      <c r="AR311" s="177"/>
      <c r="AS311" s="177"/>
      <c r="AT311" s="177"/>
      <c r="AU311" s="177"/>
      <c r="AV311" s="177"/>
      <c r="AW311" s="177"/>
      <c r="AX311" s="177"/>
      <c r="AY311" s="177"/>
      <c r="AZ311" s="177"/>
      <c r="BA311" s="177"/>
      <c r="BB311" s="177"/>
      <c r="BC311" s="177"/>
      <c r="BD311" s="177"/>
      <c r="BE311" s="177"/>
      <c r="BF311" s="177"/>
      <c r="BG311" s="177"/>
      <c r="BH311" s="177"/>
      <c r="BI311" s="177"/>
      <c r="BJ311" s="177"/>
      <c r="BK311" s="177"/>
      <c r="BL311" s="177"/>
      <c r="BM311" s="177"/>
      <c r="BN311" s="177"/>
      <c r="BO311" s="177"/>
      <c r="BP311" s="177"/>
      <c r="BQ311" s="177"/>
      <c r="BR311" s="177"/>
      <c r="BS311" s="177"/>
      <c r="BT311" s="177"/>
      <c r="BU311" s="177"/>
      <c r="BV311" s="177"/>
      <c r="BW311" s="177"/>
      <c r="BX311" s="177"/>
      <c r="BY311" s="177"/>
      <c r="BZ311" s="177"/>
      <c r="CA311" s="177"/>
      <c r="CB311" s="177"/>
      <c r="CC311" s="177"/>
      <c r="CD311" s="177"/>
      <c r="CE311" s="177"/>
      <c r="CF311" s="177"/>
      <c r="CG311" s="177"/>
      <c r="CH311" s="177"/>
      <c r="CI311" s="177"/>
      <c r="CJ311" s="177"/>
      <c r="CK311" s="177"/>
      <c r="CL311" s="177"/>
      <c r="CM311" s="177"/>
      <c r="CN311" s="177"/>
      <c r="CO311" s="177"/>
      <c r="CP311" s="177"/>
      <c r="CQ311" s="177"/>
      <c r="CR311" s="177"/>
      <c r="CS311" s="177"/>
      <c r="CT311" s="177"/>
      <c r="CU311" s="177"/>
      <c r="CV311" s="177"/>
      <c r="CW311" s="177"/>
      <c r="CX311" s="177"/>
      <c r="CY311" s="177"/>
      <c r="CZ311" s="177"/>
      <c r="DA311" s="177"/>
      <c r="DB311" s="177"/>
      <c r="DC311" s="177"/>
      <c r="DD311" s="177"/>
      <c r="DE311" s="177"/>
      <c r="DF311" s="177"/>
      <c r="DG311" s="177"/>
      <c r="DH311" s="177"/>
      <c r="DI311" s="177"/>
      <c r="DJ311" s="177"/>
      <c r="DK311" s="177"/>
      <c r="DL311" s="177"/>
      <c r="DM311" s="177"/>
      <c r="DN311" s="177"/>
      <c r="DO311" s="177"/>
      <c r="DP311" s="177"/>
      <c r="DQ311" s="177"/>
      <c r="DR311" s="177"/>
      <c r="DS311" s="177"/>
      <c r="DT311" s="177"/>
      <c r="DU311" s="177"/>
      <c r="DV311" s="177"/>
      <c r="DW311" s="177"/>
      <c r="DX311" s="177"/>
      <c r="DY311" s="177"/>
      <c r="DZ311" s="177"/>
      <c r="EA311" s="177"/>
      <c r="EB311" s="177"/>
      <c r="EC311" s="177"/>
      <c r="ED311" s="177"/>
      <c r="EE311" s="177"/>
      <c r="EF311" s="177"/>
      <c r="EG311" s="177"/>
      <c r="EH311" s="177"/>
      <c r="EI311" s="177"/>
      <c r="EJ311" s="177"/>
      <c r="EK311" s="177"/>
      <c r="EL311" s="177"/>
      <c r="EM311" s="177"/>
      <c r="EN311" s="177"/>
      <c r="EO311" s="177"/>
      <c r="EP311" s="177"/>
      <c r="EQ311" s="177"/>
      <c r="ER311" s="177"/>
      <c r="ES311" s="177"/>
      <c r="ET311" s="177"/>
      <c r="EU311" s="177"/>
      <c r="EV311" s="177"/>
      <c r="EW311" s="177"/>
      <c r="EX311" s="177"/>
      <c r="EY311" s="177"/>
      <c r="EZ311" s="177"/>
      <c r="FA311" s="177"/>
      <c r="FB311" s="177"/>
      <c r="FC311" s="177"/>
      <c r="FD311" s="177"/>
      <c r="FE311" s="177"/>
      <c r="FF311" s="177"/>
      <c r="FG311" s="177"/>
      <c r="FH311" s="177"/>
      <c r="FI311" s="177"/>
      <c r="FJ311" s="177"/>
      <c r="FK311" s="177"/>
      <c r="FL311" s="177"/>
      <c r="FM311" s="177"/>
      <c r="FN311" s="177"/>
      <c r="FO311" s="177"/>
      <c r="FP311" s="177"/>
      <c r="FQ311" s="177"/>
      <c r="FR311" s="177"/>
      <c r="FS311" s="177"/>
      <c r="FT311" s="177"/>
      <c r="FU311" s="177"/>
      <c r="FV311" s="177"/>
      <c r="FW311" s="177"/>
      <c r="FX311" s="177"/>
      <c r="FY311" s="177"/>
      <c r="FZ311" s="177"/>
      <c r="GA311" s="177"/>
      <c r="GB311" s="177"/>
      <c r="GC311" s="177"/>
      <c r="GD311" s="177"/>
      <c r="GE311" s="177"/>
    </row>
    <row r="312" spans="1:187" s="176" customFormat="1" x14ac:dyDescent="0.25">
      <c r="A312" s="226"/>
      <c r="B312" s="177"/>
      <c r="C312" s="177"/>
      <c r="D312" s="177"/>
      <c r="E312" s="177"/>
      <c r="F312" s="177"/>
      <c r="G312" s="177"/>
      <c r="H312" s="177"/>
      <c r="I312" s="177"/>
      <c r="J312" s="177"/>
      <c r="K312" s="177"/>
      <c r="L312" s="177"/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  <c r="AA312" s="177"/>
      <c r="AB312" s="177"/>
      <c r="AC312" s="177"/>
      <c r="AD312" s="177"/>
      <c r="AE312" s="177"/>
      <c r="AF312" s="177"/>
      <c r="AG312" s="177"/>
      <c r="AH312" s="177"/>
      <c r="AI312" s="177"/>
      <c r="AJ312" s="177"/>
      <c r="AK312" s="177"/>
      <c r="AL312" s="177"/>
      <c r="AM312" s="177"/>
      <c r="AN312" s="177"/>
      <c r="AO312" s="177"/>
      <c r="AP312" s="177"/>
      <c r="AQ312" s="177"/>
      <c r="AR312" s="177"/>
      <c r="AS312" s="177"/>
      <c r="AT312" s="177"/>
      <c r="AU312" s="177"/>
      <c r="AV312" s="177"/>
      <c r="AW312" s="177"/>
      <c r="AX312" s="177"/>
      <c r="AY312" s="177"/>
      <c r="AZ312" s="177"/>
      <c r="BA312" s="177"/>
      <c r="BB312" s="177"/>
      <c r="BC312" s="177"/>
      <c r="BD312" s="177"/>
      <c r="BE312" s="177"/>
      <c r="BF312" s="177"/>
      <c r="BG312" s="177"/>
      <c r="BH312" s="177"/>
      <c r="BI312" s="177"/>
      <c r="BJ312" s="177"/>
      <c r="BK312" s="177"/>
      <c r="BL312" s="177"/>
      <c r="BM312" s="177"/>
      <c r="BN312" s="177"/>
      <c r="BO312" s="177"/>
      <c r="BP312" s="177"/>
      <c r="BQ312" s="177"/>
      <c r="BR312" s="177"/>
      <c r="BS312" s="177"/>
      <c r="BT312" s="177"/>
      <c r="BU312" s="177"/>
      <c r="BV312" s="177"/>
      <c r="BW312" s="177"/>
      <c r="BX312" s="177"/>
      <c r="BY312" s="177"/>
      <c r="BZ312" s="177"/>
      <c r="CA312" s="177"/>
      <c r="CB312" s="177"/>
      <c r="CC312" s="177"/>
      <c r="CD312" s="177"/>
      <c r="CE312" s="177"/>
      <c r="CF312" s="177"/>
      <c r="CG312" s="177"/>
      <c r="CH312" s="177"/>
      <c r="CI312" s="177"/>
      <c r="CJ312" s="177"/>
      <c r="CK312" s="177"/>
      <c r="CL312" s="177"/>
      <c r="CM312" s="177"/>
      <c r="CN312" s="177"/>
      <c r="CO312" s="177"/>
      <c r="CP312" s="177"/>
      <c r="CQ312" s="177"/>
      <c r="CR312" s="177"/>
      <c r="CS312" s="177"/>
      <c r="CT312" s="177"/>
      <c r="CU312" s="177"/>
      <c r="CV312" s="177"/>
      <c r="CW312" s="177"/>
      <c r="CX312" s="177"/>
      <c r="CY312" s="177"/>
      <c r="CZ312" s="177"/>
      <c r="DA312" s="177"/>
      <c r="DB312" s="177"/>
      <c r="DC312" s="177"/>
      <c r="DD312" s="177"/>
      <c r="DE312" s="177"/>
      <c r="DF312" s="177"/>
      <c r="DG312" s="177"/>
      <c r="DH312" s="177"/>
      <c r="DI312" s="177"/>
      <c r="DJ312" s="177"/>
      <c r="DK312" s="177"/>
      <c r="DL312" s="177"/>
      <c r="DM312" s="177"/>
      <c r="DN312" s="177"/>
      <c r="DO312" s="177"/>
      <c r="DP312" s="177"/>
      <c r="DQ312" s="177"/>
      <c r="DR312" s="177"/>
      <c r="DS312" s="177"/>
      <c r="DT312" s="177"/>
      <c r="DU312" s="177"/>
      <c r="DV312" s="177"/>
      <c r="DW312" s="177"/>
      <c r="DX312" s="177"/>
      <c r="DY312" s="177"/>
      <c r="DZ312" s="177"/>
      <c r="EA312" s="177"/>
      <c r="EB312" s="177"/>
      <c r="EC312" s="177"/>
      <c r="ED312" s="177"/>
      <c r="EE312" s="177"/>
      <c r="EF312" s="177"/>
      <c r="EG312" s="177"/>
      <c r="EH312" s="177"/>
      <c r="EI312" s="177"/>
      <c r="EJ312" s="177"/>
      <c r="EK312" s="177"/>
      <c r="EL312" s="177"/>
      <c r="EM312" s="177"/>
      <c r="EN312" s="177"/>
      <c r="EO312" s="177"/>
      <c r="EP312" s="177"/>
      <c r="EQ312" s="177"/>
      <c r="ER312" s="177"/>
      <c r="ES312" s="177"/>
      <c r="ET312" s="177"/>
      <c r="EU312" s="177"/>
      <c r="EV312" s="177"/>
      <c r="EW312" s="177"/>
      <c r="EX312" s="177"/>
      <c r="EY312" s="177"/>
      <c r="EZ312" s="177"/>
      <c r="FA312" s="177"/>
      <c r="FB312" s="177"/>
      <c r="FC312" s="177"/>
      <c r="FD312" s="177"/>
      <c r="FE312" s="177"/>
      <c r="FF312" s="177"/>
      <c r="FG312" s="177"/>
      <c r="FH312" s="177"/>
      <c r="FI312" s="177"/>
      <c r="FJ312" s="177"/>
      <c r="FK312" s="177"/>
      <c r="FL312" s="177"/>
      <c r="FM312" s="177"/>
      <c r="FN312" s="177"/>
      <c r="FO312" s="177"/>
      <c r="FP312" s="177"/>
      <c r="FQ312" s="177"/>
      <c r="FR312" s="177"/>
      <c r="FS312" s="177"/>
      <c r="FT312" s="177"/>
      <c r="FU312" s="177"/>
      <c r="FV312" s="177"/>
      <c r="FW312" s="177"/>
      <c r="FX312" s="177"/>
      <c r="FY312" s="177"/>
      <c r="FZ312" s="177"/>
      <c r="GA312" s="177"/>
      <c r="GB312" s="177"/>
      <c r="GC312" s="177"/>
      <c r="GD312" s="177"/>
      <c r="GE312" s="177"/>
    </row>
    <row r="313" spans="1:187" s="176" customFormat="1" x14ac:dyDescent="0.25">
      <c r="A313" s="175"/>
      <c r="B313" s="177"/>
      <c r="C313" s="177"/>
      <c r="D313" s="177"/>
      <c r="E313" s="177"/>
      <c r="F313" s="177"/>
      <c r="G313" s="177"/>
      <c r="H313" s="177"/>
      <c r="I313" s="177"/>
      <c r="J313" s="177"/>
      <c r="K313" s="177"/>
      <c r="L313" s="177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  <c r="AA313" s="177"/>
      <c r="AB313" s="177"/>
      <c r="AC313" s="177"/>
      <c r="AD313" s="177"/>
      <c r="AE313" s="177"/>
      <c r="AF313" s="177"/>
      <c r="AG313" s="177"/>
      <c r="AH313" s="177"/>
      <c r="AI313" s="177"/>
      <c r="AJ313" s="177"/>
      <c r="AK313" s="177"/>
      <c r="AL313" s="177"/>
      <c r="AM313" s="177"/>
      <c r="AN313" s="177"/>
      <c r="AO313" s="177"/>
      <c r="AP313" s="177"/>
      <c r="AQ313" s="177"/>
      <c r="AR313" s="177"/>
      <c r="AS313" s="177"/>
      <c r="AT313" s="177"/>
      <c r="AU313" s="177"/>
      <c r="AV313" s="177"/>
      <c r="AW313" s="177"/>
      <c r="AX313" s="177"/>
      <c r="AY313" s="177"/>
      <c r="AZ313" s="177"/>
      <c r="BA313" s="177"/>
      <c r="BB313" s="177"/>
      <c r="BC313" s="177"/>
      <c r="BD313" s="177"/>
      <c r="BE313" s="177"/>
      <c r="BF313" s="177"/>
      <c r="BG313" s="177"/>
      <c r="BH313" s="177"/>
      <c r="BI313" s="177"/>
      <c r="BJ313" s="177"/>
      <c r="BK313" s="177"/>
      <c r="BL313" s="177"/>
      <c r="BM313" s="177"/>
      <c r="BN313" s="177"/>
      <c r="BO313" s="177"/>
      <c r="BP313" s="177"/>
      <c r="BQ313" s="177"/>
      <c r="BR313" s="177"/>
      <c r="BS313" s="177"/>
      <c r="BT313" s="177"/>
      <c r="BU313" s="177"/>
      <c r="BV313" s="177"/>
      <c r="BW313" s="177"/>
      <c r="BX313" s="177"/>
      <c r="BY313" s="177"/>
      <c r="BZ313" s="177"/>
      <c r="CA313" s="177"/>
      <c r="CB313" s="177"/>
      <c r="CC313" s="177"/>
      <c r="CD313" s="177"/>
      <c r="CE313" s="177"/>
      <c r="CF313" s="177"/>
      <c r="CG313" s="177"/>
      <c r="CH313" s="177"/>
      <c r="CI313" s="177"/>
      <c r="CJ313" s="177"/>
      <c r="CK313" s="177"/>
      <c r="CL313" s="177"/>
      <c r="CM313" s="177"/>
      <c r="CN313" s="177"/>
      <c r="CO313" s="177"/>
      <c r="CP313" s="177"/>
      <c r="CQ313" s="177"/>
      <c r="CR313" s="177"/>
      <c r="CS313" s="177"/>
      <c r="CT313" s="177"/>
      <c r="CU313" s="177"/>
      <c r="CV313" s="177"/>
      <c r="CW313" s="177"/>
      <c r="CX313" s="177"/>
      <c r="CY313" s="177"/>
      <c r="CZ313" s="177"/>
      <c r="DA313" s="177"/>
      <c r="DB313" s="177"/>
      <c r="DC313" s="177"/>
      <c r="DD313" s="177"/>
      <c r="DE313" s="177"/>
      <c r="DF313" s="177"/>
      <c r="DG313" s="177"/>
      <c r="DH313" s="177"/>
      <c r="DI313" s="177"/>
      <c r="DJ313" s="177"/>
      <c r="DK313" s="177"/>
      <c r="DL313" s="177"/>
      <c r="DM313" s="177"/>
      <c r="DN313" s="177"/>
      <c r="DO313" s="177"/>
      <c r="DP313" s="177"/>
      <c r="DQ313" s="177"/>
      <c r="DR313" s="177"/>
      <c r="DS313" s="177"/>
      <c r="DT313" s="177"/>
      <c r="DU313" s="177"/>
      <c r="DV313" s="177"/>
      <c r="DW313" s="177"/>
      <c r="DX313" s="177"/>
      <c r="DY313" s="177"/>
      <c r="DZ313" s="177"/>
      <c r="EA313" s="177"/>
      <c r="EB313" s="177"/>
      <c r="EC313" s="177"/>
      <c r="ED313" s="177"/>
      <c r="EE313" s="177"/>
      <c r="EF313" s="177"/>
      <c r="EG313" s="177"/>
      <c r="EH313" s="177"/>
      <c r="EI313" s="177"/>
      <c r="EJ313" s="177"/>
      <c r="EK313" s="177"/>
      <c r="EL313" s="177"/>
      <c r="EM313" s="177"/>
      <c r="EN313" s="177"/>
      <c r="EO313" s="177"/>
      <c r="EP313" s="177"/>
      <c r="EQ313" s="177"/>
      <c r="ER313" s="177"/>
      <c r="ES313" s="177"/>
      <c r="ET313" s="177"/>
      <c r="EU313" s="177"/>
      <c r="EV313" s="177"/>
      <c r="EW313" s="177"/>
      <c r="EX313" s="177"/>
      <c r="EY313" s="177"/>
      <c r="EZ313" s="177"/>
      <c r="FA313" s="177"/>
      <c r="FB313" s="177"/>
      <c r="FC313" s="177"/>
      <c r="FD313" s="177"/>
      <c r="FE313" s="177"/>
      <c r="FF313" s="177"/>
      <c r="FG313" s="177"/>
      <c r="FH313" s="177"/>
      <c r="FI313" s="177"/>
      <c r="FJ313" s="177"/>
      <c r="FK313" s="177"/>
      <c r="FL313" s="177"/>
      <c r="FM313" s="177"/>
      <c r="FN313" s="177"/>
      <c r="FO313" s="177"/>
      <c r="FP313" s="177"/>
      <c r="FQ313" s="177"/>
      <c r="FR313" s="177"/>
      <c r="FS313" s="177"/>
      <c r="FT313" s="177"/>
      <c r="FU313" s="177"/>
      <c r="FV313" s="177"/>
      <c r="FW313" s="177"/>
      <c r="FX313" s="177"/>
      <c r="FY313" s="177"/>
      <c r="FZ313" s="177"/>
      <c r="GA313" s="177"/>
      <c r="GB313" s="177"/>
      <c r="GC313" s="177"/>
      <c r="GD313" s="177"/>
      <c r="GE313" s="177"/>
    </row>
    <row r="314" spans="1:187" s="176" customFormat="1" x14ac:dyDescent="0.25">
      <c r="A314" s="222"/>
      <c r="B314" s="177"/>
      <c r="C314" s="177"/>
      <c r="D314" s="177"/>
      <c r="E314" s="177"/>
      <c r="F314" s="177"/>
      <c r="G314" s="177"/>
      <c r="H314" s="177"/>
      <c r="I314" s="177"/>
      <c r="J314" s="177"/>
      <c r="K314" s="177"/>
      <c r="L314" s="177"/>
      <c r="M314" s="177"/>
      <c r="N314" s="177"/>
      <c r="O314" s="177"/>
      <c r="P314" s="177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  <c r="AA314" s="177"/>
      <c r="AB314" s="177"/>
      <c r="AC314" s="177"/>
      <c r="AD314" s="177"/>
      <c r="AE314" s="177"/>
      <c r="AF314" s="177"/>
      <c r="AG314" s="177"/>
      <c r="AH314" s="177"/>
      <c r="AI314" s="177"/>
      <c r="AJ314" s="177"/>
      <c r="AK314" s="177"/>
      <c r="AL314" s="177"/>
      <c r="AM314" s="177"/>
      <c r="AN314" s="177"/>
      <c r="AO314" s="177"/>
      <c r="AP314" s="177"/>
      <c r="AQ314" s="177"/>
      <c r="AR314" s="177"/>
      <c r="AS314" s="177"/>
      <c r="AT314" s="177"/>
      <c r="AU314" s="177"/>
      <c r="AV314" s="177"/>
      <c r="AW314" s="177"/>
      <c r="AX314" s="177"/>
      <c r="AY314" s="177"/>
      <c r="AZ314" s="177"/>
      <c r="BA314" s="177"/>
      <c r="BB314" s="177"/>
      <c r="BC314" s="177"/>
      <c r="BD314" s="177"/>
      <c r="BE314" s="177"/>
      <c r="BF314" s="177"/>
      <c r="BG314" s="177"/>
      <c r="BH314" s="177"/>
      <c r="BI314" s="177"/>
      <c r="BJ314" s="177"/>
      <c r="BK314" s="177"/>
      <c r="BL314" s="177"/>
      <c r="BM314" s="177"/>
      <c r="BN314" s="177"/>
      <c r="BO314" s="177"/>
      <c r="BP314" s="177"/>
      <c r="BQ314" s="177"/>
      <c r="BR314" s="177"/>
      <c r="BS314" s="177"/>
      <c r="BT314" s="177"/>
      <c r="BU314" s="177"/>
      <c r="BV314" s="177"/>
      <c r="BW314" s="177"/>
      <c r="BX314" s="177"/>
      <c r="BY314" s="177"/>
      <c r="BZ314" s="177"/>
      <c r="CA314" s="177"/>
      <c r="CB314" s="177"/>
      <c r="CC314" s="177"/>
      <c r="CD314" s="177"/>
      <c r="CE314" s="177"/>
      <c r="CF314" s="177"/>
      <c r="CG314" s="177"/>
      <c r="CH314" s="177"/>
      <c r="CI314" s="177"/>
      <c r="CJ314" s="177"/>
      <c r="CK314" s="177"/>
      <c r="CL314" s="177"/>
      <c r="CM314" s="177"/>
      <c r="CN314" s="177"/>
      <c r="CO314" s="177"/>
      <c r="CP314" s="177"/>
      <c r="CQ314" s="177"/>
      <c r="CR314" s="177"/>
      <c r="CS314" s="177"/>
      <c r="CT314" s="177"/>
      <c r="CU314" s="177"/>
      <c r="CV314" s="177"/>
      <c r="CW314" s="177"/>
      <c r="CX314" s="177"/>
      <c r="CY314" s="177"/>
      <c r="CZ314" s="177"/>
      <c r="DA314" s="177"/>
      <c r="DB314" s="177"/>
      <c r="DC314" s="177"/>
      <c r="DD314" s="177"/>
      <c r="DE314" s="177"/>
      <c r="DF314" s="177"/>
      <c r="DG314" s="177"/>
      <c r="DH314" s="177"/>
      <c r="DI314" s="177"/>
      <c r="DJ314" s="177"/>
      <c r="DK314" s="177"/>
      <c r="DL314" s="177"/>
      <c r="DM314" s="177"/>
      <c r="DN314" s="177"/>
      <c r="DO314" s="177"/>
      <c r="DP314" s="177"/>
      <c r="DQ314" s="177"/>
      <c r="DR314" s="177"/>
      <c r="DS314" s="177"/>
      <c r="DT314" s="177"/>
      <c r="DU314" s="177"/>
      <c r="DV314" s="177"/>
      <c r="DW314" s="177"/>
      <c r="DX314" s="177"/>
      <c r="DY314" s="177"/>
      <c r="DZ314" s="177"/>
      <c r="EA314" s="177"/>
      <c r="EB314" s="177"/>
      <c r="EC314" s="177"/>
      <c r="ED314" s="177"/>
      <c r="EE314" s="177"/>
      <c r="EF314" s="177"/>
      <c r="EG314" s="177"/>
      <c r="EH314" s="177"/>
      <c r="EI314" s="177"/>
      <c r="EJ314" s="177"/>
      <c r="EK314" s="177"/>
      <c r="EL314" s="177"/>
      <c r="EM314" s="177"/>
      <c r="EN314" s="177"/>
      <c r="EO314" s="177"/>
      <c r="EP314" s="177"/>
      <c r="EQ314" s="177"/>
      <c r="ER314" s="177"/>
      <c r="ES314" s="177"/>
      <c r="ET314" s="177"/>
      <c r="EU314" s="177"/>
      <c r="EV314" s="177"/>
      <c r="EW314" s="177"/>
      <c r="EX314" s="177"/>
      <c r="EY314" s="177"/>
      <c r="EZ314" s="177"/>
      <c r="FA314" s="177"/>
      <c r="FB314" s="177"/>
      <c r="FC314" s="177"/>
      <c r="FD314" s="177"/>
      <c r="FE314" s="177"/>
      <c r="FF314" s="177"/>
      <c r="FG314" s="177"/>
      <c r="FH314" s="177"/>
      <c r="FI314" s="177"/>
      <c r="FJ314" s="177"/>
      <c r="FK314" s="177"/>
      <c r="FL314" s="177"/>
      <c r="FM314" s="177"/>
      <c r="FN314" s="177"/>
      <c r="FO314" s="177"/>
      <c r="FP314" s="177"/>
      <c r="FQ314" s="177"/>
      <c r="FR314" s="177"/>
      <c r="FS314" s="177"/>
      <c r="FT314" s="177"/>
      <c r="FU314" s="177"/>
      <c r="FV314" s="177"/>
      <c r="FW314" s="177"/>
      <c r="FX314" s="177"/>
      <c r="FY314" s="177"/>
      <c r="FZ314" s="177"/>
      <c r="GA314" s="177"/>
      <c r="GB314" s="177"/>
      <c r="GC314" s="177"/>
      <c r="GD314" s="177"/>
      <c r="GE314" s="177"/>
    </row>
    <row r="315" spans="1:187" s="176" customFormat="1" x14ac:dyDescent="0.25">
      <c r="A315" s="222"/>
      <c r="B315" s="177"/>
      <c r="C315" s="177"/>
      <c r="D315" s="177"/>
      <c r="E315" s="177"/>
      <c r="F315" s="177"/>
      <c r="G315" s="177"/>
      <c r="H315" s="177"/>
      <c r="I315" s="177"/>
      <c r="J315" s="177"/>
      <c r="K315" s="177"/>
      <c r="L315" s="177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  <c r="AA315" s="177"/>
      <c r="AB315" s="177"/>
      <c r="AC315" s="177"/>
      <c r="AD315" s="177"/>
      <c r="AE315" s="177"/>
      <c r="AF315" s="177"/>
      <c r="AG315" s="177"/>
      <c r="AH315" s="177"/>
      <c r="AI315" s="177"/>
      <c r="AJ315" s="177"/>
      <c r="AK315" s="177"/>
      <c r="AL315" s="177"/>
      <c r="AM315" s="177"/>
      <c r="AN315" s="177"/>
      <c r="AO315" s="177"/>
      <c r="AP315" s="177"/>
      <c r="AQ315" s="177"/>
      <c r="AR315" s="177"/>
      <c r="AS315" s="177"/>
      <c r="AT315" s="177"/>
      <c r="AU315" s="177"/>
      <c r="AV315" s="177"/>
      <c r="AW315" s="177"/>
      <c r="AX315" s="177"/>
      <c r="AY315" s="177"/>
      <c r="AZ315" s="177"/>
      <c r="BA315" s="177"/>
      <c r="BB315" s="177"/>
      <c r="BC315" s="177"/>
      <c r="BD315" s="177"/>
      <c r="BE315" s="177"/>
      <c r="BF315" s="177"/>
      <c r="BG315" s="177"/>
      <c r="BH315" s="177"/>
      <c r="BI315" s="177"/>
      <c r="BJ315" s="177"/>
      <c r="BK315" s="177"/>
      <c r="BL315" s="177"/>
      <c r="BM315" s="177"/>
      <c r="BN315" s="177"/>
      <c r="BO315" s="177"/>
      <c r="BP315" s="177"/>
      <c r="BQ315" s="177"/>
      <c r="BR315" s="177"/>
      <c r="BS315" s="177"/>
      <c r="BT315" s="177"/>
      <c r="BU315" s="177"/>
      <c r="BV315" s="177"/>
      <c r="BW315" s="177"/>
      <c r="BX315" s="177"/>
      <c r="BY315" s="177"/>
      <c r="BZ315" s="177"/>
      <c r="CA315" s="177"/>
      <c r="CB315" s="177"/>
      <c r="CC315" s="177"/>
      <c r="CD315" s="177"/>
      <c r="CE315" s="177"/>
      <c r="CF315" s="177"/>
      <c r="CG315" s="177"/>
      <c r="CH315" s="177"/>
      <c r="CI315" s="177"/>
      <c r="CJ315" s="177"/>
      <c r="CK315" s="177"/>
      <c r="CL315" s="177"/>
      <c r="CM315" s="177"/>
      <c r="CN315" s="177"/>
      <c r="CO315" s="177"/>
      <c r="CP315" s="177"/>
      <c r="CQ315" s="177"/>
      <c r="CR315" s="177"/>
      <c r="CS315" s="177"/>
      <c r="CT315" s="177"/>
      <c r="CU315" s="177"/>
      <c r="CV315" s="177"/>
      <c r="CW315" s="177"/>
      <c r="CX315" s="177"/>
      <c r="CY315" s="177"/>
      <c r="CZ315" s="177"/>
      <c r="DA315" s="177"/>
      <c r="DB315" s="177"/>
      <c r="DC315" s="177"/>
      <c r="DD315" s="177"/>
      <c r="DE315" s="177"/>
      <c r="DF315" s="177"/>
      <c r="DG315" s="177"/>
      <c r="DH315" s="177"/>
      <c r="DI315" s="177"/>
      <c r="DJ315" s="177"/>
      <c r="DK315" s="177"/>
      <c r="DL315" s="177"/>
      <c r="DM315" s="177"/>
      <c r="DN315" s="177"/>
      <c r="DO315" s="177"/>
      <c r="DP315" s="177"/>
      <c r="DQ315" s="177"/>
      <c r="DR315" s="177"/>
      <c r="DS315" s="177"/>
      <c r="DT315" s="177"/>
      <c r="DU315" s="177"/>
      <c r="DV315" s="177"/>
      <c r="DW315" s="177"/>
      <c r="DX315" s="177"/>
      <c r="DY315" s="177"/>
      <c r="DZ315" s="177"/>
      <c r="EA315" s="177"/>
      <c r="EB315" s="177"/>
      <c r="EC315" s="177"/>
      <c r="ED315" s="177"/>
      <c r="EE315" s="177"/>
      <c r="EF315" s="177"/>
      <c r="EG315" s="177"/>
      <c r="EH315" s="177"/>
      <c r="EI315" s="177"/>
      <c r="EJ315" s="177"/>
      <c r="EK315" s="177"/>
      <c r="EL315" s="177"/>
      <c r="EM315" s="177"/>
      <c r="EN315" s="177"/>
      <c r="EO315" s="177"/>
      <c r="EP315" s="177"/>
      <c r="EQ315" s="177"/>
      <c r="ER315" s="177"/>
      <c r="ES315" s="177"/>
      <c r="ET315" s="177"/>
      <c r="EU315" s="177"/>
      <c r="EV315" s="177"/>
      <c r="EW315" s="177"/>
      <c r="EX315" s="177"/>
      <c r="EY315" s="177"/>
      <c r="EZ315" s="177"/>
      <c r="FA315" s="177"/>
      <c r="FB315" s="177"/>
      <c r="FC315" s="177"/>
      <c r="FD315" s="177"/>
      <c r="FE315" s="177"/>
      <c r="FF315" s="177"/>
      <c r="FG315" s="177"/>
      <c r="FH315" s="177"/>
      <c r="FI315" s="177"/>
      <c r="FJ315" s="177"/>
      <c r="FK315" s="177"/>
      <c r="FL315" s="177"/>
      <c r="FM315" s="177"/>
      <c r="FN315" s="177"/>
      <c r="FO315" s="177"/>
      <c r="FP315" s="177"/>
      <c r="FQ315" s="177"/>
      <c r="FR315" s="177"/>
      <c r="FS315" s="177"/>
      <c r="FT315" s="177"/>
      <c r="FU315" s="177"/>
      <c r="FV315" s="177"/>
      <c r="FW315" s="177"/>
      <c r="FX315" s="177"/>
      <c r="FY315" s="177"/>
      <c r="FZ315" s="177"/>
      <c r="GA315" s="177"/>
      <c r="GB315" s="177"/>
      <c r="GC315" s="177"/>
      <c r="GD315" s="177"/>
      <c r="GE315" s="177"/>
    </row>
    <row r="316" spans="1:187" s="176" customFormat="1" x14ac:dyDescent="0.25">
      <c r="A316" s="222"/>
      <c r="B316" s="177"/>
      <c r="C316" s="177"/>
      <c r="D316" s="177"/>
      <c r="E316" s="177"/>
      <c r="F316" s="177"/>
      <c r="G316" s="177"/>
      <c r="H316" s="177"/>
      <c r="I316" s="177"/>
      <c r="J316" s="177"/>
      <c r="K316" s="177"/>
      <c r="L316" s="177"/>
      <c r="M316" s="177"/>
      <c r="N316" s="177"/>
      <c r="O316" s="177"/>
      <c r="P316" s="177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  <c r="AA316" s="177"/>
      <c r="AB316" s="177"/>
      <c r="AC316" s="177"/>
      <c r="AD316" s="177"/>
      <c r="AE316" s="177"/>
      <c r="AF316" s="177"/>
      <c r="AG316" s="177"/>
      <c r="AH316" s="177"/>
      <c r="AI316" s="177"/>
      <c r="AJ316" s="177"/>
      <c r="AK316" s="177"/>
      <c r="AL316" s="177"/>
      <c r="AM316" s="177"/>
      <c r="AN316" s="177"/>
      <c r="AO316" s="177"/>
      <c r="AP316" s="177"/>
      <c r="AQ316" s="177"/>
      <c r="AR316" s="177"/>
      <c r="AS316" s="177"/>
      <c r="AT316" s="177"/>
      <c r="AU316" s="177"/>
      <c r="AV316" s="177"/>
      <c r="AW316" s="177"/>
      <c r="AX316" s="177"/>
      <c r="AY316" s="177"/>
      <c r="AZ316" s="177"/>
      <c r="BA316" s="177"/>
      <c r="BB316" s="177"/>
      <c r="BC316" s="177"/>
      <c r="BD316" s="177"/>
      <c r="BE316" s="177"/>
      <c r="BF316" s="177"/>
      <c r="BG316" s="177"/>
      <c r="BH316" s="177"/>
      <c r="BI316" s="177"/>
      <c r="BJ316" s="177"/>
      <c r="BK316" s="177"/>
      <c r="BL316" s="177"/>
      <c r="BM316" s="177"/>
      <c r="BN316" s="177"/>
      <c r="BO316" s="177"/>
      <c r="BP316" s="177"/>
      <c r="BQ316" s="177"/>
      <c r="BR316" s="177"/>
      <c r="BS316" s="177"/>
      <c r="BT316" s="177"/>
      <c r="BU316" s="177"/>
      <c r="BV316" s="177"/>
      <c r="BW316" s="177"/>
      <c r="BX316" s="177"/>
      <c r="BY316" s="177"/>
      <c r="BZ316" s="177"/>
      <c r="CA316" s="177"/>
      <c r="CB316" s="177"/>
      <c r="CC316" s="177"/>
      <c r="CD316" s="177"/>
      <c r="CE316" s="177"/>
      <c r="CF316" s="177"/>
      <c r="CG316" s="177"/>
      <c r="CH316" s="177"/>
      <c r="CI316" s="177"/>
      <c r="CJ316" s="177"/>
      <c r="CK316" s="177"/>
      <c r="CL316" s="177"/>
      <c r="CM316" s="177"/>
      <c r="CN316" s="177"/>
      <c r="CO316" s="177"/>
      <c r="CP316" s="177"/>
      <c r="CQ316" s="177"/>
      <c r="CR316" s="177"/>
      <c r="CS316" s="177"/>
      <c r="CT316" s="177"/>
      <c r="CU316" s="177"/>
      <c r="CV316" s="177"/>
      <c r="CW316" s="177"/>
      <c r="CX316" s="177"/>
      <c r="CY316" s="177"/>
      <c r="CZ316" s="177"/>
      <c r="DA316" s="177"/>
      <c r="DB316" s="177"/>
      <c r="DC316" s="177"/>
      <c r="DD316" s="177"/>
      <c r="DE316" s="177"/>
      <c r="DF316" s="177"/>
      <c r="DG316" s="177"/>
      <c r="DH316" s="177"/>
      <c r="DI316" s="177"/>
      <c r="DJ316" s="177"/>
      <c r="DK316" s="177"/>
      <c r="DL316" s="177"/>
      <c r="DM316" s="177"/>
      <c r="DN316" s="177"/>
      <c r="DO316" s="177"/>
      <c r="DP316" s="177"/>
      <c r="DQ316" s="177"/>
      <c r="DR316" s="177"/>
      <c r="DS316" s="177"/>
      <c r="DT316" s="177"/>
      <c r="DU316" s="177"/>
      <c r="DV316" s="177"/>
      <c r="DW316" s="177"/>
      <c r="DX316" s="177"/>
      <c r="DY316" s="177"/>
      <c r="DZ316" s="177"/>
      <c r="EA316" s="177"/>
      <c r="EB316" s="177"/>
      <c r="EC316" s="177"/>
      <c r="ED316" s="177"/>
      <c r="EE316" s="177"/>
      <c r="EF316" s="177"/>
      <c r="EG316" s="177"/>
      <c r="EH316" s="177"/>
      <c r="EI316" s="177"/>
      <c r="EJ316" s="177"/>
      <c r="EK316" s="177"/>
      <c r="EL316" s="177"/>
      <c r="EM316" s="177"/>
      <c r="EN316" s="177"/>
      <c r="EO316" s="177"/>
      <c r="EP316" s="177"/>
      <c r="EQ316" s="177"/>
      <c r="ER316" s="177"/>
      <c r="ES316" s="177"/>
      <c r="ET316" s="177"/>
      <c r="EU316" s="177"/>
      <c r="EV316" s="177"/>
      <c r="EW316" s="177"/>
      <c r="EX316" s="177"/>
      <c r="EY316" s="177"/>
      <c r="EZ316" s="177"/>
      <c r="FA316" s="177"/>
      <c r="FB316" s="177"/>
      <c r="FC316" s="177"/>
      <c r="FD316" s="177"/>
      <c r="FE316" s="177"/>
      <c r="FF316" s="177"/>
      <c r="FG316" s="177"/>
      <c r="FH316" s="177"/>
      <c r="FI316" s="177"/>
      <c r="FJ316" s="177"/>
      <c r="FK316" s="177"/>
      <c r="FL316" s="177"/>
      <c r="FM316" s="177"/>
      <c r="FN316" s="177"/>
      <c r="FO316" s="177"/>
      <c r="FP316" s="177"/>
      <c r="FQ316" s="177"/>
      <c r="FR316" s="177"/>
      <c r="FS316" s="177"/>
      <c r="FT316" s="177"/>
      <c r="FU316" s="177"/>
      <c r="FV316" s="177"/>
      <c r="FW316" s="177"/>
      <c r="FX316" s="177"/>
      <c r="FY316" s="177"/>
      <c r="FZ316" s="177"/>
      <c r="GA316" s="177"/>
      <c r="GB316" s="177"/>
      <c r="GC316" s="177"/>
      <c r="GD316" s="177"/>
      <c r="GE316" s="177"/>
    </row>
  </sheetData>
  <autoFilter ref="A1:XBT316"/>
  <printOptions horizontalCentered="1"/>
  <pageMargins left="0" right="0" top="0.39370078740157483" bottom="0.39370078740157483" header="0" footer="0"/>
  <pageSetup paperSize="8" scale="57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30092022 </vt:lpstr>
      <vt:lpstr>ИП промяна септември 2022</vt:lpstr>
      <vt:lpstr>'ИП промяна септември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2022-10-28T08:12:06Z</cp:lastPrinted>
  <dcterms:created xsi:type="dcterms:W3CDTF">2022-10-14T07:19:57Z</dcterms:created>
  <dcterms:modified xsi:type="dcterms:W3CDTF">2022-10-28T08:15:22Z</dcterms:modified>
</cp:coreProperties>
</file>